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\VREG\Tariefregulering - Documenten\TM 21-24\7 Analyses\Toegelaten inkomen 2021\"/>
    </mc:Choice>
  </mc:AlternateContent>
  <xr:revisionPtr revIDLastSave="99" documentId="8_{A36F2C87-0D38-4BB0-9D87-056D49B86CD4}" xr6:coauthVersionLast="45" xr6:coauthVersionMax="45" xr10:uidLastSave="{0F7D193E-1669-4CB2-AE0F-14119420EA78}"/>
  <bookViews>
    <workbookView xWindow="-28920" yWindow="-75" windowWidth="29040" windowHeight="15990" xr2:uid="{DA28F256-4A0E-4B06-B974-4768AD1450C6}"/>
  </bookViews>
  <sheets>
    <sheet name="EXO '21 GAS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_xlnm.Print_Area" localSheetId="0">'EXO ''21 GAS'!$A$1:$K$214</definedName>
    <definedName name="Aftakklem_LS">'[1]BASISPRIJZEN MATERIAAL'!$I$188</definedName>
    <definedName name="Codes">'[2]Codes des IM'!$B$2:$D$23</definedName>
    <definedName name="EAN_procent">[3]SleutelEAN_kWh!$O$2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kWh_procent">[3]SleutelEAN_kWh!$O$3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aduction1">'[2]Codes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ikkeldoos_LS">'[1]BASISPRIJZEN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1" i="1" l="1"/>
  <c r="J67" i="1"/>
  <c r="J64" i="1"/>
  <c r="J63" i="1" s="1"/>
  <c r="J61" i="1"/>
  <c r="J58" i="1"/>
  <c r="J57" i="1" s="1"/>
  <c r="J55" i="1"/>
  <c r="J52" i="1"/>
  <c r="J49" i="1"/>
  <c r="J46" i="1"/>
  <c r="J45" i="1" s="1"/>
  <c r="J41" i="1"/>
  <c r="J51" i="1" l="1"/>
  <c r="D161" i="1" l="1"/>
  <c r="D67" i="1"/>
  <c r="D64" i="1"/>
  <c r="D63" i="1" s="1"/>
  <c r="D61" i="1"/>
  <c r="D57" i="1" s="1"/>
  <c r="D58" i="1"/>
  <c r="D55" i="1"/>
  <c r="D52" i="1"/>
  <c r="D49" i="1"/>
  <c r="D46" i="1"/>
  <c r="D45" i="1" s="1"/>
  <c r="D41" i="1"/>
  <c r="D51" i="1" l="1"/>
  <c r="L161" i="1"/>
  <c r="L67" i="1"/>
  <c r="L64" i="1"/>
  <c r="L61" i="1"/>
  <c r="L58" i="1"/>
  <c r="L55" i="1"/>
  <c r="L51" i="1" s="1"/>
  <c r="L52" i="1"/>
  <c r="L49" i="1"/>
  <c r="L46" i="1"/>
  <c r="L41" i="1"/>
  <c r="K161" i="1"/>
  <c r="I161" i="1"/>
  <c r="H161" i="1"/>
  <c r="G161" i="1"/>
  <c r="F161" i="1"/>
  <c r="E161" i="1"/>
  <c r="K67" i="1"/>
  <c r="I67" i="1"/>
  <c r="I63" i="1" s="1"/>
  <c r="H67" i="1"/>
  <c r="G67" i="1"/>
  <c r="G63" i="1" s="1"/>
  <c r="F67" i="1"/>
  <c r="F63" i="1" s="1"/>
  <c r="E67" i="1"/>
  <c r="E63" i="1" s="1"/>
  <c r="K64" i="1"/>
  <c r="I64" i="1"/>
  <c r="H64" i="1"/>
  <c r="G64" i="1"/>
  <c r="F64" i="1"/>
  <c r="E64" i="1"/>
  <c r="K63" i="1"/>
  <c r="K61" i="1"/>
  <c r="K57" i="1" s="1"/>
  <c r="I61" i="1"/>
  <c r="I57" i="1" s="1"/>
  <c r="H61" i="1"/>
  <c r="H57" i="1" s="1"/>
  <c r="G61" i="1"/>
  <c r="G57" i="1" s="1"/>
  <c r="F61" i="1"/>
  <c r="E61" i="1"/>
  <c r="K58" i="1"/>
  <c r="I58" i="1"/>
  <c r="H58" i="1"/>
  <c r="G58" i="1"/>
  <c r="F58" i="1"/>
  <c r="E58" i="1"/>
  <c r="F57" i="1"/>
  <c r="E57" i="1"/>
  <c r="K55" i="1"/>
  <c r="K51" i="1" s="1"/>
  <c r="I55" i="1"/>
  <c r="I51" i="1" s="1"/>
  <c r="H55" i="1"/>
  <c r="H51" i="1" s="1"/>
  <c r="G55" i="1"/>
  <c r="G51" i="1" s="1"/>
  <c r="F55" i="1"/>
  <c r="E55" i="1"/>
  <c r="E51" i="1" s="1"/>
  <c r="K52" i="1"/>
  <c r="I52" i="1"/>
  <c r="H52" i="1"/>
  <c r="G52" i="1"/>
  <c r="F52" i="1"/>
  <c r="E52" i="1"/>
  <c r="F51" i="1"/>
  <c r="K49" i="1"/>
  <c r="I49" i="1"/>
  <c r="I45" i="1" s="1"/>
  <c r="H49" i="1"/>
  <c r="H45" i="1" s="1"/>
  <c r="G49" i="1"/>
  <c r="F49" i="1"/>
  <c r="E49" i="1"/>
  <c r="E45" i="1" s="1"/>
  <c r="K46" i="1"/>
  <c r="I46" i="1"/>
  <c r="H46" i="1"/>
  <c r="G46" i="1"/>
  <c r="F46" i="1"/>
  <c r="E46" i="1"/>
  <c r="K45" i="1"/>
  <c r="G45" i="1"/>
  <c r="F45" i="1"/>
  <c r="K41" i="1"/>
  <c r="I41" i="1"/>
  <c r="H41" i="1"/>
  <c r="G41" i="1"/>
  <c r="F41" i="1"/>
  <c r="E41" i="1"/>
  <c r="H63" i="1" l="1"/>
  <c r="L45" i="1"/>
  <c r="L57" i="1"/>
  <c r="L63" i="1"/>
  <c r="C169" i="1" l="1"/>
  <c r="C193" i="1" l="1"/>
  <c r="C192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2" i="1"/>
  <c r="C171" i="1" s="1"/>
  <c r="C164" i="1"/>
  <c r="C163" i="1"/>
  <c r="C162" i="1"/>
  <c r="C159" i="1"/>
  <c r="C156" i="1"/>
  <c r="C153" i="1"/>
  <c r="C147" i="1"/>
  <c r="C144" i="1"/>
  <c r="C141" i="1"/>
  <c r="C207" i="1" s="1"/>
  <c r="C132" i="1"/>
  <c r="C130" i="1"/>
  <c r="C129" i="1"/>
  <c r="C126" i="1"/>
  <c r="C125" i="1"/>
  <c r="C122" i="1"/>
  <c r="C121" i="1"/>
  <c r="C118" i="1"/>
  <c r="C116" i="1"/>
  <c r="C114" i="1"/>
  <c r="C113" i="1"/>
  <c r="C111" i="1"/>
  <c r="C110" i="1"/>
  <c r="C107" i="1"/>
  <c r="C106" i="1"/>
  <c r="C103" i="1"/>
  <c r="C102" i="1"/>
  <c r="C101" i="1"/>
  <c r="C99" i="1"/>
  <c r="C98" i="1"/>
  <c r="C97" i="1"/>
  <c r="C94" i="1"/>
  <c r="C91" i="1"/>
  <c r="C88" i="1"/>
  <c r="C79" i="1"/>
  <c r="C76" i="1"/>
  <c r="C73" i="1"/>
  <c r="C66" i="1"/>
  <c r="C65" i="1"/>
  <c r="C60" i="1"/>
  <c r="C59" i="1"/>
  <c r="C54" i="1"/>
  <c r="C53" i="1"/>
  <c r="C48" i="1"/>
  <c r="C47" i="1"/>
  <c r="C42" i="1"/>
  <c r="C41" i="1" s="1"/>
  <c r="C38" i="1"/>
  <c r="C36" i="1" s="1"/>
  <c r="C37" i="1"/>
  <c r="C35" i="1"/>
  <c r="C34" i="1"/>
  <c r="C33" i="1" s="1"/>
  <c r="C29" i="1"/>
  <c r="C26" i="1"/>
  <c r="C23" i="1"/>
  <c r="C20" i="1"/>
  <c r="C17" i="1"/>
  <c r="C200" i="1"/>
  <c r="C199" i="1"/>
  <c r="C198" i="1"/>
  <c r="C173" i="1"/>
  <c r="C112" i="1"/>
  <c r="C67" i="1"/>
  <c r="C61" i="1"/>
  <c r="C58" i="1"/>
  <c r="C55" i="1"/>
  <c r="C49" i="1"/>
  <c r="C46" i="1"/>
  <c r="C45" i="1" s="1"/>
  <c r="L207" i="1"/>
  <c r="L202" i="1"/>
  <c r="L200" i="1"/>
  <c r="L199" i="1"/>
  <c r="L198" i="1"/>
  <c r="L208" i="1"/>
  <c r="K207" i="1"/>
  <c r="K202" i="1"/>
  <c r="K200" i="1"/>
  <c r="K199" i="1"/>
  <c r="K198" i="1"/>
  <c r="K205" i="1"/>
  <c r="K211" i="1" s="1"/>
  <c r="K208" i="1"/>
  <c r="J207" i="1"/>
  <c r="J202" i="1"/>
  <c r="J200" i="1"/>
  <c r="J199" i="1"/>
  <c r="J198" i="1"/>
  <c r="J208" i="1"/>
  <c r="I207" i="1"/>
  <c r="I202" i="1"/>
  <c r="I200" i="1"/>
  <c r="I199" i="1"/>
  <c r="I198" i="1"/>
  <c r="I208" i="1"/>
  <c r="H207" i="1"/>
  <c r="H202" i="1"/>
  <c r="H200" i="1"/>
  <c r="H199" i="1"/>
  <c r="H198" i="1"/>
  <c r="H208" i="1"/>
  <c r="G207" i="1"/>
  <c r="G202" i="1"/>
  <c r="G200" i="1"/>
  <c r="G199" i="1"/>
  <c r="G198" i="1"/>
  <c r="G205" i="1"/>
  <c r="G211" i="1" s="1"/>
  <c r="G208" i="1"/>
  <c r="G201" i="1"/>
  <c r="F207" i="1"/>
  <c r="F202" i="1"/>
  <c r="F200" i="1"/>
  <c r="F199" i="1"/>
  <c r="F198" i="1"/>
  <c r="F208" i="1"/>
  <c r="E207" i="1"/>
  <c r="E202" i="1"/>
  <c r="E200" i="1"/>
  <c r="E199" i="1"/>
  <c r="E198" i="1"/>
  <c r="E208" i="1"/>
  <c r="D202" i="1"/>
  <c r="C100" i="1" l="1"/>
  <c r="C52" i="1"/>
  <c r="C51" i="1" s="1"/>
  <c r="E201" i="1"/>
  <c r="E210" i="1" s="1"/>
  <c r="E212" i="1" s="1"/>
  <c r="F201" i="1"/>
  <c r="I201" i="1"/>
  <c r="J201" i="1"/>
  <c r="K201" i="1"/>
  <c r="L201" i="1"/>
  <c r="L210" i="1" s="1"/>
  <c r="L212" i="1" s="1"/>
  <c r="E205" i="1"/>
  <c r="E211" i="1" s="1"/>
  <c r="J205" i="1"/>
  <c r="J211" i="1" s="1"/>
  <c r="G204" i="1"/>
  <c r="G210" i="1" s="1"/>
  <c r="G212" i="1" s="1"/>
  <c r="I205" i="1"/>
  <c r="I211" i="1" s="1"/>
  <c r="F205" i="1"/>
  <c r="F211" i="1" s="1"/>
  <c r="H205" i="1"/>
  <c r="H211" i="1" s="1"/>
  <c r="I204" i="1"/>
  <c r="I210" i="1" s="1"/>
  <c r="K204" i="1"/>
  <c r="E204" i="1"/>
  <c r="H201" i="1"/>
  <c r="J204" i="1"/>
  <c r="F204" i="1"/>
  <c r="H204" i="1"/>
  <c r="L204" i="1"/>
  <c r="C64" i="1"/>
  <c r="C63" i="1" s="1"/>
  <c r="C202" i="1"/>
  <c r="C96" i="1"/>
  <c r="C109" i="1"/>
  <c r="C161" i="1"/>
  <c r="C208" i="1" s="1"/>
  <c r="C175" i="1"/>
  <c r="C205" i="1" s="1"/>
  <c r="C211" i="1" s="1"/>
  <c r="C32" i="1"/>
  <c r="C31" i="1" s="1"/>
  <c r="C57" i="1"/>
  <c r="L205" i="1"/>
  <c r="L211" i="1" s="1"/>
  <c r="H210" i="1"/>
  <c r="H212" i="1" s="1"/>
  <c r="K210" i="1" l="1"/>
  <c r="K212" i="1" s="1"/>
  <c r="I212" i="1"/>
  <c r="F210" i="1"/>
  <c r="F212" i="1" s="1"/>
  <c r="J210" i="1"/>
  <c r="J212" i="1" s="1"/>
  <c r="C201" i="1"/>
  <c r="C204" i="1"/>
  <c r="C210" i="1" l="1"/>
  <c r="C212" i="1" s="1"/>
  <c r="D200" i="1"/>
  <c r="A19" i="1"/>
  <c r="A22" i="1" s="1"/>
  <c r="A25" i="1" s="1"/>
  <c r="A28" i="1" s="1"/>
  <c r="A31" i="1" s="1"/>
  <c r="A41" i="1" s="1"/>
  <c r="A45" i="1" s="1"/>
  <c r="A51" i="1" s="1"/>
  <c r="A57" i="1" s="1"/>
  <c r="A63" i="1" s="1"/>
  <c r="A72" i="1" s="1"/>
  <c r="A75" i="1" s="1"/>
  <c r="A78" i="1" s="1"/>
  <c r="A87" i="1" s="1"/>
  <c r="A90" i="1" s="1"/>
  <c r="A93" i="1" s="1"/>
  <c r="A96" i="1" s="1"/>
  <c r="A105" i="1" s="1"/>
  <c r="A109" i="1" s="1"/>
  <c r="A116" i="1" s="1"/>
  <c r="A118" i="1" s="1"/>
  <c r="A120" i="1" s="1"/>
  <c r="A124" i="1" s="1"/>
  <c r="A128" i="1" s="1"/>
  <c r="A132" i="1" s="1"/>
  <c r="A140" i="1" s="1"/>
  <c r="A143" i="1" s="1"/>
  <c r="A146" i="1" s="1"/>
  <c r="A152" i="1" s="1"/>
  <c r="A155" i="1" s="1"/>
  <c r="A158" i="1" s="1"/>
  <c r="A161" i="1" s="1"/>
  <c r="A169" i="1" s="1"/>
  <c r="A171" i="1" s="1"/>
  <c r="A175" i="1" s="1"/>
  <c r="A192" i="1" s="1"/>
  <c r="A193" i="1" s="1"/>
  <c r="D204" i="1"/>
  <c r="D208" i="1"/>
  <c r="D199" i="1"/>
  <c r="D205" i="1" l="1"/>
  <c r="D207" i="1"/>
  <c r="D201" i="1"/>
  <c r="D198" i="1"/>
  <c r="D211" i="1" l="1"/>
  <c r="D210" i="1"/>
  <c r="D212" i="1" s="1"/>
</calcChain>
</file>

<file path=xl/sharedStrings.xml><?xml version="1.0" encoding="utf-8"?>
<sst xmlns="http://schemas.openxmlformats.org/spreadsheetml/2006/main" count="191" uniqueCount="120">
  <si>
    <t>M.b.t. het tarief voor belastingen, heffingen, toeslagen, bijdragen en retributies</t>
  </si>
  <si>
    <t>M.b.t. het tarief voor de compensatie van de netverliezen</t>
  </si>
  <si>
    <t>M.b.t. het tarief voor openbare dienstverplichtingen</t>
  </si>
  <si>
    <t>M.b.t. het tarief voor het systeembeheer</t>
  </si>
  <si>
    <t>M.b.t. het basistarief voor het gebruik van het net</t>
  </si>
  <si>
    <t>TOTAAL EXOGENE KOSTEN</t>
  </si>
  <si>
    <t>TOTAAL EXOGENE KOSTEN M.B.T. TRANSMISSIE</t>
  </si>
  <si>
    <t>TOTAAL EXOGENE KOSTEN M.B.T. DISTRIBUTIE</t>
  </si>
  <si>
    <t>Exogene kosten i.h.k.v. het tarief voor belastingen, heffingen, toeslagen, bijdragen en retributies</t>
  </si>
  <si>
    <t>Exogene kosten i.h.k.v. het tarief voor de compensatie van de netverliezen</t>
  </si>
  <si>
    <t>Exogene kosten i.h.k.v. het tarief voor de regeling van de spanning en het reactief vermogen</t>
  </si>
  <si>
    <t>Exogene kosten i.h.k.v. transmissienetkosten</t>
  </si>
  <si>
    <t>Exogene kosten i.h.k.v. het tarief voor openbare dienstverplichtingen</t>
  </si>
  <si>
    <t>Exogene kosten i.h.k.v. het tarief voor het databeheer</t>
  </si>
  <si>
    <t>Exogene kosten i.h.k.v. het tarief voor het systeembeheer</t>
  </si>
  <si>
    <t>Exogene kosten i.h.k.v. het basistarief voor het gebruik van het net</t>
  </si>
  <si>
    <t>Budget</t>
  </si>
  <si>
    <t>Regulatoir saldo inzake volumeverschillen federale bijdrage 2019</t>
  </si>
  <si>
    <t>Toeslag voor de taksen op masten en sleuven</t>
  </si>
  <si>
    <t>ODV - financiering maatregelen ter bevordering REG</t>
  </si>
  <si>
    <t>ODV - financiering steunmaatregelen hernieuwbare energie en WKK</t>
  </si>
  <si>
    <t>ODV - financiering strategische reserve</t>
  </si>
  <si>
    <t>ODV - financiering groenestroomcertificaten</t>
  </si>
  <si>
    <t>ODV - financiering van de aansluiting offshore windturbineparken</t>
  </si>
  <si>
    <t>Tarief marktintegratie</t>
  </si>
  <si>
    <t>Tarief vermogensreserve en blackstart</t>
  </si>
  <si>
    <t>Tarief aanvullende afname of injectie reactieve energie</t>
  </si>
  <si>
    <t>Tarief beheer elektrisch systeem</t>
  </si>
  <si>
    <t>Tarief beheer en ontwikkeling netwerkinfrastructuur - aansluitingstarieven</t>
  </si>
  <si>
    <t>Tarief beheer en ontwikkeling netwerkinfrastructuur - ter beschikking gesteld vermogen voor afname</t>
  </si>
  <si>
    <t>Tarief beheer en ontwikkeling netwerkinfrastructuur - jaarpiek voor afname</t>
  </si>
  <si>
    <t>Tarief beheer en ontwikkeling netwerkinfrastructuur - maandpiek voor afname</t>
  </si>
  <si>
    <t>Kapitaalkostvergoeding voor het regulatoir saldo inzake exogene kosten m.b.t. transmissie</t>
  </si>
  <si>
    <t>Afbouw regulatoir saldo inzake exogene kosten m.b.t. transmissie, zoals vastgelegd in de tariefmethodologie (positieve waarde voor recuperatie tekort, en omgekeerd)</t>
  </si>
  <si>
    <t>Transmissiekosten</t>
  </si>
  <si>
    <t>Heffing volgens het Decreet houdende het Grootschalig Referentiebestand</t>
  </si>
  <si>
    <t>Retributies</t>
  </si>
  <si>
    <t xml:space="preserve">Lasten van niet-gekapitaliseerde pensioenen </t>
  </si>
  <si>
    <t>Belastingen, heffingen, toeslagen, bijdragen en retributies</t>
  </si>
  <si>
    <t>Afbouw regulatoir saldo inzake herindexering van het budget voor endogene kosten, zoals vastgelegd in de tariefmethodologie (positieve waarde voor recuperatie tekort, en omgekeerd)</t>
  </si>
  <si>
    <t>Afbouw regulatoir saldo inzake volumerisico endogeen budget, zoals vastgelegd in de tariefmethodologie (positieve waarde voor recuperatie tekort, en omgekeerd)</t>
  </si>
  <si>
    <t>Tarief voor de belastingen, heffingen, toeslagen, bijdragen en retributies</t>
  </si>
  <si>
    <t>Tarief voor de compensatie van de netverliezen</t>
  </si>
  <si>
    <t>Tarief voor de regeling van de spanning en het reactief vermogen</t>
  </si>
  <si>
    <t>Kosten t.g.v. terugvorderingen door de Vlaamse Overheid van onterechte financiering van openbaredienstverplichtingen</t>
  </si>
  <si>
    <t>m.b.t. onterecht aangekochte GSC en WKC aan minimumwaarde</t>
  </si>
  <si>
    <t>m.b.t. onterecht uitgekeerde REG-premies</t>
  </si>
  <si>
    <t>Waardeverminderingen op vorderingen t.g.v. fraudedossiers</t>
  </si>
  <si>
    <t>Opbrengsten uit niet-recurrente recuperatie van exogene kosten uit bijvoorbeeld fraudezaken</t>
  </si>
  <si>
    <t>Solidarisering WKC</t>
  </si>
  <si>
    <t>Solidarisering GSC</t>
  </si>
  <si>
    <t>Netto-uitgaven/ -inkomsten (positieve waarde voor een netto-uitgave, en omgekeerd) i.h.k.v. de verrekening van de kost van GSC en WKC onder distributienetbeheerders volgens Energiedecreet (solidarisering opkoopverplichting)</t>
  </si>
  <si>
    <t>Voorraadwijziging WKC (toename voorraad: negatieve waarde, afname voorraad: positieve waarde)</t>
  </si>
  <si>
    <t>Voorraadwijziging GSC (toename voorraad: negatieve waarde, afname voorraad: positieve waarde)</t>
  </si>
  <si>
    <t>Overige verkopen</t>
  </si>
  <si>
    <t>Verkopen t.a.v. de Vlaamse Overheid</t>
  </si>
  <si>
    <t>Verkochte WKC</t>
  </si>
  <si>
    <t>Verkochte GSC</t>
  </si>
  <si>
    <t>Aangekochte WKC</t>
  </si>
  <si>
    <t>Aangekochte GSC</t>
  </si>
  <si>
    <t>Verplicht aangekochte GSC en WKC aan minimumwaarde volgens Energiedecreet</t>
  </si>
  <si>
    <t>Recuperatie van kosten m.b.t. de actieverplichting sociale energie efficiëntieprojecten</t>
  </si>
  <si>
    <t xml:space="preserve">Recuperatie van kosten m.b.t. de actieverplichting energiescans </t>
  </si>
  <si>
    <t>Recuperatie van kosten m.b.t. REG-premies</t>
  </si>
  <si>
    <t>Recuperatie van kosten van de openbaredienstverplichtingen m.b.t. het stimuleren van rationeel energiegebruik (REG):</t>
  </si>
  <si>
    <t>Kosten m.b.t. de actieverplichting sociale energie efficiëntieprojecten</t>
  </si>
  <si>
    <t xml:space="preserve">Kosten m.b.t. de actieverplichting energiescans </t>
  </si>
  <si>
    <t>Kosten m.b.t. REG-premies</t>
  </si>
  <si>
    <t>Kosten van de openbaredienstverplichtingen m.b.t. het stimuleren van rationeel energiegebruik (REG) volgens Energiebesluit:</t>
  </si>
  <si>
    <t>Tarief voor openbare dienstverplichtingen</t>
  </si>
  <si>
    <t>Tarief voor het databeheer</t>
  </si>
  <si>
    <t>Tarief voor het systeembeheer</t>
  </si>
  <si>
    <t>Kapitaalkostvergoeding voor het regulatoir saldo inzake herwaarderingsmeerwaarden</t>
  </si>
  <si>
    <t>Kapitaalkostvergoeding voor het regulatoir saldo inzake vennootschapsbelasting</t>
  </si>
  <si>
    <t>Kapitaalkostvergoeding voor het regulatoir saldo inzake herindexering van het budget voor endogene kosten</t>
  </si>
  <si>
    <t>Kapitaalkostvergoeding voor het regulatoir saldo inzake volumerisico endogeen budget</t>
  </si>
  <si>
    <t>Kapitaalkostvergoeding groenestroom- en warmtekrachtcertificaten (GSC en WKC)</t>
  </si>
  <si>
    <t>Afbouw regulatoir saldo inzake herwaarderingsmeerwaarden</t>
  </si>
  <si>
    <t>Afbouw regulatoir saldo inzake vennootschapsbelasting, zoals vastgelegd in de tariefmethodologie (positieve waarde voor recuperatie tekort, en omgekeerd)</t>
  </si>
  <si>
    <t>Basistarief voor het gebruik van het net</t>
  </si>
  <si>
    <t>boekjaar</t>
  </si>
  <si>
    <t>GASELWEST</t>
  </si>
  <si>
    <t>Afbouw regulatoir saldo inzake exogene kosten m.b.t. distributie, zoals vastgelegd in de tariefmethodologie (positieve waarde voor recuperatie tekort, en omgekeerd)</t>
  </si>
  <si>
    <t>Gemiddelde voorraad GSC en WKC (boekhoudkundige waarde) voor boekjaar 2021</t>
  </si>
  <si>
    <t>Beginvoorraad GSC en WKC (01/01/2021)</t>
  </si>
  <si>
    <t>Beginvoorraad GSC (01/01/2021)</t>
  </si>
  <si>
    <t>Beginvoorraad WKC (01/01/2021)</t>
  </si>
  <si>
    <t>Eindvoorraad GSC en WKC (31/12/2021)</t>
  </si>
  <si>
    <t>Eindvoorraad GSC (31/12/2021)</t>
  </si>
  <si>
    <t>Eindvoorraad WKC (31/12/2021)</t>
  </si>
  <si>
    <t>Kapitaalkostvergoeding voor boekjaar 2021 (in te vullen door de VREG)</t>
  </si>
  <si>
    <t>Kapitaalkostvergoeding voor het regulatoir saldo inzake exogene kosten m.b.t. distributie</t>
  </si>
  <si>
    <t>Gecumuleerd regulatoir saldo exogene kosten m.b.t. distributie bij het begin van het boekjaar (01/01/2021) (positieve waarde voor tekort, en omgekeerd)</t>
  </si>
  <si>
    <t>Gemiddeld regulatoir saldo volumerisico endogeen budget voor boekjaar 2021 (positieve waarde voor tekort, en omgekeerd)</t>
  </si>
  <si>
    <t>Regulatoir saldo volumerisico endogeen budget bij het begin van het boekjaar (01/01/2021) (positieve waarde voor tekort, en omgekeerd)</t>
  </si>
  <si>
    <t>Regulatoir saldo volumerisico endogeen budget op het einde van het boekjaar (31/12/2021) (positieve waarde voor tekort, en omgekeerd)</t>
  </si>
  <si>
    <t>Gemiddeld regulatoir saldo herindexering van het budget voor endogene kosten voor boekjaar 2021 (positieve waarde voor tekort, en omgekeerd)</t>
  </si>
  <si>
    <t>Regulatoir saldo herindexering van het budget voor endogene kosten bij het begin van het boekjaar (01/01/2021) (positieve waarde voor tekort, en omgekeerd)</t>
  </si>
  <si>
    <t>Regulatoir saldo herindexering van het budget voor endogene kosten op het einde van het boekjaar (31/12/2021) (positieve waarde voor tekort, en omgekeerd)</t>
  </si>
  <si>
    <t>Gemiddeld regulatoir saldo vennootschapsbelasting voor boekjaar 2021 (positieve waarde voor tekort, en omgekeerd)</t>
  </si>
  <si>
    <t>Regulatoir saldo vennootschapsbelasting bij het begin van het boekjaar (01/01/2021) (positieve waarde voor tekort, en omgekeerd)</t>
  </si>
  <si>
    <t>Regulatoir saldo vennootschapsbelasting op het einde van het boekjaar (31/12/2021) (positieve waarde voor tekort, en omgekeerd)</t>
  </si>
  <si>
    <t>Gemiddeld regulatoir saldo herwaarderingsmeerwaarden voor boekjaar 2021 (positieve waarde voor tekort, en omgekeerd)</t>
  </si>
  <si>
    <t>Regulatoir saldo herwaarderingsmeerwaarden bij het begin van het boekjaar (01/01/2021) (positieve waarde voor tekort, en omgekeerd)</t>
  </si>
  <si>
    <t>Regulatoir saldo herwaarderingsmeerwaarden op het einde van het boekjaar (31/12/2021) (positieve waarde voor tekort, en omgekeerd)</t>
  </si>
  <si>
    <t>Gecumuleerd regulatoir saldo exogene kosten m.b.t. transmissie bij het begin van het boekjaar (01/01/2021) (positieve waarde voor tekort, en omgekeerd)</t>
  </si>
  <si>
    <t>Kost m.b.t. de door Elia aan de distributienetbeheerder aangerekende vergoeding voor het gebruik van het transmissienet (elektriciteit) - exclusief federale bijdrage elektriciteit</t>
  </si>
  <si>
    <t>Kost m.b.t. de door een andere distributienetbeheerder (via doorvoer) aangerekende vergoeding voor het gebruik van het transmissienet (elektriciteit) - exclusief federale bijdrage elektriciteit</t>
  </si>
  <si>
    <t>Opbrengst uit de aan een andere distributienetbeheer (via doorvoer) aangerekende vergoeding voor het gebruik van het transmissienet (elektriciteit) - exclusief federale bijdrage elektriciteit</t>
  </si>
  <si>
    <t>FLUVIUS ANTWERPEN</t>
  </si>
  <si>
    <t>FLUVIUS LIMBURG</t>
  </si>
  <si>
    <t>FLUVIUS WEST</t>
  </si>
  <si>
    <t>IMEWO</t>
  </si>
  <si>
    <t>INTERGEM</t>
  </si>
  <si>
    <t>IVEKA</t>
  </si>
  <si>
    <t>IVERLEK</t>
  </si>
  <si>
    <t>SIBELGAS</t>
  </si>
  <si>
    <t>ALLE DNB'S</t>
  </si>
  <si>
    <t>OMSCHRIJVING EXOGENE KOSTENRUBRIEKEN</t>
  </si>
  <si>
    <t>aardgas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</si>
</sst>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  <fill>
      <patternFill patternType="lightUp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3" applyNumberFormat="1" applyFont="1" applyFill="1" applyBorder="1" applyAlignment="1" applyProtection="1">
      <alignment horizontal="right" vertical="center"/>
    </xf>
    <xf numFmtId="4" fontId="3" fillId="0" borderId="1" xfId="4" applyNumberFormat="1" applyFont="1" applyBorder="1" applyAlignment="1">
      <alignment horizontal="left" vertical="center" wrapText="1"/>
    </xf>
    <xf numFmtId="44" fontId="1" fillId="2" borderId="0" xfId="3" applyFont="1" applyFill="1" applyBorder="1" applyAlignment="1" applyProtection="1">
      <alignment vertical="center"/>
    </xf>
    <xf numFmtId="4" fontId="4" fillId="0" borderId="1" xfId="4" applyNumberFormat="1" applyFont="1" applyBorder="1" applyAlignment="1">
      <alignment horizontal="left" vertical="center" wrapText="1"/>
    </xf>
    <xf numFmtId="164" fontId="4" fillId="2" borderId="1" xfId="3" applyNumberFormat="1" applyFont="1" applyFill="1" applyBorder="1" applyAlignment="1" applyProtection="1">
      <alignment vertical="center"/>
    </xf>
    <xf numFmtId="164" fontId="4" fillId="3" borderId="1" xfId="3" applyNumberFormat="1" applyFont="1" applyFill="1" applyBorder="1" applyAlignment="1" applyProtection="1">
      <alignment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3" fillId="2" borderId="1" xfId="3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164" fontId="1" fillId="2" borderId="1" xfId="3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vertical="center"/>
    </xf>
    <xf numFmtId="164" fontId="1" fillId="2" borderId="1" xfId="3" applyNumberFormat="1" applyFont="1" applyFill="1" applyBorder="1" applyAlignment="1" applyProtection="1">
      <alignment vertical="center"/>
    </xf>
    <xf numFmtId="164" fontId="2" fillId="2" borderId="1" xfId="3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164" fontId="1" fillId="2" borderId="5" xfId="3" applyNumberFormat="1" applyFont="1" applyFill="1" applyBorder="1" applyAlignment="1" applyProtection="1">
      <alignment vertical="center"/>
    </xf>
    <xf numFmtId="0" fontId="2" fillId="2" borderId="5" xfId="0" applyFont="1" applyFill="1" applyBorder="1" applyAlignment="1">
      <alignment horizontal="right" vertical="center" wrapText="1"/>
    </xf>
    <xf numFmtId="164" fontId="1" fillId="2" borderId="0" xfId="3" applyNumberFormat="1" applyFont="1" applyFill="1" applyBorder="1" applyAlignment="1" applyProtection="1">
      <alignment vertical="center"/>
    </xf>
    <xf numFmtId="0" fontId="1" fillId="2" borderId="5" xfId="0" applyFont="1" applyFill="1" applyBorder="1" applyAlignment="1">
      <alignment vertical="center" wrapText="1"/>
    </xf>
    <xf numFmtId="164" fontId="2" fillId="2" borderId="1" xfId="3" applyNumberFormat="1" applyFont="1" applyFill="1" applyBorder="1" applyAlignment="1" applyProtection="1">
      <alignment vertical="center"/>
      <protection locked="0"/>
    </xf>
    <xf numFmtId="164" fontId="1" fillId="2" borderId="6" xfId="3" applyNumberFormat="1" applyFont="1" applyFill="1" applyBorder="1" applyAlignment="1" applyProtection="1">
      <alignment vertical="center"/>
    </xf>
    <xf numFmtId="0" fontId="1" fillId="2" borderId="6" xfId="0" applyFont="1" applyFill="1" applyBorder="1" applyAlignment="1">
      <alignment vertical="center" wrapText="1"/>
    </xf>
    <xf numFmtId="164" fontId="2" fillId="2" borderId="1" xfId="3" applyNumberFormat="1" applyFont="1" applyFill="1" applyBorder="1" applyAlignment="1" applyProtection="1">
      <alignment horizontal="right" vertical="center"/>
      <protection locked="0"/>
    </xf>
    <xf numFmtId="44" fontId="1" fillId="2" borderId="5" xfId="3" applyFont="1" applyFill="1" applyBorder="1" applyAlignment="1" applyProtection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10" fontId="2" fillId="2" borderId="1" xfId="1" applyNumberFormat="1" applyFont="1" applyFill="1" applyBorder="1" applyAlignment="1" applyProtection="1">
      <alignment vertical="center"/>
      <protection locked="0"/>
    </xf>
    <xf numFmtId="164" fontId="3" fillId="2" borderId="1" xfId="3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>
      <alignment vertical="center" wrapText="1"/>
    </xf>
    <xf numFmtId="164" fontId="1" fillId="3" borderId="1" xfId="3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164" fontId="2" fillId="3" borderId="1" xfId="3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>
      <alignment horizontal="left" vertical="center" wrapText="1" indent="2"/>
    </xf>
    <xf numFmtId="164" fontId="2" fillId="3" borderId="1" xfId="3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left" vertical="center" wrapText="1" indent="4"/>
    </xf>
    <xf numFmtId="164" fontId="1" fillId="3" borderId="1" xfId="3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left" vertical="center" wrapText="1"/>
    </xf>
    <xf numFmtId="10" fontId="2" fillId="3" borderId="1" xfId="1" applyNumberFormat="1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 wrapText="1"/>
    </xf>
    <xf numFmtId="164" fontId="2" fillId="3" borderId="1" xfId="3" applyNumberFormat="1" applyFont="1" applyFill="1" applyBorder="1" applyAlignment="1" applyProtection="1">
      <alignment vertical="center"/>
      <protection locked="0"/>
    </xf>
    <xf numFmtId="0" fontId="0" fillId="5" borderId="1" xfId="0" applyFill="1" applyBorder="1" applyAlignment="1">
      <alignment vertical="center" wrapText="1"/>
    </xf>
    <xf numFmtId="164" fontId="1" fillId="3" borderId="1" xfId="3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>
      <alignment horizontal="left" vertical="center" wrapText="1" indent="2"/>
    </xf>
    <xf numFmtId="0" fontId="0" fillId="5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10" fontId="2" fillId="3" borderId="1" xfId="1" applyNumberFormat="1" applyFont="1" applyFill="1" applyBorder="1" applyAlignment="1" applyProtection="1">
      <alignment horizontal="right" vertical="center"/>
    </xf>
    <xf numFmtId="3" fontId="2" fillId="3" borderId="1" xfId="3" applyNumberFormat="1" applyFont="1" applyFill="1" applyBorder="1" applyAlignment="1" applyProtection="1">
      <alignment horizontal="left" vertical="center" indent="2"/>
      <protection locked="0"/>
    </xf>
    <xf numFmtId="3" fontId="1" fillId="3" borderId="1" xfId="3" applyNumberFormat="1" applyFont="1" applyFill="1" applyBorder="1" applyAlignment="1" applyProtection="1">
      <alignment vertical="center"/>
      <protection locked="0"/>
    </xf>
    <xf numFmtId="164" fontId="2" fillId="3" borderId="1" xfId="3" applyNumberFormat="1" applyFont="1" applyFill="1" applyBorder="1" applyAlignment="1" applyProtection="1">
      <alignment vertical="center"/>
    </xf>
    <xf numFmtId="164" fontId="3" fillId="3" borderId="1" xfId="3" applyNumberFormat="1" applyFont="1" applyFill="1" applyBorder="1" applyAlignment="1" applyProtection="1">
      <alignment vertical="center"/>
    </xf>
    <xf numFmtId="4" fontId="4" fillId="3" borderId="1" xfId="4" applyNumberFormat="1" applyFont="1" applyFill="1" applyBorder="1" applyAlignment="1">
      <alignment horizontal="left" vertical="center" wrapText="1"/>
    </xf>
    <xf numFmtId="4" fontId="4" fillId="5" borderId="1" xfId="4" applyNumberFormat="1" applyFont="1" applyFill="1" applyBorder="1" applyAlignment="1">
      <alignment horizontal="left" vertical="center" wrapText="1"/>
    </xf>
    <xf numFmtId="4" fontId="3" fillId="5" borderId="1" xfId="4" applyNumberFormat="1" applyFont="1" applyFill="1" applyBorder="1" applyAlignment="1">
      <alignment horizontal="left" vertical="center" wrapText="1"/>
    </xf>
    <xf numFmtId="164" fontId="2" fillId="2" borderId="1" xfId="3" applyNumberFormat="1" applyFont="1" applyFill="1" applyBorder="1" applyAlignment="1" applyProtection="1">
      <alignment horizontal="right" vertical="center" indent="1"/>
    </xf>
    <xf numFmtId="10" fontId="2" fillId="2" borderId="1" xfId="1" applyNumberFormat="1" applyFont="1" applyFill="1" applyBorder="1" applyAlignment="1" applyProtection="1">
      <alignment horizontal="right" vertical="center" indent="1"/>
    </xf>
    <xf numFmtId="164" fontId="1" fillId="2" borderId="1" xfId="3" applyNumberFormat="1" applyFont="1" applyFill="1" applyBorder="1" applyAlignment="1" applyProtection="1">
      <alignment horizontal="left" vertical="center" indent="3"/>
    </xf>
    <xf numFmtId="4" fontId="6" fillId="0" borderId="2" xfId="4" applyNumberFormat="1" applyFont="1" applyBorder="1" applyAlignment="1">
      <alignment horizontal="center" vertical="center" wrapText="1"/>
    </xf>
    <xf numFmtId="4" fontId="6" fillId="0" borderId="4" xfId="4" applyNumberFormat="1" applyFont="1" applyBorder="1" applyAlignment="1">
      <alignment horizontal="center" vertical="center" wrapText="1"/>
    </xf>
    <xf numFmtId="4" fontId="6" fillId="0" borderId="3" xfId="4" applyNumberFormat="1" applyFont="1" applyBorder="1" applyAlignment="1">
      <alignment horizontal="center" vertical="center" wrapText="1"/>
    </xf>
    <xf numFmtId="44" fontId="0" fillId="2" borderId="1" xfId="3" applyFont="1" applyFill="1" applyBorder="1" applyAlignment="1" applyProtection="1">
      <alignment horizontal="center" vertical="center"/>
    </xf>
  </cellXfs>
  <cellStyles count="5">
    <cellStyle name="Normal 2" xfId="2" xr:uid="{878C8393-3386-4035-B5BA-1F438E71A11F}"/>
    <cellStyle name="Procent" xfId="1" builtinId="5"/>
    <cellStyle name="Standaard" xfId="0" builtinId="0"/>
    <cellStyle name="Standaard_Balans IL-Glob. PLAU" xfId="4" xr:uid="{2C5E52CA-BC7F-478B-98A6-196B9EFD44D1}"/>
    <cellStyle name="Valuta 2" xfId="3" xr:uid="{0C4524A1-2EE5-4C93-8B91-4083FF1EDE2B}"/>
  </cellStyles>
  <dxfs count="20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nonline.sharepoint.com/FIN/CONTR/BUDGET&amp;TARIEF/INTERNE%20RAPPORTERING/ANALYSES/2017/3%20Werkbestanden/Uitwisseling%20gemeenten/Model_Iveg_imea_DEF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agen"/>
      <sheetName val="Versiebeheer"/>
      <sheetName val="B_gem_ELEK"/>
      <sheetName val="B_gem_GAS"/>
      <sheetName val="Scen123"/>
      <sheetName val="Cont"/>
      <sheetName val="Cont_gemeenten"/>
      <sheetName val="C_EL_kwh_DET"/>
      <sheetName val="B_GAS"/>
      <sheetName val="C_GAS_kwh"/>
      <sheetName val="C_GAS_kwh_ex_saldi"/>
      <sheetName val="SleutelAllen"/>
      <sheetName val="Info"/>
      <sheetName val="B_ELEK"/>
      <sheetName val="C_EL_kW"/>
      <sheetName val="C_EL_kW_excl_saldi"/>
      <sheetName val="C_EL_kwh"/>
      <sheetName val="C_EL_ex_saldi"/>
      <sheetName val="C_EL_ex_saldi_ex_GSC"/>
      <sheetName val="Tbl RAB_kWh_EAN per gemeente"/>
      <sheetName val="Beschr_model"/>
      <sheetName val="Impact_VDS"/>
      <sheetName val="Gem"/>
      <sheetName val="Gem_verbruik_gem"/>
      <sheetName val="raming bonus"/>
      <sheetName val="Res_fusie (2)"/>
      <sheetName val="Impact_tarief_18_19"/>
      <sheetName val="Res_fusie"/>
      <sheetName val="Samenvatting terugnames ELE"/>
      <sheetName val="Verkl_verschil"/>
      <sheetName val="DB_hoofdgemeente (2)"/>
      <sheetName val="SleutelEan"/>
      <sheetName val="Sleutelkwh"/>
      <sheetName val="SleutelPV"/>
      <sheetName val="SleutelRAB"/>
      <sheetName val="SleutelEAN_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O2">
            <v>0.5</v>
          </cell>
        </row>
        <row r="3">
          <cell r="O3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EB3D-CDA1-4E98-AE69-15FB728F8CF5}">
  <dimension ref="A1:Q216"/>
  <sheetViews>
    <sheetView tabSelected="1" zoomScale="85" zoomScaleNormal="8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39" sqref="A30:XFD39"/>
    </sheetView>
  </sheetViews>
  <sheetFormatPr defaultColWidth="8.81640625" defaultRowHeight="12.5" x14ac:dyDescent="0.25"/>
  <cols>
    <col min="1" max="1" width="3.453125" style="1" customWidth="1"/>
    <col min="2" max="2" width="60.453125" style="2" customWidth="1"/>
    <col min="3" max="12" width="26.1796875" style="1" customWidth="1"/>
    <col min="13" max="16384" width="8.81640625" style="1"/>
  </cols>
  <sheetData>
    <row r="1" spans="1:17" ht="13" x14ac:dyDescent="0.25">
      <c r="B1" s="38"/>
      <c r="M1" s="22"/>
      <c r="N1" s="22"/>
      <c r="O1" s="22"/>
      <c r="P1" s="22"/>
      <c r="Q1" s="22"/>
    </row>
    <row r="2" spans="1:17" x14ac:dyDescent="0.25">
      <c r="M2" s="22"/>
      <c r="N2" s="22"/>
      <c r="O2" s="22"/>
      <c r="P2" s="22"/>
      <c r="Q2" s="22"/>
    </row>
    <row r="3" spans="1:17" ht="13" x14ac:dyDescent="0.25">
      <c r="C3" s="37" t="s">
        <v>16</v>
      </c>
      <c r="D3" s="37" t="s">
        <v>16</v>
      </c>
      <c r="E3" s="37" t="s">
        <v>16</v>
      </c>
      <c r="F3" s="37" t="s">
        <v>16</v>
      </c>
      <c r="G3" s="37" t="s">
        <v>16</v>
      </c>
      <c r="H3" s="37" t="s">
        <v>16</v>
      </c>
      <c r="I3" s="37" t="s">
        <v>16</v>
      </c>
      <c r="J3" s="37" t="s">
        <v>16</v>
      </c>
      <c r="K3" s="37" t="s">
        <v>16</v>
      </c>
      <c r="L3" s="37" t="s">
        <v>16</v>
      </c>
      <c r="M3" s="22"/>
      <c r="N3" s="22"/>
      <c r="O3" s="22"/>
      <c r="P3" s="22"/>
      <c r="Q3" s="22"/>
    </row>
    <row r="4" spans="1:17" ht="13" x14ac:dyDescent="0.25">
      <c r="C4" s="36" t="s">
        <v>80</v>
      </c>
      <c r="D4" s="36" t="s">
        <v>80</v>
      </c>
      <c r="E4" s="36" t="s">
        <v>80</v>
      </c>
      <c r="F4" s="36" t="s">
        <v>80</v>
      </c>
      <c r="G4" s="36" t="s">
        <v>80</v>
      </c>
      <c r="H4" s="36" t="s">
        <v>80</v>
      </c>
      <c r="I4" s="36" t="s">
        <v>80</v>
      </c>
      <c r="J4" s="36" t="s">
        <v>80</v>
      </c>
      <c r="K4" s="36" t="s">
        <v>80</v>
      </c>
      <c r="L4" s="36" t="s">
        <v>80</v>
      </c>
      <c r="M4" s="22"/>
      <c r="N4" s="22"/>
      <c r="O4" s="22"/>
      <c r="P4" s="22"/>
      <c r="Q4" s="22"/>
    </row>
    <row r="5" spans="1:17" ht="13" x14ac:dyDescent="0.25">
      <c r="C5" s="36">
        <v>2021</v>
      </c>
      <c r="D5" s="36">
        <v>2021</v>
      </c>
      <c r="E5" s="36">
        <v>2021</v>
      </c>
      <c r="F5" s="36">
        <v>2021</v>
      </c>
      <c r="G5" s="36">
        <v>2021</v>
      </c>
      <c r="H5" s="36">
        <v>2021</v>
      </c>
      <c r="I5" s="36">
        <v>2021</v>
      </c>
      <c r="J5" s="36">
        <v>2021</v>
      </c>
      <c r="K5" s="36">
        <v>2021</v>
      </c>
      <c r="L5" s="36">
        <v>2021</v>
      </c>
      <c r="M5" s="22"/>
      <c r="N5" s="22"/>
      <c r="O5" s="22"/>
      <c r="P5" s="22"/>
      <c r="Q5" s="22"/>
    </row>
    <row r="6" spans="1:17" ht="13" x14ac:dyDescent="0.25">
      <c r="C6" s="36" t="s">
        <v>117</v>
      </c>
      <c r="D6" s="36" t="s">
        <v>109</v>
      </c>
      <c r="E6" s="36" t="s">
        <v>110</v>
      </c>
      <c r="F6" s="36" t="s">
        <v>111</v>
      </c>
      <c r="G6" s="36" t="s">
        <v>81</v>
      </c>
      <c r="H6" s="36" t="s">
        <v>112</v>
      </c>
      <c r="I6" s="36" t="s">
        <v>113</v>
      </c>
      <c r="J6" s="36" t="s">
        <v>114</v>
      </c>
      <c r="K6" s="36" t="s">
        <v>115</v>
      </c>
      <c r="L6" s="36" t="s">
        <v>116</v>
      </c>
      <c r="M6" s="22"/>
      <c r="N6" s="22"/>
      <c r="O6" s="22"/>
      <c r="P6" s="22"/>
      <c r="Q6" s="22"/>
    </row>
    <row r="7" spans="1:17" ht="13" x14ac:dyDescent="0.25">
      <c r="C7" s="36" t="s">
        <v>119</v>
      </c>
      <c r="D7" s="36" t="s">
        <v>119</v>
      </c>
      <c r="E7" s="36" t="s">
        <v>119</v>
      </c>
      <c r="F7" s="36" t="s">
        <v>119</v>
      </c>
      <c r="G7" s="36" t="s">
        <v>119</v>
      </c>
      <c r="H7" s="36" t="s">
        <v>119</v>
      </c>
      <c r="I7" s="36" t="s">
        <v>119</v>
      </c>
      <c r="J7" s="36" t="s">
        <v>119</v>
      </c>
      <c r="K7" s="36" t="s">
        <v>119</v>
      </c>
      <c r="L7" s="36" t="s">
        <v>119</v>
      </c>
      <c r="M7" s="22"/>
      <c r="N7" s="22"/>
      <c r="O7" s="22"/>
      <c r="P7" s="22"/>
      <c r="Q7" s="22"/>
    </row>
    <row r="8" spans="1:17" ht="13" x14ac:dyDescent="0.25">
      <c r="C8" s="35"/>
      <c r="D8" s="35"/>
      <c r="E8" s="35"/>
      <c r="F8" s="35"/>
      <c r="G8" s="35"/>
      <c r="H8" s="35"/>
      <c r="I8" s="35"/>
      <c r="J8" s="35"/>
      <c r="K8" s="35"/>
      <c r="L8" s="35"/>
      <c r="M8" s="22"/>
      <c r="N8" s="22"/>
      <c r="O8" s="22"/>
      <c r="P8" s="22"/>
      <c r="Q8" s="22"/>
    </row>
    <row r="9" spans="1:17" ht="13" customHeight="1" x14ac:dyDescent="0.25">
      <c r="B9" s="70" t="s">
        <v>118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22"/>
      <c r="N9" s="22"/>
      <c r="O9" s="22"/>
      <c r="P9" s="22"/>
      <c r="Q9" s="22"/>
    </row>
    <row r="10" spans="1:17" x14ac:dyDescent="0.25"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22"/>
      <c r="N10" s="22"/>
      <c r="O10" s="22"/>
      <c r="P10" s="22"/>
      <c r="Q10" s="22"/>
    </row>
    <row r="11" spans="1:17" x14ac:dyDescent="0.25"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22"/>
      <c r="N11" s="22"/>
      <c r="O11" s="22"/>
      <c r="P11" s="22"/>
      <c r="Q11" s="22"/>
    </row>
    <row r="12" spans="1:17" ht="7" customHeight="1" x14ac:dyDescent="0.25">
      <c r="M12" s="22"/>
      <c r="N12" s="22"/>
      <c r="O12" s="22"/>
      <c r="P12" s="22"/>
      <c r="Q12" s="22"/>
    </row>
    <row r="13" spans="1:17" ht="6" customHeight="1" x14ac:dyDescent="0.25">
      <c r="M13" s="22"/>
      <c r="N13" s="22"/>
      <c r="O13" s="22"/>
      <c r="P13" s="22"/>
      <c r="Q13" s="22"/>
    </row>
    <row r="14" spans="1:17" ht="17.5" customHeight="1" x14ac:dyDescent="0.25">
      <c r="B14" s="39" t="s">
        <v>79</v>
      </c>
      <c r="M14" s="22"/>
      <c r="N14" s="22"/>
      <c r="O14" s="22"/>
      <c r="P14" s="22"/>
      <c r="Q14" s="22"/>
    </row>
    <row r="15" spans="1:17" x14ac:dyDescent="0.25">
      <c r="M15" s="22"/>
      <c r="N15" s="22"/>
      <c r="O15" s="22"/>
      <c r="P15" s="22"/>
      <c r="Q15" s="22"/>
    </row>
    <row r="16" spans="1:17" ht="55.5" customHeight="1" x14ac:dyDescent="0.25">
      <c r="A16" s="1">
        <v>1</v>
      </c>
      <c r="B16" s="17" t="s">
        <v>82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2"/>
      <c r="N16" s="22"/>
      <c r="O16" s="22"/>
      <c r="P16" s="22"/>
      <c r="Q16" s="22"/>
    </row>
    <row r="17" spans="1:17" ht="28" customHeight="1" x14ac:dyDescent="0.25">
      <c r="B17" s="25" t="s">
        <v>4</v>
      </c>
      <c r="C17" s="24">
        <f>SUM(D17:L17)</f>
        <v>15527613.020510277</v>
      </c>
      <c r="D17" s="24">
        <v>11188841.685451714</v>
      </c>
      <c r="E17" s="24">
        <v>4736638.7579570822</v>
      </c>
      <c r="F17" s="24">
        <v>403593.44405379705</v>
      </c>
      <c r="G17" s="24">
        <v>-1197473.4490692196</v>
      </c>
      <c r="H17" s="24">
        <v>185964.71947601993</v>
      </c>
      <c r="I17" s="24">
        <v>2663880.1943868441</v>
      </c>
      <c r="J17" s="24">
        <v>1090072.0883340866</v>
      </c>
      <c r="K17" s="24">
        <v>-1714039.5915866126</v>
      </c>
      <c r="L17" s="24">
        <v>-1829864.828493437</v>
      </c>
    </row>
    <row r="18" spans="1:17" x14ac:dyDescent="0.25">
      <c r="M18" s="22"/>
      <c r="N18" s="22"/>
      <c r="O18" s="22"/>
      <c r="P18" s="22"/>
      <c r="Q18" s="22"/>
    </row>
    <row r="19" spans="1:17" ht="72.75" customHeight="1" x14ac:dyDescent="0.25">
      <c r="A19" s="1">
        <f>+A16+1</f>
        <v>2</v>
      </c>
      <c r="B19" s="17" t="s">
        <v>40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7" ht="28" customHeight="1" x14ac:dyDescent="0.25">
      <c r="B20" s="25" t="s">
        <v>4</v>
      </c>
      <c r="C20" s="24">
        <f>SUM(D20:L20)</f>
        <v>-8663090.2685043886</v>
      </c>
      <c r="D20" s="24">
        <v>1668811.3354222234</v>
      </c>
      <c r="E20" s="24">
        <v>-7667191.7256219592</v>
      </c>
      <c r="F20" s="24">
        <v>-416924.33245065762</v>
      </c>
      <c r="G20" s="24">
        <v>-2036316.3517542486</v>
      </c>
      <c r="H20" s="24">
        <v>-1900525.990877822</v>
      </c>
      <c r="I20" s="24">
        <v>-362240.4887175489</v>
      </c>
      <c r="J20" s="24">
        <v>333090.8795412482</v>
      </c>
      <c r="K20" s="24">
        <v>-711619.33227596036</v>
      </c>
      <c r="L20" s="24">
        <v>2429825.738230336</v>
      </c>
    </row>
    <row r="21" spans="1:17" x14ac:dyDescent="0.25">
      <c r="M21" s="22"/>
      <c r="N21" s="22"/>
      <c r="O21" s="22"/>
      <c r="P21" s="22"/>
      <c r="Q21" s="22"/>
    </row>
    <row r="22" spans="1:17" ht="59.25" customHeight="1" x14ac:dyDescent="0.25">
      <c r="A22" s="1">
        <f>A19+1</f>
        <v>3</v>
      </c>
      <c r="B22" s="17" t="s">
        <v>39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7" ht="28" customHeight="1" x14ac:dyDescent="0.25">
      <c r="B23" s="25" t="s">
        <v>4</v>
      </c>
      <c r="C23" s="5">
        <f>SUM(D23:L23)</f>
        <v>-1631885.1278307459</v>
      </c>
      <c r="D23" s="5">
        <v>-269728.42554229766</v>
      </c>
      <c r="E23" s="5">
        <v>-181134.16261833985</v>
      </c>
      <c r="F23" s="5">
        <v>-45938.55638652989</v>
      </c>
      <c r="G23" s="5">
        <v>-245445.61917779906</v>
      </c>
      <c r="H23" s="5">
        <v>-323938.15682259767</v>
      </c>
      <c r="I23" s="5">
        <v>-142031.51538857041</v>
      </c>
      <c r="J23" s="5">
        <v>-107686.09543622492</v>
      </c>
      <c r="K23" s="5">
        <v>-276744.03405810404</v>
      </c>
      <c r="L23" s="5">
        <v>-39238.562400282259</v>
      </c>
    </row>
    <row r="24" spans="1:17" x14ac:dyDescent="0.25">
      <c r="B24" s="29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7" ht="59.25" customHeight="1" x14ac:dyDescent="0.25">
      <c r="A25" s="1">
        <f>+A22+1</f>
        <v>4</v>
      </c>
      <c r="B25" s="17" t="s">
        <v>78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7" ht="28" customHeight="1" x14ac:dyDescent="0.25">
      <c r="B26" s="25" t="s">
        <v>4</v>
      </c>
      <c r="C26" s="33">
        <f>SUM(D26:L26)</f>
        <v>-9319.5362461696786</v>
      </c>
      <c r="D26" s="33">
        <v>-22179.625865187303</v>
      </c>
      <c r="E26" s="33">
        <v>-7911.33</v>
      </c>
      <c r="F26" s="33">
        <v>740.29784705911879</v>
      </c>
      <c r="G26" s="33">
        <v>-4313.54439</v>
      </c>
      <c r="H26" s="33">
        <v>4.9543899999999894</v>
      </c>
      <c r="I26" s="33">
        <v>0</v>
      </c>
      <c r="J26" s="33">
        <v>21820.356771958508</v>
      </c>
      <c r="K26" s="33">
        <v>1162.58</v>
      </c>
      <c r="L26" s="33">
        <v>1356.7750000000001</v>
      </c>
    </row>
    <row r="27" spans="1:17" x14ac:dyDescent="0.25">
      <c r="B27" s="29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7" ht="31.5" customHeight="1" x14ac:dyDescent="0.25">
      <c r="A28" s="1">
        <f>+A25+1</f>
        <v>5</v>
      </c>
      <c r="B28" s="17" t="s">
        <v>77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7" ht="28" customHeight="1" x14ac:dyDescent="0.25">
      <c r="B29" s="25" t="s">
        <v>4</v>
      </c>
      <c r="C29" s="24">
        <f>SUM(D29:L29)</f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</row>
    <row r="30" spans="1:17" hidden="1" x14ac:dyDescent="0.25">
      <c r="B30" s="19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7" ht="31" hidden="1" customHeight="1" x14ac:dyDescent="0.25">
      <c r="A31" s="1">
        <f>+A28+1</f>
        <v>6</v>
      </c>
      <c r="B31" s="42" t="s">
        <v>76</v>
      </c>
      <c r="C31" s="43">
        <f t="shared" ref="C31" si="0">C32*C39</f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</row>
    <row r="32" spans="1:17" ht="48" hidden="1" customHeight="1" x14ac:dyDescent="0.25">
      <c r="B32" s="44" t="s">
        <v>83</v>
      </c>
      <c r="C32" s="45">
        <f t="shared" ref="C32" si="1">+AVERAGE(C33,C36)</f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</row>
    <row r="33" spans="1:12" ht="36.75" hidden="1" customHeight="1" x14ac:dyDescent="0.25">
      <c r="B33" s="46" t="s">
        <v>84</v>
      </c>
      <c r="C33" s="47">
        <f t="shared" ref="C33" si="2">+SUM(C34:C35)</f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</row>
    <row r="34" spans="1:12" ht="36.75" hidden="1" customHeight="1" x14ac:dyDescent="0.25">
      <c r="B34" s="48" t="s">
        <v>85</v>
      </c>
      <c r="C34" s="49">
        <f>SUM(D34:L34)</f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</row>
    <row r="35" spans="1:12" ht="36.75" hidden="1" customHeight="1" x14ac:dyDescent="0.25">
      <c r="B35" s="48" t="s">
        <v>86</v>
      </c>
      <c r="C35" s="49">
        <f>SUM(D35:L35)</f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</row>
    <row r="36" spans="1:12" ht="33.65" hidden="1" customHeight="1" x14ac:dyDescent="0.25">
      <c r="B36" s="46" t="s">
        <v>87</v>
      </c>
      <c r="C36" s="47">
        <f t="shared" ref="C36" si="3">+SUM(C37:C38)</f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</row>
    <row r="37" spans="1:12" ht="36.75" hidden="1" customHeight="1" x14ac:dyDescent="0.25">
      <c r="B37" s="48" t="s">
        <v>88</v>
      </c>
      <c r="C37" s="49">
        <f>SUM(D37:L37)</f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</row>
    <row r="38" spans="1:12" ht="36.75" hidden="1" customHeight="1" x14ac:dyDescent="0.25">
      <c r="B38" s="48" t="s">
        <v>89</v>
      </c>
      <c r="C38" s="49">
        <f>SUM(D38:L38)</f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</row>
    <row r="39" spans="1:12" ht="29.25" hidden="1" customHeight="1" x14ac:dyDescent="0.25">
      <c r="B39" s="50" t="s">
        <v>90</v>
      </c>
      <c r="C39" s="51">
        <v>6.1000000000000004E-3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</row>
    <row r="40" spans="1:12" x14ac:dyDescent="0.25">
      <c r="B40" s="19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32.25" customHeight="1" x14ac:dyDescent="0.25">
      <c r="A41" s="1">
        <f>+A31+1</f>
        <v>7</v>
      </c>
      <c r="B41" s="17" t="s">
        <v>91</v>
      </c>
      <c r="C41" s="21">
        <f t="shared" ref="C41:L41" si="4">+C42*C43</f>
        <v>-561.0148050967141</v>
      </c>
      <c r="D41" s="21">
        <f t="shared" si="4"/>
        <v>234.29275405476329</v>
      </c>
      <c r="E41" s="21">
        <f t="shared" si="4"/>
        <v>2804.8538883525166</v>
      </c>
      <c r="F41" s="21">
        <f t="shared" si="4"/>
        <v>108.44624083070964</v>
      </c>
      <c r="G41" s="21">
        <f t="shared" si="4"/>
        <v>-557.20597735997512</v>
      </c>
      <c r="H41" s="21">
        <f t="shared" si="4"/>
        <v>-676.44775168466697</v>
      </c>
      <c r="I41" s="21">
        <f t="shared" si="4"/>
        <v>-174.93841676404833</v>
      </c>
      <c r="J41" s="21">
        <f t="shared" si="4"/>
        <v>-1154.7182084805536</v>
      </c>
      <c r="K41" s="21">
        <f t="shared" si="4"/>
        <v>-961.29628901971137</v>
      </c>
      <c r="L41" s="21">
        <f t="shared" si="4"/>
        <v>-184.00104502574806</v>
      </c>
    </row>
    <row r="42" spans="1:12" ht="48.75" customHeight="1" x14ac:dyDescent="0.25">
      <c r="B42" s="4" t="s">
        <v>92</v>
      </c>
      <c r="C42" s="33">
        <f>SUM(D42:L42)</f>
        <v>-374009.87006447604</v>
      </c>
      <c r="D42" s="33">
        <v>156195.16936984219</v>
      </c>
      <c r="E42" s="33">
        <v>1869902.592235011</v>
      </c>
      <c r="F42" s="33">
        <v>72297.493887139761</v>
      </c>
      <c r="G42" s="33">
        <v>-371470.65157331678</v>
      </c>
      <c r="H42" s="33">
        <v>-450965.16778977797</v>
      </c>
      <c r="I42" s="33">
        <v>-116625.61117603222</v>
      </c>
      <c r="J42" s="33">
        <v>-769812.13898703572</v>
      </c>
      <c r="K42" s="33">
        <v>-640864.19267980754</v>
      </c>
      <c r="L42" s="33">
        <v>-122667.36335049869</v>
      </c>
    </row>
    <row r="43" spans="1:12" ht="33" customHeight="1" x14ac:dyDescent="0.25">
      <c r="B43" s="4" t="s">
        <v>90</v>
      </c>
      <c r="C43" s="40">
        <v>1.5E-3</v>
      </c>
      <c r="D43" s="40">
        <v>1.5E-3</v>
      </c>
      <c r="E43" s="40">
        <v>1.5E-3</v>
      </c>
      <c r="F43" s="40">
        <v>1.5E-3</v>
      </c>
      <c r="G43" s="40">
        <v>1.5E-3</v>
      </c>
      <c r="H43" s="40">
        <v>1.5E-3</v>
      </c>
      <c r="I43" s="40">
        <v>1.5E-3</v>
      </c>
      <c r="J43" s="40">
        <v>1.5E-3</v>
      </c>
      <c r="K43" s="40">
        <v>1.5E-3</v>
      </c>
      <c r="L43" s="40">
        <v>1.5E-3</v>
      </c>
    </row>
    <row r="44" spans="1:12" x14ac:dyDescent="0.25">
      <c r="B44" s="19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2" ht="36.65" customHeight="1" x14ac:dyDescent="0.25">
      <c r="A45" s="1">
        <f>A41+1</f>
        <v>8</v>
      </c>
      <c r="B45" s="17" t="s">
        <v>75</v>
      </c>
      <c r="C45" s="21">
        <f t="shared" ref="C45" si="5">C46*C49</f>
        <v>-30686.643788359608</v>
      </c>
      <c r="D45" s="21">
        <f t="shared" ref="D45:K45" si="6">D46*D49</f>
        <v>908.25936249110998</v>
      </c>
      <c r="E45" s="21">
        <f t="shared" si="6"/>
        <v>-17687.253882120302</v>
      </c>
      <c r="F45" s="21">
        <f t="shared" si="6"/>
        <v>-941.98500299648481</v>
      </c>
      <c r="G45" s="21">
        <f t="shared" si="6"/>
        <v>-3442.4631718895307</v>
      </c>
      <c r="H45" s="21">
        <f t="shared" si="6"/>
        <v>-3405.8215318759535</v>
      </c>
      <c r="I45" s="21">
        <f t="shared" si="6"/>
        <v>-2710.262167033588</v>
      </c>
      <c r="J45" s="21">
        <f t="shared" ref="J45" si="7">J46*J49</f>
        <v>29.045367020996505</v>
      </c>
      <c r="K45" s="21">
        <f t="shared" si="6"/>
        <v>-3886.7010483120293</v>
      </c>
      <c r="L45" s="21">
        <f t="shared" ref="L45" si="8">L46*L49</f>
        <v>450.5382863561685</v>
      </c>
    </row>
    <row r="46" spans="1:12" ht="51" customHeight="1" x14ac:dyDescent="0.25">
      <c r="B46" s="4" t="s">
        <v>93</v>
      </c>
      <c r="C46" s="67">
        <f t="shared" ref="C46" si="9">AVERAGE(C47:C48)</f>
        <v>-20457762.525573071</v>
      </c>
      <c r="D46" s="67">
        <f t="shared" ref="D46:K46" si="10">AVERAGE(D47:D48)</f>
        <v>605506.24166073999</v>
      </c>
      <c r="E46" s="67">
        <f t="shared" si="10"/>
        <v>-11791502.588080201</v>
      </c>
      <c r="F46" s="67">
        <f t="shared" si="10"/>
        <v>-627990.00199765654</v>
      </c>
      <c r="G46" s="67">
        <f t="shared" si="10"/>
        <v>-2294975.4479263537</v>
      </c>
      <c r="H46" s="67">
        <f t="shared" si="10"/>
        <v>-2270547.6879173024</v>
      </c>
      <c r="I46" s="67">
        <f t="shared" si="10"/>
        <v>-1806841.4446890587</v>
      </c>
      <c r="J46" s="67">
        <f t="shared" ref="J46" si="11">AVERAGE(J47:J48)</f>
        <v>19363.57801399767</v>
      </c>
      <c r="K46" s="67">
        <f t="shared" si="10"/>
        <v>-2591134.0322080194</v>
      </c>
      <c r="L46" s="67">
        <f t="shared" ref="L46" si="12">AVERAGE(L47:L48)</f>
        <v>300358.85757077899</v>
      </c>
    </row>
    <row r="47" spans="1:12" ht="46" customHeight="1" x14ac:dyDescent="0.25">
      <c r="B47" s="25" t="s">
        <v>94</v>
      </c>
      <c r="C47" s="33">
        <f>SUM(D47:L47)</f>
        <v>-27277016.700764094</v>
      </c>
      <c r="D47" s="33">
        <v>807341.65554765251</v>
      </c>
      <c r="E47" s="33">
        <v>-15722003.4507736</v>
      </c>
      <c r="F47" s="33">
        <v>-837320.00266354205</v>
      </c>
      <c r="G47" s="33">
        <v>-3059967.2639018046</v>
      </c>
      <c r="H47" s="33">
        <v>-3027396.9172230698</v>
      </c>
      <c r="I47" s="33">
        <v>-2409121.9262520783</v>
      </c>
      <c r="J47" s="33">
        <v>25818.104018664162</v>
      </c>
      <c r="K47" s="33">
        <v>-3454845.3762773592</v>
      </c>
      <c r="L47" s="33">
        <v>400478.47676103865</v>
      </c>
    </row>
    <row r="48" spans="1:12" ht="46" customHeight="1" x14ac:dyDescent="0.25">
      <c r="B48" s="25" t="s">
        <v>95</v>
      </c>
      <c r="C48" s="33">
        <f>SUM(D48:L48)</f>
        <v>-13638508.350382049</v>
      </c>
      <c r="D48" s="33">
        <v>403670.82777382736</v>
      </c>
      <c r="E48" s="33">
        <v>-7861001.7253868002</v>
      </c>
      <c r="F48" s="33">
        <v>-418660.00133177103</v>
      </c>
      <c r="G48" s="33">
        <v>-1529983.6319509023</v>
      </c>
      <c r="H48" s="33">
        <v>-1513698.4586115347</v>
      </c>
      <c r="I48" s="33">
        <v>-1204560.9631260391</v>
      </c>
      <c r="J48" s="33">
        <v>12909.052009331179</v>
      </c>
      <c r="K48" s="33">
        <v>-1727422.6881386794</v>
      </c>
      <c r="L48" s="33">
        <v>200239.23838051932</v>
      </c>
    </row>
    <row r="49" spans="1:12" ht="32.25" customHeight="1" x14ac:dyDescent="0.25">
      <c r="B49" s="4" t="s">
        <v>90</v>
      </c>
      <c r="C49" s="68">
        <f t="shared" ref="C49:L49" si="13">+$D$43</f>
        <v>1.5E-3</v>
      </c>
      <c r="D49" s="68">
        <f t="shared" si="13"/>
        <v>1.5E-3</v>
      </c>
      <c r="E49" s="68">
        <f t="shared" si="13"/>
        <v>1.5E-3</v>
      </c>
      <c r="F49" s="68">
        <f t="shared" si="13"/>
        <v>1.5E-3</v>
      </c>
      <c r="G49" s="68">
        <f t="shared" si="13"/>
        <v>1.5E-3</v>
      </c>
      <c r="H49" s="68">
        <f t="shared" si="13"/>
        <v>1.5E-3</v>
      </c>
      <c r="I49" s="68">
        <f t="shared" si="13"/>
        <v>1.5E-3</v>
      </c>
      <c r="J49" s="68">
        <f t="shared" si="13"/>
        <v>1.5E-3</v>
      </c>
      <c r="K49" s="68">
        <f t="shared" si="13"/>
        <v>1.5E-3</v>
      </c>
      <c r="L49" s="68">
        <f t="shared" si="13"/>
        <v>1.5E-3</v>
      </c>
    </row>
    <row r="50" spans="1:12" x14ac:dyDescent="0.25">
      <c r="B50" s="19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42" customHeight="1" x14ac:dyDescent="0.25">
      <c r="A51" s="1">
        <f>+A45+1</f>
        <v>9</v>
      </c>
      <c r="B51" s="17" t="s">
        <v>74</v>
      </c>
      <c r="C51" s="21">
        <f t="shared" ref="C51:D51" si="14">C52*C55</f>
        <v>-3804.5045404318739</v>
      </c>
      <c r="D51" s="21">
        <f t="shared" si="14"/>
        <v>-635.9307471642004</v>
      </c>
      <c r="E51" s="21">
        <f t="shared" ref="E51:K51" si="15">E52*E55</f>
        <v>-418.35097702584909</v>
      </c>
      <c r="F51" s="21">
        <f t="shared" si="15"/>
        <v>-106.01245335023678</v>
      </c>
      <c r="G51" s="21">
        <f t="shared" si="15"/>
        <v>-579.82424549027894</v>
      </c>
      <c r="H51" s="21">
        <f t="shared" si="15"/>
        <v>-763.34162275805795</v>
      </c>
      <c r="I51" s="21">
        <f t="shared" si="15"/>
        <v>-333.49118287746444</v>
      </c>
      <c r="J51" s="21">
        <f t="shared" ref="J51" si="16">J52*J55</f>
        <v>-250.08032399845814</v>
      </c>
      <c r="K51" s="21">
        <f t="shared" si="15"/>
        <v>-641.79151606351866</v>
      </c>
      <c r="L51" s="21">
        <f t="shared" ref="L51" si="17">L52*L55</f>
        <v>-75.68147170380918</v>
      </c>
    </row>
    <row r="52" spans="1:12" ht="51" customHeight="1" x14ac:dyDescent="0.25">
      <c r="B52" s="4" t="s">
        <v>96</v>
      </c>
      <c r="C52" s="67">
        <f t="shared" ref="C52:D52" si="18">AVERAGE(C53:C54)</f>
        <v>-2536336.3602879159</v>
      </c>
      <c r="D52" s="67">
        <f t="shared" si="18"/>
        <v>-423953.83144280023</v>
      </c>
      <c r="E52" s="67">
        <f t="shared" ref="E52:K52" si="19">AVERAGE(E53:E54)</f>
        <v>-278900.65135056607</v>
      </c>
      <c r="F52" s="67">
        <f t="shared" si="19"/>
        <v>-70674.968900157852</v>
      </c>
      <c r="G52" s="67">
        <f t="shared" si="19"/>
        <v>-386549.49699351925</v>
      </c>
      <c r="H52" s="67">
        <f t="shared" si="19"/>
        <v>-508894.4151720386</v>
      </c>
      <c r="I52" s="67">
        <f t="shared" si="19"/>
        <v>-222327.45525164297</v>
      </c>
      <c r="J52" s="67">
        <f t="shared" ref="J52" si="20">AVERAGE(J53:J54)</f>
        <v>-166720.2159989721</v>
      </c>
      <c r="K52" s="67">
        <f t="shared" si="19"/>
        <v>-427861.01070901239</v>
      </c>
      <c r="L52" s="67">
        <f t="shared" ref="L52" si="21">AVERAGE(L53:L54)</f>
        <v>-50454.314469206118</v>
      </c>
    </row>
    <row r="53" spans="1:12" ht="46.5" customHeight="1" x14ac:dyDescent="0.25">
      <c r="B53" s="25" t="s">
        <v>97</v>
      </c>
      <c r="C53" s="33">
        <f>SUM(D53:L53)</f>
        <v>-3381781.8135359176</v>
      </c>
      <c r="D53" s="33">
        <v>-565271.77507576323</v>
      </c>
      <c r="E53" s="33">
        <v>-371867.53513408813</v>
      </c>
      <c r="F53" s="33">
        <v>-94233.291866877145</v>
      </c>
      <c r="G53" s="33">
        <v>-515399.32932469237</v>
      </c>
      <c r="H53" s="33">
        <v>-678525.88689605147</v>
      </c>
      <c r="I53" s="33">
        <v>-296436.60700219061</v>
      </c>
      <c r="J53" s="33">
        <v>-222293.62133196276</v>
      </c>
      <c r="K53" s="33">
        <v>-570481.3476120166</v>
      </c>
      <c r="L53" s="33">
        <v>-67272.419292274833</v>
      </c>
    </row>
    <row r="54" spans="1:12" ht="45" customHeight="1" x14ac:dyDescent="0.25">
      <c r="B54" s="25" t="s">
        <v>98</v>
      </c>
      <c r="C54" s="33">
        <f>SUM(D54:L54)</f>
        <v>-1690890.9070399143</v>
      </c>
      <c r="D54" s="33">
        <v>-282635.88780983724</v>
      </c>
      <c r="E54" s="33">
        <v>-185933.76756704407</v>
      </c>
      <c r="F54" s="33">
        <v>-47116.645933438565</v>
      </c>
      <c r="G54" s="33">
        <v>-257699.66466234616</v>
      </c>
      <c r="H54" s="33">
        <v>-339262.94344802573</v>
      </c>
      <c r="I54" s="33">
        <v>-148218.3035010953</v>
      </c>
      <c r="J54" s="33">
        <v>-111146.81066598142</v>
      </c>
      <c r="K54" s="33">
        <v>-285240.67380600824</v>
      </c>
      <c r="L54" s="33">
        <v>-33636.209646137409</v>
      </c>
    </row>
    <row r="55" spans="1:12" ht="32.25" customHeight="1" x14ac:dyDescent="0.25">
      <c r="B55" s="4" t="s">
        <v>90</v>
      </c>
      <c r="C55" s="68">
        <f t="shared" ref="C55:L55" si="22">+$D$43</f>
        <v>1.5E-3</v>
      </c>
      <c r="D55" s="68">
        <f t="shared" si="22"/>
        <v>1.5E-3</v>
      </c>
      <c r="E55" s="68">
        <f t="shared" si="22"/>
        <v>1.5E-3</v>
      </c>
      <c r="F55" s="68">
        <f t="shared" si="22"/>
        <v>1.5E-3</v>
      </c>
      <c r="G55" s="68">
        <f t="shared" si="22"/>
        <v>1.5E-3</v>
      </c>
      <c r="H55" s="68">
        <f t="shared" si="22"/>
        <v>1.5E-3</v>
      </c>
      <c r="I55" s="68">
        <f t="shared" si="22"/>
        <v>1.5E-3</v>
      </c>
      <c r="J55" s="68">
        <f t="shared" si="22"/>
        <v>1.5E-3</v>
      </c>
      <c r="K55" s="68">
        <f t="shared" si="22"/>
        <v>1.5E-3</v>
      </c>
      <c r="L55" s="68">
        <f t="shared" si="22"/>
        <v>1.5E-3</v>
      </c>
    </row>
    <row r="56" spans="1:12" x14ac:dyDescent="0.25">
      <c r="B56" s="19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36" customHeight="1" x14ac:dyDescent="0.25">
      <c r="A57" s="1">
        <f>+A51+1</f>
        <v>10</v>
      </c>
      <c r="B57" s="17" t="s">
        <v>73</v>
      </c>
      <c r="C57" s="21">
        <f t="shared" ref="C57:D57" si="23">C58*C61</f>
        <v>-20.968956553881778</v>
      </c>
      <c r="D57" s="21">
        <f t="shared" si="23"/>
        <v>-49.904158196671432</v>
      </c>
      <c r="E57" s="21">
        <f t="shared" ref="E57:K57" si="24">E58*E61</f>
        <v>-17.800492499999997</v>
      </c>
      <c r="F57" s="21">
        <f t="shared" si="24"/>
        <v>1.6656701558830174</v>
      </c>
      <c r="G57" s="21">
        <f t="shared" si="24"/>
        <v>-9.7054748775000004</v>
      </c>
      <c r="H57" s="21">
        <f t="shared" si="24"/>
        <v>1.1147377499999977E-2</v>
      </c>
      <c r="I57" s="21">
        <f t="shared" si="24"/>
        <v>0</v>
      </c>
      <c r="J57" s="21">
        <f t="shared" ref="J57" si="25">J58*J61</f>
        <v>49.095802736906641</v>
      </c>
      <c r="K57" s="21">
        <f t="shared" si="24"/>
        <v>2.6158049999999999</v>
      </c>
      <c r="L57" s="21">
        <f t="shared" ref="L57" si="26">L58*L61</f>
        <v>3.0527437500000003</v>
      </c>
    </row>
    <row r="58" spans="1:12" ht="44.25" customHeight="1" x14ac:dyDescent="0.25">
      <c r="B58" s="4" t="s">
        <v>99</v>
      </c>
      <c r="C58" s="67">
        <f t="shared" ref="C58:D58" si="27">AVERAGE(C59:C60)</f>
        <v>-13979.304369254518</v>
      </c>
      <c r="D58" s="67">
        <f t="shared" si="27"/>
        <v>-33269.438797780953</v>
      </c>
      <c r="E58" s="67">
        <f t="shared" ref="E58:K58" si="28">AVERAGE(E59:E60)</f>
        <v>-11866.994999999999</v>
      </c>
      <c r="F58" s="67">
        <f t="shared" si="28"/>
        <v>1110.4467705886782</v>
      </c>
      <c r="G58" s="67">
        <f t="shared" si="28"/>
        <v>-6470.3165850000005</v>
      </c>
      <c r="H58" s="67">
        <f t="shared" si="28"/>
        <v>7.4315849999999841</v>
      </c>
      <c r="I58" s="67">
        <f t="shared" si="28"/>
        <v>0</v>
      </c>
      <c r="J58" s="67">
        <f t="shared" ref="J58" si="29">AVERAGE(J59:J60)</f>
        <v>32730.53515793776</v>
      </c>
      <c r="K58" s="67">
        <f t="shared" si="28"/>
        <v>1743.87</v>
      </c>
      <c r="L58" s="67">
        <f t="shared" ref="L58" si="30">AVERAGE(L59:L60)</f>
        <v>2035.1625000000001</v>
      </c>
    </row>
    <row r="59" spans="1:12" ht="46.5" customHeight="1" x14ac:dyDescent="0.25">
      <c r="B59" s="25" t="s">
        <v>100</v>
      </c>
      <c r="C59" s="33">
        <f>SUM(D59:L59)</f>
        <v>-18639.072492339357</v>
      </c>
      <c r="D59" s="33">
        <v>-44359.251730374606</v>
      </c>
      <c r="E59" s="33">
        <v>-15822.66</v>
      </c>
      <c r="F59" s="33">
        <v>1480.5956941182376</v>
      </c>
      <c r="G59" s="33">
        <v>-8627.08878</v>
      </c>
      <c r="H59" s="33">
        <v>9.9087799999999788</v>
      </c>
      <c r="I59" s="33">
        <v>0</v>
      </c>
      <c r="J59" s="33">
        <v>43640.713543917016</v>
      </c>
      <c r="K59" s="33">
        <v>2325.16</v>
      </c>
      <c r="L59" s="33">
        <v>2713.55</v>
      </c>
    </row>
    <row r="60" spans="1:12" ht="45" customHeight="1" x14ac:dyDescent="0.25">
      <c r="B60" s="25" t="s">
        <v>101</v>
      </c>
      <c r="C60" s="33">
        <f>SUM(D60:L60)</f>
        <v>-9319.5362461696786</v>
      </c>
      <c r="D60" s="33">
        <v>-22179.625865187303</v>
      </c>
      <c r="E60" s="33">
        <v>-7911.33</v>
      </c>
      <c r="F60" s="33">
        <v>740.29784705911879</v>
      </c>
      <c r="G60" s="33">
        <v>-4313.54439</v>
      </c>
      <c r="H60" s="33">
        <v>4.9543899999999894</v>
      </c>
      <c r="I60" s="33">
        <v>0</v>
      </c>
      <c r="J60" s="33">
        <v>21820.356771958508</v>
      </c>
      <c r="K60" s="33">
        <v>1162.58</v>
      </c>
      <c r="L60" s="33">
        <v>1356.7750000000001</v>
      </c>
    </row>
    <row r="61" spans="1:12" ht="32.25" customHeight="1" x14ac:dyDescent="0.25">
      <c r="B61" s="4" t="s">
        <v>90</v>
      </c>
      <c r="C61" s="68">
        <f t="shared" ref="C61:L61" si="31">+$D$43</f>
        <v>1.5E-3</v>
      </c>
      <c r="D61" s="68">
        <f t="shared" si="31"/>
        <v>1.5E-3</v>
      </c>
      <c r="E61" s="68">
        <f t="shared" si="31"/>
        <v>1.5E-3</v>
      </c>
      <c r="F61" s="68">
        <f t="shared" si="31"/>
        <v>1.5E-3</v>
      </c>
      <c r="G61" s="68">
        <f t="shared" si="31"/>
        <v>1.5E-3</v>
      </c>
      <c r="H61" s="68">
        <f t="shared" si="31"/>
        <v>1.5E-3</v>
      </c>
      <c r="I61" s="68">
        <f t="shared" si="31"/>
        <v>1.5E-3</v>
      </c>
      <c r="J61" s="68">
        <f t="shared" si="31"/>
        <v>1.5E-3</v>
      </c>
      <c r="K61" s="68">
        <f t="shared" si="31"/>
        <v>1.5E-3</v>
      </c>
      <c r="L61" s="68">
        <f t="shared" si="31"/>
        <v>1.5E-3</v>
      </c>
    </row>
    <row r="62" spans="1:12" x14ac:dyDescent="0.25">
      <c r="B62" s="19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36" customHeight="1" x14ac:dyDescent="0.25">
      <c r="A63" s="1">
        <f>+A57+1</f>
        <v>11</v>
      </c>
      <c r="B63" s="17" t="s">
        <v>72</v>
      </c>
      <c r="C63" s="21">
        <f t="shared" ref="C63:D63" si="32">C64*C67</f>
        <v>0</v>
      </c>
      <c r="D63" s="21">
        <f t="shared" si="32"/>
        <v>0</v>
      </c>
      <c r="E63" s="21">
        <f t="shared" ref="E63:K63" si="33">E64*E67</f>
        <v>0</v>
      </c>
      <c r="F63" s="21">
        <f t="shared" si="33"/>
        <v>0</v>
      </c>
      <c r="G63" s="21">
        <f t="shared" si="33"/>
        <v>0</v>
      </c>
      <c r="H63" s="21">
        <f t="shared" si="33"/>
        <v>0</v>
      </c>
      <c r="I63" s="21">
        <f t="shared" si="33"/>
        <v>0</v>
      </c>
      <c r="J63" s="21">
        <f t="shared" ref="J63" si="34">J64*J67</f>
        <v>0</v>
      </c>
      <c r="K63" s="21">
        <f t="shared" si="33"/>
        <v>0</v>
      </c>
      <c r="L63" s="21">
        <f t="shared" ref="L63" si="35">L64*L67</f>
        <v>0</v>
      </c>
    </row>
    <row r="64" spans="1:12" ht="44.25" customHeight="1" x14ac:dyDescent="0.25">
      <c r="B64" s="4" t="s">
        <v>102</v>
      </c>
      <c r="C64" s="67">
        <f t="shared" ref="C64:D64" si="36">AVERAGE(C65:C66)</f>
        <v>0</v>
      </c>
      <c r="D64" s="67">
        <f t="shared" si="36"/>
        <v>0</v>
      </c>
      <c r="E64" s="67">
        <f t="shared" ref="E64:K64" si="37">AVERAGE(E65:E66)</f>
        <v>0</v>
      </c>
      <c r="F64" s="67">
        <f t="shared" si="37"/>
        <v>0</v>
      </c>
      <c r="G64" s="67">
        <f t="shared" si="37"/>
        <v>0</v>
      </c>
      <c r="H64" s="67">
        <f t="shared" si="37"/>
        <v>0</v>
      </c>
      <c r="I64" s="67">
        <f t="shared" si="37"/>
        <v>0</v>
      </c>
      <c r="J64" s="67">
        <f t="shared" ref="J64" si="38">AVERAGE(J65:J66)</f>
        <v>0</v>
      </c>
      <c r="K64" s="67">
        <f t="shared" si="37"/>
        <v>0</v>
      </c>
      <c r="L64" s="67">
        <f t="shared" ref="L64" si="39">AVERAGE(L65:L66)</f>
        <v>0</v>
      </c>
    </row>
    <row r="65" spans="1:17" ht="46.5" customHeight="1" x14ac:dyDescent="0.25">
      <c r="B65" s="25" t="s">
        <v>103</v>
      </c>
      <c r="C65" s="33">
        <f>SUM(D65:L65)</f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</row>
    <row r="66" spans="1:17" ht="45" customHeight="1" x14ac:dyDescent="0.25">
      <c r="B66" s="25" t="s">
        <v>104</v>
      </c>
      <c r="C66" s="33">
        <f>SUM(D66:L66)</f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</row>
    <row r="67" spans="1:17" ht="32.25" customHeight="1" x14ac:dyDescent="0.25">
      <c r="B67" s="4" t="s">
        <v>90</v>
      </c>
      <c r="C67" s="68">
        <f t="shared" ref="C67:L67" si="40">+$D$43</f>
        <v>1.5E-3</v>
      </c>
      <c r="D67" s="68">
        <f t="shared" si="40"/>
        <v>1.5E-3</v>
      </c>
      <c r="E67" s="68">
        <f t="shared" si="40"/>
        <v>1.5E-3</v>
      </c>
      <c r="F67" s="68">
        <f t="shared" si="40"/>
        <v>1.5E-3</v>
      </c>
      <c r="G67" s="68">
        <f t="shared" si="40"/>
        <v>1.5E-3</v>
      </c>
      <c r="H67" s="68">
        <f t="shared" si="40"/>
        <v>1.5E-3</v>
      </c>
      <c r="I67" s="68">
        <f t="shared" si="40"/>
        <v>1.5E-3</v>
      </c>
      <c r="J67" s="68">
        <f t="shared" si="40"/>
        <v>1.5E-3</v>
      </c>
      <c r="K67" s="68">
        <f t="shared" si="40"/>
        <v>1.5E-3</v>
      </c>
      <c r="L67" s="68">
        <f t="shared" si="40"/>
        <v>1.5E-3</v>
      </c>
    </row>
    <row r="68" spans="1:17" x14ac:dyDescent="0.25">
      <c r="M68" s="22"/>
      <c r="N68" s="22"/>
      <c r="O68" s="22"/>
      <c r="P68" s="22"/>
      <c r="Q68" s="22"/>
    </row>
    <row r="69" spans="1:17" x14ac:dyDescent="0.25">
      <c r="M69" s="22"/>
      <c r="N69" s="22"/>
      <c r="O69" s="22"/>
      <c r="P69" s="22"/>
      <c r="Q69" s="22"/>
    </row>
    <row r="70" spans="1:17" ht="17.5" customHeight="1" x14ac:dyDescent="0.25">
      <c r="B70" s="39" t="s">
        <v>71</v>
      </c>
      <c r="M70" s="22"/>
      <c r="N70" s="22"/>
      <c r="O70" s="22"/>
      <c r="P70" s="22"/>
      <c r="Q70" s="22"/>
    </row>
    <row r="71" spans="1:17" x14ac:dyDescent="0.25">
      <c r="M71" s="22"/>
      <c r="N71" s="22"/>
      <c r="O71" s="22"/>
      <c r="P71" s="22"/>
      <c r="Q71" s="22"/>
    </row>
    <row r="72" spans="1:17" ht="55.5" customHeight="1" x14ac:dyDescent="0.25">
      <c r="A72" s="1">
        <f>+A63+1</f>
        <v>12</v>
      </c>
      <c r="B72" s="17" t="s">
        <v>82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2"/>
      <c r="N72" s="22"/>
      <c r="O72" s="22"/>
      <c r="P72" s="22"/>
      <c r="Q72" s="22"/>
    </row>
    <row r="73" spans="1:17" ht="28" customHeight="1" x14ac:dyDescent="0.25">
      <c r="B73" s="25" t="s">
        <v>3</v>
      </c>
      <c r="C73" s="24">
        <f>SUM(D73:L73)</f>
        <v>-14464996.004484158</v>
      </c>
      <c r="D73" s="24">
        <v>-10984936.729657225</v>
      </c>
      <c r="E73" s="24">
        <v>-3511737.480616</v>
      </c>
      <c r="F73" s="24">
        <v>-417568.40214400011</v>
      </c>
      <c r="G73" s="24">
        <v>1199186.4539947542</v>
      </c>
      <c r="H73" s="24">
        <v>-177649.39116911631</v>
      </c>
      <c r="I73" s="24">
        <v>-2612932.6555652372</v>
      </c>
      <c r="J73" s="24">
        <v>-1416765.5492114103</v>
      </c>
      <c r="K73" s="24">
        <v>1632380.6116727395</v>
      </c>
      <c r="L73" s="24">
        <v>1825027.138211336</v>
      </c>
    </row>
    <row r="74" spans="1:17" x14ac:dyDescent="0.25">
      <c r="M74" s="22"/>
      <c r="N74" s="22"/>
      <c r="O74" s="22"/>
      <c r="P74" s="22"/>
      <c r="Q74" s="22"/>
    </row>
    <row r="75" spans="1:17" ht="72.75" customHeight="1" x14ac:dyDescent="0.25">
      <c r="A75" s="1">
        <f>+A72+1</f>
        <v>13</v>
      </c>
      <c r="B75" s="17" t="s">
        <v>40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7" ht="28" customHeight="1" x14ac:dyDescent="0.25">
      <c r="B76" s="25" t="s">
        <v>3</v>
      </c>
      <c r="C76" s="24">
        <f>SUM(D76:L76)</f>
        <v>-4843934.1882950012</v>
      </c>
      <c r="D76" s="24">
        <v>-1369781.8935085875</v>
      </c>
      <c r="E76" s="24">
        <v>0</v>
      </c>
      <c r="F76" s="24">
        <v>0</v>
      </c>
      <c r="G76" s="24">
        <v>540950.26903893438</v>
      </c>
      <c r="H76" s="24">
        <v>402117.06082584325</v>
      </c>
      <c r="I76" s="24">
        <v>-821918.47229715984</v>
      </c>
      <c r="J76" s="24">
        <v>-353959.3014312142</v>
      </c>
      <c r="K76" s="24">
        <v>-989417.0928098599</v>
      </c>
      <c r="L76" s="24">
        <v>-2251924.7581129577</v>
      </c>
    </row>
    <row r="77" spans="1:17" x14ac:dyDescent="0.25">
      <c r="M77" s="22"/>
      <c r="N77" s="22"/>
      <c r="O77" s="22"/>
      <c r="P77" s="22"/>
      <c r="Q77" s="22"/>
    </row>
    <row r="78" spans="1:17" ht="59.25" customHeight="1" x14ac:dyDescent="0.25">
      <c r="A78" s="1">
        <f>A75+1</f>
        <v>14</v>
      </c>
      <c r="B78" s="17" t="s">
        <v>39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7" ht="28" customHeight="1" x14ac:dyDescent="0.25">
      <c r="B79" s="25" t="s">
        <v>3</v>
      </c>
      <c r="C79" s="5">
        <f>SUM(D79:L79)</f>
        <v>-909.12996886598194</v>
      </c>
      <c r="D79" s="5">
        <v>-820.19250894276217</v>
      </c>
      <c r="E79" s="5">
        <v>0</v>
      </c>
      <c r="F79" s="5">
        <v>0</v>
      </c>
      <c r="G79" s="5">
        <v>-4465.9638472181741</v>
      </c>
      <c r="H79" s="5">
        <v>-3696.2779074109158</v>
      </c>
      <c r="I79" s="5">
        <v>939.09712345042999</v>
      </c>
      <c r="J79" s="5">
        <v>-88.931696478492739</v>
      </c>
      <c r="K79" s="5">
        <v>136.75250959285131</v>
      </c>
      <c r="L79" s="5">
        <v>7086.3863581410824</v>
      </c>
    </row>
    <row r="80" spans="1:17" x14ac:dyDescent="0.25">
      <c r="M80" s="22"/>
      <c r="N80" s="22"/>
      <c r="O80" s="22"/>
      <c r="P80" s="22"/>
      <c r="Q80" s="22"/>
    </row>
    <row r="81" spans="1:17" x14ac:dyDescent="0.25">
      <c r="M81" s="22"/>
      <c r="N81" s="22"/>
      <c r="O81" s="22"/>
      <c r="P81" s="22"/>
      <c r="Q81" s="22"/>
    </row>
    <row r="82" spans="1:17" ht="17.5" customHeight="1" x14ac:dyDescent="0.25">
      <c r="B82" s="39" t="s">
        <v>70</v>
      </c>
      <c r="M82" s="22"/>
      <c r="N82" s="22"/>
      <c r="O82" s="22"/>
      <c r="P82" s="22"/>
      <c r="Q82" s="22"/>
    </row>
    <row r="83" spans="1:17" x14ac:dyDescent="0.25">
      <c r="M83" s="22"/>
      <c r="N83" s="22"/>
      <c r="O83" s="22"/>
      <c r="P83" s="22"/>
      <c r="Q83" s="22"/>
    </row>
    <row r="84" spans="1:17" x14ac:dyDescent="0.25">
      <c r="M84" s="22"/>
      <c r="N84" s="22"/>
      <c r="O84" s="22"/>
      <c r="P84" s="22"/>
      <c r="Q84" s="22"/>
    </row>
    <row r="85" spans="1:17" ht="17.5" customHeight="1" x14ac:dyDescent="0.25">
      <c r="B85" s="39" t="s">
        <v>69</v>
      </c>
      <c r="M85" s="22"/>
      <c r="N85" s="22"/>
      <c r="O85" s="22"/>
      <c r="P85" s="22"/>
      <c r="Q85" s="22"/>
    </row>
    <row r="86" spans="1:17" x14ac:dyDescent="0.25">
      <c r="M86" s="22"/>
      <c r="N86" s="22"/>
      <c r="O86" s="22"/>
      <c r="P86" s="22"/>
      <c r="Q86" s="22"/>
    </row>
    <row r="87" spans="1:17" ht="55.5" customHeight="1" x14ac:dyDescent="0.25">
      <c r="A87" s="1">
        <f>+A78+1</f>
        <v>15</v>
      </c>
      <c r="B87" s="17" t="s">
        <v>82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2"/>
      <c r="N87" s="22"/>
      <c r="O87" s="22"/>
      <c r="P87" s="22"/>
      <c r="Q87" s="22"/>
    </row>
    <row r="88" spans="1:17" ht="28" customHeight="1" x14ac:dyDescent="0.25">
      <c r="B88" s="25" t="s">
        <v>2</v>
      </c>
      <c r="C88" s="24">
        <f>SUM(D88:L88)</f>
        <v>8650.1456649173724</v>
      </c>
      <c r="D88" s="24">
        <v>-35330.479232287202</v>
      </c>
      <c r="E88" s="24">
        <v>48663.976935893137</v>
      </c>
      <c r="F88" s="24">
        <v>3459.7008496487388</v>
      </c>
      <c r="G88" s="24">
        <v>1269.3545280587655</v>
      </c>
      <c r="H88" s="24">
        <v>-415.06600635512461</v>
      </c>
      <c r="I88" s="24">
        <v>-3699.2815672129955</v>
      </c>
      <c r="J88" s="24">
        <v>-5864.1232490617222</v>
      </c>
      <c r="K88" s="24">
        <v>-582.92316199172024</v>
      </c>
      <c r="L88" s="24">
        <v>1148.9865682254961</v>
      </c>
    </row>
    <row r="89" spans="1:17" x14ac:dyDescent="0.25">
      <c r="M89" s="22"/>
      <c r="N89" s="22"/>
      <c r="O89" s="22"/>
      <c r="P89" s="22"/>
      <c r="Q89" s="22"/>
    </row>
    <row r="90" spans="1:17" ht="72.75" customHeight="1" x14ac:dyDescent="0.25">
      <c r="A90" s="1">
        <f>+A87+1</f>
        <v>16</v>
      </c>
      <c r="B90" s="17" t="s">
        <v>40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7" ht="28" customHeight="1" x14ac:dyDescent="0.25">
      <c r="B91" s="25" t="s">
        <v>2</v>
      </c>
      <c r="C91" s="24">
        <f>SUM(D91:L91)</f>
        <v>-147273.99314713455</v>
      </c>
      <c r="D91" s="24">
        <v>101222.795226129</v>
      </c>
      <c r="E91" s="24">
        <v>-193809.99976483971</v>
      </c>
      <c r="F91" s="24">
        <v>-1735.6688811133668</v>
      </c>
      <c r="G91" s="24">
        <v>-36444.852797275133</v>
      </c>
      <c r="H91" s="24">
        <v>-20106.969381549497</v>
      </c>
      <c r="I91" s="24">
        <v>-21713.382871088157</v>
      </c>
      <c r="J91" s="24">
        <v>32220.270257145512</v>
      </c>
      <c r="K91" s="24">
        <v>-27827.811027191245</v>
      </c>
      <c r="L91" s="24">
        <v>20921.626092648028</v>
      </c>
    </row>
    <row r="92" spans="1:17" x14ac:dyDescent="0.25">
      <c r="M92" s="22"/>
      <c r="N92" s="22"/>
      <c r="O92" s="22"/>
      <c r="P92" s="22"/>
      <c r="Q92" s="22"/>
    </row>
    <row r="93" spans="1:17" ht="59.25" customHeight="1" x14ac:dyDescent="0.25">
      <c r="A93" s="1">
        <f>A90+1</f>
        <v>17</v>
      </c>
      <c r="B93" s="17" t="s">
        <v>39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7" ht="28" customHeight="1" x14ac:dyDescent="0.25">
      <c r="B94" s="25" t="s">
        <v>2</v>
      </c>
      <c r="C94" s="5">
        <f>SUM(D94:L94)</f>
        <v>-58096.649240302366</v>
      </c>
      <c r="D94" s="5">
        <v>-12087.269758596643</v>
      </c>
      <c r="E94" s="5">
        <v>-4799.6049487042183</v>
      </c>
      <c r="F94" s="5">
        <v>-1178.0895469086852</v>
      </c>
      <c r="G94" s="5">
        <v>-7788.0816373289799</v>
      </c>
      <c r="H94" s="5">
        <v>-11628.508718017205</v>
      </c>
      <c r="I94" s="5">
        <v>-7125.8852359753828</v>
      </c>
      <c r="J94" s="5">
        <v>-3371.7835332779382</v>
      </c>
      <c r="K94" s="5">
        <v>-8633.3922574970784</v>
      </c>
      <c r="L94" s="5">
        <v>-1484.0336039962338</v>
      </c>
    </row>
    <row r="95" spans="1:17" hidden="1" x14ac:dyDescent="0.25"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1:17" ht="29.25" hidden="1" customHeight="1" x14ac:dyDescent="0.25">
      <c r="A96" s="1">
        <f>+A93+1</f>
        <v>18</v>
      </c>
      <c r="B96" s="52" t="s">
        <v>68</v>
      </c>
      <c r="C96" s="49">
        <f t="shared" ref="C96" si="41">SUM(C97:C99)</f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</row>
    <row r="97" spans="1:12" ht="29.25" hidden="1" customHeight="1" x14ac:dyDescent="0.25">
      <c r="B97" s="46" t="s">
        <v>67</v>
      </c>
      <c r="C97" s="53">
        <f>SUM(D97:L97)</f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</row>
    <row r="98" spans="1:12" ht="29.25" hidden="1" customHeight="1" x14ac:dyDescent="0.25">
      <c r="B98" s="46" t="s">
        <v>66</v>
      </c>
      <c r="C98" s="53">
        <f>SUM(D98:L98)</f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</row>
    <row r="99" spans="1:12" ht="29.25" hidden="1" customHeight="1" x14ac:dyDescent="0.25">
      <c r="B99" s="46" t="s">
        <v>65</v>
      </c>
      <c r="C99" s="53">
        <f>SUM(D99:L99)</f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</row>
    <row r="100" spans="1:12" ht="36.75" hidden="1" customHeight="1" x14ac:dyDescent="0.25">
      <c r="B100" s="52" t="s">
        <v>64</v>
      </c>
      <c r="C100" s="49">
        <f t="shared" ref="C100" si="42">SUM(C101:C103)</f>
        <v>0</v>
      </c>
      <c r="D100" s="49">
        <v>0</v>
      </c>
      <c r="E100" s="49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</row>
    <row r="101" spans="1:12" ht="29.25" hidden="1" customHeight="1" x14ac:dyDescent="0.25">
      <c r="B101" s="46" t="s">
        <v>63</v>
      </c>
      <c r="C101" s="53">
        <f>SUM(D101:L101)</f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</row>
    <row r="102" spans="1:12" ht="29.25" hidden="1" customHeight="1" x14ac:dyDescent="0.25">
      <c r="B102" s="46" t="s">
        <v>62</v>
      </c>
      <c r="C102" s="53">
        <f>SUM(D102:L102)</f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</row>
    <row r="103" spans="1:12" ht="45" hidden="1" customHeight="1" x14ac:dyDescent="0.25">
      <c r="B103" s="46" t="s">
        <v>61</v>
      </c>
      <c r="C103" s="53">
        <f>SUM(D103:L103)</f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</row>
    <row r="104" spans="1:12" hidden="1" x14ac:dyDescent="0.25"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33.75" hidden="1" customHeight="1" x14ac:dyDescent="0.25">
      <c r="A105" s="1">
        <f>A96+1</f>
        <v>19</v>
      </c>
      <c r="B105" s="54" t="s">
        <v>60</v>
      </c>
      <c r="C105" s="55"/>
      <c r="D105" s="55"/>
      <c r="E105" s="55"/>
      <c r="F105" s="55"/>
      <c r="G105" s="55"/>
      <c r="H105" s="55"/>
      <c r="I105" s="55"/>
      <c r="J105" s="55"/>
      <c r="K105" s="55"/>
      <c r="L105" s="55"/>
    </row>
    <row r="106" spans="1:12" ht="17.5" hidden="1" customHeight="1" x14ac:dyDescent="0.25">
      <c r="B106" s="56" t="s">
        <v>59</v>
      </c>
      <c r="C106" s="53">
        <f>SUM(D106:L106)</f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</row>
    <row r="107" spans="1:12" ht="17.5" hidden="1" customHeight="1" x14ac:dyDescent="0.25">
      <c r="B107" s="56" t="s">
        <v>58</v>
      </c>
      <c r="C107" s="53">
        <f>SUM(D107:L107)</f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</row>
    <row r="108" spans="1:12" ht="13" hidden="1" x14ac:dyDescent="0.25"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1:12" ht="19" hidden="1" customHeight="1" x14ac:dyDescent="0.25">
      <c r="A109" s="1">
        <f>+A105+1</f>
        <v>20</v>
      </c>
      <c r="B109" s="57" t="s">
        <v>57</v>
      </c>
      <c r="C109" s="53">
        <f t="shared" ref="C109" si="43">SUM(C110:C111)</f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</row>
    <row r="110" spans="1:12" ht="19" hidden="1" customHeight="1" x14ac:dyDescent="0.25">
      <c r="B110" s="56" t="s">
        <v>55</v>
      </c>
      <c r="C110" s="53">
        <f>SUM(D110:L110)</f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</row>
    <row r="111" spans="1:12" ht="19" hidden="1" customHeight="1" x14ac:dyDescent="0.25">
      <c r="B111" s="56" t="s">
        <v>54</v>
      </c>
      <c r="C111" s="53">
        <f>SUM(D111:L111)</f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</row>
    <row r="112" spans="1:12" ht="19" hidden="1" customHeight="1" x14ac:dyDescent="0.25">
      <c r="B112" s="57" t="s">
        <v>56</v>
      </c>
      <c r="C112" s="53">
        <f t="shared" ref="C112" si="44">SUM(C113:C114)</f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</row>
    <row r="113" spans="1:12" ht="19" hidden="1" customHeight="1" x14ac:dyDescent="0.25">
      <c r="B113" s="56" t="s">
        <v>55</v>
      </c>
      <c r="C113" s="53">
        <f>SUM(D113:L113)</f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</row>
    <row r="114" spans="1:12" ht="19" hidden="1" customHeight="1" x14ac:dyDescent="0.25">
      <c r="B114" s="56" t="s">
        <v>54</v>
      </c>
      <c r="C114" s="53">
        <f>SUM(D114:L114)</f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</row>
    <row r="115" spans="1:12" ht="13" hidden="1" x14ac:dyDescent="0.25"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1:12" ht="33.75" hidden="1" customHeight="1" x14ac:dyDescent="0.25">
      <c r="A116" s="1">
        <f>+A109+1</f>
        <v>21</v>
      </c>
      <c r="B116" s="58" t="s">
        <v>53</v>
      </c>
      <c r="C116" s="49">
        <f>SUM(D116:L116)</f>
        <v>0</v>
      </c>
      <c r="D116" s="49">
        <v>0</v>
      </c>
      <c r="E116" s="49">
        <v>0</v>
      </c>
      <c r="F116" s="49">
        <v>0</v>
      </c>
      <c r="G116" s="49">
        <v>0</v>
      </c>
      <c r="H116" s="49">
        <v>0</v>
      </c>
      <c r="I116" s="49">
        <v>0</v>
      </c>
      <c r="J116" s="49">
        <v>0</v>
      </c>
      <c r="K116" s="49">
        <v>0</v>
      </c>
      <c r="L116" s="49">
        <v>0</v>
      </c>
    </row>
    <row r="117" spans="1:12" hidden="1" x14ac:dyDescent="0.25">
      <c r="B117" s="29"/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1:12" ht="32.25" hidden="1" customHeight="1" x14ac:dyDescent="0.25">
      <c r="A118" s="1">
        <f>A116+1</f>
        <v>22</v>
      </c>
      <c r="B118" s="58" t="s">
        <v>52</v>
      </c>
      <c r="C118" s="49">
        <f>SUM(D118:L118)</f>
        <v>0</v>
      </c>
      <c r="D118" s="49">
        <v>0</v>
      </c>
      <c r="E118" s="49">
        <v>0</v>
      </c>
      <c r="F118" s="49">
        <v>0</v>
      </c>
      <c r="G118" s="49">
        <v>0</v>
      </c>
      <c r="H118" s="49">
        <v>0</v>
      </c>
      <c r="I118" s="49">
        <v>0</v>
      </c>
      <c r="J118" s="49">
        <v>0</v>
      </c>
      <c r="K118" s="49">
        <v>0</v>
      </c>
      <c r="L118" s="49">
        <v>0</v>
      </c>
    </row>
    <row r="119" spans="1:12" hidden="1" x14ac:dyDescent="0.25">
      <c r="B119" s="19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1:12" ht="61.5" hidden="1" customHeight="1" x14ac:dyDescent="0.25">
      <c r="A120" s="1">
        <f>A118+1</f>
        <v>23</v>
      </c>
      <c r="B120" s="54" t="s">
        <v>51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</row>
    <row r="121" spans="1:12" ht="15.65" hidden="1" customHeight="1" x14ac:dyDescent="0.25">
      <c r="B121" s="56" t="s">
        <v>50</v>
      </c>
      <c r="C121" s="53">
        <f>SUM(D121:L121)</f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</row>
    <row r="122" spans="1:12" ht="15.65" hidden="1" customHeight="1" x14ac:dyDescent="0.25">
      <c r="B122" s="56" t="s">
        <v>49</v>
      </c>
      <c r="C122" s="53">
        <f>SUM(D122:L122)</f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</row>
    <row r="123" spans="1:12" hidden="1" x14ac:dyDescent="0.25">
      <c r="B123" s="19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1:12" ht="36.65" hidden="1" customHeight="1" x14ac:dyDescent="0.25">
      <c r="A124" s="1">
        <f>+A120+1</f>
        <v>24</v>
      </c>
      <c r="B124" s="52" t="s">
        <v>48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</row>
    <row r="125" spans="1:12" ht="20.149999999999999" hidden="1" customHeight="1" x14ac:dyDescent="0.25">
      <c r="B125" s="56" t="s">
        <v>46</v>
      </c>
      <c r="C125" s="53">
        <f>SUM(D125:L125)</f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</row>
    <row r="126" spans="1:12" ht="20.149999999999999" hidden="1" customHeight="1" x14ac:dyDescent="0.25">
      <c r="B126" s="56" t="s">
        <v>45</v>
      </c>
      <c r="C126" s="53">
        <f>SUM(D126:L126)</f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</row>
    <row r="127" spans="1:12" hidden="1" x14ac:dyDescent="0.25">
      <c r="B127" s="19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 ht="27.65" hidden="1" customHeight="1" x14ac:dyDescent="0.25">
      <c r="A128" s="1">
        <f>+A124+1</f>
        <v>25</v>
      </c>
      <c r="B128" s="52" t="s">
        <v>47</v>
      </c>
      <c r="C128" s="49"/>
      <c r="D128" s="49"/>
      <c r="E128" s="49"/>
      <c r="F128" s="49"/>
      <c r="G128" s="49"/>
      <c r="H128" s="49"/>
      <c r="I128" s="49"/>
      <c r="J128" s="49"/>
      <c r="K128" s="49"/>
      <c r="L128" s="49"/>
    </row>
    <row r="129" spans="1:17" ht="20.149999999999999" hidden="1" customHeight="1" x14ac:dyDescent="0.25">
      <c r="B129" s="56" t="s">
        <v>46</v>
      </c>
      <c r="C129" s="53">
        <f>SUM(D129:L129)</f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</row>
    <row r="130" spans="1:17" ht="20.149999999999999" hidden="1" customHeight="1" x14ac:dyDescent="0.25">
      <c r="B130" s="56" t="s">
        <v>45</v>
      </c>
      <c r="C130" s="53">
        <f>SUM(D130:L130)</f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</row>
    <row r="131" spans="1:17" ht="13" hidden="1" x14ac:dyDescent="0.25"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26"/>
    </row>
    <row r="132" spans="1:17" ht="33.75" hidden="1" customHeight="1" x14ac:dyDescent="0.25">
      <c r="A132" s="1">
        <f>+A128+1</f>
        <v>26</v>
      </c>
      <c r="B132" s="42" t="s">
        <v>44</v>
      </c>
      <c r="C132" s="49">
        <f>SUM(D132:L132)</f>
        <v>0</v>
      </c>
      <c r="D132" s="49">
        <v>0</v>
      </c>
      <c r="E132" s="49">
        <v>0</v>
      </c>
      <c r="F132" s="49">
        <v>0</v>
      </c>
      <c r="G132" s="49">
        <v>0</v>
      </c>
      <c r="H132" s="49">
        <v>0</v>
      </c>
      <c r="I132" s="49">
        <v>0</v>
      </c>
      <c r="J132" s="49">
        <v>0</v>
      </c>
      <c r="K132" s="49">
        <v>0</v>
      </c>
      <c r="L132" s="49">
        <v>0</v>
      </c>
    </row>
    <row r="133" spans="1:17" x14ac:dyDescent="0.25">
      <c r="M133" s="22"/>
      <c r="N133" s="22"/>
      <c r="O133" s="22"/>
      <c r="P133" s="22"/>
      <c r="Q133" s="22"/>
    </row>
    <row r="134" spans="1:17" x14ac:dyDescent="0.25">
      <c r="M134" s="22"/>
      <c r="N134" s="22"/>
      <c r="O134" s="22"/>
      <c r="P134" s="22"/>
      <c r="Q134" s="22"/>
    </row>
    <row r="135" spans="1:17" ht="17.5" customHeight="1" x14ac:dyDescent="0.25">
      <c r="B135" s="39" t="s">
        <v>43</v>
      </c>
      <c r="M135" s="22"/>
      <c r="N135" s="22"/>
      <c r="O135" s="22"/>
      <c r="P135" s="22"/>
      <c r="Q135" s="22"/>
    </row>
    <row r="136" spans="1:17" hidden="1" x14ac:dyDescent="0.25">
      <c r="M136" s="22"/>
      <c r="N136" s="22"/>
      <c r="O136" s="22"/>
      <c r="P136" s="22"/>
      <c r="Q136" s="22"/>
    </row>
    <row r="137" spans="1:17" hidden="1" x14ac:dyDescent="0.25">
      <c r="M137" s="22"/>
      <c r="N137" s="22"/>
      <c r="O137" s="22"/>
      <c r="P137" s="22"/>
      <c r="Q137" s="22"/>
    </row>
    <row r="138" spans="1:17" ht="17.5" hidden="1" customHeight="1" x14ac:dyDescent="0.25">
      <c r="B138" s="39" t="s">
        <v>42</v>
      </c>
      <c r="M138" s="22"/>
      <c r="N138" s="22"/>
      <c r="O138" s="22"/>
      <c r="P138" s="22"/>
      <c r="Q138" s="22"/>
    </row>
    <row r="139" spans="1:17" hidden="1" x14ac:dyDescent="0.25">
      <c r="M139" s="22"/>
      <c r="N139" s="22"/>
      <c r="O139" s="22"/>
      <c r="P139" s="22"/>
      <c r="Q139" s="22"/>
    </row>
    <row r="140" spans="1:17" ht="55.5" hidden="1" customHeight="1" x14ac:dyDescent="0.25">
      <c r="A140" s="1">
        <f>+A132+1</f>
        <v>27</v>
      </c>
      <c r="B140" s="52" t="s">
        <v>82</v>
      </c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22"/>
      <c r="N140" s="22"/>
      <c r="O140" s="22"/>
      <c r="P140" s="22"/>
      <c r="Q140" s="22"/>
    </row>
    <row r="141" spans="1:17" ht="28" hidden="1" customHeight="1" x14ac:dyDescent="0.25">
      <c r="B141" s="46" t="s">
        <v>1</v>
      </c>
      <c r="C141" s="62">
        <f>SUM(D141:L141)</f>
        <v>0</v>
      </c>
      <c r="D141" s="62">
        <v>0</v>
      </c>
      <c r="E141" s="62">
        <v>0</v>
      </c>
      <c r="F141" s="62">
        <v>0</v>
      </c>
      <c r="G141" s="62">
        <v>0</v>
      </c>
      <c r="H141" s="62">
        <v>0</v>
      </c>
      <c r="I141" s="62">
        <v>0</v>
      </c>
      <c r="J141" s="62">
        <v>0</v>
      </c>
      <c r="K141" s="62">
        <v>0</v>
      </c>
      <c r="L141" s="62">
        <v>0</v>
      </c>
    </row>
    <row r="142" spans="1:17" hidden="1" x14ac:dyDescent="0.25">
      <c r="M142" s="22"/>
      <c r="N142" s="22"/>
      <c r="O142" s="22"/>
      <c r="P142" s="22"/>
      <c r="Q142" s="22"/>
    </row>
    <row r="143" spans="1:17" ht="72.75" hidden="1" customHeight="1" x14ac:dyDescent="0.25">
      <c r="A143" s="1">
        <f>+A140+1</f>
        <v>28</v>
      </c>
      <c r="B143" s="52" t="s">
        <v>40</v>
      </c>
      <c r="C143" s="55"/>
      <c r="D143" s="55"/>
      <c r="E143" s="55"/>
      <c r="F143" s="55"/>
      <c r="G143" s="55"/>
      <c r="H143" s="55"/>
      <c r="I143" s="55"/>
      <c r="J143" s="55"/>
      <c r="K143" s="55"/>
      <c r="L143" s="55"/>
    </row>
    <row r="144" spans="1:17" ht="28" hidden="1" customHeight="1" x14ac:dyDescent="0.25">
      <c r="B144" s="46" t="s">
        <v>1</v>
      </c>
      <c r="C144" s="62">
        <f>SUM(D144:L144)</f>
        <v>0</v>
      </c>
      <c r="D144" s="62">
        <v>0</v>
      </c>
      <c r="E144" s="62">
        <v>0</v>
      </c>
      <c r="F144" s="62">
        <v>0</v>
      </c>
      <c r="G144" s="62">
        <v>0</v>
      </c>
      <c r="H144" s="62">
        <v>0</v>
      </c>
      <c r="I144" s="62">
        <v>0</v>
      </c>
      <c r="J144" s="62">
        <v>0</v>
      </c>
      <c r="K144" s="62">
        <v>0</v>
      </c>
      <c r="L144" s="62">
        <v>0</v>
      </c>
    </row>
    <row r="145" spans="1:17" hidden="1" x14ac:dyDescent="0.25">
      <c r="M145" s="22"/>
      <c r="N145" s="22"/>
      <c r="O145" s="22"/>
      <c r="P145" s="22"/>
      <c r="Q145" s="22"/>
    </row>
    <row r="146" spans="1:17" ht="59.25" hidden="1" customHeight="1" x14ac:dyDescent="0.25">
      <c r="A146" s="1">
        <f>A143+1</f>
        <v>29</v>
      </c>
      <c r="B146" s="52" t="s">
        <v>39</v>
      </c>
      <c r="C146" s="55"/>
      <c r="D146" s="55"/>
      <c r="E146" s="55"/>
      <c r="F146" s="55"/>
      <c r="G146" s="55"/>
      <c r="H146" s="55"/>
      <c r="I146" s="55"/>
      <c r="J146" s="55"/>
      <c r="K146" s="55"/>
      <c r="L146" s="55"/>
    </row>
    <row r="147" spans="1:17" ht="28" hidden="1" customHeight="1" x14ac:dyDescent="0.25">
      <c r="B147" s="46" t="s">
        <v>1</v>
      </c>
      <c r="C147" s="45">
        <f>SUM(D147:L147)</f>
        <v>0</v>
      </c>
      <c r="D147" s="45">
        <v>0</v>
      </c>
      <c r="E147" s="45">
        <v>0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v>0</v>
      </c>
      <c r="L147" s="45">
        <v>0</v>
      </c>
    </row>
    <row r="148" spans="1:17" x14ac:dyDescent="0.25">
      <c r="M148" s="22"/>
      <c r="N148" s="22"/>
      <c r="O148" s="22"/>
      <c r="P148" s="22"/>
      <c r="Q148" s="22"/>
    </row>
    <row r="149" spans="1:17" x14ac:dyDescent="0.25">
      <c r="M149" s="22"/>
      <c r="N149" s="22"/>
      <c r="O149" s="22"/>
      <c r="P149" s="22"/>
      <c r="Q149" s="22"/>
    </row>
    <row r="150" spans="1:17" ht="29" customHeight="1" x14ac:dyDescent="0.25">
      <c r="B150" s="39" t="s">
        <v>41</v>
      </c>
      <c r="M150" s="22"/>
      <c r="N150" s="22"/>
      <c r="O150" s="22"/>
      <c r="P150" s="22"/>
      <c r="Q150" s="22"/>
    </row>
    <row r="151" spans="1:17" x14ac:dyDescent="0.25">
      <c r="M151" s="22"/>
      <c r="N151" s="22"/>
      <c r="O151" s="22"/>
      <c r="P151" s="22"/>
      <c r="Q151" s="22"/>
    </row>
    <row r="152" spans="1:17" ht="55.5" customHeight="1" x14ac:dyDescent="0.25">
      <c r="A152" s="1">
        <f>+A146+1</f>
        <v>30</v>
      </c>
      <c r="B152" s="17" t="s">
        <v>82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2"/>
      <c r="N152" s="22"/>
      <c r="O152" s="22"/>
      <c r="P152" s="22"/>
      <c r="Q152" s="22"/>
    </row>
    <row r="153" spans="1:17" ht="28" customHeight="1" x14ac:dyDescent="0.25">
      <c r="B153" s="25" t="s">
        <v>0</v>
      </c>
      <c r="C153" s="24">
        <f>SUM(D153:L153)</f>
        <v>-1258272.0983366279</v>
      </c>
      <c r="D153" s="24">
        <v>-90476.891877279588</v>
      </c>
      <c r="E153" s="24">
        <v>-338613.95698017336</v>
      </c>
      <c r="F153" s="24">
        <v>46664.001406540279</v>
      </c>
      <c r="G153" s="24">
        <v>-188717.68524025165</v>
      </c>
      <c r="H153" s="24">
        <v>-233382.84619543751</v>
      </c>
      <c r="I153" s="24">
        <v>-105561.06281634563</v>
      </c>
      <c r="J153" s="24">
        <v>-52348.485367132351</v>
      </c>
      <c r="K153" s="24">
        <v>-238190.19329463129</v>
      </c>
      <c r="L153" s="24">
        <v>-57644.977971916815</v>
      </c>
    </row>
    <row r="154" spans="1:17" x14ac:dyDescent="0.25">
      <c r="M154" s="22"/>
      <c r="N154" s="22"/>
      <c r="O154" s="22"/>
      <c r="P154" s="22"/>
      <c r="Q154" s="22"/>
    </row>
    <row r="155" spans="1:17" ht="72.650000000000006" customHeight="1" x14ac:dyDescent="0.25">
      <c r="A155" s="1">
        <f>+A152+1</f>
        <v>31</v>
      </c>
      <c r="B155" s="17" t="s">
        <v>40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7" ht="28" customHeight="1" x14ac:dyDescent="0.25">
      <c r="B156" s="25" t="s">
        <v>0</v>
      </c>
      <c r="C156" s="24">
        <f>SUM(D156:L156)</f>
        <v>15790.099564476004</v>
      </c>
      <c r="D156" s="24">
        <v>3418.5906340601255</v>
      </c>
      <c r="E156" s="24">
        <v>0</v>
      </c>
      <c r="F156" s="24">
        <v>0</v>
      </c>
      <c r="G156" s="24">
        <v>1827.303561687017</v>
      </c>
      <c r="H156" s="24">
        <v>4817.4408219929755</v>
      </c>
      <c r="I156" s="24">
        <v>1311.3807597576028</v>
      </c>
      <c r="J156" s="24">
        <v>1557.2036421534847</v>
      </c>
      <c r="K156" s="24">
        <v>1441.5479743319936</v>
      </c>
      <c r="L156" s="24">
        <v>1416.6321704928034</v>
      </c>
    </row>
    <row r="157" spans="1:17" x14ac:dyDescent="0.25">
      <c r="M157" s="22"/>
      <c r="N157" s="22"/>
      <c r="O157" s="22"/>
      <c r="P157" s="22"/>
      <c r="Q157" s="22"/>
    </row>
    <row r="158" spans="1:17" ht="59.25" customHeight="1" x14ac:dyDescent="0.25">
      <c r="A158" s="1">
        <f>A155+1</f>
        <v>32</v>
      </c>
      <c r="B158" s="17" t="s">
        <v>39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7" ht="28" customHeight="1" x14ac:dyDescent="0.25">
      <c r="B159" s="25" t="s">
        <v>0</v>
      </c>
      <c r="C159" s="5">
        <f>SUM(D159:L159)</f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</row>
    <row r="160" spans="1:17" x14ac:dyDescent="0.25">
      <c r="B160" s="19"/>
      <c r="C160" s="7"/>
      <c r="D160" s="7"/>
      <c r="E160" s="7"/>
      <c r="F160" s="7"/>
      <c r="G160" s="7"/>
      <c r="H160" s="7"/>
      <c r="I160" s="7"/>
      <c r="J160" s="7"/>
      <c r="K160" s="7"/>
      <c r="L160" s="7"/>
    </row>
    <row r="161" spans="1:17" ht="19.5" customHeight="1" x14ac:dyDescent="0.25">
      <c r="A161" s="1">
        <f>+A158+1</f>
        <v>33</v>
      </c>
      <c r="B161" s="17" t="s">
        <v>38</v>
      </c>
      <c r="C161" s="69">
        <f t="shared" ref="C161:L161" si="45">SUM(C162:C164)</f>
        <v>20400868.652021725</v>
      </c>
      <c r="D161" s="69">
        <f t="shared" si="45"/>
        <v>3040277.8399818256</v>
      </c>
      <c r="E161" s="69">
        <f t="shared" si="45"/>
        <v>8054162.4100000001</v>
      </c>
      <c r="F161" s="69">
        <f t="shared" si="45"/>
        <v>1017144.5</v>
      </c>
      <c r="G161" s="69">
        <f t="shared" si="45"/>
        <v>1453754.8415135886</v>
      </c>
      <c r="H161" s="69">
        <f t="shared" si="45"/>
        <v>2221772.2545175175</v>
      </c>
      <c r="I161" s="69">
        <f t="shared" si="45"/>
        <v>996108.88000000012</v>
      </c>
      <c r="J161" s="69">
        <f t="shared" si="45"/>
        <v>975852.85855980974</v>
      </c>
      <c r="K161" s="69">
        <f t="shared" si="45"/>
        <v>2085734.6009027294</v>
      </c>
      <c r="L161" s="69">
        <f t="shared" si="45"/>
        <v>556060.46654624899</v>
      </c>
    </row>
    <row r="162" spans="1:17" ht="27.65" customHeight="1" x14ac:dyDescent="0.25">
      <c r="B162" s="20" t="s">
        <v>37</v>
      </c>
      <c r="C162" s="30">
        <f>SUM(D162:L162)</f>
        <v>16110911.350000001</v>
      </c>
      <c r="D162" s="30">
        <v>2619885.7400000002</v>
      </c>
      <c r="E162" s="30">
        <v>7291612</v>
      </c>
      <c r="F162" s="30">
        <v>841225</v>
      </c>
      <c r="G162" s="30">
        <v>828581.86529999995</v>
      </c>
      <c r="H162" s="30">
        <v>1468139.8847000001</v>
      </c>
      <c r="I162" s="30">
        <v>597396.30000000005</v>
      </c>
      <c r="J162" s="30">
        <v>632292.66999999993</v>
      </c>
      <c r="K162" s="30">
        <v>1362953.41</v>
      </c>
      <c r="L162" s="30">
        <v>468824.48</v>
      </c>
    </row>
    <row r="163" spans="1:17" ht="27.65" customHeight="1" x14ac:dyDescent="0.25">
      <c r="B163" s="20" t="s">
        <v>36</v>
      </c>
      <c r="C163" s="30">
        <f>SUM(D163:L163)</f>
        <v>3647037.5649500997</v>
      </c>
      <c r="D163" s="30">
        <v>357354.57323227596</v>
      </c>
      <c r="E163" s="30">
        <v>630873.07999999996</v>
      </c>
      <c r="F163" s="30">
        <v>158489.04999999999</v>
      </c>
      <c r="G163" s="30">
        <v>529305.56863102899</v>
      </c>
      <c r="H163" s="30">
        <v>655844.68996670202</v>
      </c>
      <c r="I163" s="30">
        <v>338981.28</v>
      </c>
      <c r="J163" s="30">
        <v>279504.05971154076</v>
      </c>
      <c r="K163" s="30">
        <v>619204.06144272152</v>
      </c>
      <c r="L163" s="30">
        <v>77481.201965830231</v>
      </c>
    </row>
    <row r="164" spans="1:17" ht="27.65" customHeight="1" x14ac:dyDescent="0.25">
      <c r="B164" s="20" t="s">
        <v>35</v>
      </c>
      <c r="C164" s="30">
        <f>SUM(D164:L164)</f>
        <v>642919.73707162042</v>
      </c>
      <c r="D164" s="30">
        <v>63037.526749549506</v>
      </c>
      <c r="E164" s="30">
        <v>131677.32999999999</v>
      </c>
      <c r="F164" s="30">
        <v>17430.45</v>
      </c>
      <c r="G164" s="30">
        <v>95867.407582559696</v>
      </c>
      <c r="H164" s="30">
        <v>97787.679850815315</v>
      </c>
      <c r="I164" s="30">
        <v>59731.3</v>
      </c>
      <c r="J164" s="30">
        <v>64056.128848269</v>
      </c>
      <c r="K164" s="30">
        <v>103577.12946000807</v>
      </c>
      <c r="L164" s="30">
        <v>9754.7845804187345</v>
      </c>
    </row>
    <row r="165" spans="1:17" hidden="1" x14ac:dyDescent="0.25">
      <c r="M165" s="22"/>
      <c r="N165" s="22"/>
      <c r="O165" s="22"/>
      <c r="P165" s="22"/>
      <c r="Q165" s="22"/>
    </row>
    <row r="166" spans="1:17" hidden="1" x14ac:dyDescent="0.25">
      <c r="M166" s="22"/>
      <c r="N166" s="22"/>
      <c r="O166" s="22"/>
      <c r="P166" s="22"/>
      <c r="Q166" s="22"/>
    </row>
    <row r="167" spans="1:17" ht="17.5" hidden="1" customHeight="1" x14ac:dyDescent="0.25">
      <c r="B167" s="39" t="s">
        <v>34</v>
      </c>
      <c r="M167" s="22"/>
      <c r="N167" s="22"/>
      <c r="O167" s="22"/>
      <c r="P167" s="22"/>
      <c r="Q167" s="22"/>
    </row>
    <row r="168" spans="1:17" hidden="1" x14ac:dyDescent="0.25">
      <c r="M168" s="22"/>
      <c r="N168" s="22"/>
      <c r="O168" s="22"/>
      <c r="P168" s="22"/>
      <c r="Q168" s="22"/>
    </row>
    <row r="169" spans="1:17" ht="49.5" hidden="1" customHeight="1" x14ac:dyDescent="0.25">
      <c r="A169" s="1">
        <f>+A161+1</f>
        <v>34</v>
      </c>
      <c r="B169" s="52" t="s">
        <v>33</v>
      </c>
      <c r="C169" s="49">
        <f>SUM(D169:L169)</f>
        <v>0</v>
      </c>
      <c r="D169" s="49">
        <v>0</v>
      </c>
      <c r="E169" s="49">
        <v>0</v>
      </c>
      <c r="F169" s="49">
        <v>0</v>
      </c>
      <c r="G169" s="49">
        <v>0</v>
      </c>
      <c r="H169" s="49">
        <v>0</v>
      </c>
      <c r="I169" s="49">
        <v>0</v>
      </c>
      <c r="J169" s="49">
        <v>0</v>
      </c>
      <c r="K169" s="49">
        <v>0</v>
      </c>
      <c r="L169" s="49">
        <v>0</v>
      </c>
    </row>
    <row r="170" spans="1:17" hidden="1" x14ac:dyDescent="0.25">
      <c r="M170" s="22"/>
      <c r="N170" s="22"/>
      <c r="O170" s="22"/>
      <c r="P170" s="22"/>
      <c r="Q170" s="22"/>
    </row>
    <row r="171" spans="1:17" ht="32.25" hidden="1" customHeight="1" x14ac:dyDescent="0.25">
      <c r="A171" s="1">
        <f>+A169+1</f>
        <v>35</v>
      </c>
      <c r="B171" s="52" t="s">
        <v>32</v>
      </c>
      <c r="C171" s="43">
        <f t="shared" ref="C171" si="46">+C172*C173</f>
        <v>0</v>
      </c>
      <c r="D171" s="43">
        <v>0</v>
      </c>
      <c r="E171" s="43">
        <v>0</v>
      </c>
      <c r="F171" s="43">
        <v>0</v>
      </c>
      <c r="G171" s="43">
        <v>0</v>
      </c>
      <c r="H171" s="43">
        <v>0</v>
      </c>
      <c r="I171" s="43">
        <v>0</v>
      </c>
      <c r="J171" s="43">
        <v>0</v>
      </c>
      <c r="K171" s="43">
        <v>0</v>
      </c>
      <c r="L171" s="43">
        <v>0</v>
      </c>
    </row>
    <row r="172" spans="1:17" ht="42" hidden="1" customHeight="1" x14ac:dyDescent="0.25">
      <c r="B172" s="50" t="s">
        <v>105</v>
      </c>
      <c r="C172" s="45">
        <f>SUM(D172:L172)</f>
        <v>0</v>
      </c>
      <c r="D172" s="45">
        <v>0</v>
      </c>
      <c r="E172" s="45">
        <v>0</v>
      </c>
      <c r="F172" s="45">
        <v>0</v>
      </c>
      <c r="G172" s="45">
        <v>0</v>
      </c>
      <c r="H172" s="45">
        <v>0</v>
      </c>
      <c r="I172" s="45">
        <v>0</v>
      </c>
      <c r="J172" s="45">
        <v>0</v>
      </c>
      <c r="K172" s="45">
        <v>0</v>
      </c>
      <c r="L172" s="45">
        <v>0</v>
      </c>
    </row>
    <row r="173" spans="1:17" ht="33" hidden="1" customHeight="1" x14ac:dyDescent="0.25">
      <c r="B173" s="50" t="s">
        <v>90</v>
      </c>
      <c r="C173" s="59">
        <f t="shared" ref="C173" si="47">+C43</f>
        <v>1.5E-3</v>
      </c>
      <c r="D173" s="59">
        <v>1.5E-3</v>
      </c>
      <c r="E173" s="59">
        <v>1.5E-3</v>
      </c>
      <c r="F173" s="59">
        <v>1.5E-3</v>
      </c>
      <c r="G173" s="59">
        <v>1.5E-3</v>
      </c>
      <c r="H173" s="59">
        <v>1.5E-3</v>
      </c>
      <c r="I173" s="59">
        <v>1.5E-3</v>
      </c>
      <c r="J173" s="59">
        <v>1.5E-3</v>
      </c>
      <c r="K173" s="59">
        <v>1.5E-3</v>
      </c>
      <c r="L173" s="59">
        <v>1.5E-3</v>
      </c>
    </row>
    <row r="174" spans="1:17" hidden="1" x14ac:dyDescent="0.25"/>
    <row r="175" spans="1:17" ht="40.5" hidden="1" customHeight="1" x14ac:dyDescent="0.25">
      <c r="A175" s="1">
        <f>+A171+1</f>
        <v>36</v>
      </c>
      <c r="B175" s="54" t="s">
        <v>106</v>
      </c>
      <c r="C175" s="49">
        <f t="shared" ref="C175" si="48">SUM(C176:C191)</f>
        <v>0</v>
      </c>
      <c r="D175" s="49">
        <v>0</v>
      </c>
      <c r="E175" s="49">
        <v>0</v>
      </c>
      <c r="F175" s="49">
        <v>0</v>
      </c>
      <c r="G175" s="49">
        <v>0</v>
      </c>
      <c r="H175" s="49">
        <v>0</v>
      </c>
      <c r="I175" s="49">
        <v>0</v>
      </c>
      <c r="J175" s="49">
        <v>0</v>
      </c>
      <c r="K175" s="49">
        <v>0</v>
      </c>
      <c r="L175" s="49">
        <v>0</v>
      </c>
    </row>
    <row r="176" spans="1:17" ht="27.65" hidden="1" customHeight="1" x14ac:dyDescent="0.25">
      <c r="B176" s="56" t="s">
        <v>31</v>
      </c>
      <c r="C176" s="49">
        <f t="shared" ref="C176:C190" si="49">SUM(D176:L176)</f>
        <v>0</v>
      </c>
      <c r="D176" s="49">
        <v>0</v>
      </c>
      <c r="E176" s="49">
        <v>0</v>
      </c>
      <c r="F176" s="49">
        <v>0</v>
      </c>
      <c r="G176" s="49">
        <v>0</v>
      </c>
      <c r="H176" s="49">
        <v>0</v>
      </c>
      <c r="I176" s="49">
        <v>0</v>
      </c>
      <c r="J176" s="49">
        <v>0</v>
      </c>
      <c r="K176" s="49">
        <v>0</v>
      </c>
      <c r="L176" s="49">
        <v>0</v>
      </c>
    </row>
    <row r="177" spans="1:12" ht="27.65" hidden="1" customHeight="1" x14ac:dyDescent="0.25">
      <c r="B177" s="56" t="s">
        <v>30</v>
      </c>
      <c r="C177" s="49">
        <f t="shared" si="49"/>
        <v>0</v>
      </c>
      <c r="D177" s="49">
        <v>0</v>
      </c>
      <c r="E177" s="49">
        <v>0</v>
      </c>
      <c r="F177" s="49">
        <v>0</v>
      </c>
      <c r="G177" s="49">
        <v>0</v>
      </c>
      <c r="H177" s="49">
        <v>0</v>
      </c>
      <c r="I177" s="49">
        <v>0</v>
      </c>
      <c r="J177" s="49">
        <v>0</v>
      </c>
      <c r="K177" s="49">
        <v>0</v>
      </c>
      <c r="L177" s="49">
        <v>0</v>
      </c>
    </row>
    <row r="178" spans="1:12" ht="27.65" hidden="1" customHeight="1" x14ac:dyDescent="0.25">
      <c r="B178" s="56" t="s">
        <v>29</v>
      </c>
      <c r="C178" s="49">
        <f t="shared" si="49"/>
        <v>0</v>
      </c>
      <c r="D178" s="49">
        <v>0</v>
      </c>
      <c r="E178" s="49">
        <v>0</v>
      </c>
      <c r="F178" s="49">
        <v>0</v>
      </c>
      <c r="G178" s="49">
        <v>0</v>
      </c>
      <c r="H178" s="49">
        <v>0</v>
      </c>
      <c r="I178" s="49">
        <v>0</v>
      </c>
      <c r="J178" s="49">
        <v>0</v>
      </c>
      <c r="K178" s="49">
        <v>0</v>
      </c>
      <c r="L178" s="49">
        <v>0</v>
      </c>
    </row>
    <row r="179" spans="1:12" ht="27.65" hidden="1" customHeight="1" x14ac:dyDescent="0.25">
      <c r="B179" s="56" t="s">
        <v>28</v>
      </c>
      <c r="C179" s="49">
        <f t="shared" si="49"/>
        <v>0</v>
      </c>
      <c r="D179" s="49">
        <v>0</v>
      </c>
      <c r="E179" s="49">
        <v>0</v>
      </c>
      <c r="F179" s="49">
        <v>0</v>
      </c>
      <c r="G179" s="49">
        <v>0</v>
      </c>
      <c r="H179" s="49">
        <v>0</v>
      </c>
      <c r="I179" s="49">
        <v>0</v>
      </c>
      <c r="J179" s="49">
        <v>0</v>
      </c>
      <c r="K179" s="49">
        <v>0</v>
      </c>
      <c r="L179" s="49">
        <v>0</v>
      </c>
    </row>
    <row r="180" spans="1:12" ht="20.5" hidden="1" customHeight="1" x14ac:dyDescent="0.25">
      <c r="B180" s="56" t="s">
        <v>27</v>
      </c>
      <c r="C180" s="49">
        <f t="shared" si="49"/>
        <v>0</v>
      </c>
      <c r="D180" s="49">
        <v>0</v>
      </c>
      <c r="E180" s="49">
        <v>0</v>
      </c>
      <c r="F180" s="49">
        <v>0</v>
      </c>
      <c r="G180" s="49">
        <v>0</v>
      </c>
      <c r="H180" s="49">
        <v>0</v>
      </c>
      <c r="I180" s="49">
        <v>0</v>
      </c>
      <c r="J180" s="49">
        <v>0</v>
      </c>
      <c r="K180" s="49">
        <v>0</v>
      </c>
      <c r="L180" s="49">
        <v>0</v>
      </c>
    </row>
    <row r="181" spans="1:12" ht="20.5" hidden="1" customHeight="1" x14ac:dyDescent="0.25">
      <c r="B181" s="56" t="s">
        <v>26</v>
      </c>
      <c r="C181" s="49">
        <f t="shared" si="49"/>
        <v>0</v>
      </c>
      <c r="D181" s="49">
        <v>0</v>
      </c>
      <c r="E181" s="49">
        <v>0</v>
      </c>
      <c r="F181" s="49">
        <v>0</v>
      </c>
      <c r="G181" s="49">
        <v>0</v>
      </c>
      <c r="H181" s="49">
        <v>0</v>
      </c>
      <c r="I181" s="49">
        <v>0</v>
      </c>
      <c r="J181" s="49">
        <v>0</v>
      </c>
      <c r="K181" s="49">
        <v>0</v>
      </c>
      <c r="L181" s="49">
        <v>0</v>
      </c>
    </row>
    <row r="182" spans="1:12" ht="20.5" hidden="1" customHeight="1" x14ac:dyDescent="0.25">
      <c r="B182" s="56" t="s">
        <v>25</v>
      </c>
      <c r="C182" s="49">
        <f t="shared" si="49"/>
        <v>0</v>
      </c>
      <c r="D182" s="49">
        <v>0</v>
      </c>
      <c r="E182" s="49">
        <v>0</v>
      </c>
      <c r="F182" s="49">
        <v>0</v>
      </c>
      <c r="G182" s="49">
        <v>0</v>
      </c>
      <c r="H182" s="49">
        <v>0</v>
      </c>
      <c r="I182" s="49">
        <v>0</v>
      </c>
      <c r="J182" s="49">
        <v>0</v>
      </c>
      <c r="K182" s="49">
        <v>0</v>
      </c>
      <c r="L182" s="49">
        <v>0</v>
      </c>
    </row>
    <row r="183" spans="1:12" ht="20.5" hidden="1" customHeight="1" x14ac:dyDescent="0.25">
      <c r="B183" s="56" t="s">
        <v>24</v>
      </c>
      <c r="C183" s="49">
        <f t="shared" si="49"/>
        <v>0</v>
      </c>
      <c r="D183" s="49">
        <v>0</v>
      </c>
      <c r="E183" s="49">
        <v>0</v>
      </c>
      <c r="F183" s="49">
        <v>0</v>
      </c>
      <c r="G183" s="49">
        <v>0</v>
      </c>
      <c r="H183" s="49">
        <v>0</v>
      </c>
      <c r="I183" s="49">
        <v>0</v>
      </c>
      <c r="J183" s="49">
        <v>0</v>
      </c>
      <c r="K183" s="49">
        <v>0</v>
      </c>
      <c r="L183" s="49">
        <v>0</v>
      </c>
    </row>
    <row r="184" spans="1:12" ht="20.5" hidden="1" customHeight="1" x14ac:dyDescent="0.25">
      <c r="B184" s="56" t="s">
        <v>23</v>
      </c>
      <c r="C184" s="49">
        <f t="shared" si="49"/>
        <v>0</v>
      </c>
      <c r="D184" s="49">
        <v>0</v>
      </c>
      <c r="E184" s="49">
        <v>0</v>
      </c>
      <c r="F184" s="49">
        <v>0</v>
      </c>
      <c r="G184" s="49">
        <v>0</v>
      </c>
      <c r="H184" s="49">
        <v>0</v>
      </c>
      <c r="I184" s="49">
        <v>0</v>
      </c>
      <c r="J184" s="49">
        <v>0</v>
      </c>
      <c r="K184" s="49">
        <v>0</v>
      </c>
      <c r="L184" s="49">
        <v>0</v>
      </c>
    </row>
    <row r="185" spans="1:12" ht="20.5" hidden="1" customHeight="1" x14ac:dyDescent="0.25">
      <c r="B185" s="56" t="s">
        <v>22</v>
      </c>
      <c r="C185" s="49">
        <f t="shared" si="49"/>
        <v>0</v>
      </c>
      <c r="D185" s="49">
        <v>0</v>
      </c>
      <c r="E185" s="49">
        <v>0</v>
      </c>
      <c r="F185" s="49">
        <v>0</v>
      </c>
      <c r="G185" s="49">
        <v>0</v>
      </c>
      <c r="H185" s="49">
        <v>0</v>
      </c>
      <c r="I185" s="49">
        <v>0</v>
      </c>
      <c r="J185" s="49">
        <v>0</v>
      </c>
      <c r="K185" s="49">
        <v>0</v>
      </c>
      <c r="L185" s="49">
        <v>0</v>
      </c>
    </row>
    <row r="186" spans="1:12" ht="20.5" hidden="1" customHeight="1" x14ac:dyDescent="0.25">
      <c r="B186" s="56" t="s">
        <v>21</v>
      </c>
      <c r="C186" s="49">
        <f t="shared" si="49"/>
        <v>0</v>
      </c>
      <c r="D186" s="49">
        <v>0</v>
      </c>
      <c r="E186" s="49">
        <v>0</v>
      </c>
      <c r="F186" s="49">
        <v>0</v>
      </c>
      <c r="G186" s="49">
        <v>0</v>
      </c>
      <c r="H186" s="49">
        <v>0</v>
      </c>
      <c r="I186" s="49">
        <v>0</v>
      </c>
      <c r="J186" s="49">
        <v>0</v>
      </c>
      <c r="K186" s="49">
        <v>0</v>
      </c>
      <c r="L186" s="49">
        <v>0</v>
      </c>
    </row>
    <row r="187" spans="1:12" ht="20.5" hidden="1" customHeight="1" x14ac:dyDescent="0.25">
      <c r="B187" s="56" t="s">
        <v>20</v>
      </c>
      <c r="C187" s="49">
        <f t="shared" si="49"/>
        <v>0</v>
      </c>
      <c r="D187" s="49">
        <v>0</v>
      </c>
      <c r="E187" s="49">
        <v>0</v>
      </c>
      <c r="F187" s="49">
        <v>0</v>
      </c>
      <c r="G187" s="49">
        <v>0</v>
      </c>
      <c r="H187" s="49">
        <v>0</v>
      </c>
      <c r="I187" s="49">
        <v>0</v>
      </c>
      <c r="J187" s="49">
        <v>0</v>
      </c>
      <c r="K187" s="49">
        <v>0</v>
      </c>
      <c r="L187" s="49">
        <v>0</v>
      </c>
    </row>
    <row r="188" spans="1:12" ht="20.5" hidden="1" customHeight="1" x14ac:dyDescent="0.25">
      <c r="B188" s="56" t="s">
        <v>19</v>
      </c>
      <c r="C188" s="49">
        <f t="shared" si="49"/>
        <v>0</v>
      </c>
      <c r="D188" s="49">
        <v>0</v>
      </c>
      <c r="E188" s="49">
        <v>0</v>
      </c>
      <c r="F188" s="49">
        <v>0</v>
      </c>
      <c r="G188" s="49">
        <v>0</v>
      </c>
      <c r="H188" s="49">
        <v>0</v>
      </c>
      <c r="I188" s="49">
        <v>0</v>
      </c>
      <c r="J188" s="49">
        <v>0</v>
      </c>
      <c r="K188" s="49">
        <v>0</v>
      </c>
      <c r="L188" s="49">
        <v>0</v>
      </c>
    </row>
    <row r="189" spans="1:12" ht="20.5" hidden="1" customHeight="1" x14ac:dyDescent="0.25">
      <c r="B189" s="56" t="s">
        <v>18</v>
      </c>
      <c r="C189" s="49">
        <f t="shared" si="49"/>
        <v>0</v>
      </c>
      <c r="D189" s="49">
        <v>0</v>
      </c>
      <c r="E189" s="49">
        <v>0</v>
      </c>
      <c r="F189" s="49">
        <v>0</v>
      </c>
      <c r="G189" s="49">
        <v>0</v>
      </c>
      <c r="H189" s="49">
        <v>0</v>
      </c>
      <c r="I189" s="49">
        <v>0</v>
      </c>
      <c r="J189" s="49">
        <v>0</v>
      </c>
      <c r="K189" s="49">
        <v>0</v>
      </c>
      <c r="L189" s="49">
        <v>0</v>
      </c>
    </row>
    <row r="190" spans="1:12" ht="20.5" hidden="1" customHeight="1" x14ac:dyDescent="0.25">
      <c r="B190" s="60" t="s">
        <v>17</v>
      </c>
      <c r="C190" s="49">
        <f t="shared" si="49"/>
        <v>0</v>
      </c>
      <c r="D190" s="49"/>
      <c r="E190" s="49"/>
      <c r="F190" s="49"/>
      <c r="G190" s="49"/>
      <c r="H190" s="49"/>
      <c r="I190" s="49"/>
      <c r="J190" s="49"/>
      <c r="K190" s="49"/>
      <c r="L190" s="49"/>
    </row>
    <row r="191" spans="1:12" ht="20.5" hidden="1" customHeight="1" x14ac:dyDescent="0.25">
      <c r="B191" s="61"/>
      <c r="C191" s="49"/>
      <c r="D191" s="49"/>
      <c r="E191" s="49"/>
      <c r="F191" s="49"/>
      <c r="G191" s="49"/>
      <c r="H191" s="49"/>
      <c r="I191" s="49"/>
      <c r="J191" s="49"/>
      <c r="K191" s="49"/>
      <c r="L191" s="49"/>
    </row>
    <row r="192" spans="1:12" ht="48" hidden="1" customHeight="1" x14ac:dyDescent="0.25">
      <c r="A192" s="1">
        <f>+A175+1</f>
        <v>37</v>
      </c>
      <c r="B192" s="52" t="s">
        <v>107</v>
      </c>
      <c r="C192" s="49">
        <f>SUM(D192:L192)</f>
        <v>0</v>
      </c>
      <c r="D192" s="49">
        <v>0</v>
      </c>
      <c r="E192" s="49">
        <v>0</v>
      </c>
      <c r="F192" s="49">
        <v>0</v>
      </c>
      <c r="G192" s="49">
        <v>0</v>
      </c>
      <c r="H192" s="49">
        <v>0</v>
      </c>
      <c r="I192" s="49">
        <v>0</v>
      </c>
      <c r="J192" s="49">
        <v>0</v>
      </c>
      <c r="K192" s="49">
        <v>0</v>
      </c>
      <c r="L192" s="49">
        <v>0</v>
      </c>
    </row>
    <row r="193" spans="1:12" ht="42" hidden="1" customHeight="1" x14ac:dyDescent="0.25">
      <c r="A193" s="1">
        <f>+A192+1</f>
        <v>38</v>
      </c>
      <c r="B193" s="52" t="s">
        <v>108</v>
      </c>
      <c r="C193" s="49">
        <f>SUM(D193:L193)</f>
        <v>0</v>
      </c>
      <c r="D193" s="49">
        <v>0</v>
      </c>
      <c r="E193" s="49">
        <v>0</v>
      </c>
      <c r="F193" s="49">
        <v>0</v>
      </c>
      <c r="G193" s="49">
        <v>0</v>
      </c>
      <c r="H193" s="49">
        <v>0</v>
      </c>
      <c r="I193" s="49">
        <v>0</v>
      </c>
      <c r="J193" s="49">
        <v>0</v>
      </c>
      <c r="K193" s="49">
        <v>0</v>
      </c>
      <c r="L193" s="49">
        <v>0</v>
      </c>
    </row>
    <row r="194" spans="1:12" x14ac:dyDescent="0.25">
      <c r="B194" s="19"/>
      <c r="C194" s="7"/>
      <c r="D194" s="7"/>
      <c r="E194" s="7"/>
      <c r="F194" s="7"/>
      <c r="G194" s="7"/>
      <c r="H194" s="7"/>
      <c r="I194" s="7"/>
      <c r="J194" s="7"/>
      <c r="K194" s="7"/>
      <c r="L194" s="7"/>
    </row>
    <row r="195" spans="1:12" x14ac:dyDescent="0.25">
      <c r="B195" s="19"/>
      <c r="C195" s="7"/>
      <c r="D195" s="7"/>
      <c r="E195" s="7"/>
      <c r="F195" s="7"/>
      <c r="G195" s="7"/>
      <c r="H195" s="7"/>
      <c r="I195" s="7"/>
      <c r="J195" s="7"/>
      <c r="K195" s="7"/>
      <c r="L195" s="7"/>
    </row>
    <row r="196" spans="1:12" x14ac:dyDescent="0.25">
      <c r="B196" s="19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1:12" ht="13" x14ac:dyDescent="0.25">
      <c r="B197" s="19"/>
      <c r="C197" s="18" t="s">
        <v>16</v>
      </c>
      <c r="D197" s="18" t="s">
        <v>16</v>
      </c>
      <c r="E197" s="18" t="s">
        <v>16</v>
      </c>
      <c r="F197" s="18" t="s">
        <v>16</v>
      </c>
      <c r="G197" s="18" t="s">
        <v>16</v>
      </c>
      <c r="H197" s="18" t="s">
        <v>16</v>
      </c>
      <c r="I197" s="18" t="s">
        <v>16</v>
      </c>
      <c r="J197" s="18" t="s">
        <v>16</v>
      </c>
      <c r="K197" s="18" t="s">
        <v>16</v>
      </c>
      <c r="L197" s="18" t="s">
        <v>16</v>
      </c>
    </row>
    <row r="198" spans="1:12" x14ac:dyDescent="0.25">
      <c r="B198" s="17"/>
      <c r="C198" s="11">
        <f t="shared" ref="C198:L198" si="50">C5</f>
        <v>2021</v>
      </c>
      <c r="D198" s="11">
        <f t="shared" si="50"/>
        <v>2021</v>
      </c>
      <c r="E198" s="11">
        <f t="shared" si="50"/>
        <v>2021</v>
      </c>
      <c r="F198" s="11">
        <f t="shared" si="50"/>
        <v>2021</v>
      </c>
      <c r="G198" s="11">
        <f t="shared" si="50"/>
        <v>2021</v>
      </c>
      <c r="H198" s="11">
        <f t="shared" si="50"/>
        <v>2021</v>
      </c>
      <c r="I198" s="11">
        <f t="shared" si="50"/>
        <v>2021</v>
      </c>
      <c r="J198" s="11">
        <f t="shared" si="50"/>
        <v>2021</v>
      </c>
      <c r="K198" s="11">
        <f t="shared" si="50"/>
        <v>2021</v>
      </c>
      <c r="L198" s="11">
        <f t="shared" si="50"/>
        <v>2021</v>
      </c>
    </row>
    <row r="199" spans="1:12" x14ac:dyDescent="0.25">
      <c r="B199" s="16"/>
      <c r="C199" s="15" t="str">
        <f t="shared" ref="C199:L199" si="51">C6</f>
        <v>ALLE DNB'S</v>
      </c>
      <c r="D199" s="15" t="str">
        <f t="shared" si="51"/>
        <v>FLUVIUS ANTWERPEN</v>
      </c>
      <c r="E199" s="15" t="str">
        <f t="shared" si="51"/>
        <v>FLUVIUS LIMBURG</v>
      </c>
      <c r="F199" s="15" t="str">
        <f t="shared" si="51"/>
        <v>FLUVIUS WEST</v>
      </c>
      <c r="G199" s="15" t="str">
        <f t="shared" si="51"/>
        <v>GASELWEST</v>
      </c>
      <c r="H199" s="15" t="str">
        <f t="shared" si="51"/>
        <v>IMEWO</v>
      </c>
      <c r="I199" s="15" t="str">
        <f t="shared" si="51"/>
        <v>INTERGEM</v>
      </c>
      <c r="J199" s="15" t="str">
        <f t="shared" si="51"/>
        <v>IVEKA</v>
      </c>
      <c r="K199" s="15" t="str">
        <f t="shared" si="51"/>
        <v>IVERLEK</v>
      </c>
      <c r="L199" s="15" t="str">
        <f t="shared" si="51"/>
        <v>SIBELGAS</v>
      </c>
    </row>
    <row r="200" spans="1:12" x14ac:dyDescent="0.25">
      <c r="B200" s="14"/>
      <c r="C200" s="13" t="str">
        <f t="shared" ref="C200:L200" si="52">C7</f>
        <v>aardgas</v>
      </c>
      <c r="D200" s="13" t="str">
        <f t="shared" si="52"/>
        <v>aardgas</v>
      </c>
      <c r="E200" s="13" t="str">
        <f t="shared" si="52"/>
        <v>aardgas</v>
      </c>
      <c r="F200" s="13" t="str">
        <f t="shared" si="52"/>
        <v>aardgas</v>
      </c>
      <c r="G200" s="13" t="str">
        <f t="shared" si="52"/>
        <v>aardgas</v>
      </c>
      <c r="H200" s="13" t="str">
        <f t="shared" si="52"/>
        <v>aardgas</v>
      </c>
      <c r="I200" s="13" t="str">
        <f t="shared" si="52"/>
        <v>aardgas</v>
      </c>
      <c r="J200" s="13" t="str">
        <f t="shared" si="52"/>
        <v>aardgas</v>
      </c>
      <c r="K200" s="13" t="str">
        <f t="shared" si="52"/>
        <v>aardgas</v>
      </c>
      <c r="L200" s="13" t="str">
        <f t="shared" si="52"/>
        <v>aardgas</v>
      </c>
    </row>
    <row r="201" spans="1:12" ht="32.25" customHeight="1" x14ac:dyDescent="0.25">
      <c r="B201" s="12" t="s">
        <v>15</v>
      </c>
      <c r="C201" s="9">
        <f t="shared" ref="C201:L201" si="53">SUM(C17,C20,C23,C26,C29,C31,C41,C45,C51,C57,C63)</f>
        <v>5188244.9558385294</v>
      </c>
      <c r="D201" s="9">
        <f t="shared" si="53"/>
        <v>12566201.686677637</v>
      </c>
      <c r="E201" s="9">
        <f t="shared" si="53"/>
        <v>-3134917.0117465109</v>
      </c>
      <c r="F201" s="9">
        <f t="shared" si="53"/>
        <v>-59467.032481691473</v>
      </c>
      <c r="G201" s="9">
        <f t="shared" si="53"/>
        <v>-3488138.1632608846</v>
      </c>
      <c r="H201" s="9">
        <f t="shared" si="53"/>
        <v>-2043340.0735933406</v>
      </c>
      <c r="I201" s="9">
        <f t="shared" si="53"/>
        <v>2156389.4985140492</v>
      </c>
      <c r="J201" s="9">
        <f t="shared" si="53"/>
        <v>1335970.5718483473</v>
      </c>
      <c r="K201" s="9">
        <f t="shared" si="53"/>
        <v>-2706727.5509690726</v>
      </c>
      <c r="L201" s="9">
        <f t="shared" si="53"/>
        <v>562273.03084999335</v>
      </c>
    </row>
    <row r="202" spans="1:12" ht="21" customHeight="1" x14ac:dyDescent="0.25">
      <c r="B202" s="12" t="s">
        <v>14</v>
      </c>
      <c r="C202" s="9">
        <f t="shared" ref="C202:L202" si="54">SUM(C73,C76,C79)</f>
        <v>-19309839.322748028</v>
      </c>
      <c r="D202" s="9">
        <f t="shared" si="54"/>
        <v>-12355538.815674756</v>
      </c>
      <c r="E202" s="9">
        <f t="shared" si="54"/>
        <v>-3511737.480616</v>
      </c>
      <c r="F202" s="9">
        <f t="shared" si="54"/>
        <v>-417568.40214400011</v>
      </c>
      <c r="G202" s="9">
        <f t="shared" si="54"/>
        <v>1735670.7591864704</v>
      </c>
      <c r="H202" s="9">
        <f t="shared" si="54"/>
        <v>220771.39174931601</v>
      </c>
      <c r="I202" s="9">
        <f t="shared" si="54"/>
        <v>-3433912.0307389465</v>
      </c>
      <c r="J202" s="9">
        <f t="shared" si="54"/>
        <v>-1770813.7823391031</v>
      </c>
      <c r="K202" s="9">
        <f t="shared" si="54"/>
        <v>643100.2713724724</v>
      </c>
      <c r="L202" s="9">
        <f t="shared" si="54"/>
        <v>-419811.23354348063</v>
      </c>
    </row>
    <row r="203" spans="1:12" ht="31.5" customHeight="1" x14ac:dyDescent="0.25">
      <c r="B203" s="12" t="s">
        <v>13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 spans="1:12" ht="33" customHeight="1" x14ac:dyDescent="0.25">
      <c r="B204" s="8" t="s">
        <v>12</v>
      </c>
      <c r="C204" s="9">
        <f t="shared" ref="C204:L204" si="55">SUM(C88,C91,C94,C96,C106:C107,C116,C118,C121:C122,C129:C130,C132)-SUM(C100,C109,C112,C125:C126)</f>
        <v>-196720.49672251954</v>
      </c>
      <c r="D204" s="9">
        <f t="shared" si="55"/>
        <v>53805.04623524515</v>
      </c>
      <c r="E204" s="9">
        <f t="shared" si="55"/>
        <v>-149945.62777765081</v>
      </c>
      <c r="F204" s="9">
        <f t="shared" si="55"/>
        <v>545.94242162668684</v>
      </c>
      <c r="G204" s="9">
        <f t="shared" si="55"/>
        <v>-42963.579906545347</v>
      </c>
      <c r="H204" s="9">
        <f t="shared" si="55"/>
        <v>-32150.544105921828</v>
      </c>
      <c r="I204" s="9">
        <f t="shared" si="55"/>
        <v>-32538.549674276535</v>
      </c>
      <c r="J204" s="9">
        <f t="shared" si="55"/>
        <v>22984.36347480585</v>
      </c>
      <c r="K204" s="9">
        <f t="shared" si="55"/>
        <v>-37044.126446680042</v>
      </c>
      <c r="L204" s="9">
        <f t="shared" si="55"/>
        <v>20586.57905687729</v>
      </c>
    </row>
    <row r="205" spans="1:12" ht="32.25" hidden="1" customHeight="1" x14ac:dyDescent="0.25">
      <c r="B205" s="64" t="s">
        <v>11</v>
      </c>
      <c r="C205" s="10">
        <f t="shared" ref="C205:L205" si="56">SUM(C169,C175,C192,C171)-C193</f>
        <v>0</v>
      </c>
      <c r="D205" s="10">
        <f t="shared" si="56"/>
        <v>0</v>
      </c>
      <c r="E205" s="10">
        <f t="shared" si="56"/>
        <v>0</v>
      </c>
      <c r="F205" s="10">
        <f t="shared" si="56"/>
        <v>0</v>
      </c>
      <c r="G205" s="10">
        <f t="shared" si="56"/>
        <v>0</v>
      </c>
      <c r="H205" s="10">
        <f t="shared" si="56"/>
        <v>0</v>
      </c>
      <c r="I205" s="10">
        <f t="shared" si="56"/>
        <v>0</v>
      </c>
      <c r="J205" s="10">
        <f t="shared" si="56"/>
        <v>0</v>
      </c>
      <c r="K205" s="10">
        <f t="shared" si="56"/>
        <v>0</v>
      </c>
      <c r="L205" s="10">
        <f t="shared" si="56"/>
        <v>0</v>
      </c>
    </row>
    <row r="206" spans="1:12" ht="32.25" customHeight="1" x14ac:dyDescent="0.25">
      <c r="B206" s="8" t="s">
        <v>10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 spans="1:12" ht="32" hidden="1" customHeight="1" x14ac:dyDescent="0.25">
      <c r="B207" s="65" t="s">
        <v>9</v>
      </c>
      <c r="C207" s="10">
        <f t="shared" ref="C207:L207" si="57">SUM(C141,C144,C147)</f>
        <v>0</v>
      </c>
      <c r="D207" s="10">
        <f t="shared" si="57"/>
        <v>0</v>
      </c>
      <c r="E207" s="10">
        <f t="shared" si="57"/>
        <v>0</v>
      </c>
      <c r="F207" s="10">
        <f t="shared" si="57"/>
        <v>0</v>
      </c>
      <c r="G207" s="10">
        <f t="shared" si="57"/>
        <v>0</v>
      </c>
      <c r="H207" s="10">
        <f t="shared" si="57"/>
        <v>0</v>
      </c>
      <c r="I207" s="10">
        <f t="shared" si="57"/>
        <v>0</v>
      </c>
      <c r="J207" s="10">
        <f t="shared" si="57"/>
        <v>0</v>
      </c>
      <c r="K207" s="10">
        <f t="shared" si="57"/>
        <v>0</v>
      </c>
      <c r="L207" s="10">
        <f t="shared" si="57"/>
        <v>0</v>
      </c>
    </row>
    <row r="208" spans="1:12" ht="31.5" customHeight="1" x14ac:dyDescent="0.25">
      <c r="B208" s="8" t="s">
        <v>8</v>
      </c>
      <c r="C208" s="9">
        <f t="shared" ref="C208:L208" si="58">+SUM(C153,C156,C159,C161)</f>
        <v>19158386.653249573</v>
      </c>
      <c r="D208" s="9">
        <f t="shared" si="58"/>
        <v>2953219.538738606</v>
      </c>
      <c r="E208" s="9">
        <f t="shared" si="58"/>
        <v>7715548.4530198267</v>
      </c>
      <c r="F208" s="9">
        <f t="shared" si="58"/>
        <v>1063808.5014065402</v>
      </c>
      <c r="G208" s="9">
        <f t="shared" si="58"/>
        <v>1266864.4598350239</v>
      </c>
      <c r="H208" s="9">
        <f t="shared" si="58"/>
        <v>1993206.849144073</v>
      </c>
      <c r="I208" s="9">
        <f t="shared" si="58"/>
        <v>891859.19794341212</v>
      </c>
      <c r="J208" s="9">
        <f t="shared" si="58"/>
        <v>925061.57683483092</v>
      </c>
      <c r="K208" s="9">
        <f t="shared" si="58"/>
        <v>1848985.9555824301</v>
      </c>
      <c r="L208" s="9">
        <f t="shared" si="58"/>
        <v>499832.12074482499</v>
      </c>
    </row>
    <row r="209" spans="2:12" ht="13.5" customHeight="1" x14ac:dyDescent="0.25">
      <c r="B209" s="8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0" spans="2:12" ht="32.25" customHeight="1" x14ac:dyDescent="0.25">
      <c r="B210" s="6" t="s">
        <v>7</v>
      </c>
      <c r="C210" s="41">
        <f t="shared" ref="C210:L210" si="59">SUM(C206:C208,C201:C204)</f>
        <v>4840071.7896175534</v>
      </c>
      <c r="D210" s="41">
        <f t="shared" si="59"/>
        <v>3217687.4559767325</v>
      </c>
      <c r="E210" s="41">
        <f t="shared" si="59"/>
        <v>918948.33287966496</v>
      </c>
      <c r="F210" s="41">
        <f t="shared" si="59"/>
        <v>587319.00920247531</v>
      </c>
      <c r="G210" s="41">
        <f t="shared" si="59"/>
        <v>-528566.52414593589</v>
      </c>
      <c r="H210" s="41">
        <f t="shared" si="59"/>
        <v>138487.62319412659</v>
      </c>
      <c r="I210" s="41">
        <f t="shared" si="59"/>
        <v>-418201.88395576162</v>
      </c>
      <c r="J210" s="41">
        <f t="shared" si="59"/>
        <v>513202.72981888102</v>
      </c>
      <c r="K210" s="41">
        <f t="shared" si="59"/>
        <v>-251685.45046085014</v>
      </c>
      <c r="L210" s="41">
        <f t="shared" si="59"/>
        <v>662880.497108215</v>
      </c>
    </row>
    <row r="211" spans="2:12" ht="32.25" hidden="1" customHeight="1" x14ac:dyDescent="0.25">
      <c r="B211" s="66" t="s">
        <v>6</v>
      </c>
      <c r="C211" s="63">
        <f t="shared" ref="C211:L211" si="60">SUM(C205)</f>
        <v>0</v>
      </c>
      <c r="D211" s="63">
        <f t="shared" si="60"/>
        <v>0</v>
      </c>
      <c r="E211" s="63">
        <f t="shared" si="60"/>
        <v>0</v>
      </c>
      <c r="F211" s="63">
        <f t="shared" si="60"/>
        <v>0</v>
      </c>
      <c r="G211" s="63">
        <f t="shared" si="60"/>
        <v>0</v>
      </c>
      <c r="H211" s="63">
        <f t="shared" si="60"/>
        <v>0</v>
      </c>
      <c r="I211" s="63">
        <f t="shared" si="60"/>
        <v>0</v>
      </c>
      <c r="J211" s="63">
        <f t="shared" si="60"/>
        <v>0</v>
      </c>
      <c r="K211" s="63">
        <f t="shared" si="60"/>
        <v>0</v>
      </c>
      <c r="L211" s="63">
        <f t="shared" si="60"/>
        <v>0</v>
      </c>
    </row>
    <row r="212" spans="2:12" ht="32.25" customHeight="1" x14ac:dyDescent="0.25">
      <c r="B212" s="6" t="s">
        <v>5</v>
      </c>
      <c r="C212" s="41">
        <f t="shared" ref="C212:L212" si="61">+SUM(C210:C211)</f>
        <v>4840071.7896175534</v>
      </c>
      <c r="D212" s="41">
        <f t="shared" si="61"/>
        <v>3217687.4559767325</v>
      </c>
      <c r="E212" s="41">
        <f t="shared" si="61"/>
        <v>918948.33287966496</v>
      </c>
      <c r="F212" s="41">
        <f t="shared" si="61"/>
        <v>587319.00920247531</v>
      </c>
      <c r="G212" s="41">
        <f t="shared" si="61"/>
        <v>-528566.52414593589</v>
      </c>
      <c r="H212" s="41">
        <f t="shared" si="61"/>
        <v>138487.62319412659</v>
      </c>
      <c r="I212" s="41">
        <f t="shared" si="61"/>
        <v>-418201.88395576162</v>
      </c>
      <c r="J212" s="41">
        <f t="shared" si="61"/>
        <v>513202.72981888102</v>
      </c>
      <c r="K212" s="41">
        <f t="shared" si="61"/>
        <v>-251685.45046085014</v>
      </c>
      <c r="L212" s="41">
        <f t="shared" si="61"/>
        <v>662880.497108215</v>
      </c>
    </row>
    <row r="216" spans="2:12" ht="13" x14ac:dyDescent="0.25">
      <c r="B216" s="3"/>
    </row>
  </sheetData>
  <mergeCells count="11">
    <mergeCell ref="B9:B11"/>
    <mergeCell ref="C9:C11"/>
    <mergeCell ref="D9:D11"/>
    <mergeCell ref="E9:E11"/>
    <mergeCell ref="L9:L11"/>
    <mergeCell ref="F9:F11"/>
    <mergeCell ref="G9:G11"/>
    <mergeCell ref="H9:H11"/>
    <mergeCell ref="I9:I11"/>
    <mergeCell ref="J9:J11"/>
    <mergeCell ref="K9:K11"/>
  </mergeCells>
  <conditionalFormatting sqref="A96:B103 A140:B141 A143:B144 A146:B147 A169:B169 A171:B173 B205:B207 B211 A31:B39 A105:B107 A116:B116 A118:B118 A120:B122 A124:B126 A128:B130 A132:B132 A175:B193 A109:B114 D96:D103 D109:L114 D175:L193 D132:L132 D128:L130 D124:L126 D120:L122 D118:L118 D116:L116 D105:L107 D31:L38 D211:L211 D205:L207 D171:L173 D169:L169 D146:L147 D143:L144 D140:L141">
    <cfRule type="expression" dxfId="19" priority="28">
      <formula>$D$7="gas"</formula>
    </cfRule>
  </conditionalFormatting>
  <conditionalFormatting sqref="D39">
    <cfRule type="expression" dxfId="18" priority="26">
      <formula>$D$7="gas"</formula>
    </cfRule>
  </conditionalFormatting>
  <conditionalFormatting sqref="E96:E103">
    <cfRule type="expression" dxfId="17" priority="20">
      <formula>$D$7="gas"</formula>
    </cfRule>
  </conditionalFormatting>
  <conditionalFormatting sqref="E39">
    <cfRule type="expression" dxfId="16" priority="19">
      <formula>$D$7="gas"</formula>
    </cfRule>
  </conditionalFormatting>
  <conditionalFormatting sqref="F96:F103">
    <cfRule type="expression" dxfId="15" priority="18">
      <formula>$D$7="gas"</formula>
    </cfRule>
  </conditionalFormatting>
  <conditionalFormatting sqref="F39">
    <cfRule type="expression" dxfId="14" priority="17">
      <formula>$D$7="gas"</formula>
    </cfRule>
  </conditionalFormatting>
  <conditionalFormatting sqref="G96:G103">
    <cfRule type="expression" dxfId="13" priority="16">
      <formula>$D$7="gas"</formula>
    </cfRule>
  </conditionalFormatting>
  <conditionalFormatting sqref="G39">
    <cfRule type="expression" dxfId="12" priority="15">
      <formula>$D$7="gas"</formula>
    </cfRule>
  </conditionalFormatting>
  <conditionalFormatting sqref="H96:H103">
    <cfRule type="expression" dxfId="11" priority="14">
      <formula>$D$7="gas"</formula>
    </cfRule>
  </conditionalFormatting>
  <conditionalFormatting sqref="H39">
    <cfRule type="expression" dxfId="10" priority="13">
      <formula>$D$7="gas"</formula>
    </cfRule>
  </conditionalFormatting>
  <conditionalFormatting sqref="I96:I103">
    <cfRule type="expression" dxfId="9" priority="12">
      <formula>$D$7="gas"</formula>
    </cfRule>
  </conditionalFormatting>
  <conditionalFormatting sqref="I39">
    <cfRule type="expression" dxfId="8" priority="11">
      <formula>$D$7="gas"</formula>
    </cfRule>
  </conditionalFormatting>
  <conditionalFormatting sqref="J96:J103">
    <cfRule type="expression" dxfId="7" priority="10">
      <formula>$D$7="gas"</formula>
    </cfRule>
  </conditionalFormatting>
  <conditionalFormatting sqref="J39">
    <cfRule type="expression" dxfId="6" priority="9">
      <formula>$D$7="gas"</formula>
    </cfRule>
  </conditionalFormatting>
  <conditionalFormatting sqref="K96:K103">
    <cfRule type="expression" dxfId="5" priority="8">
      <formula>$D$7="gas"</formula>
    </cfRule>
  </conditionalFormatting>
  <conditionalFormatting sqref="K39">
    <cfRule type="expression" dxfId="4" priority="7">
      <formula>$D$7="gas"</formula>
    </cfRule>
  </conditionalFormatting>
  <conditionalFormatting sqref="L96:L103">
    <cfRule type="expression" dxfId="3" priority="4">
      <formula>$D$7="gas"</formula>
    </cfRule>
  </conditionalFormatting>
  <conditionalFormatting sqref="L39">
    <cfRule type="expression" dxfId="2" priority="3">
      <formula>$D$7="gas"</formula>
    </cfRule>
  </conditionalFormatting>
  <conditionalFormatting sqref="C109:C114 C175:C193 C132 C128:C130 C124:C126 C120:C122 C118 C116 C105:C107 C31:C38 C211 C205:C207 C171:C173 C169 C146:C147 C143:C144 C140:C141 C96:C103">
    <cfRule type="expression" dxfId="1" priority="2">
      <formula>$D$7="gas"</formula>
    </cfRule>
  </conditionalFormatting>
  <conditionalFormatting sqref="C39">
    <cfRule type="expression" dxfId="0" priority="1">
      <formula>$D$7="gas"</formula>
    </cfRule>
  </conditionalFormatting>
  <pageMargins left="0.74803149606299213" right="0.74803149606299213" top="0.98425196850393704" bottom="0.98425196850393704" header="0.51181102362204722" footer="0.51181102362204722"/>
  <pageSetup paperSize="8" scale="47" fitToWidth="3" fitToHeight="3" orientation="portrait" r:id="rId1"/>
  <headerFooter alignWithMargins="0"/>
  <rowBreaks count="2" manualBreakCount="2">
    <brk id="95" max="13" man="1"/>
    <brk id="40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A5B31-AD09-4253-A36E-2975DB06E9CD}">
  <ds:schemaRefs>
    <ds:schemaRef ds:uri="http://schemas.microsoft.com/office/2006/metadata/properties"/>
    <ds:schemaRef ds:uri="http://schemas.microsoft.com/office/infopath/2007/PartnerControls"/>
    <ds:schemaRef ds:uri="dc27eef4-d356-41e1-bcf3-2711032fb096"/>
  </ds:schemaRefs>
</ds:datastoreItem>
</file>

<file path=customXml/itemProps2.xml><?xml version="1.0" encoding="utf-8"?>
<ds:datastoreItem xmlns:ds="http://schemas.openxmlformats.org/officeDocument/2006/customXml" ds:itemID="{605A9F43-0DEA-424E-9B0C-B744440E86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04A242-140A-4A13-A868-06556A41A3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EXO '21 GAS</vt:lpstr>
      <vt:lpstr>'EXO ''21 GAS'!Afdrukbereik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Stockman</dc:creator>
  <cp:lastModifiedBy>Bert Stockman</cp:lastModifiedBy>
  <dcterms:created xsi:type="dcterms:W3CDTF">2020-09-29T05:56:58Z</dcterms:created>
  <dcterms:modified xsi:type="dcterms:W3CDTF">2020-10-07T16:25:53Z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