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o365vreg.sharepoint.com/sites/KT_Tariefregulering/Gedeelde  documenten/TM 21-24/7 Analyses/Toegelaten inkomen 2023/"/>
    </mc:Choice>
  </mc:AlternateContent>
  <xr:revisionPtr revIDLastSave="49" documentId="8_{2BD7C26E-8402-4138-A0C8-665CE6D56169}" xr6:coauthVersionLast="47" xr6:coauthVersionMax="47" xr10:uidLastSave="{B9A2B907-72E9-4E83-BC31-797008E6E0D1}"/>
  <bookViews>
    <workbookView xWindow="-120" yWindow="-120" windowWidth="38640" windowHeight="21240" xr2:uid="{E7BBF736-D94F-4504-8F4B-CBC224CC2484}"/>
  </bookViews>
  <sheets>
    <sheet name="ENDO ELEK 202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 l="1"/>
  <c r="H18" i="1"/>
  <c r="H19" i="1"/>
  <c r="G30" i="1"/>
  <c r="H21" i="1"/>
  <c r="H22" i="1"/>
  <c r="H24" i="1"/>
  <c r="H25" i="1"/>
  <c r="D30" i="1"/>
  <c r="E30" i="1"/>
  <c r="D232" i="1"/>
  <c r="J228" i="1"/>
  <c r="F228" i="1"/>
  <c r="J227" i="1"/>
  <c r="F227" i="1"/>
  <c r="J226" i="1"/>
  <c r="J225" i="1"/>
  <c r="J224" i="1"/>
  <c r="J223" i="1"/>
  <c r="J222" i="1"/>
  <c r="J221" i="1"/>
  <c r="J220" i="1"/>
  <c r="J219" i="1"/>
  <c r="H214" i="1"/>
  <c r="H213" i="1"/>
  <c r="H212" i="1"/>
  <c r="H211" i="1"/>
  <c r="H210" i="1"/>
  <c r="H209" i="1"/>
  <c r="H208" i="1"/>
  <c r="H207" i="1"/>
  <c r="H206" i="1"/>
  <c r="H205" i="1"/>
  <c r="G205" i="1"/>
  <c r="C199" i="1"/>
  <c r="C200" i="1" s="1"/>
  <c r="D205" i="1" s="1"/>
  <c r="H188" i="1"/>
  <c r="H187" i="1"/>
  <c r="H186" i="1"/>
  <c r="H185" i="1"/>
  <c r="H184" i="1"/>
  <c r="H183" i="1"/>
  <c r="H182" i="1"/>
  <c r="H181" i="1"/>
  <c r="H180" i="1"/>
  <c r="H179" i="1"/>
  <c r="G179" i="1"/>
  <c r="D155" i="1"/>
  <c r="G152" i="1"/>
  <c r="J151" i="1"/>
  <c r="L151" i="1" s="1"/>
  <c r="D165" i="1" s="1"/>
  <c r="F151" i="1"/>
  <c r="L150" i="1"/>
  <c r="D164" i="1" s="1"/>
  <c r="J150" i="1"/>
  <c r="F150" i="1"/>
  <c r="J149" i="1"/>
  <c r="F149" i="1"/>
  <c r="L149" i="1" s="1"/>
  <c r="D163" i="1" s="1"/>
  <c r="J148" i="1"/>
  <c r="F148" i="1"/>
  <c r="J147" i="1"/>
  <c r="L147" i="1" s="1"/>
  <c r="D161" i="1" s="1"/>
  <c r="F147" i="1"/>
  <c r="L146" i="1"/>
  <c r="D160" i="1" s="1"/>
  <c r="J146" i="1"/>
  <c r="F146" i="1"/>
  <c r="J145" i="1"/>
  <c r="F145" i="1"/>
  <c r="L145" i="1" s="1"/>
  <c r="D159" i="1" s="1"/>
  <c r="J144" i="1"/>
  <c r="F144" i="1"/>
  <c r="J143" i="1"/>
  <c r="L143" i="1" s="1"/>
  <c r="D157" i="1" s="1"/>
  <c r="F143" i="1"/>
  <c r="J142" i="1"/>
  <c r="F142" i="1"/>
  <c r="F152" i="1" s="1"/>
  <c r="H137" i="1"/>
  <c r="H136" i="1"/>
  <c r="H135" i="1"/>
  <c r="H134" i="1"/>
  <c r="H133" i="1"/>
  <c r="H132" i="1"/>
  <c r="H131" i="1"/>
  <c r="H130" i="1"/>
  <c r="H129" i="1"/>
  <c r="H128" i="1"/>
  <c r="G128" i="1"/>
  <c r="C117" i="1"/>
  <c r="D128" i="1" s="1"/>
  <c r="C116" i="1"/>
  <c r="C173" i="1" s="1"/>
  <c r="C174" i="1" s="1"/>
  <c r="D179" i="1" s="1"/>
  <c r="G105" i="1"/>
  <c r="G104" i="1"/>
  <c r="G103" i="1"/>
  <c r="G102" i="1"/>
  <c r="G101" i="1"/>
  <c r="G100" i="1"/>
  <c r="G99" i="1"/>
  <c r="G98" i="1"/>
  <c r="G97" i="1"/>
  <c r="H96" i="1"/>
  <c r="G96" i="1"/>
  <c r="F96" i="1"/>
  <c r="C91" i="1"/>
  <c r="E96" i="1" s="1"/>
  <c r="C90" i="1"/>
  <c r="D72" i="1"/>
  <c r="G69" i="1"/>
  <c r="J68" i="1"/>
  <c r="F68" i="1"/>
  <c r="J67" i="1"/>
  <c r="F67" i="1"/>
  <c r="J66" i="1"/>
  <c r="F66" i="1"/>
  <c r="J65" i="1"/>
  <c r="F65" i="1"/>
  <c r="J64" i="1"/>
  <c r="F64" i="1"/>
  <c r="J63" i="1"/>
  <c r="F63" i="1"/>
  <c r="L63" i="1" s="1"/>
  <c r="D77" i="1" s="1"/>
  <c r="J62" i="1"/>
  <c r="F62" i="1"/>
  <c r="J61" i="1"/>
  <c r="F61" i="1"/>
  <c r="J60" i="1"/>
  <c r="F60" i="1"/>
  <c r="K69" i="1"/>
  <c r="J59" i="1"/>
  <c r="F59" i="1"/>
  <c r="F45" i="1"/>
  <c r="J36" i="1"/>
  <c r="C36" i="1"/>
  <c r="E45" i="1" s="1"/>
  <c r="L66" i="1" l="1"/>
  <c r="D80" i="1" s="1"/>
  <c r="L144" i="1"/>
  <c r="D158" i="1" s="1"/>
  <c r="F221" i="1"/>
  <c r="L61" i="1"/>
  <c r="D75" i="1" s="1"/>
  <c r="K229" i="1"/>
  <c r="K152" i="1"/>
  <c r="L64" i="1"/>
  <c r="D78" i="1" s="1"/>
  <c r="F220" i="1"/>
  <c r="L220" i="1" s="1"/>
  <c r="D234" i="1" s="1"/>
  <c r="F224" i="1"/>
  <c r="L224" i="1" s="1"/>
  <c r="D238" i="1" s="1"/>
  <c r="L228" i="1"/>
  <c r="D242" i="1" s="1"/>
  <c r="F69" i="1"/>
  <c r="L67" i="1"/>
  <c r="D81" i="1" s="1"/>
  <c r="L62" i="1"/>
  <c r="D76" i="1" s="1"/>
  <c r="F219" i="1"/>
  <c r="F223" i="1"/>
  <c r="L223" i="1" s="1"/>
  <c r="D237" i="1" s="1"/>
  <c r="L227" i="1"/>
  <c r="D241" i="1" s="1"/>
  <c r="L65" i="1"/>
  <c r="D79" i="1" s="1"/>
  <c r="L60" i="1"/>
  <c r="D74" i="1" s="1"/>
  <c r="L68" i="1"/>
  <c r="D82" i="1" s="1"/>
  <c r="L148" i="1"/>
  <c r="D162" i="1" s="1"/>
  <c r="F222" i="1"/>
  <c r="L222" i="1" s="1"/>
  <c r="D236" i="1" s="1"/>
  <c r="F226" i="1"/>
  <c r="L226" i="1" s="1"/>
  <c r="D240" i="1" s="1"/>
  <c r="H20" i="1"/>
  <c r="F30" i="1"/>
  <c r="H17" i="1"/>
  <c r="D97" i="1" s="1"/>
  <c r="H23" i="1"/>
  <c r="D103" i="1" s="1"/>
  <c r="F225" i="1"/>
  <c r="L225" i="1" s="1"/>
  <c r="D239" i="1" s="1"/>
  <c r="L221" i="1"/>
  <c r="D235" i="1" s="1"/>
  <c r="G229" i="1"/>
  <c r="D96" i="1"/>
  <c r="D45" i="1"/>
  <c r="L219" i="1"/>
  <c r="D233" i="1" s="1"/>
  <c r="D243" i="1" s="1"/>
  <c r="D105" i="1"/>
  <c r="D54" i="1"/>
  <c r="D98" i="1"/>
  <c r="D47" i="1"/>
  <c r="D99" i="1"/>
  <c r="D48" i="1"/>
  <c r="D102" i="1"/>
  <c r="D51" i="1"/>
  <c r="D53" i="1"/>
  <c r="D104" i="1"/>
  <c r="D101" i="1"/>
  <c r="D50" i="1"/>
  <c r="C30" i="1"/>
  <c r="L142" i="1"/>
  <c r="D156" i="1" s="1"/>
  <c r="L59" i="1"/>
  <c r="D73" i="1" s="1"/>
  <c r="D83" i="1" s="1"/>
  <c r="F229" i="1" l="1"/>
  <c r="D46" i="1"/>
  <c r="D52" i="1"/>
  <c r="D166" i="1"/>
  <c r="J30" i="1"/>
  <c r="J38" i="1" s="1"/>
  <c r="I30" i="1"/>
  <c r="D100" i="1"/>
  <c r="D49" i="1"/>
  <c r="C45" i="1" l="1"/>
  <c r="C96" i="1"/>
  <c r="J37" i="1"/>
  <c r="J39" i="1" s="1"/>
  <c r="E128" i="1" l="1"/>
  <c r="E179" i="1"/>
  <c r="E205" i="1"/>
  <c r="I105" i="1"/>
  <c r="I97" i="1"/>
  <c r="I102" i="1"/>
  <c r="I99" i="1"/>
  <c r="I104" i="1"/>
  <c r="I96" i="1"/>
  <c r="I101" i="1"/>
  <c r="I98" i="1"/>
  <c r="I103" i="1"/>
  <c r="I100" i="1"/>
  <c r="I49" i="1"/>
  <c r="C77" i="1" s="1"/>
  <c r="E77" i="1" s="1"/>
  <c r="I54" i="1"/>
  <c r="C82" i="1" s="1"/>
  <c r="E82" i="1" s="1"/>
  <c r="I46" i="1"/>
  <c r="C74" i="1" s="1"/>
  <c r="E74" i="1" s="1"/>
  <c r="I51" i="1"/>
  <c r="C79" i="1" s="1"/>
  <c r="E79" i="1" s="1"/>
  <c r="I48" i="1"/>
  <c r="C76" i="1" s="1"/>
  <c r="E76" i="1" s="1"/>
  <c r="I50" i="1"/>
  <c r="C78" i="1" s="1"/>
  <c r="E78" i="1" s="1"/>
  <c r="I53" i="1"/>
  <c r="C81" i="1" s="1"/>
  <c r="E81" i="1" s="1"/>
  <c r="I45" i="1"/>
  <c r="I47" i="1"/>
  <c r="C75" i="1" s="1"/>
  <c r="E75" i="1" s="1"/>
  <c r="I52" i="1"/>
  <c r="C80" i="1" s="1"/>
  <c r="E80" i="1" s="1"/>
  <c r="C135" i="1" l="1"/>
  <c r="C186" i="1"/>
  <c r="C137" i="1"/>
  <c r="C188" i="1"/>
  <c r="C130" i="1"/>
  <c r="C181" i="1"/>
  <c r="C121" i="1"/>
  <c r="C123" i="1" s="1"/>
  <c r="C73" i="1"/>
  <c r="I55" i="1"/>
  <c r="C184" i="1"/>
  <c r="C133" i="1"/>
  <c r="C128" i="1"/>
  <c r="C179" i="1"/>
  <c r="I106" i="1"/>
  <c r="C132" i="1"/>
  <c r="C183" i="1"/>
  <c r="C187" i="1"/>
  <c r="C136" i="1"/>
  <c r="C182" i="1"/>
  <c r="C131" i="1"/>
  <c r="C129" i="1"/>
  <c r="C180" i="1"/>
  <c r="C134" i="1"/>
  <c r="C185" i="1"/>
  <c r="E73" i="1" l="1"/>
  <c r="E83" i="1" s="1"/>
  <c r="C83" i="1"/>
  <c r="F179" i="1"/>
  <c r="I181" i="1" s="1"/>
  <c r="F205" i="1"/>
  <c r="F128" i="1"/>
  <c r="I128" i="1" s="1"/>
  <c r="I132" i="1"/>
  <c r="C160" i="1" s="1"/>
  <c r="E160" i="1" s="1"/>
  <c r="I137" i="1" l="1"/>
  <c r="C165" i="1" s="1"/>
  <c r="E165" i="1" s="1"/>
  <c r="I133" i="1"/>
  <c r="C161" i="1" s="1"/>
  <c r="E161" i="1" s="1"/>
  <c r="I186" i="1"/>
  <c r="I183" i="1"/>
  <c r="C209" i="1" s="1"/>
  <c r="I209" i="1" s="1"/>
  <c r="C237" i="1" s="1"/>
  <c r="E237" i="1" s="1"/>
  <c r="I136" i="1"/>
  <c r="C164" i="1" s="1"/>
  <c r="E164" i="1" s="1"/>
  <c r="I184" i="1"/>
  <c r="I135" i="1"/>
  <c r="C163" i="1" s="1"/>
  <c r="E163" i="1" s="1"/>
  <c r="I129" i="1"/>
  <c r="C157" i="1" s="1"/>
  <c r="E157" i="1" s="1"/>
  <c r="C207" i="1"/>
  <c r="I207" i="1" s="1"/>
  <c r="C235" i="1" s="1"/>
  <c r="E235" i="1" s="1"/>
  <c r="C156" i="1"/>
  <c r="I188" i="1"/>
  <c r="I180" i="1"/>
  <c r="C212" i="1"/>
  <c r="I212" i="1" s="1"/>
  <c r="C240" i="1" s="1"/>
  <c r="E240" i="1" s="1"/>
  <c r="I185" i="1"/>
  <c r="I187" i="1"/>
  <c r="I130" i="1"/>
  <c r="C158" i="1" s="1"/>
  <c r="E158" i="1" s="1"/>
  <c r="I134" i="1"/>
  <c r="C162" i="1" s="1"/>
  <c r="E162" i="1" s="1"/>
  <c r="I131" i="1"/>
  <c r="C159" i="1" s="1"/>
  <c r="E159" i="1" s="1"/>
  <c r="I182" i="1"/>
  <c r="I179" i="1"/>
  <c r="C210" i="1" l="1"/>
  <c r="I210" i="1" s="1"/>
  <c r="C238" i="1" s="1"/>
  <c r="E238" i="1" s="1"/>
  <c r="I138" i="1"/>
  <c r="C205" i="1"/>
  <c r="I205" i="1" s="1"/>
  <c r="I189" i="1"/>
  <c r="C166" i="1"/>
  <c r="E156" i="1"/>
  <c r="E166" i="1" s="1"/>
  <c r="C213" i="1"/>
  <c r="I213" i="1" s="1"/>
  <c r="C241" i="1" s="1"/>
  <c r="E241" i="1" s="1"/>
  <c r="C208" i="1"/>
  <c r="I208" i="1" s="1"/>
  <c r="C236" i="1" s="1"/>
  <c r="E236" i="1" s="1"/>
  <c r="C206" i="1"/>
  <c r="I206" i="1" s="1"/>
  <c r="C234" i="1" s="1"/>
  <c r="E234" i="1" s="1"/>
  <c r="C211" i="1"/>
  <c r="I211" i="1" s="1"/>
  <c r="C239" i="1" s="1"/>
  <c r="E239" i="1" s="1"/>
  <c r="C214" i="1"/>
  <c r="I214" i="1" s="1"/>
  <c r="C242" i="1" s="1"/>
  <c r="E242" i="1" s="1"/>
  <c r="C233" i="1" l="1"/>
  <c r="I215" i="1"/>
  <c r="E233" i="1" l="1"/>
  <c r="E243" i="1" s="1"/>
  <c r="C243" i="1"/>
</calcChain>
</file>

<file path=xl/sharedStrings.xml><?xml version="1.0" encoding="utf-8"?>
<sst xmlns="http://schemas.openxmlformats.org/spreadsheetml/2006/main" count="267" uniqueCount="110">
  <si>
    <t>ELEKTRICITEIT</t>
  </si>
  <si>
    <t>Toegelaten inkomen uit periodieke distributienettarieven voor endogene kosten</t>
  </si>
  <si>
    <t>Inkomsten 2021</t>
  </si>
  <si>
    <t>EX-ANTE</t>
  </si>
  <si>
    <t>Totale geactualiseerde endogene kosten per distributienetbeheerder  (T11)</t>
  </si>
  <si>
    <r>
      <t>TK</t>
    </r>
    <r>
      <rPr>
        <b/>
        <vertAlign val="subscript"/>
        <sz val="11"/>
        <color indexed="8"/>
        <rFont val="Calibri"/>
        <family val="2"/>
      </rPr>
      <t>act,n,i</t>
    </r>
  </si>
  <si>
    <r>
      <t>a</t>
    </r>
    <r>
      <rPr>
        <b/>
        <vertAlign val="subscript"/>
        <sz val="11"/>
        <color indexed="8"/>
        <rFont val="Calibri"/>
        <family val="2"/>
      </rPr>
      <t>i</t>
    </r>
  </si>
  <si>
    <t>Gaselwest</t>
  </si>
  <si>
    <t>Fluvius Antwerpen</t>
  </si>
  <si>
    <t>Fluvius Limburg</t>
  </si>
  <si>
    <t>Fluvius West</t>
  </si>
  <si>
    <t>Imewo</t>
  </si>
  <si>
    <t>Intergem</t>
  </si>
  <si>
    <t>Iveka</t>
  </si>
  <si>
    <t>Iverlek</t>
  </si>
  <si>
    <t>PBE</t>
  </si>
  <si>
    <t>Sibelgas</t>
  </si>
  <si>
    <r>
      <t>Fl</t>
    </r>
    <r>
      <rPr>
        <b/>
        <vertAlign val="subscript"/>
        <sz val="11"/>
        <color theme="1"/>
        <rFont val="Calibri"/>
        <family val="2"/>
        <scheme val="minor"/>
      </rPr>
      <t>n</t>
    </r>
  </si>
  <si>
    <r>
      <t>SK</t>
    </r>
    <r>
      <rPr>
        <b/>
        <vertAlign val="subscript"/>
        <sz val="11"/>
        <color theme="1"/>
        <rFont val="Calibri"/>
        <family val="2"/>
      </rPr>
      <t>n</t>
    </r>
  </si>
  <si>
    <r>
      <t>TK</t>
    </r>
    <r>
      <rPr>
        <b/>
        <vertAlign val="subscript"/>
        <sz val="11"/>
        <color indexed="8"/>
        <rFont val="Calibri"/>
        <family val="2"/>
      </rPr>
      <t>trend,2021</t>
    </r>
  </si>
  <si>
    <r>
      <t>TK</t>
    </r>
    <r>
      <rPr>
        <b/>
        <vertAlign val="subscript"/>
        <sz val="11"/>
        <color indexed="8"/>
        <rFont val="Calibri"/>
        <family val="2"/>
      </rPr>
      <t>trend,2024</t>
    </r>
  </si>
  <si>
    <t xml:space="preserve">Evolutie sector </t>
  </si>
  <si>
    <t>Inflatieverwachtingen in 2020 o.b.v. consumptieprijsindex</t>
  </si>
  <si>
    <t>X-waarde reguleringsperiode 2021-2024</t>
  </si>
  <si>
    <r>
      <t>I</t>
    </r>
    <r>
      <rPr>
        <b/>
        <vertAlign val="subscript"/>
        <sz val="11"/>
        <color indexed="8"/>
        <rFont val="Calibri"/>
        <family val="2"/>
      </rPr>
      <t>2021,v</t>
    </r>
  </si>
  <si>
    <t>FP</t>
  </si>
  <si>
    <t>beginjaar</t>
  </si>
  <si>
    <r>
      <t>I</t>
    </r>
    <r>
      <rPr>
        <b/>
        <vertAlign val="subscript"/>
        <sz val="11"/>
        <color indexed="8"/>
        <rFont val="Calibri"/>
        <family val="2"/>
      </rPr>
      <t>2020</t>
    </r>
  </si>
  <si>
    <t>FOD</t>
  </si>
  <si>
    <t>eindjaar</t>
  </si>
  <si>
    <r>
      <t>CPI</t>
    </r>
    <r>
      <rPr>
        <b/>
        <vertAlign val="subscript"/>
        <sz val="11"/>
        <color indexed="8"/>
        <rFont val="Calibri"/>
        <family val="2"/>
      </rPr>
      <t>2021,v</t>
    </r>
  </si>
  <si>
    <t>p</t>
  </si>
  <si>
    <r>
      <t>TI</t>
    </r>
    <r>
      <rPr>
        <b/>
        <vertAlign val="subscript"/>
        <sz val="10"/>
        <color indexed="8"/>
        <rFont val="Calibri"/>
        <family val="2"/>
      </rPr>
      <t>trend,2021</t>
    </r>
  </si>
  <si>
    <t>Netto frontier shift elektriciteit</t>
  </si>
  <si>
    <r>
      <t>TI</t>
    </r>
    <r>
      <rPr>
        <b/>
        <vertAlign val="subscript"/>
        <sz val="10"/>
        <color indexed="8"/>
        <rFont val="Calibri"/>
        <family val="2"/>
      </rPr>
      <t>trend,2024</t>
    </r>
  </si>
  <si>
    <t>x</t>
  </si>
  <si>
    <t>x"</t>
  </si>
  <si>
    <t>Toegelaten inkomsten endogene kosten basisgedeelte 2021</t>
  </si>
  <si>
    <r>
      <t>q</t>
    </r>
    <r>
      <rPr>
        <vertAlign val="subscript"/>
        <sz val="11"/>
        <color indexed="8"/>
        <rFont val="Calibri"/>
        <family val="2"/>
      </rPr>
      <t>i</t>
    </r>
  </si>
  <si>
    <r>
      <t>Fl</t>
    </r>
    <r>
      <rPr>
        <b/>
        <vertAlign val="subscript"/>
        <sz val="11"/>
        <color theme="1"/>
        <rFont val="Calibri"/>
        <family val="2"/>
        <scheme val="minor"/>
      </rPr>
      <t>21</t>
    </r>
  </si>
  <si>
    <r>
      <t>TI</t>
    </r>
    <r>
      <rPr>
        <b/>
        <vertAlign val="subscript"/>
        <sz val="11"/>
        <color theme="1"/>
        <rFont val="Calibri"/>
        <family val="2"/>
        <scheme val="minor"/>
      </rPr>
      <t>basis,2021,i</t>
    </r>
  </si>
  <si>
    <t>Ex-ante aanvullende endogene termen 2021</t>
  </si>
  <si>
    <r>
      <t>C</t>
    </r>
    <r>
      <rPr>
        <b/>
        <vertAlign val="subscript"/>
        <sz val="11"/>
        <color theme="1"/>
        <rFont val="Calibri"/>
        <family val="2"/>
        <scheme val="minor"/>
      </rPr>
      <t>A,2021,i</t>
    </r>
  </si>
  <si>
    <r>
      <t>C</t>
    </r>
    <r>
      <rPr>
        <b/>
        <vertAlign val="subscript"/>
        <sz val="11"/>
        <color theme="1"/>
        <rFont val="Calibri"/>
        <family val="2"/>
        <scheme val="minor"/>
      </rPr>
      <t>NI,2021,i</t>
    </r>
  </si>
  <si>
    <r>
      <t>C</t>
    </r>
    <r>
      <rPr>
        <b/>
        <vertAlign val="subscript"/>
        <sz val="11"/>
        <color theme="1"/>
        <rFont val="Calibri"/>
        <family val="2"/>
        <scheme val="minor"/>
      </rPr>
      <t>H,2021,i</t>
    </r>
  </si>
  <si>
    <r>
      <t>VNB</t>
    </r>
    <r>
      <rPr>
        <b/>
        <vertAlign val="subscript"/>
        <sz val="11"/>
        <color theme="1"/>
        <rFont val="Calibri"/>
        <family val="2"/>
        <scheme val="minor"/>
      </rPr>
      <t>2021,i</t>
    </r>
  </si>
  <si>
    <r>
      <t>HWMW</t>
    </r>
    <r>
      <rPr>
        <b/>
        <vertAlign val="subscript"/>
        <sz val="11"/>
        <color theme="1"/>
        <rFont val="Calibri"/>
        <family val="2"/>
        <scheme val="minor"/>
      </rPr>
      <t>2021,i</t>
    </r>
  </si>
  <si>
    <r>
      <t>BM</t>
    </r>
    <r>
      <rPr>
        <b/>
        <vertAlign val="subscript"/>
        <sz val="11"/>
        <color theme="1"/>
        <rFont val="Calibri"/>
        <family val="2"/>
        <scheme val="minor"/>
      </rPr>
      <t>ex-ante,2021,i</t>
    </r>
  </si>
  <si>
    <r>
      <t>BM</t>
    </r>
    <r>
      <rPr>
        <b/>
        <vertAlign val="subscript"/>
        <sz val="11"/>
        <color theme="1"/>
        <rFont val="Calibri"/>
        <family val="2"/>
        <scheme val="minor"/>
      </rPr>
      <t>ex-post,2021,i</t>
    </r>
  </si>
  <si>
    <r>
      <t>BM</t>
    </r>
    <r>
      <rPr>
        <b/>
        <vertAlign val="subscript"/>
        <sz val="11"/>
        <color theme="1"/>
        <rFont val="Calibri"/>
        <family val="2"/>
        <scheme val="minor"/>
      </rPr>
      <t>2021,i</t>
    </r>
  </si>
  <si>
    <r>
      <t>V</t>
    </r>
    <r>
      <rPr>
        <b/>
        <vertAlign val="subscript"/>
        <sz val="10"/>
        <color indexed="8"/>
        <rFont val="Calibri"/>
        <family val="2"/>
      </rPr>
      <t>2021,i</t>
    </r>
    <r>
      <rPr>
        <b/>
        <sz val="10"/>
        <color indexed="8"/>
        <rFont val="Calibri"/>
        <family val="2"/>
      </rPr>
      <t>-TV</t>
    </r>
    <r>
      <rPr>
        <b/>
        <vertAlign val="subscript"/>
        <sz val="10"/>
        <color indexed="8"/>
        <rFont val="Calibri"/>
        <family val="2"/>
      </rPr>
      <t>2021,i</t>
    </r>
  </si>
  <si>
    <t>Totaal aanvullend</t>
  </si>
  <si>
    <t>Toegelaten inkomsten endogene kosten 2021</t>
  </si>
  <si>
    <r>
      <t>TI</t>
    </r>
    <r>
      <rPr>
        <b/>
        <vertAlign val="subscript"/>
        <sz val="10"/>
        <color indexed="8"/>
        <rFont val="Calibri"/>
        <family val="2"/>
      </rPr>
      <t>end,2021,i</t>
    </r>
  </si>
  <si>
    <t>EX-POST BASISGEDEELTE 2021</t>
  </si>
  <si>
    <t>Inflatie o.b.v. consumptieprijsindex</t>
  </si>
  <si>
    <r>
      <t>I</t>
    </r>
    <r>
      <rPr>
        <b/>
        <vertAlign val="subscript"/>
        <sz val="11"/>
        <color indexed="8"/>
        <rFont val="Calibri"/>
        <family val="2"/>
      </rPr>
      <t>2021</t>
    </r>
  </si>
  <si>
    <t>https://bestat.statbel.fgov.be/bestat/crosstable.xhtml?view=876acb9d-4eae-408e-93d9-88eae4ad1eaf</t>
  </si>
  <si>
    <r>
      <t>CPI</t>
    </r>
    <r>
      <rPr>
        <b/>
        <vertAlign val="subscript"/>
        <sz val="11"/>
        <color indexed="8"/>
        <rFont val="Calibri"/>
        <family val="2"/>
      </rPr>
      <t>2021</t>
    </r>
  </si>
  <si>
    <t>Toegelaten inkomsten endogene kosten basisgedeelte 2021 ex-post</t>
  </si>
  <si>
    <r>
      <t>TI</t>
    </r>
    <r>
      <rPr>
        <b/>
        <vertAlign val="subscript"/>
        <sz val="11"/>
        <color theme="1"/>
        <rFont val="Calibri"/>
        <family val="2"/>
        <scheme val="minor"/>
      </rPr>
      <t>basis,2021,i,ex-post</t>
    </r>
  </si>
  <si>
    <t>Inkomsten 2022</t>
  </si>
  <si>
    <t>Inflatieverwachtingen in 2021 o.b.v. consumptieprijsindex</t>
  </si>
  <si>
    <r>
      <t>I</t>
    </r>
    <r>
      <rPr>
        <b/>
        <vertAlign val="subscript"/>
        <sz val="11"/>
        <color indexed="8"/>
        <rFont val="Calibri"/>
        <family val="2"/>
      </rPr>
      <t>2022,v</t>
    </r>
  </si>
  <si>
    <t>https://www.plan.be/databases/17-nl-indexcijfer_der_consumptieprijzen_inflatievooruitzichten</t>
  </si>
  <si>
    <r>
      <t>CPI</t>
    </r>
    <r>
      <rPr>
        <b/>
        <vertAlign val="subscript"/>
        <sz val="11"/>
        <color indexed="8"/>
        <rFont val="Calibri"/>
        <family val="2"/>
      </rPr>
      <t>2022,v</t>
    </r>
  </si>
  <si>
    <t>x' waarde</t>
  </si>
  <si>
    <t>B</t>
  </si>
  <si>
    <t>x'</t>
  </si>
  <si>
    <t>Toegelaten inkomsten endogene kosten basisgedeelte 2022</t>
  </si>
  <si>
    <r>
      <t>CPI</t>
    </r>
    <r>
      <rPr>
        <vertAlign val="subscript"/>
        <sz val="11"/>
        <color indexed="8"/>
        <rFont val="Calibri"/>
        <family val="2"/>
      </rPr>
      <t>2022,v</t>
    </r>
  </si>
  <si>
    <r>
      <t>TI</t>
    </r>
    <r>
      <rPr>
        <b/>
        <vertAlign val="subscript"/>
        <sz val="11"/>
        <color theme="1"/>
        <rFont val="Calibri"/>
        <family val="2"/>
        <scheme val="minor"/>
      </rPr>
      <t>basis,2022,i</t>
    </r>
  </si>
  <si>
    <t>Ex-ante aanvullende endogene termen 2022</t>
  </si>
  <si>
    <r>
      <t>C</t>
    </r>
    <r>
      <rPr>
        <b/>
        <vertAlign val="subscript"/>
        <sz val="11"/>
        <color theme="1"/>
        <rFont val="Calibri"/>
        <family val="2"/>
        <scheme val="minor"/>
      </rPr>
      <t>A,2022,i</t>
    </r>
  </si>
  <si>
    <r>
      <t>C</t>
    </r>
    <r>
      <rPr>
        <b/>
        <vertAlign val="subscript"/>
        <sz val="11"/>
        <color theme="1"/>
        <rFont val="Calibri"/>
        <family val="2"/>
        <scheme val="minor"/>
      </rPr>
      <t>NI,2022,i</t>
    </r>
  </si>
  <si>
    <r>
      <t>C</t>
    </r>
    <r>
      <rPr>
        <b/>
        <vertAlign val="subscript"/>
        <sz val="11"/>
        <color theme="1"/>
        <rFont val="Calibri"/>
        <family val="2"/>
        <scheme val="minor"/>
      </rPr>
      <t>H,2022,i</t>
    </r>
  </si>
  <si>
    <r>
      <t>VNB</t>
    </r>
    <r>
      <rPr>
        <b/>
        <vertAlign val="subscript"/>
        <sz val="11"/>
        <color theme="1"/>
        <rFont val="Calibri"/>
        <family val="2"/>
        <scheme val="minor"/>
      </rPr>
      <t>2022,i</t>
    </r>
  </si>
  <si>
    <r>
      <t>HWMW</t>
    </r>
    <r>
      <rPr>
        <b/>
        <vertAlign val="subscript"/>
        <sz val="11"/>
        <color theme="1"/>
        <rFont val="Calibri"/>
        <family val="2"/>
        <scheme val="minor"/>
      </rPr>
      <t>2022,i</t>
    </r>
  </si>
  <si>
    <r>
      <t>BM</t>
    </r>
    <r>
      <rPr>
        <b/>
        <vertAlign val="subscript"/>
        <sz val="11"/>
        <color theme="1"/>
        <rFont val="Calibri"/>
        <family val="2"/>
        <scheme val="minor"/>
      </rPr>
      <t>ex-ante,2022,i</t>
    </r>
  </si>
  <si>
    <r>
      <t>BM</t>
    </r>
    <r>
      <rPr>
        <b/>
        <vertAlign val="subscript"/>
        <sz val="11"/>
        <color theme="1"/>
        <rFont val="Calibri"/>
        <family val="2"/>
        <scheme val="minor"/>
      </rPr>
      <t>ex-post,2022,i</t>
    </r>
  </si>
  <si>
    <r>
      <t>BM</t>
    </r>
    <r>
      <rPr>
        <b/>
        <vertAlign val="subscript"/>
        <sz val="11"/>
        <color theme="1"/>
        <rFont val="Calibri"/>
        <family val="2"/>
        <scheme val="minor"/>
      </rPr>
      <t>2022,i</t>
    </r>
  </si>
  <si>
    <r>
      <t>V</t>
    </r>
    <r>
      <rPr>
        <b/>
        <vertAlign val="subscript"/>
        <sz val="10"/>
        <color indexed="8"/>
        <rFont val="Calibri"/>
        <family val="2"/>
      </rPr>
      <t>2022,i</t>
    </r>
    <r>
      <rPr>
        <b/>
        <sz val="10"/>
        <color indexed="8"/>
        <rFont val="Calibri"/>
        <family val="2"/>
      </rPr>
      <t>-TV</t>
    </r>
    <r>
      <rPr>
        <b/>
        <vertAlign val="subscript"/>
        <sz val="10"/>
        <color indexed="8"/>
        <rFont val="Calibri"/>
        <family val="2"/>
      </rPr>
      <t>2022,i</t>
    </r>
  </si>
  <si>
    <t>Toegelaten inkomsten endogene kosten 2022</t>
  </si>
  <si>
    <r>
      <t>TI</t>
    </r>
    <r>
      <rPr>
        <b/>
        <vertAlign val="subscript"/>
        <sz val="10"/>
        <color indexed="8"/>
        <rFont val="Calibri"/>
        <family val="2"/>
      </rPr>
      <t>end,2022,i</t>
    </r>
  </si>
  <si>
    <t>EX-POST BASISGEDEELTE 2022</t>
  </si>
  <si>
    <r>
      <t>I</t>
    </r>
    <r>
      <rPr>
        <b/>
        <vertAlign val="subscript"/>
        <sz val="11"/>
        <color indexed="8"/>
        <rFont val="Calibri"/>
        <family val="2"/>
      </rPr>
      <t>2022</t>
    </r>
  </si>
  <si>
    <r>
      <t>CPI</t>
    </r>
    <r>
      <rPr>
        <b/>
        <vertAlign val="subscript"/>
        <sz val="11"/>
        <color indexed="8"/>
        <rFont val="Calibri"/>
        <family val="2"/>
      </rPr>
      <t>2022</t>
    </r>
  </si>
  <si>
    <t>Toegelaten inkomsten endogene kosten basisgedeelte 2022 ex-post</t>
  </si>
  <si>
    <r>
      <t>CPI</t>
    </r>
    <r>
      <rPr>
        <vertAlign val="subscript"/>
        <sz val="11"/>
        <color indexed="8"/>
        <rFont val="Calibri"/>
        <family val="2"/>
      </rPr>
      <t>2022</t>
    </r>
  </si>
  <si>
    <r>
      <t>TI</t>
    </r>
    <r>
      <rPr>
        <b/>
        <vertAlign val="subscript"/>
        <sz val="11"/>
        <color theme="1"/>
        <rFont val="Calibri"/>
        <family val="2"/>
        <scheme val="minor"/>
      </rPr>
      <t>basis,2022,i,ex-post</t>
    </r>
  </si>
  <si>
    <t>Inkomsten 2023</t>
  </si>
  <si>
    <t>Inflatieverwachtingen in 2022 o.b.v. consumptieprijsindex</t>
  </si>
  <si>
    <r>
      <t>I</t>
    </r>
    <r>
      <rPr>
        <b/>
        <vertAlign val="subscript"/>
        <sz val="11"/>
        <color indexed="8"/>
        <rFont val="Calibri"/>
        <family val="2"/>
      </rPr>
      <t>2023,v</t>
    </r>
  </si>
  <si>
    <r>
      <t>CPI</t>
    </r>
    <r>
      <rPr>
        <b/>
        <vertAlign val="subscript"/>
        <sz val="11"/>
        <color indexed="8"/>
        <rFont val="Calibri"/>
        <family val="2"/>
      </rPr>
      <t>2023,v</t>
    </r>
  </si>
  <si>
    <t>Toegelaten inkomsten endogene kosten basisgedeelte 2023</t>
  </si>
  <si>
    <r>
      <t>CPI</t>
    </r>
    <r>
      <rPr>
        <vertAlign val="subscript"/>
        <sz val="11"/>
        <color indexed="8"/>
        <rFont val="Calibri"/>
        <family val="2"/>
      </rPr>
      <t>2023,v</t>
    </r>
  </si>
  <si>
    <r>
      <t>TI</t>
    </r>
    <r>
      <rPr>
        <b/>
        <vertAlign val="subscript"/>
        <sz val="11"/>
        <color theme="1"/>
        <rFont val="Calibri"/>
        <family val="2"/>
        <scheme val="minor"/>
      </rPr>
      <t>basis,2023,i</t>
    </r>
  </si>
  <si>
    <t>Ex-ante aanvullende endogene termen 2023</t>
  </si>
  <si>
    <r>
      <t>C</t>
    </r>
    <r>
      <rPr>
        <b/>
        <vertAlign val="subscript"/>
        <sz val="11"/>
        <color theme="1"/>
        <rFont val="Calibri"/>
        <family val="2"/>
        <scheme val="minor"/>
      </rPr>
      <t>A,2023,i</t>
    </r>
  </si>
  <si>
    <r>
      <t>C</t>
    </r>
    <r>
      <rPr>
        <b/>
        <vertAlign val="subscript"/>
        <sz val="11"/>
        <color theme="1"/>
        <rFont val="Calibri"/>
        <family val="2"/>
        <scheme val="minor"/>
      </rPr>
      <t>NI,2023,i</t>
    </r>
  </si>
  <si>
    <r>
      <t>C</t>
    </r>
    <r>
      <rPr>
        <b/>
        <vertAlign val="subscript"/>
        <sz val="11"/>
        <color theme="1"/>
        <rFont val="Calibri"/>
        <family val="2"/>
        <scheme val="minor"/>
      </rPr>
      <t>H,2023,i</t>
    </r>
  </si>
  <si>
    <r>
      <t>VNB</t>
    </r>
    <r>
      <rPr>
        <b/>
        <vertAlign val="subscript"/>
        <sz val="11"/>
        <color theme="1"/>
        <rFont val="Calibri"/>
        <family val="2"/>
        <scheme val="minor"/>
      </rPr>
      <t>2023,i</t>
    </r>
  </si>
  <si>
    <r>
      <t>HWMW</t>
    </r>
    <r>
      <rPr>
        <b/>
        <vertAlign val="subscript"/>
        <sz val="11"/>
        <color theme="1"/>
        <rFont val="Calibri"/>
        <family val="2"/>
        <scheme val="minor"/>
      </rPr>
      <t>2023,i</t>
    </r>
  </si>
  <si>
    <r>
      <t>BM</t>
    </r>
    <r>
      <rPr>
        <b/>
        <vertAlign val="subscript"/>
        <sz val="11"/>
        <color theme="1"/>
        <rFont val="Calibri"/>
        <family val="2"/>
        <scheme val="minor"/>
      </rPr>
      <t>ex-ante,2023,i</t>
    </r>
  </si>
  <si>
    <r>
      <t>BM</t>
    </r>
    <r>
      <rPr>
        <b/>
        <vertAlign val="subscript"/>
        <sz val="11"/>
        <color theme="1"/>
        <rFont val="Calibri"/>
        <family val="2"/>
        <scheme val="minor"/>
      </rPr>
      <t>ex-post,2023,i</t>
    </r>
  </si>
  <si>
    <r>
      <t>BM</t>
    </r>
    <r>
      <rPr>
        <b/>
        <vertAlign val="subscript"/>
        <sz val="11"/>
        <color theme="1"/>
        <rFont val="Calibri"/>
        <family val="2"/>
        <scheme val="minor"/>
      </rPr>
      <t>2023,i</t>
    </r>
  </si>
  <si>
    <r>
      <t>V</t>
    </r>
    <r>
      <rPr>
        <b/>
        <vertAlign val="subscript"/>
        <sz val="10"/>
        <color indexed="8"/>
        <rFont val="Calibri"/>
        <family val="2"/>
      </rPr>
      <t>2023,i</t>
    </r>
    <r>
      <rPr>
        <b/>
        <sz val="10"/>
        <color indexed="8"/>
        <rFont val="Calibri"/>
        <family val="2"/>
      </rPr>
      <t>-TV</t>
    </r>
    <r>
      <rPr>
        <b/>
        <vertAlign val="subscript"/>
        <sz val="10"/>
        <color indexed="8"/>
        <rFont val="Calibri"/>
        <family val="2"/>
      </rPr>
      <t>2023,i</t>
    </r>
  </si>
  <si>
    <t>Toegelaten inkomsten endogene kosten 2023</t>
  </si>
  <si>
    <r>
      <t>TI</t>
    </r>
    <r>
      <rPr>
        <b/>
        <vertAlign val="subscript"/>
        <sz val="10"/>
        <color indexed="8"/>
        <rFont val="Calibri"/>
        <family val="2"/>
      </rPr>
      <t>end,2023,i</t>
    </r>
  </si>
  <si>
    <t>Merk op dat het endogeen toegelaten inkomen 2021 dat uit onderstaande tabellen blijkt niet overeen komt met het werkelijk endogeen toegelaten inkomen 2021 aangezien de kosten inzake de ODV openbare verlichting vanaf 1 januari 2022 niet langer via de distributienettarieven worden verrekend (cfr besluit Vlaamse Regering van 23 april 2021) en aldus in de geactualiseerde endogene kosten buiten beschouwing worden gelaten.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</si>
</sst>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_-* #,##0.00\ &quot;€&quot;_-;\-* #,##0.00\ &quot;€&quot;_-;_-* &quot;-&quot;??\ &quot;€&quot;_-;_-@_-"/>
    <numFmt numFmtId="165" formatCode="#,##0.00\ &quot;€&quot;"/>
    <numFmt numFmtId="166" formatCode="0.000000"/>
    <numFmt numFmtId="167" formatCode="0.000%"/>
    <numFmt numFmtId="168" formatCode="&quot;€&quot;\ #,##0.00"/>
    <numFmt numFmtId="169" formatCode="_-* #,##0.00\ _€_-;\-* #,##0.00\ _€_-;_-* &quot;-&quot;??\ _€_-;_-@_-"/>
    <numFmt numFmtId="170" formatCode="_-* #,##0.000000\ _€_-;\-* #,##0.000000\ _€_-;_-* &quot;-&quot;??\ _€_-;_-@_-"/>
  </numFmts>
  <fonts count="17"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20"/>
      <color theme="1"/>
      <name val="Calibri"/>
      <family val="2"/>
      <scheme val="minor"/>
    </font>
    <font>
      <sz val="16"/>
      <color theme="1"/>
      <name val="Calibri"/>
      <family val="2"/>
      <scheme val="minor"/>
    </font>
    <font>
      <b/>
      <vertAlign val="subscript"/>
      <sz val="11"/>
      <color indexed="8"/>
      <name val="Calibri"/>
      <family val="2"/>
    </font>
    <font>
      <i/>
      <sz val="11"/>
      <color theme="1"/>
      <name val="Calibri"/>
      <family val="2"/>
      <scheme val="minor"/>
    </font>
    <font>
      <b/>
      <vertAlign val="subscript"/>
      <sz val="11"/>
      <color theme="1"/>
      <name val="Calibri"/>
      <family val="2"/>
      <scheme val="minor"/>
    </font>
    <font>
      <b/>
      <sz val="11"/>
      <color theme="1"/>
      <name val="Calibri"/>
      <family val="2"/>
    </font>
    <font>
      <b/>
      <vertAlign val="subscript"/>
      <sz val="11"/>
      <color theme="1"/>
      <name val="Calibri"/>
      <family val="2"/>
    </font>
    <font>
      <b/>
      <vertAlign val="subscript"/>
      <sz val="10"/>
      <color indexed="8"/>
      <name val="Calibri"/>
      <family val="2"/>
    </font>
    <font>
      <vertAlign val="subscript"/>
      <sz val="11"/>
      <color indexed="8"/>
      <name val="Calibri"/>
      <family val="2"/>
    </font>
    <font>
      <b/>
      <i/>
      <sz val="11"/>
      <color theme="1"/>
      <name val="Calibri"/>
      <family val="2"/>
      <scheme val="minor"/>
    </font>
    <font>
      <b/>
      <sz val="10"/>
      <color indexed="8"/>
      <name val="Calibri"/>
      <family val="2"/>
    </font>
    <font>
      <i/>
      <sz val="11"/>
      <color rgb="FFFF0000"/>
      <name val="Calibri"/>
      <family val="2"/>
      <scheme val="minor"/>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3" tint="0.79998168889431442"/>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169" fontId="1" fillId="0" borderId="0" applyFont="0" applyFill="0" applyBorder="0" applyAlignment="0" applyProtection="0"/>
    <xf numFmtId="164" fontId="1" fillId="0" borderId="0" applyFont="0" applyFill="0" applyBorder="0" applyAlignment="0" applyProtection="0"/>
  </cellStyleXfs>
  <cellXfs count="82">
    <xf numFmtId="0" fontId="0" fillId="0" borderId="0" xfId="0"/>
    <xf numFmtId="0" fontId="0" fillId="2" borderId="0" xfId="0" applyFill="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0" xfId="0" applyFont="1" applyFill="1"/>
    <xf numFmtId="0" fontId="5" fillId="3" borderId="7" xfId="0" applyFont="1" applyFill="1" applyBorder="1" applyAlignment="1">
      <alignment horizontal="center"/>
    </xf>
    <xf numFmtId="0" fontId="5" fillId="3" borderId="8" xfId="0" applyFont="1" applyFill="1" applyBorder="1" applyAlignment="1">
      <alignment horizontal="center"/>
    </xf>
    <xf numFmtId="0" fontId="5" fillId="3" borderId="9" xfId="0" applyFont="1" applyFill="1" applyBorder="1" applyAlignment="1">
      <alignment horizontal="center"/>
    </xf>
    <xf numFmtId="0" fontId="0" fillId="4" borderId="0" xfId="0" applyFill="1"/>
    <xf numFmtId="164" fontId="0" fillId="2" borderId="0" xfId="0" applyNumberFormat="1" applyFill="1"/>
    <xf numFmtId="0" fontId="2" fillId="2" borderId="10" xfId="0" applyFont="1" applyFill="1" applyBorder="1" applyAlignment="1">
      <alignment horizontal="center"/>
    </xf>
    <xf numFmtId="0" fontId="2" fillId="2" borderId="10" xfId="0" applyFont="1" applyFill="1" applyBorder="1" applyAlignment="1">
      <alignment horizontal="center" vertical="center"/>
    </xf>
    <xf numFmtId="0" fontId="0" fillId="2" borderId="11" xfId="0" applyFill="1" applyBorder="1"/>
    <xf numFmtId="44" fontId="1" fillId="0" borderId="10" xfId="2" applyFont="1" applyFill="1" applyBorder="1"/>
    <xf numFmtId="10" fontId="1" fillId="0" borderId="10" xfId="2" applyNumberFormat="1" applyFont="1" applyFill="1" applyBorder="1"/>
    <xf numFmtId="0" fontId="0" fillId="2" borderId="12" xfId="0" applyFill="1" applyBorder="1"/>
    <xf numFmtId="0" fontId="0" fillId="2" borderId="13" xfId="0" applyFill="1" applyBorder="1"/>
    <xf numFmtId="165" fontId="7" fillId="0" borderId="0" xfId="2" applyNumberFormat="1" applyFont="1" applyFill="1" applyBorder="1"/>
    <xf numFmtId="10" fontId="1" fillId="0" borderId="0" xfId="2" applyNumberFormat="1" applyFont="1" applyFill="1" applyBorder="1"/>
    <xf numFmtId="44" fontId="0" fillId="0" borderId="10" xfId="2" applyFont="1" applyBorder="1"/>
    <xf numFmtId="165" fontId="1" fillId="0" borderId="0" xfId="2" applyNumberFormat="1" applyFont="1" applyFill="1" applyBorder="1"/>
    <xf numFmtId="0" fontId="9" fillId="2" borderId="10" xfId="0" applyFont="1" applyFill="1" applyBorder="1" applyAlignment="1">
      <alignment horizontal="center"/>
    </xf>
    <xf numFmtId="0" fontId="0" fillId="2" borderId="10" xfId="0" applyFill="1" applyBorder="1"/>
    <xf numFmtId="44" fontId="1" fillId="2" borderId="10" xfId="2" applyFont="1" applyFill="1" applyBorder="1"/>
    <xf numFmtId="44" fontId="0" fillId="2" borderId="0" xfId="2" applyFont="1" applyFill="1"/>
    <xf numFmtId="0" fontId="2" fillId="2" borderId="10" xfId="0" applyFont="1" applyFill="1" applyBorder="1"/>
    <xf numFmtId="2" fontId="0" fillId="5" borderId="10" xfId="0" applyNumberFormat="1" applyFill="1" applyBorder="1"/>
    <xf numFmtId="10" fontId="1" fillId="2" borderId="10" xfId="3" applyNumberFormat="1" applyFont="1" applyFill="1" applyBorder="1"/>
    <xf numFmtId="10" fontId="0" fillId="2" borderId="0" xfId="3" applyNumberFormat="1" applyFont="1" applyFill="1"/>
    <xf numFmtId="0" fontId="2" fillId="2" borderId="10" xfId="0" applyFont="1" applyFill="1" applyBorder="1" applyAlignment="1">
      <alignment horizontal="left"/>
    </xf>
    <xf numFmtId="165" fontId="1" fillId="2" borderId="10" xfId="2" applyNumberFormat="1" applyFont="1" applyFill="1" applyBorder="1"/>
    <xf numFmtId="166" fontId="0" fillId="2" borderId="10" xfId="0" applyNumberFormat="1" applyFill="1" applyBorder="1"/>
    <xf numFmtId="10" fontId="0" fillId="0" borderId="10" xfId="0" applyNumberFormat="1" applyBorder="1"/>
    <xf numFmtId="4" fontId="0" fillId="2" borderId="0" xfId="0" applyNumberFormat="1" applyFill="1"/>
    <xf numFmtId="0" fontId="13" fillId="2" borderId="0" xfId="0" applyFont="1" applyFill="1" applyAlignment="1">
      <alignment horizontal="center"/>
    </xf>
    <xf numFmtId="44" fontId="0" fillId="2" borderId="10" xfId="2" applyFont="1" applyFill="1" applyBorder="1" applyAlignment="1">
      <alignment horizontal="center" vertical="center"/>
    </xf>
    <xf numFmtId="10" fontId="1" fillId="2" borderId="10" xfId="2" applyNumberFormat="1" applyFont="1" applyFill="1" applyBorder="1"/>
    <xf numFmtId="10" fontId="0" fillId="2" borderId="10" xfId="0" applyNumberFormat="1" applyFill="1" applyBorder="1" applyAlignment="1">
      <alignment horizontal="center" vertical="center"/>
    </xf>
    <xf numFmtId="167" fontId="0" fillId="5" borderId="10" xfId="3" applyNumberFormat="1" applyFont="1" applyFill="1" applyBorder="1" applyAlignment="1">
      <alignment vertical="center"/>
    </xf>
    <xf numFmtId="44" fontId="0" fillId="0" borderId="10" xfId="2" applyFont="1" applyFill="1" applyBorder="1" applyAlignment="1">
      <alignment horizontal="center" vertical="center"/>
    </xf>
    <xf numFmtId="4" fontId="7" fillId="2" borderId="0" xfId="0" applyNumberFormat="1" applyFont="1" applyFill="1"/>
    <xf numFmtId="0" fontId="0" fillId="2" borderId="10" xfId="0" applyFill="1" applyBorder="1" applyAlignment="1">
      <alignment horizontal="center" vertical="center"/>
    </xf>
    <xf numFmtId="165" fontId="2" fillId="2" borderId="0" xfId="0" applyNumberFormat="1" applyFont="1" applyFill="1"/>
    <xf numFmtId="4" fontId="13" fillId="2" borderId="0" xfId="0" applyNumberFormat="1" applyFont="1" applyFill="1"/>
    <xf numFmtId="0" fontId="2" fillId="2" borderId="10" xfId="0" quotePrefix="1" applyFont="1" applyFill="1" applyBorder="1" applyAlignment="1">
      <alignment horizontal="center" vertical="center"/>
    </xf>
    <xf numFmtId="44" fontId="1" fillId="5" borderId="10" xfId="2" applyFont="1" applyFill="1" applyBorder="1"/>
    <xf numFmtId="4" fontId="15" fillId="2" borderId="0" xfId="0" applyNumberFormat="1" applyFont="1" applyFill="1"/>
    <xf numFmtId="164" fontId="13" fillId="2" borderId="0" xfId="0" applyNumberFormat="1" applyFont="1" applyFill="1"/>
    <xf numFmtId="0" fontId="13" fillId="2" borderId="0" xfId="0" applyFont="1" applyFill="1"/>
    <xf numFmtId="0" fontId="0" fillId="2" borderId="14" xfId="0" applyFill="1" applyBorder="1"/>
    <xf numFmtId="0" fontId="2" fillId="2" borderId="15" xfId="0" applyFont="1" applyFill="1" applyBorder="1" applyAlignment="1">
      <alignment horizontal="center" vertical="center"/>
    </xf>
    <xf numFmtId="44" fontId="1" fillId="2" borderId="16" xfId="2" applyFont="1" applyFill="1" applyBorder="1"/>
    <xf numFmtId="44" fontId="1" fillId="2" borderId="17" xfId="2" applyFont="1" applyFill="1" applyBorder="1"/>
    <xf numFmtId="44" fontId="1" fillId="2" borderId="18" xfId="2" applyFont="1" applyFill="1" applyBorder="1"/>
    <xf numFmtId="9" fontId="0" fillId="2" borderId="0" xfId="3" applyFont="1" applyFill="1"/>
    <xf numFmtId="44" fontId="1" fillId="2" borderId="12" xfId="2" applyFont="1" applyFill="1" applyBorder="1"/>
    <xf numFmtId="44" fontId="1" fillId="2" borderId="13" xfId="2" applyFont="1" applyFill="1" applyBorder="1"/>
    <xf numFmtId="164" fontId="2" fillId="2" borderId="0" xfId="0" applyNumberFormat="1" applyFont="1" applyFill="1"/>
    <xf numFmtId="0" fontId="3" fillId="2" borderId="0" xfId="4" applyFill="1"/>
    <xf numFmtId="2" fontId="0" fillId="2" borderId="10" xfId="0" applyNumberFormat="1" applyFill="1" applyBorder="1"/>
    <xf numFmtId="167" fontId="0" fillId="2" borderId="10" xfId="3" applyNumberFormat="1" applyFont="1" applyFill="1" applyBorder="1" applyAlignment="1">
      <alignment vertical="center"/>
    </xf>
    <xf numFmtId="168" fontId="0" fillId="2" borderId="0" xfId="0" applyNumberFormat="1" applyFill="1"/>
    <xf numFmtId="0" fontId="2" fillId="2" borderId="10" xfId="0" applyFont="1" applyFill="1" applyBorder="1" applyAlignment="1">
      <alignment horizontal="left" vertical="center"/>
    </xf>
    <xf numFmtId="44" fontId="0" fillId="2" borderId="10" xfId="2" applyFont="1" applyFill="1" applyBorder="1"/>
    <xf numFmtId="44" fontId="0" fillId="0" borderId="10" xfId="2" applyFont="1" applyFill="1" applyBorder="1"/>
    <xf numFmtId="170" fontId="0" fillId="2" borderId="10" xfId="1" applyNumberFormat="1" applyFont="1" applyFill="1" applyBorder="1" applyAlignment="1">
      <alignment vertical="center"/>
    </xf>
    <xf numFmtId="165" fontId="1" fillId="2" borderId="16" xfId="2" applyNumberFormat="1" applyFont="1" applyFill="1" applyBorder="1"/>
    <xf numFmtId="10" fontId="0" fillId="2" borderId="0" xfId="0" applyNumberFormat="1" applyFill="1"/>
    <xf numFmtId="165" fontId="1" fillId="2" borderId="0" xfId="2" applyNumberFormat="1" applyFont="1" applyFill="1" applyBorder="1"/>
    <xf numFmtId="0" fontId="0" fillId="2" borderId="0" xfId="0" applyFill="1" applyAlignment="1">
      <alignment horizontal="center" vertical="center"/>
    </xf>
    <xf numFmtId="170" fontId="0" fillId="2" borderId="0" xfId="1" applyNumberFormat="1" applyFont="1" applyFill="1" applyBorder="1" applyAlignment="1">
      <alignment vertical="center"/>
    </xf>
    <xf numFmtId="44" fontId="16" fillId="5" borderId="10" xfId="2" applyFont="1" applyFill="1" applyBorder="1"/>
    <xf numFmtId="10" fontId="1" fillId="2" borderId="0" xfId="2" applyNumberFormat="1" applyFont="1" applyFill="1" applyBorder="1"/>
    <xf numFmtId="44" fontId="2" fillId="2" borderId="0" xfId="2" applyFont="1" applyFill="1"/>
    <xf numFmtId="165" fontId="2" fillId="2" borderId="0" xfId="2" applyNumberFormat="1" applyFont="1" applyFill="1" applyBorder="1"/>
    <xf numFmtId="0" fontId="15" fillId="2" borderId="0" xfId="0" applyFont="1" applyFill="1" applyAlignment="1">
      <alignment horizontal="left" vertical="top" wrapText="1"/>
    </xf>
    <xf numFmtId="0" fontId="0" fillId="2" borderId="0" xfId="0" applyFill="1" applyAlignment="1">
      <alignment wrapText="1"/>
    </xf>
    <xf numFmtId="0" fontId="0" fillId="2" borderId="0" xfId="0" applyFill="1"/>
  </cellXfs>
  <cellStyles count="7">
    <cellStyle name="Hyperlink" xfId="4" builtinId="8"/>
    <cellStyle name="Komma" xfId="1" builtinId="3"/>
    <cellStyle name="Komma 2" xfId="5" xr:uid="{1172179C-E626-460A-83F5-135EEC3D9052}"/>
    <cellStyle name="Procent" xfId="3" builtinId="5"/>
    <cellStyle name="Standaard" xfId="0" builtinId="0"/>
    <cellStyle name="Valuta" xfId="2" builtinId="4"/>
    <cellStyle name="Valuta 2" xfId="6" xr:uid="{6EB7A9B1-1A69-4954-A2DB-D2CE48121F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159023</xdr:colOff>
      <xdr:row>24</xdr:row>
      <xdr:rowOff>112057</xdr:rowOff>
    </xdr:from>
    <xdr:to>
      <xdr:col>16</xdr:col>
      <xdr:colOff>429212</xdr:colOff>
      <xdr:row>50</xdr:row>
      <xdr:rowOff>7303</xdr:rowOff>
    </xdr:to>
    <xdr:pic>
      <xdr:nvPicPr>
        <xdr:cNvPr id="2" name="Afbeelding 1">
          <a:extLst>
            <a:ext uri="{FF2B5EF4-FFF2-40B4-BE49-F238E27FC236}">
              <a16:creationId xmlns:a16="http://schemas.microsoft.com/office/drawing/2014/main" id="{C0DBE608-FE1D-44BA-956B-3276B8B06157}"/>
            </a:ext>
          </a:extLst>
        </xdr:cNvPr>
        <xdr:cNvPicPr>
          <a:picLocks noChangeAspect="1"/>
        </xdr:cNvPicPr>
      </xdr:nvPicPr>
      <xdr:blipFill>
        <a:blip xmlns:r="http://schemas.openxmlformats.org/officeDocument/2006/relationships" r:embed="rId1"/>
        <a:stretch>
          <a:fillRect/>
        </a:stretch>
      </xdr:blipFill>
      <xdr:spPr>
        <a:xfrm>
          <a:off x="12846323" y="4845982"/>
          <a:ext cx="6223314" cy="4848246"/>
        </a:xfrm>
        <a:prstGeom prst="rect">
          <a:avLst/>
        </a:prstGeom>
      </xdr:spPr>
    </xdr:pic>
    <xdr:clientData/>
  </xdr:twoCellAnchor>
  <xdr:twoCellAnchor editAs="oneCell">
    <xdr:from>
      <xdr:col>9</xdr:col>
      <xdr:colOff>1168587</xdr:colOff>
      <xdr:row>111</xdr:row>
      <xdr:rowOff>145676</xdr:rowOff>
    </xdr:from>
    <xdr:to>
      <xdr:col>15</xdr:col>
      <xdr:colOff>725175</xdr:colOff>
      <xdr:row>135</xdr:row>
      <xdr:rowOff>67370</xdr:rowOff>
    </xdr:to>
    <xdr:pic>
      <xdr:nvPicPr>
        <xdr:cNvPr id="3" name="Afbeelding 2">
          <a:extLst>
            <a:ext uri="{FF2B5EF4-FFF2-40B4-BE49-F238E27FC236}">
              <a16:creationId xmlns:a16="http://schemas.microsoft.com/office/drawing/2014/main" id="{671B78C0-BE6D-461C-8F75-85581792DE8E}"/>
            </a:ext>
          </a:extLst>
        </xdr:cNvPr>
        <xdr:cNvPicPr>
          <a:picLocks noChangeAspect="1"/>
        </xdr:cNvPicPr>
      </xdr:nvPicPr>
      <xdr:blipFill>
        <a:blip xmlns:r="http://schemas.openxmlformats.org/officeDocument/2006/relationships" r:embed="rId2"/>
        <a:stretch>
          <a:fillRect/>
        </a:stretch>
      </xdr:blipFill>
      <xdr:spPr>
        <a:xfrm>
          <a:off x="11407962" y="21929351"/>
          <a:ext cx="6767013" cy="4493694"/>
        </a:xfrm>
        <a:prstGeom prst="rect">
          <a:avLst/>
        </a:prstGeom>
      </xdr:spPr>
    </xdr:pic>
    <xdr:clientData/>
  </xdr:twoCellAnchor>
  <xdr:twoCellAnchor editAs="oneCell">
    <xdr:from>
      <xdr:col>11</xdr:col>
      <xdr:colOff>287947</xdr:colOff>
      <xdr:row>169</xdr:row>
      <xdr:rowOff>112059</xdr:rowOff>
    </xdr:from>
    <xdr:to>
      <xdr:col>19</xdr:col>
      <xdr:colOff>1164786</xdr:colOff>
      <xdr:row>213</xdr:row>
      <xdr:rowOff>167467</xdr:rowOff>
    </xdr:to>
    <xdr:pic>
      <xdr:nvPicPr>
        <xdr:cNvPr id="4" name="Afbeelding 3">
          <a:extLst>
            <a:ext uri="{FF2B5EF4-FFF2-40B4-BE49-F238E27FC236}">
              <a16:creationId xmlns:a16="http://schemas.microsoft.com/office/drawing/2014/main" id="{79EB2BAB-C9A4-4DCB-8A7C-77DE8A57C87A}"/>
            </a:ext>
          </a:extLst>
        </xdr:cNvPr>
        <xdr:cNvPicPr>
          <a:picLocks noChangeAspect="1"/>
        </xdr:cNvPicPr>
      </xdr:nvPicPr>
      <xdr:blipFill>
        <a:blip xmlns:r="http://schemas.openxmlformats.org/officeDocument/2006/relationships" r:embed="rId3"/>
        <a:stretch>
          <a:fillRect/>
        </a:stretch>
      </xdr:blipFill>
      <xdr:spPr>
        <a:xfrm>
          <a:off x="12975247" y="33240009"/>
          <a:ext cx="10401839" cy="8437408"/>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estat.statbel.fgov.be/bestat/crosstable.xhtml?view=876acb9d-4eae-408e-93d9-88eae4ad1eaf" TargetMode="External"/><Relationship Id="rId2" Type="http://schemas.openxmlformats.org/officeDocument/2006/relationships/hyperlink" Target="https://www.plan.be/databases/17-nl-indexcijfer_der_consumptieprijzen_inflatievooruitzichten" TargetMode="External"/><Relationship Id="rId1" Type="http://schemas.openxmlformats.org/officeDocument/2006/relationships/hyperlink" Target="https://bestat.statbel.fgov.be/bestat/crosstable.xhtml?view=876acb9d-4eae-408e-93d9-88eae4ad1ea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24219-CEB1-49C2-A32A-CDFFC7524FAC}">
  <dimension ref="A1:OZ243"/>
  <sheetViews>
    <sheetView tabSelected="1" workbookViewId="0">
      <selection activeCell="F219" sqref="F219"/>
    </sheetView>
  </sheetViews>
  <sheetFormatPr defaultColWidth="9.140625" defaultRowHeight="15" x14ac:dyDescent="0.25"/>
  <cols>
    <col min="1" max="1" width="9.140625" style="1"/>
    <col min="2" max="2" width="19.42578125" style="1" customWidth="1"/>
    <col min="3" max="10" width="17.85546875" style="1" customWidth="1"/>
    <col min="11" max="11" width="18.85546875" style="1" customWidth="1"/>
    <col min="12" max="21" width="17.85546875" style="1" customWidth="1"/>
    <col min="22" max="16384" width="9.140625" style="1"/>
  </cols>
  <sheetData>
    <row r="1" spans="2:10" ht="15.75" thickBot="1" x14ac:dyDescent="0.3"/>
    <row r="2" spans="2:10" x14ac:dyDescent="0.25">
      <c r="B2" s="2" t="s">
        <v>0</v>
      </c>
      <c r="C2" s="3"/>
      <c r="D2" s="3"/>
      <c r="E2" s="3"/>
      <c r="F2" s="3"/>
      <c r="G2" s="3"/>
      <c r="H2" s="3"/>
      <c r="I2" s="3"/>
      <c r="J2" s="4"/>
    </row>
    <row r="3" spans="2:10" ht="15.75" thickBot="1" x14ac:dyDescent="0.3">
      <c r="B3" s="5"/>
      <c r="C3" s="6"/>
      <c r="D3" s="6"/>
      <c r="E3" s="6"/>
      <c r="F3" s="6"/>
      <c r="G3" s="6"/>
      <c r="H3" s="6"/>
      <c r="I3" s="6"/>
      <c r="J3" s="7"/>
    </row>
    <row r="5" spans="2:10" x14ac:dyDescent="0.25">
      <c r="B5" s="8" t="s">
        <v>1</v>
      </c>
    </row>
    <row r="6" spans="2:10" ht="15.75" thickBot="1" x14ac:dyDescent="0.3"/>
    <row r="7" spans="2:10" ht="21.75" thickBot="1" x14ac:dyDescent="0.4">
      <c r="B7" s="9" t="s">
        <v>2</v>
      </c>
      <c r="C7" s="10"/>
      <c r="D7" s="10"/>
      <c r="E7" s="10"/>
      <c r="F7" s="10"/>
      <c r="G7" s="10"/>
      <c r="H7" s="10"/>
      <c r="I7" s="10"/>
      <c r="J7" s="11"/>
    </row>
    <row r="8" spans="2:10" s="80" customFormat="1" ht="50.1" customHeight="1" x14ac:dyDescent="0.25">
      <c r="B8" s="79" t="s">
        <v>109</v>
      </c>
      <c r="C8" s="79"/>
      <c r="D8" s="79"/>
      <c r="E8" s="79"/>
      <c r="F8" s="79"/>
      <c r="G8" s="79"/>
      <c r="H8" s="79"/>
      <c r="I8" s="79"/>
      <c r="J8" s="79"/>
    </row>
    <row r="10" spans="2:10" x14ac:dyDescent="0.25">
      <c r="B10" s="12" t="s">
        <v>3</v>
      </c>
      <c r="C10" s="12"/>
      <c r="D10" s="12"/>
      <c r="E10" s="12"/>
      <c r="F10" s="12"/>
      <c r="G10" s="12"/>
      <c r="H10" s="12"/>
      <c r="I10" s="12"/>
      <c r="J10" s="12"/>
    </row>
    <row r="13" spans="2:10" x14ac:dyDescent="0.25">
      <c r="B13" s="8" t="s">
        <v>4</v>
      </c>
    </row>
    <row r="14" spans="2:10" x14ac:dyDescent="0.25">
      <c r="C14" s="13"/>
    </row>
    <row r="15" spans="2:10" ht="18.75" thickBot="1" x14ac:dyDescent="0.4">
      <c r="B15" s="14" t="s">
        <v>5</v>
      </c>
      <c r="C15" s="15">
        <v>2015</v>
      </c>
      <c r="D15" s="15">
        <v>2016</v>
      </c>
      <c r="E15" s="15">
        <v>2017</v>
      </c>
      <c r="F15" s="15">
        <v>2018</v>
      </c>
      <c r="G15" s="15">
        <v>2019</v>
      </c>
      <c r="H15" s="15" t="s">
        <v>6</v>
      </c>
    </row>
    <row r="16" spans="2:10" x14ac:dyDescent="0.25">
      <c r="B16" s="16" t="s">
        <v>7</v>
      </c>
      <c r="C16" s="17">
        <v>122824839.63511728</v>
      </c>
      <c r="D16" s="17">
        <v>124836921.50873674</v>
      </c>
      <c r="E16" s="17">
        <v>113219625.83969255</v>
      </c>
      <c r="F16" s="17">
        <v>117581025.17983659</v>
      </c>
      <c r="G16" s="17">
        <v>124632867.81268902</v>
      </c>
      <c r="H16" s="18">
        <f t="shared" ref="H16:H25" si="0">SUM(C16:G16)/SUM($C$16:$G$25)</f>
        <v>0.1524960918190974</v>
      </c>
    </row>
    <row r="17" spans="2:10" x14ac:dyDescent="0.25">
      <c r="B17" s="19" t="s">
        <v>8</v>
      </c>
      <c r="C17" s="17">
        <v>120532275.9201988</v>
      </c>
      <c r="D17" s="17">
        <v>120993616.83774509</v>
      </c>
      <c r="E17" s="17">
        <v>112461664.05298562</v>
      </c>
      <c r="F17" s="17">
        <v>116432292.18002075</v>
      </c>
      <c r="G17" s="17">
        <v>115510251.93456672</v>
      </c>
      <c r="H17" s="18">
        <f t="shared" si="0"/>
        <v>0.14815577809505603</v>
      </c>
    </row>
    <row r="18" spans="2:10" x14ac:dyDescent="0.25">
      <c r="B18" s="19" t="s">
        <v>9</v>
      </c>
      <c r="C18" s="17">
        <v>84500109.086826846</v>
      </c>
      <c r="D18" s="17">
        <v>84126202.835027665</v>
      </c>
      <c r="E18" s="17">
        <v>84162372.28275466</v>
      </c>
      <c r="F18" s="17">
        <v>84661139.503818899</v>
      </c>
      <c r="G18" s="17">
        <v>84743210.785710901</v>
      </c>
      <c r="H18" s="18">
        <f t="shared" si="0"/>
        <v>0.10675392411652758</v>
      </c>
    </row>
    <row r="19" spans="2:10" x14ac:dyDescent="0.25">
      <c r="B19" s="19" t="s">
        <v>10</v>
      </c>
      <c r="C19" s="17">
        <v>33135698.393491101</v>
      </c>
      <c r="D19" s="17">
        <v>34210389.48418019</v>
      </c>
      <c r="E19" s="17">
        <v>31109042.407856848</v>
      </c>
      <c r="F19" s="17">
        <v>29519111.9696863</v>
      </c>
      <c r="G19" s="17">
        <v>31998661.379123785</v>
      </c>
      <c r="H19" s="18">
        <f t="shared" si="0"/>
        <v>4.0450063880714739E-2</v>
      </c>
    </row>
    <row r="20" spans="2:10" x14ac:dyDescent="0.25">
      <c r="B20" s="19" t="s">
        <v>11</v>
      </c>
      <c r="C20" s="17">
        <v>149496128.18884304</v>
      </c>
      <c r="D20" s="17">
        <v>146881649.24301276</v>
      </c>
      <c r="E20" s="17">
        <v>143263353.71685669</v>
      </c>
      <c r="F20" s="17">
        <v>148291431.75805154</v>
      </c>
      <c r="G20" s="17">
        <v>153992173.60666937</v>
      </c>
      <c r="H20" s="18">
        <f t="shared" si="0"/>
        <v>0.18759991414076568</v>
      </c>
    </row>
    <row r="21" spans="2:10" x14ac:dyDescent="0.25">
      <c r="B21" s="19" t="s">
        <v>12</v>
      </c>
      <c r="C21" s="17">
        <v>67994491.804509073</v>
      </c>
      <c r="D21" s="17">
        <v>66490650.635581829</v>
      </c>
      <c r="E21" s="17">
        <v>64282092.138642833</v>
      </c>
      <c r="F21" s="17">
        <v>64093568.574304245</v>
      </c>
      <c r="G21" s="17">
        <v>69853147.612842381</v>
      </c>
      <c r="H21" s="18">
        <f>SUM(C21:G21)/SUM($C$16:$G$25)</f>
        <v>8.412862589059121E-2</v>
      </c>
    </row>
    <row r="22" spans="2:10" x14ac:dyDescent="0.25">
      <c r="B22" s="19" t="s">
        <v>13</v>
      </c>
      <c r="C22" s="17">
        <v>59128135.93580734</v>
      </c>
      <c r="D22" s="17">
        <v>59308076.891263857</v>
      </c>
      <c r="E22" s="17">
        <v>52817508.210382476</v>
      </c>
      <c r="F22" s="17">
        <v>55153212.635825306</v>
      </c>
      <c r="G22" s="17">
        <v>56354944.737724692</v>
      </c>
      <c r="H22" s="18">
        <f t="shared" si="0"/>
        <v>7.149795862241809E-2</v>
      </c>
    </row>
    <row r="23" spans="2:10" x14ac:dyDescent="0.25">
      <c r="B23" s="19" t="s">
        <v>14</v>
      </c>
      <c r="C23" s="17">
        <v>128639272.73133835</v>
      </c>
      <c r="D23" s="17">
        <v>126250385.90804686</v>
      </c>
      <c r="E23" s="17">
        <v>119468615.38291813</v>
      </c>
      <c r="F23" s="17">
        <v>121843223.91834557</v>
      </c>
      <c r="G23" s="17">
        <v>130230819.6831488</v>
      </c>
      <c r="H23" s="18">
        <f t="shared" si="0"/>
        <v>0.15839699529831958</v>
      </c>
    </row>
    <row r="24" spans="2:10" x14ac:dyDescent="0.25">
      <c r="B24" s="19" t="s">
        <v>15</v>
      </c>
      <c r="C24" s="17">
        <v>25166756.999351244</v>
      </c>
      <c r="D24" s="17">
        <v>24957722.853059009</v>
      </c>
      <c r="E24" s="17">
        <v>23561818.43145949</v>
      </c>
      <c r="F24" s="17">
        <v>24893888.229700029</v>
      </c>
      <c r="G24" s="17">
        <v>26139954.243725032</v>
      </c>
      <c r="H24" s="18">
        <f t="shared" si="0"/>
        <v>3.1536201108006964E-2</v>
      </c>
    </row>
    <row r="25" spans="2:10" ht="15.75" thickBot="1" x14ac:dyDescent="0.3">
      <c r="B25" s="20" t="s">
        <v>16</v>
      </c>
      <c r="C25" s="17">
        <v>15922521.528698405</v>
      </c>
      <c r="D25" s="17">
        <v>15102727.616124878</v>
      </c>
      <c r="E25" s="17">
        <v>14502909.496728797</v>
      </c>
      <c r="F25" s="17">
        <v>14209266.141545219</v>
      </c>
      <c r="G25" s="17">
        <v>15342731.43118763</v>
      </c>
      <c r="H25" s="18">
        <f t="shared" si="0"/>
        <v>1.8984447028502736E-2</v>
      </c>
    </row>
    <row r="26" spans="2:10" x14ac:dyDescent="0.25">
      <c r="C26" s="21"/>
      <c r="D26" s="21"/>
      <c r="E26" s="21"/>
      <c r="F26" s="21"/>
      <c r="G26" s="21"/>
      <c r="H26" s="76"/>
    </row>
    <row r="27" spans="2:10" ht="18" x14ac:dyDescent="0.35">
      <c r="B27" s="14" t="s">
        <v>17</v>
      </c>
      <c r="C27" s="17">
        <v>-17000000</v>
      </c>
      <c r="D27" s="17">
        <v>-17000000</v>
      </c>
      <c r="E27" s="17">
        <v>-17000000</v>
      </c>
      <c r="F27" s="17">
        <v>-17000000</v>
      </c>
      <c r="G27" s="23">
        <v>-8463046.6500000004</v>
      </c>
      <c r="H27" s="76"/>
    </row>
    <row r="28" spans="2:10" x14ac:dyDescent="0.25">
      <c r="C28" s="24"/>
      <c r="D28" s="24"/>
      <c r="E28" s="24"/>
      <c r="F28" s="24"/>
      <c r="G28" s="24"/>
      <c r="H28" s="22"/>
    </row>
    <row r="29" spans="2:10" ht="18" x14ac:dyDescent="0.35">
      <c r="B29" s="25" t="s">
        <v>18</v>
      </c>
      <c r="C29" s="15">
        <v>2015</v>
      </c>
      <c r="D29" s="15">
        <v>2016</v>
      </c>
      <c r="E29" s="15">
        <v>2017</v>
      </c>
      <c r="F29" s="15">
        <v>2018</v>
      </c>
      <c r="G29" s="15">
        <v>2019</v>
      </c>
      <c r="I29" s="15" t="s">
        <v>19</v>
      </c>
      <c r="J29" s="15" t="s">
        <v>20</v>
      </c>
    </row>
    <row r="30" spans="2:10" x14ac:dyDescent="0.25">
      <c r="B30" s="26" t="s">
        <v>21</v>
      </c>
      <c r="C30" s="27">
        <f>SUM(C16:C25,C27)</f>
        <v>790340230.22418153</v>
      </c>
      <c r="D30" s="27">
        <f t="shared" ref="D30:G30" si="1">SUM(D16:D25,D27)</f>
        <v>786158343.81277895</v>
      </c>
      <c r="E30" s="27">
        <f t="shared" si="1"/>
        <v>741849001.96027803</v>
      </c>
      <c r="F30" s="27">
        <f t="shared" si="1"/>
        <v>759678160.09113419</v>
      </c>
      <c r="G30" s="27">
        <f t="shared" si="1"/>
        <v>800335716.57738841</v>
      </c>
      <c r="H30" s="28"/>
      <c r="I30" s="27">
        <f>TREND($C$30:$G$30,$C$29:$G$29,2021)</f>
        <v>773076606.1270597</v>
      </c>
      <c r="J30" s="27">
        <f>TREND($C$30:$G$30,$C$29:$G$29,2024)</f>
        <v>771129842.82249045</v>
      </c>
    </row>
    <row r="32" spans="2:10" x14ac:dyDescent="0.25">
      <c r="B32" s="8" t="s">
        <v>22</v>
      </c>
      <c r="I32" s="8" t="s">
        <v>23</v>
      </c>
    </row>
    <row r="33" spans="2:11" ht="15" customHeight="1" x14ac:dyDescent="0.25"/>
    <row r="34" spans="2:11" ht="15" customHeight="1" x14ac:dyDescent="0.35">
      <c r="B34" s="29" t="s">
        <v>24</v>
      </c>
      <c r="C34" s="30">
        <v>111.13</v>
      </c>
      <c r="D34" s="1" t="s">
        <v>25</v>
      </c>
      <c r="I34" s="26" t="s">
        <v>26</v>
      </c>
      <c r="J34" s="26">
        <v>2021</v>
      </c>
    </row>
    <row r="35" spans="2:11" ht="15" customHeight="1" x14ac:dyDescent="0.35">
      <c r="B35" s="29" t="s">
        <v>27</v>
      </c>
      <c r="C35" s="30">
        <v>109.76</v>
      </c>
      <c r="D35" s="1" t="s">
        <v>28</v>
      </c>
      <c r="I35" s="26" t="s">
        <v>29</v>
      </c>
      <c r="J35" s="26">
        <v>2024</v>
      </c>
    </row>
    <row r="36" spans="2:11" ht="15" customHeight="1" x14ac:dyDescent="0.35">
      <c r="B36" s="29" t="s">
        <v>30</v>
      </c>
      <c r="C36" s="31">
        <f>+C34/C35-1</f>
        <v>1.2481778425655898E-2</v>
      </c>
      <c r="E36" s="32"/>
      <c r="I36" s="33" t="s">
        <v>31</v>
      </c>
      <c r="J36" s="26">
        <f>+J35-J34+1</f>
        <v>4</v>
      </c>
    </row>
    <row r="37" spans="2:11" ht="15" customHeight="1" x14ac:dyDescent="0.25">
      <c r="I37" s="33" t="s">
        <v>32</v>
      </c>
      <c r="J37" s="34">
        <f>+I30</f>
        <v>773076606.1270597</v>
      </c>
    </row>
    <row r="38" spans="2:11" ht="15" customHeight="1" x14ac:dyDescent="0.25">
      <c r="B38" s="8" t="s">
        <v>33</v>
      </c>
      <c r="I38" s="33" t="s">
        <v>34</v>
      </c>
      <c r="J38" s="34">
        <f>+J30</f>
        <v>771129842.82249045</v>
      </c>
    </row>
    <row r="39" spans="2:11" ht="15" customHeight="1" x14ac:dyDescent="0.25">
      <c r="I39" s="33" t="s">
        <v>35</v>
      </c>
      <c r="J39" s="35">
        <f>1-POWER(J38/J37,1/3)</f>
        <v>8.4010635501718944E-4</v>
      </c>
    </row>
    <row r="40" spans="2:11" ht="15" customHeight="1" x14ac:dyDescent="0.25">
      <c r="B40" s="29" t="s">
        <v>36</v>
      </c>
      <c r="C40" s="36">
        <v>0</v>
      </c>
    </row>
    <row r="42" spans="2:11" x14ac:dyDescent="0.25">
      <c r="B42" s="8" t="s">
        <v>37</v>
      </c>
    </row>
    <row r="43" spans="2:11" x14ac:dyDescent="0.25">
      <c r="I43" s="37"/>
    </row>
    <row r="44" spans="2:11" ht="18" x14ac:dyDescent="0.25">
      <c r="B44" s="26"/>
      <c r="C44" s="15" t="s">
        <v>32</v>
      </c>
      <c r="D44" s="15" t="s">
        <v>6</v>
      </c>
      <c r="E44" s="15" t="s">
        <v>30</v>
      </c>
      <c r="F44" s="15" t="s">
        <v>36</v>
      </c>
      <c r="G44" s="15" t="s">
        <v>38</v>
      </c>
      <c r="H44" s="15" t="s">
        <v>39</v>
      </c>
      <c r="I44" s="15" t="s">
        <v>40</v>
      </c>
      <c r="J44" s="38"/>
      <c r="K44" s="38"/>
    </row>
    <row r="45" spans="2:11" x14ac:dyDescent="0.25">
      <c r="B45" s="26" t="s">
        <v>7</v>
      </c>
      <c r="C45" s="39">
        <f>+I30</f>
        <v>773076606.1270597</v>
      </c>
      <c r="D45" s="40">
        <f>+H16</f>
        <v>0.1524960918190974</v>
      </c>
      <c r="E45" s="41">
        <f>+C36</f>
        <v>1.2481778425655898E-2</v>
      </c>
      <c r="F45" s="41">
        <f>+C40</f>
        <v>0</v>
      </c>
      <c r="G45" s="42">
        <v>6.7916629450290615E-4</v>
      </c>
      <c r="H45" s="43">
        <v>14000000</v>
      </c>
      <c r="I45" s="34">
        <f>+($C$45*D45*(1+$E$45-$F$45)*(1+G45))-(D45*$H$45)</f>
        <v>117308774.26738858</v>
      </c>
      <c r="J45" s="37"/>
      <c r="K45" s="44"/>
    </row>
    <row r="46" spans="2:11" x14ac:dyDescent="0.25">
      <c r="B46" s="26" t="s">
        <v>8</v>
      </c>
      <c r="C46" s="39"/>
      <c r="D46" s="40">
        <f t="shared" ref="D46:D54" si="2">+H17</f>
        <v>0.14815577809505603</v>
      </c>
      <c r="E46" s="45"/>
      <c r="F46" s="45"/>
      <c r="G46" s="42">
        <v>-9.6281661936502798E-5</v>
      </c>
      <c r="H46" s="43"/>
      <c r="I46" s="34">
        <f t="shared" ref="I46:I54" si="3">+($C$45*D46*(1+$E$45-$F$45)*(1+G46))-(D46*$H$45)</f>
        <v>113880029.92973572</v>
      </c>
      <c r="J46" s="37"/>
      <c r="K46" s="44"/>
    </row>
    <row r="47" spans="2:11" x14ac:dyDescent="0.25">
      <c r="B47" s="26" t="s">
        <v>9</v>
      </c>
      <c r="C47" s="39"/>
      <c r="D47" s="40">
        <f t="shared" si="2"/>
        <v>0.10675392411652758</v>
      </c>
      <c r="E47" s="45"/>
      <c r="F47" s="45"/>
      <c r="G47" s="42">
        <v>3.2828398296149309E-4</v>
      </c>
      <c r="H47" s="43"/>
      <c r="I47" s="34">
        <f t="shared" si="3"/>
        <v>82091945.722515479</v>
      </c>
      <c r="J47" s="37"/>
      <c r="K47" s="44"/>
    </row>
    <row r="48" spans="2:11" x14ac:dyDescent="0.25">
      <c r="B48" s="26" t="s">
        <v>10</v>
      </c>
      <c r="C48" s="39"/>
      <c r="D48" s="40">
        <f t="shared" si="2"/>
        <v>4.0450063880714739E-2</v>
      </c>
      <c r="E48" s="45"/>
      <c r="F48" s="45"/>
      <c r="G48" s="42">
        <v>3.3863981362234621E-4</v>
      </c>
      <c r="H48" s="43"/>
      <c r="I48" s="34">
        <f t="shared" si="3"/>
        <v>31105736.659732599</v>
      </c>
      <c r="J48" s="37"/>
      <c r="K48" s="44"/>
    </row>
    <row r="49" spans="2:13" x14ac:dyDescent="0.25">
      <c r="B49" s="26" t="s">
        <v>11</v>
      </c>
      <c r="C49" s="39"/>
      <c r="D49" s="40">
        <f t="shared" si="2"/>
        <v>0.18759991414076568</v>
      </c>
      <c r="E49" s="45"/>
      <c r="F49" s="45"/>
      <c r="G49" s="42">
        <v>-5.2124897831584303E-4</v>
      </c>
      <c r="H49" s="43"/>
      <c r="I49" s="34">
        <f t="shared" si="3"/>
        <v>144136387.44005421</v>
      </c>
      <c r="J49" s="37"/>
      <c r="K49" s="44"/>
    </row>
    <row r="50" spans="2:13" x14ac:dyDescent="0.25">
      <c r="B50" s="26" t="s">
        <v>12</v>
      </c>
      <c r="C50" s="39"/>
      <c r="D50" s="40">
        <f t="shared" si="2"/>
        <v>8.412862589059121E-2</v>
      </c>
      <c r="E50" s="45"/>
      <c r="F50" s="45"/>
      <c r="G50" s="42">
        <v>1.9428981556073019E-4</v>
      </c>
      <c r="H50" s="43"/>
      <c r="I50" s="34">
        <f t="shared" si="3"/>
        <v>64684654.052473336</v>
      </c>
      <c r="J50" s="37"/>
      <c r="K50" s="44"/>
    </row>
    <row r="51" spans="2:13" x14ac:dyDescent="0.25">
      <c r="B51" s="26" t="s">
        <v>13</v>
      </c>
      <c r="C51" s="39"/>
      <c r="D51" s="40">
        <f t="shared" si="2"/>
        <v>7.149795862241809E-2</v>
      </c>
      <c r="E51" s="45"/>
      <c r="F51" s="45"/>
      <c r="G51" s="42">
        <v>2.5944293906788761E-4</v>
      </c>
      <c r="H51" s="43"/>
      <c r="I51" s="34">
        <f t="shared" si="3"/>
        <v>54976857.38322717</v>
      </c>
      <c r="J51" s="37"/>
      <c r="K51" s="44"/>
    </row>
    <row r="52" spans="2:13" x14ac:dyDescent="0.25">
      <c r="B52" s="26" t="s">
        <v>14</v>
      </c>
      <c r="C52" s="39"/>
      <c r="D52" s="40">
        <f t="shared" si="2"/>
        <v>0.15839699529831958</v>
      </c>
      <c r="E52" s="45"/>
      <c r="F52" s="45"/>
      <c r="G52" s="42">
        <v>-3.1371420155713398E-4</v>
      </c>
      <c r="H52" s="43"/>
      <c r="I52" s="34">
        <f t="shared" si="3"/>
        <v>121724990.23007466</v>
      </c>
      <c r="J52" s="37"/>
      <c r="K52" s="44"/>
    </row>
    <row r="53" spans="2:13" x14ac:dyDescent="0.25">
      <c r="B53" s="26" t="s">
        <v>15</v>
      </c>
      <c r="C53" s="39"/>
      <c r="D53" s="40">
        <f t="shared" si="2"/>
        <v>3.1536201108006964E-2</v>
      </c>
      <c r="E53" s="45"/>
      <c r="F53" s="45"/>
      <c r="G53" s="42">
        <v>-3.0588269972245998E-4</v>
      </c>
      <c r="H53" s="43"/>
      <c r="I53" s="34">
        <f t="shared" si="3"/>
        <v>24235146.537686098</v>
      </c>
      <c r="J53" s="37"/>
      <c r="K53" s="44"/>
    </row>
    <row r="54" spans="2:13" x14ac:dyDescent="0.25">
      <c r="B54" s="26" t="s">
        <v>16</v>
      </c>
      <c r="C54" s="39"/>
      <c r="D54" s="40">
        <f t="shared" si="2"/>
        <v>1.8984447028502736E-2</v>
      </c>
      <c r="E54" s="45"/>
      <c r="F54" s="45"/>
      <c r="G54" s="42">
        <v>-8.757534714342154E-4</v>
      </c>
      <c r="H54" s="43"/>
      <c r="I54" s="34">
        <f t="shared" si="3"/>
        <v>14580824.226708397</v>
      </c>
      <c r="J54" s="37"/>
      <c r="K54" s="44"/>
    </row>
    <row r="55" spans="2:13" x14ac:dyDescent="0.25">
      <c r="I55" s="46">
        <f>SUM(I45:I54)</f>
        <v>768725346.44959617</v>
      </c>
      <c r="J55" s="46"/>
      <c r="K55" s="47"/>
    </row>
    <row r="56" spans="2:13" x14ac:dyDescent="0.25">
      <c r="B56" s="8" t="s">
        <v>41</v>
      </c>
      <c r="I56" s="37"/>
    </row>
    <row r="58" spans="2:13" ht="18" x14ac:dyDescent="0.25">
      <c r="B58" s="26"/>
      <c r="C58" s="15" t="s">
        <v>42</v>
      </c>
      <c r="D58" s="15" t="s">
        <v>43</v>
      </c>
      <c r="E58" s="15" t="s">
        <v>44</v>
      </c>
      <c r="F58" s="15" t="s">
        <v>45</v>
      </c>
      <c r="G58" s="15" t="s">
        <v>46</v>
      </c>
      <c r="H58" s="15" t="s">
        <v>47</v>
      </c>
      <c r="I58" s="15" t="s">
        <v>48</v>
      </c>
      <c r="J58" s="15" t="s">
        <v>49</v>
      </c>
      <c r="K58" s="48" t="s">
        <v>50</v>
      </c>
      <c r="L58" s="15" t="s">
        <v>51</v>
      </c>
    </row>
    <row r="59" spans="2:13" x14ac:dyDescent="0.25">
      <c r="B59" s="26" t="s">
        <v>7</v>
      </c>
      <c r="C59" s="49">
        <v>2148535.376666666</v>
      </c>
      <c r="D59" s="49">
        <v>0</v>
      </c>
      <c r="E59" s="49">
        <v>29592.641219026133</v>
      </c>
      <c r="F59" s="27">
        <f>+C59+D59+E59</f>
        <v>2178128.017885692</v>
      </c>
      <c r="G59" s="49">
        <v>14450656.072367797</v>
      </c>
      <c r="H59" s="49">
        <v>0</v>
      </c>
      <c r="I59" s="49">
        <v>0</v>
      </c>
      <c r="J59" s="27">
        <f>+H59+I59</f>
        <v>0</v>
      </c>
      <c r="K59" s="27">
        <v>1592022.0637800877</v>
      </c>
      <c r="L59" s="27">
        <f>+F59+G59+J59+K59</f>
        <v>18220806.154033575</v>
      </c>
      <c r="M59" s="50"/>
    </row>
    <row r="60" spans="2:13" x14ac:dyDescent="0.25">
      <c r="B60" s="26" t="s">
        <v>8</v>
      </c>
      <c r="C60" s="49">
        <v>1171228.6916773338</v>
      </c>
      <c r="D60" s="49">
        <v>0</v>
      </c>
      <c r="E60" s="49">
        <v>20217.886872962943</v>
      </c>
      <c r="F60" s="27">
        <f t="shared" ref="F60:F68" si="4">+C60+D60+E60</f>
        <v>1191446.5785502968</v>
      </c>
      <c r="G60" s="49">
        <v>7971692.3473512828</v>
      </c>
      <c r="H60" s="49">
        <v>0</v>
      </c>
      <c r="I60" s="49">
        <v>0</v>
      </c>
      <c r="J60" s="27">
        <f t="shared" ref="J60:J68" si="5">+H60+I60</f>
        <v>0</v>
      </c>
      <c r="K60" s="27">
        <v>2005342.6801640664</v>
      </c>
      <c r="L60" s="27">
        <f t="shared" ref="L60:L68" si="6">+F60+G60+J60+K60</f>
        <v>11168481.606065648</v>
      </c>
      <c r="M60" s="50"/>
    </row>
    <row r="61" spans="2:13" x14ac:dyDescent="0.25">
      <c r="B61" s="26" t="s">
        <v>9</v>
      </c>
      <c r="C61" s="49">
        <v>2238581.5142000006</v>
      </c>
      <c r="D61" s="49">
        <v>0</v>
      </c>
      <c r="E61" s="49">
        <v>36693.786666666667</v>
      </c>
      <c r="F61" s="27">
        <f t="shared" si="4"/>
        <v>2275275.3008666672</v>
      </c>
      <c r="G61" s="49">
        <v>14740932.015213506</v>
      </c>
      <c r="H61" s="49">
        <v>0</v>
      </c>
      <c r="I61" s="49">
        <v>0</v>
      </c>
      <c r="J61" s="27">
        <f t="shared" si="5"/>
        <v>0</v>
      </c>
      <c r="K61" s="27">
        <v>2023410.7567726776</v>
      </c>
      <c r="L61" s="27">
        <f t="shared" si="6"/>
        <v>19039618.072852854</v>
      </c>
      <c r="M61" s="50"/>
    </row>
    <row r="62" spans="2:13" x14ac:dyDescent="0.25">
      <c r="B62" s="26" t="s">
        <v>10</v>
      </c>
      <c r="C62" s="49">
        <v>483692.03080533328</v>
      </c>
      <c r="D62" s="49">
        <v>0</v>
      </c>
      <c r="E62" s="49">
        <v>9263.4966666666678</v>
      </c>
      <c r="F62" s="27">
        <f t="shared" si="4"/>
        <v>492955.52747199993</v>
      </c>
      <c r="G62" s="49">
        <v>3112185.166669481</v>
      </c>
      <c r="H62" s="49">
        <v>0</v>
      </c>
      <c r="I62" s="49">
        <v>0</v>
      </c>
      <c r="J62" s="27">
        <f t="shared" si="5"/>
        <v>0</v>
      </c>
      <c r="K62" s="27">
        <v>434702.95556576701</v>
      </c>
      <c r="L62" s="27">
        <f t="shared" si="6"/>
        <v>4039843.649707248</v>
      </c>
      <c r="M62" s="50"/>
    </row>
    <row r="63" spans="2:13" x14ac:dyDescent="0.25">
      <c r="B63" s="26" t="s">
        <v>11</v>
      </c>
      <c r="C63" s="49">
        <v>1632274.3819066666</v>
      </c>
      <c r="D63" s="49">
        <v>0</v>
      </c>
      <c r="E63" s="49">
        <v>31505.707348753305</v>
      </c>
      <c r="F63" s="27">
        <f t="shared" si="4"/>
        <v>1663780.0892554198</v>
      </c>
      <c r="G63" s="49">
        <v>10981125.3628271</v>
      </c>
      <c r="H63" s="49">
        <v>0</v>
      </c>
      <c r="I63" s="49">
        <v>0</v>
      </c>
      <c r="J63" s="27">
        <f t="shared" si="5"/>
        <v>0</v>
      </c>
      <c r="K63" s="27">
        <v>2809211.7217034176</v>
      </c>
      <c r="L63" s="27">
        <f t="shared" si="6"/>
        <v>15454117.173785938</v>
      </c>
      <c r="M63" s="50"/>
    </row>
    <row r="64" spans="2:13" x14ac:dyDescent="0.25">
      <c r="B64" s="26" t="s">
        <v>12</v>
      </c>
      <c r="C64" s="49">
        <v>903815.10999999987</v>
      </c>
      <c r="D64" s="49">
        <v>0</v>
      </c>
      <c r="E64" s="49">
        <v>19910.433333333334</v>
      </c>
      <c r="F64" s="27">
        <f t="shared" si="4"/>
        <v>923725.54333333322</v>
      </c>
      <c r="G64" s="49">
        <v>6080415.7661249992</v>
      </c>
      <c r="H64" s="49">
        <v>0</v>
      </c>
      <c r="I64" s="49">
        <v>0</v>
      </c>
      <c r="J64" s="27">
        <f t="shared" si="5"/>
        <v>0</v>
      </c>
      <c r="K64" s="27">
        <v>1136043.6807284409</v>
      </c>
      <c r="L64" s="27">
        <f t="shared" si="6"/>
        <v>8140184.9901867732</v>
      </c>
      <c r="M64" s="50"/>
    </row>
    <row r="65" spans="2:13" x14ac:dyDescent="0.25">
      <c r="B65" s="26" t="s">
        <v>13</v>
      </c>
      <c r="C65" s="49">
        <v>528244.86</v>
      </c>
      <c r="D65" s="49">
        <v>0</v>
      </c>
      <c r="E65" s="49">
        <v>20693.639506314641</v>
      </c>
      <c r="F65" s="27">
        <f t="shared" si="4"/>
        <v>548938.49950631463</v>
      </c>
      <c r="G65" s="49">
        <v>3554119.3281</v>
      </c>
      <c r="H65" s="49">
        <v>0</v>
      </c>
      <c r="I65" s="49">
        <v>0</v>
      </c>
      <c r="J65" s="27">
        <f t="shared" si="5"/>
        <v>0</v>
      </c>
      <c r="K65" s="27">
        <v>1381192.19944765</v>
      </c>
      <c r="L65" s="27">
        <f t="shared" si="6"/>
        <v>5484250.0270539653</v>
      </c>
      <c r="M65" s="50"/>
    </row>
    <row r="66" spans="2:13" x14ac:dyDescent="0.25">
      <c r="B66" s="26" t="s">
        <v>14</v>
      </c>
      <c r="C66" s="49">
        <v>1347584.396666667</v>
      </c>
      <c r="D66" s="49">
        <v>0</v>
      </c>
      <c r="E66" s="49">
        <v>33355.369653665432</v>
      </c>
      <c r="F66" s="27">
        <f t="shared" si="4"/>
        <v>1380939.7663203324</v>
      </c>
      <c r="G66" s="49">
        <v>9065874.2459249999</v>
      </c>
      <c r="H66" s="49">
        <v>0</v>
      </c>
      <c r="I66" s="49">
        <v>0</v>
      </c>
      <c r="J66" s="27">
        <f t="shared" si="5"/>
        <v>0</v>
      </c>
      <c r="K66" s="27">
        <v>2131819.2164243469</v>
      </c>
      <c r="L66" s="27">
        <f t="shared" si="6"/>
        <v>12578633.228669681</v>
      </c>
      <c r="M66" s="50"/>
    </row>
    <row r="67" spans="2:13" x14ac:dyDescent="0.25">
      <c r="B67" s="26" t="s">
        <v>15</v>
      </c>
      <c r="C67" s="49">
        <v>343019.74186933326</v>
      </c>
      <c r="D67" s="49">
        <v>0</v>
      </c>
      <c r="E67" s="49">
        <v>10377.076666666666</v>
      </c>
      <c r="F67" s="27">
        <f t="shared" si="4"/>
        <v>353396.81853599992</v>
      </c>
      <c r="G67" s="49">
        <v>2204889.27351702</v>
      </c>
      <c r="H67" s="49">
        <v>0</v>
      </c>
      <c r="I67" s="49">
        <v>0</v>
      </c>
      <c r="J67" s="27">
        <f t="shared" si="5"/>
        <v>0</v>
      </c>
      <c r="K67" s="27">
        <v>284278.19942188257</v>
      </c>
      <c r="L67" s="27">
        <f t="shared" si="6"/>
        <v>2842564.2914749025</v>
      </c>
      <c r="M67" s="50"/>
    </row>
    <row r="68" spans="2:13" x14ac:dyDescent="0.25">
      <c r="B68" s="26" t="s">
        <v>16</v>
      </c>
      <c r="C68" s="49">
        <v>193908.46666666667</v>
      </c>
      <c r="D68" s="49">
        <v>0</v>
      </c>
      <c r="E68" s="49">
        <v>3251.594860139578</v>
      </c>
      <c r="F68" s="27">
        <f t="shared" si="4"/>
        <v>197160.06152680624</v>
      </c>
      <c r="G68" s="49">
        <v>1304518.8063000001</v>
      </c>
      <c r="H68" s="49">
        <v>0</v>
      </c>
      <c r="I68" s="49">
        <v>0</v>
      </c>
      <c r="J68" s="27">
        <f t="shared" si="5"/>
        <v>0</v>
      </c>
      <c r="K68" s="27">
        <v>242261.9029296675</v>
      </c>
      <c r="L68" s="27">
        <f t="shared" si="6"/>
        <v>1743940.7707564738</v>
      </c>
      <c r="M68" s="50"/>
    </row>
    <row r="69" spans="2:13" x14ac:dyDescent="0.25">
      <c r="C69" s="44"/>
      <c r="D69" s="44"/>
      <c r="E69" s="44"/>
      <c r="F69" s="51">
        <f>SUM(F59:F68)</f>
        <v>11205746.203252863</v>
      </c>
      <c r="G69" s="51">
        <f>SUM(G59:G68)</f>
        <v>73466408.384396181</v>
      </c>
      <c r="H69" s="52"/>
      <c r="I69" s="52"/>
      <c r="J69" s="52"/>
      <c r="K69" s="51">
        <f>SUM(K59:K68)</f>
        <v>14040285.376938004</v>
      </c>
    </row>
    <row r="70" spans="2:13" x14ac:dyDescent="0.25">
      <c r="B70" s="8" t="s">
        <v>52</v>
      </c>
    </row>
    <row r="71" spans="2:13" ht="15.75" thickBot="1" x14ac:dyDescent="0.3"/>
    <row r="72" spans="2:13" ht="18.75" thickBot="1" x14ac:dyDescent="0.3">
      <c r="B72" s="53"/>
      <c r="C72" s="15" t="s">
        <v>40</v>
      </c>
      <c r="D72" s="15" t="str">
        <f t="shared" ref="D72:D82" si="7">+L58</f>
        <v>Totaal aanvullend</v>
      </c>
      <c r="E72" s="54" t="s">
        <v>53</v>
      </c>
      <c r="F72" s="37"/>
    </row>
    <row r="73" spans="2:13" x14ac:dyDescent="0.25">
      <c r="B73" s="16" t="s">
        <v>7</v>
      </c>
      <c r="C73" s="55">
        <f t="shared" ref="C73:C82" si="8">+I45</f>
        <v>117308774.26738858</v>
      </c>
      <c r="D73" s="56">
        <f t="shared" si="7"/>
        <v>18220806.154033575</v>
      </c>
      <c r="E73" s="57">
        <f>+C73+D73</f>
        <v>135529580.42142215</v>
      </c>
      <c r="F73" s="37"/>
      <c r="G73" s="58"/>
    </row>
    <row r="74" spans="2:13" x14ac:dyDescent="0.25">
      <c r="B74" s="19" t="s">
        <v>8</v>
      </c>
      <c r="C74" s="55">
        <f t="shared" si="8"/>
        <v>113880029.92973572</v>
      </c>
      <c r="D74" s="56">
        <f t="shared" si="7"/>
        <v>11168481.606065648</v>
      </c>
      <c r="E74" s="59">
        <f t="shared" ref="E74:E82" si="9">+C74+D74</f>
        <v>125048511.53580137</v>
      </c>
      <c r="F74" s="37"/>
      <c r="G74" s="58"/>
    </row>
    <row r="75" spans="2:13" x14ac:dyDescent="0.25">
      <c r="B75" s="19" t="s">
        <v>9</v>
      </c>
      <c r="C75" s="55">
        <f t="shared" si="8"/>
        <v>82091945.722515479</v>
      </c>
      <c r="D75" s="56">
        <f t="shared" si="7"/>
        <v>19039618.072852854</v>
      </c>
      <c r="E75" s="59">
        <f t="shared" si="9"/>
        <v>101131563.79536833</v>
      </c>
      <c r="F75" s="37"/>
      <c r="G75" s="58"/>
    </row>
    <row r="76" spans="2:13" x14ac:dyDescent="0.25">
      <c r="B76" s="19" t="s">
        <v>10</v>
      </c>
      <c r="C76" s="55">
        <f t="shared" si="8"/>
        <v>31105736.659732599</v>
      </c>
      <c r="D76" s="56">
        <f t="shared" si="7"/>
        <v>4039843.649707248</v>
      </c>
      <c r="E76" s="59">
        <f t="shared" si="9"/>
        <v>35145580.309439845</v>
      </c>
      <c r="F76" s="37"/>
      <c r="G76" s="58"/>
    </row>
    <row r="77" spans="2:13" x14ac:dyDescent="0.25">
      <c r="B77" s="19" t="s">
        <v>11</v>
      </c>
      <c r="C77" s="55">
        <f t="shared" si="8"/>
        <v>144136387.44005421</v>
      </c>
      <c r="D77" s="56">
        <f t="shared" si="7"/>
        <v>15454117.173785938</v>
      </c>
      <c r="E77" s="59">
        <f t="shared" si="9"/>
        <v>159590504.61384013</v>
      </c>
      <c r="F77" s="37"/>
      <c r="G77" s="58"/>
    </row>
    <row r="78" spans="2:13" x14ac:dyDescent="0.25">
      <c r="B78" s="19" t="s">
        <v>12</v>
      </c>
      <c r="C78" s="55">
        <f t="shared" si="8"/>
        <v>64684654.052473336</v>
      </c>
      <c r="D78" s="56">
        <f t="shared" si="7"/>
        <v>8140184.9901867732</v>
      </c>
      <c r="E78" s="59">
        <f t="shared" si="9"/>
        <v>72824839.042660117</v>
      </c>
      <c r="F78" s="37"/>
      <c r="G78" s="58"/>
    </row>
    <row r="79" spans="2:13" x14ac:dyDescent="0.25">
      <c r="B79" s="19" t="s">
        <v>13</v>
      </c>
      <c r="C79" s="55">
        <f t="shared" si="8"/>
        <v>54976857.38322717</v>
      </c>
      <c r="D79" s="56">
        <f t="shared" si="7"/>
        <v>5484250.0270539653</v>
      </c>
      <c r="E79" s="59">
        <f t="shared" si="9"/>
        <v>60461107.410281137</v>
      </c>
      <c r="F79" s="37"/>
      <c r="G79" s="58"/>
    </row>
    <row r="80" spans="2:13" x14ac:dyDescent="0.25">
      <c r="B80" s="19" t="s">
        <v>14</v>
      </c>
      <c r="C80" s="55">
        <f t="shared" si="8"/>
        <v>121724990.23007466</v>
      </c>
      <c r="D80" s="56">
        <f t="shared" si="7"/>
        <v>12578633.228669681</v>
      </c>
      <c r="E80" s="59">
        <f t="shared" si="9"/>
        <v>134303623.45874435</v>
      </c>
      <c r="F80" s="37"/>
      <c r="G80" s="58"/>
    </row>
    <row r="81" spans="1:12" x14ac:dyDescent="0.25">
      <c r="B81" s="19" t="s">
        <v>15</v>
      </c>
      <c r="C81" s="55">
        <f t="shared" si="8"/>
        <v>24235146.537686098</v>
      </c>
      <c r="D81" s="56">
        <f t="shared" si="7"/>
        <v>2842564.2914749025</v>
      </c>
      <c r="E81" s="59">
        <f t="shared" si="9"/>
        <v>27077710.829161</v>
      </c>
      <c r="F81" s="37"/>
      <c r="G81" s="58"/>
    </row>
    <row r="82" spans="1:12" ht="15.75" thickBot="1" x14ac:dyDescent="0.3">
      <c r="B82" s="20" t="s">
        <v>16</v>
      </c>
      <c r="C82" s="55">
        <f t="shared" si="8"/>
        <v>14580824.226708397</v>
      </c>
      <c r="D82" s="56">
        <f t="shared" si="7"/>
        <v>1743940.7707564738</v>
      </c>
      <c r="E82" s="60">
        <f t="shared" si="9"/>
        <v>16324764.997464871</v>
      </c>
      <c r="F82" s="37"/>
      <c r="G82" s="58"/>
    </row>
    <row r="83" spans="1:12" x14ac:dyDescent="0.25">
      <c r="C83" s="61">
        <f>SUM(C73:C82)</f>
        <v>768725346.44959617</v>
      </c>
      <c r="D83" s="61">
        <f t="shared" ref="D83:E83" si="10">SUM(D73:D82)</f>
        <v>98712439.964587077</v>
      </c>
      <c r="E83" s="61">
        <f t="shared" si="10"/>
        <v>867437786.4141835</v>
      </c>
      <c r="G83" s="58"/>
    </row>
    <row r="85" spans="1:12" customFormat="1" x14ac:dyDescent="0.25">
      <c r="A85" s="1"/>
      <c r="B85" s="12" t="s">
        <v>54</v>
      </c>
      <c r="C85" s="12"/>
      <c r="D85" s="12"/>
      <c r="E85" s="12"/>
      <c r="F85" s="12"/>
      <c r="G85" s="12"/>
      <c r="H85" s="12"/>
      <c r="I85" s="12"/>
      <c r="J85" s="12"/>
      <c r="K85" s="1"/>
      <c r="L85" s="1"/>
    </row>
    <row r="87" spans="1:12" x14ac:dyDescent="0.25">
      <c r="B87" s="8" t="s">
        <v>55</v>
      </c>
    </row>
    <row r="89" spans="1:12" ht="18" x14ac:dyDescent="0.35">
      <c r="B89" s="29" t="s">
        <v>56</v>
      </c>
      <c r="C89" s="30">
        <v>112.25</v>
      </c>
      <c r="D89" s="1" t="s">
        <v>28</v>
      </c>
      <c r="E89" s="62" t="s">
        <v>57</v>
      </c>
      <c r="F89" s="62"/>
      <c r="G89" s="62"/>
      <c r="H89" s="62"/>
      <c r="I89" s="62"/>
    </row>
    <row r="90" spans="1:12" ht="18" x14ac:dyDescent="0.35">
      <c r="B90" s="29" t="s">
        <v>27</v>
      </c>
      <c r="C90" s="63">
        <f>+C35</f>
        <v>109.76</v>
      </c>
      <c r="D90" s="1" t="s">
        <v>28</v>
      </c>
    </row>
    <row r="91" spans="1:12" ht="18" x14ac:dyDescent="0.35">
      <c r="B91" s="29" t="s">
        <v>58</v>
      </c>
      <c r="C91" s="31">
        <f>+C89/C90-1</f>
        <v>2.2685860058309082E-2</v>
      </c>
      <c r="G91" s="37"/>
    </row>
    <row r="93" spans="1:12" x14ac:dyDescent="0.25">
      <c r="B93" s="8" t="s">
        <v>59</v>
      </c>
    </row>
    <row r="95" spans="1:12" ht="18" x14ac:dyDescent="0.25">
      <c r="B95" s="26"/>
      <c r="C95" s="15" t="s">
        <v>32</v>
      </c>
      <c r="D95" s="15" t="s">
        <v>6</v>
      </c>
      <c r="E95" s="15" t="s">
        <v>58</v>
      </c>
      <c r="F95" s="15" t="s">
        <v>36</v>
      </c>
      <c r="G95" s="15" t="s">
        <v>38</v>
      </c>
      <c r="H95" s="15" t="s">
        <v>39</v>
      </c>
      <c r="I95" s="15" t="s">
        <v>60</v>
      </c>
    </row>
    <row r="96" spans="1:12" x14ac:dyDescent="0.25">
      <c r="B96" s="26" t="s">
        <v>7</v>
      </c>
      <c r="C96" s="39">
        <f>+I30</f>
        <v>773076606.1270597</v>
      </c>
      <c r="D96" s="40">
        <f t="shared" ref="D96:D105" si="11">+H16</f>
        <v>0.1524960918190974</v>
      </c>
      <c r="E96" s="41">
        <f>+C91</f>
        <v>2.2685860058309082E-2</v>
      </c>
      <c r="F96" s="41">
        <f>+$C$40</f>
        <v>0</v>
      </c>
      <c r="G96" s="64">
        <f>+G45</f>
        <v>6.7916629450290615E-4</v>
      </c>
      <c r="H96" s="39">
        <f>+H45</f>
        <v>14000000</v>
      </c>
      <c r="I96" s="34">
        <f>+($C$96*D96*(1+$E$96-$F$96)*(1+G96))-(D96*$H$96)</f>
        <v>118512562.31651303</v>
      </c>
      <c r="J96" s="37"/>
      <c r="K96" s="65"/>
    </row>
    <row r="97" spans="1:416" x14ac:dyDescent="0.25">
      <c r="B97" s="26" t="s">
        <v>8</v>
      </c>
      <c r="C97" s="39"/>
      <c r="D97" s="40">
        <f t="shared" si="11"/>
        <v>0.14815577809505603</v>
      </c>
      <c r="E97" s="45"/>
      <c r="F97" s="45"/>
      <c r="G97" s="64">
        <f t="shared" ref="G97:G105" si="12">+G46</f>
        <v>-9.6281661936502798E-5</v>
      </c>
      <c r="H97" s="39"/>
      <c r="I97" s="34">
        <f t="shared" ref="I97:I105" si="13">+($C$96*D97*(1+$E$96-$F$96)*(1+G97))-(D97*$H$96)</f>
        <v>115048649.70946969</v>
      </c>
      <c r="J97" s="37"/>
      <c r="K97" s="65"/>
    </row>
    <row r="98" spans="1:416" x14ac:dyDescent="0.25">
      <c r="B98" s="26" t="s">
        <v>9</v>
      </c>
      <c r="C98" s="39"/>
      <c r="D98" s="40">
        <f t="shared" si="11"/>
        <v>0.10675392411652758</v>
      </c>
      <c r="E98" s="45"/>
      <c r="F98" s="45"/>
      <c r="G98" s="64">
        <f t="shared" si="12"/>
        <v>3.2828398296149309E-4</v>
      </c>
      <c r="H98" s="39"/>
      <c r="I98" s="34">
        <f t="shared" si="13"/>
        <v>82934354.439687848</v>
      </c>
      <c r="J98" s="37"/>
      <c r="K98" s="65"/>
    </row>
    <row r="99" spans="1:416" x14ac:dyDescent="0.25">
      <c r="B99" s="26" t="s">
        <v>10</v>
      </c>
      <c r="C99" s="39"/>
      <c r="D99" s="40">
        <f t="shared" si="11"/>
        <v>4.0450063880714739E-2</v>
      </c>
      <c r="E99" s="45"/>
      <c r="F99" s="45"/>
      <c r="G99" s="64">
        <f t="shared" si="12"/>
        <v>3.3863981362234621E-4</v>
      </c>
      <c r="H99" s="39"/>
      <c r="I99" s="34">
        <f t="shared" si="13"/>
        <v>31424936.534298878</v>
      </c>
      <c r="J99" s="37"/>
      <c r="K99" s="65"/>
    </row>
    <row r="100" spans="1:416" x14ac:dyDescent="0.25">
      <c r="B100" s="26" t="s">
        <v>11</v>
      </c>
      <c r="C100" s="39"/>
      <c r="D100" s="40">
        <f t="shared" si="11"/>
        <v>0.18759991414076568</v>
      </c>
      <c r="E100" s="45"/>
      <c r="F100" s="45"/>
      <c r="G100" s="64">
        <f t="shared" si="12"/>
        <v>-5.2124897831584303E-4</v>
      </c>
      <c r="H100" s="39"/>
      <c r="I100" s="34">
        <f t="shared" si="13"/>
        <v>145615504.87536952</v>
      </c>
      <c r="J100" s="37"/>
      <c r="K100" s="65"/>
    </row>
    <row r="101" spans="1:416" x14ac:dyDescent="0.25">
      <c r="B101" s="26" t="s">
        <v>12</v>
      </c>
      <c r="C101" s="39"/>
      <c r="D101" s="40">
        <f t="shared" si="11"/>
        <v>8.412862589059121E-2</v>
      </c>
      <c r="E101" s="45"/>
      <c r="F101" s="45"/>
      <c r="G101" s="64">
        <f t="shared" si="12"/>
        <v>1.9428981556073019E-4</v>
      </c>
      <c r="H101" s="39"/>
      <c r="I101" s="34">
        <f t="shared" si="13"/>
        <v>65348434.754288644</v>
      </c>
      <c r="J101" s="37"/>
      <c r="K101" s="65"/>
    </row>
    <row r="102" spans="1:416" x14ac:dyDescent="0.25">
      <c r="B102" s="26" t="s">
        <v>13</v>
      </c>
      <c r="C102" s="39"/>
      <c r="D102" s="40">
        <f t="shared" si="11"/>
        <v>7.149795862241809E-2</v>
      </c>
      <c r="E102" s="45"/>
      <c r="F102" s="45"/>
      <c r="G102" s="64">
        <f t="shared" si="12"/>
        <v>2.5944293906788761E-4</v>
      </c>
      <c r="H102" s="39"/>
      <c r="I102" s="34">
        <f t="shared" si="13"/>
        <v>55541017.990267709</v>
      </c>
      <c r="J102" s="37"/>
      <c r="K102" s="65"/>
    </row>
    <row r="103" spans="1:416" x14ac:dyDescent="0.25">
      <c r="B103" s="26" t="s">
        <v>14</v>
      </c>
      <c r="C103" s="39"/>
      <c r="D103" s="40">
        <f t="shared" si="11"/>
        <v>0.15839699529831958</v>
      </c>
      <c r="E103" s="45"/>
      <c r="F103" s="45"/>
      <c r="G103" s="64">
        <f t="shared" si="12"/>
        <v>-3.1371420155713398E-4</v>
      </c>
      <c r="H103" s="39"/>
      <c r="I103" s="34">
        <f t="shared" si="13"/>
        <v>122974118.7637196</v>
      </c>
      <c r="J103" s="37"/>
      <c r="K103" s="65"/>
    </row>
    <row r="104" spans="1:416" x14ac:dyDescent="0.25">
      <c r="B104" s="26" t="s">
        <v>15</v>
      </c>
      <c r="C104" s="39"/>
      <c r="D104" s="40">
        <f t="shared" si="11"/>
        <v>3.1536201108006964E-2</v>
      </c>
      <c r="E104" s="45"/>
      <c r="F104" s="45"/>
      <c r="G104" s="64">
        <f t="shared" si="12"/>
        <v>-3.0588269972245998E-4</v>
      </c>
      <c r="H104" s="39"/>
      <c r="I104" s="34">
        <f t="shared" si="13"/>
        <v>24483844.924760539</v>
      </c>
      <c r="J104" s="37"/>
      <c r="K104" s="65"/>
    </row>
    <row r="105" spans="1:416" x14ac:dyDescent="0.25">
      <c r="B105" s="26" t="s">
        <v>16</v>
      </c>
      <c r="C105" s="39"/>
      <c r="D105" s="40">
        <f t="shared" si="11"/>
        <v>1.8984447028502736E-2</v>
      </c>
      <c r="E105" s="45"/>
      <c r="F105" s="45"/>
      <c r="G105" s="64">
        <f t="shared" si="12"/>
        <v>-8.757534714342154E-4</v>
      </c>
      <c r="H105" s="39"/>
      <c r="I105" s="34">
        <f t="shared" si="13"/>
        <v>14730452.583257668</v>
      </c>
      <c r="J105" s="37"/>
      <c r="K105" s="65"/>
    </row>
    <row r="106" spans="1:416" x14ac:dyDescent="0.25">
      <c r="I106" s="46">
        <f>SUM(I96:I105)</f>
        <v>776613876.89163327</v>
      </c>
    </row>
    <row r="107" spans="1:416" ht="15.75" thickBot="1" x14ac:dyDescent="0.3"/>
    <row r="108" spans="1:416" customFormat="1" ht="21.75" thickBot="1" x14ac:dyDescent="0.4">
      <c r="A108" s="1"/>
      <c r="B108" s="9" t="s">
        <v>61</v>
      </c>
      <c r="C108" s="10"/>
      <c r="D108" s="10"/>
      <c r="E108" s="10"/>
      <c r="F108" s="10"/>
      <c r="G108" s="10"/>
      <c r="H108" s="10"/>
      <c r="I108" s="10"/>
      <c r="J108" s="11"/>
      <c r="K108" s="1"/>
      <c r="L108" s="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c r="BL108" s="81"/>
      <c r="BM108" s="81"/>
      <c r="BN108" s="81"/>
      <c r="BO108" s="81"/>
      <c r="BP108" s="81"/>
      <c r="BQ108" s="81"/>
      <c r="BR108" s="81"/>
      <c r="BS108" s="81"/>
      <c r="BT108" s="81"/>
      <c r="BU108" s="81"/>
      <c r="BV108" s="81"/>
      <c r="BW108" s="81"/>
      <c r="BX108" s="81"/>
      <c r="BY108" s="81"/>
      <c r="BZ108" s="81"/>
      <c r="CA108" s="81"/>
      <c r="CB108" s="81"/>
      <c r="CC108" s="81"/>
      <c r="CD108" s="81"/>
      <c r="CE108" s="81"/>
      <c r="CF108" s="81"/>
      <c r="CG108" s="81"/>
      <c r="CH108" s="81"/>
      <c r="CI108" s="81"/>
      <c r="CJ108" s="81"/>
      <c r="CK108" s="81"/>
      <c r="CL108" s="81"/>
      <c r="CM108" s="81"/>
      <c r="CN108" s="81"/>
      <c r="CO108" s="81"/>
      <c r="CP108" s="81"/>
      <c r="CQ108" s="81"/>
      <c r="CR108" s="81"/>
      <c r="CS108" s="81"/>
      <c r="CT108" s="81"/>
      <c r="CU108" s="81"/>
      <c r="CV108" s="81"/>
      <c r="CW108" s="81"/>
      <c r="CX108" s="81"/>
      <c r="CY108" s="81"/>
      <c r="CZ108" s="81"/>
      <c r="DA108" s="81"/>
      <c r="DB108" s="81"/>
      <c r="DC108" s="81"/>
      <c r="DD108" s="81"/>
      <c r="DE108" s="81"/>
      <c r="DF108" s="81"/>
      <c r="DG108" s="81"/>
      <c r="DH108" s="81"/>
      <c r="DI108" s="81"/>
      <c r="DJ108" s="81"/>
      <c r="DK108" s="81"/>
      <c r="DL108" s="81"/>
      <c r="DM108" s="81"/>
      <c r="DN108" s="81"/>
      <c r="DO108" s="81"/>
      <c r="DP108" s="81"/>
      <c r="DQ108" s="81"/>
      <c r="DR108" s="81"/>
      <c r="DS108" s="81"/>
      <c r="DT108" s="81"/>
      <c r="DU108" s="81"/>
      <c r="DV108" s="81"/>
      <c r="DW108" s="81"/>
      <c r="DX108" s="81"/>
      <c r="DY108" s="81"/>
      <c r="DZ108" s="81"/>
      <c r="EA108" s="81"/>
      <c r="EB108" s="81"/>
      <c r="EC108" s="81"/>
      <c r="ED108" s="81"/>
      <c r="EE108" s="81"/>
      <c r="EF108" s="81"/>
      <c r="EG108" s="81"/>
      <c r="EH108" s="81"/>
      <c r="EI108" s="81"/>
      <c r="EJ108" s="81"/>
      <c r="EK108" s="81"/>
      <c r="EL108" s="81"/>
      <c r="EM108" s="81"/>
      <c r="EN108" s="81"/>
      <c r="EO108" s="81"/>
      <c r="EP108" s="81"/>
      <c r="EQ108" s="81"/>
      <c r="ER108" s="81"/>
      <c r="ES108" s="81"/>
      <c r="ET108" s="81"/>
      <c r="EU108" s="81"/>
      <c r="EV108" s="81"/>
      <c r="EW108" s="81"/>
      <c r="EX108" s="81"/>
      <c r="EY108" s="81"/>
      <c r="EZ108" s="81"/>
      <c r="FA108" s="81"/>
      <c r="FB108" s="81"/>
      <c r="FC108" s="81"/>
      <c r="FD108" s="81"/>
      <c r="FE108" s="81"/>
      <c r="FF108" s="81"/>
      <c r="FG108" s="81"/>
      <c r="FH108" s="81"/>
      <c r="FI108" s="81"/>
      <c r="FJ108" s="81"/>
      <c r="FK108" s="81"/>
      <c r="FL108" s="81"/>
      <c r="FM108" s="81"/>
      <c r="FN108" s="81"/>
      <c r="FO108" s="81"/>
      <c r="FP108" s="81"/>
      <c r="FQ108" s="81"/>
      <c r="FR108" s="81"/>
      <c r="FS108" s="81"/>
      <c r="FT108" s="81"/>
      <c r="FU108" s="81"/>
      <c r="FV108" s="81"/>
      <c r="FW108" s="81"/>
      <c r="FX108" s="81"/>
      <c r="FY108" s="81"/>
      <c r="FZ108" s="81"/>
      <c r="GA108" s="81"/>
      <c r="GB108" s="81"/>
      <c r="GC108" s="81"/>
      <c r="GD108" s="81"/>
      <c r="GE108" s="81"/>
      <c r="GF108" s="81"/>
      <c r="GG108" s="81"/>
      <c r="GH108" s="81"/>
      <c r="GI108" s="81"/>
      <c r="GJ108" s="81"/>
      <c r="GK108" s="81"/>
      <c r="GL108" s="81"/>
      <c r="GM108" s="81"/>
      <c r="GN108" s="81"/>
      <c r="GO108" s="81"/>
      <c r="GP108" s="81"/>
      <c r="GQ108" s="81"/>
      <c r="GR108" s="81"/>
      <c r="GS108" s="81"/>
      <c r="GT108" s="81"/>
      <c r="GU108" s="81"/>
      <c r="GV108" s="81"/>
      <c r="GW108" s="81"/>
      <c r="GX108" s="81"/>
      <c r="GY108" s="81"/>
      <c r="GZ108" s="81"/>
      <c r="HA108" s="81"/>
      <c r="HB108" s="81"/>
      <c r="HC108" s="81"/>
      <c r="HD108" s="81"/>
      <c r="HE108" s="81"/>
      <c r="HF108" s="81"/>
      <c r="HG108" s="81"/>
      <c r="HH108" s="81"/>
      <c r="HI108" s="81"/>
      <c r="HJ108" s="81"/>
      <c r="HK108" s="81"/>
      <c r="HL108" s="81"/>
      <c r="HM108" s="81"/>
      <c r="HN108" s="81"/>
      <c r="HO108" s="81"/>
      <c r="HP108" s="81"/>
      <c r="HQ108" s="81"/>
      <c r="HR108" s="81"/>
      <c r="HS108" s="81"/>
      <c r="HT108" s="81"/>
      <c r="HU108" s="81"/>
      <c r="HV108" s="81"/>
      <c r="HW108" s="81"/>
      <c r="HX108" s="81"/>
      <c r="HY108" s="81"/>
      <c r="HZ108" s="81"/>
      <c r="IA108" s="81"/>
      <c r="IB108" s="81"/>
      <c r="IC108" s="81"/>
      <c r="ID108" s="81"/>
      <c r="IE108" s="81"/>
      <c r="IF108" s="81"/>
      <c r="IG108" s="81"/>
      <c r="IH108" s="81"/>
      <c r="II108" s="81"/>
      <c r="IJ108" s="81"/>
      <c r="IK108" s="81"/>
      <c r="IL108" s="81"/>
      <c r="IM108" s="81"/>
      <c r="IN108" s="81"/>
      <c r="IO108" s="81"/>
      <c r="IP108" s="81"/>
      <c r="IQ108" s="81"/>
      <c r="IR108" s="81"/>
      <c r="IS108" s="81"/>
      <c r="IT108" s="81"/>
      <c r="IU108" s="81"/>
      <c r="IV108" s="81"/>
      <c r="IW108" s="81"/>
      <c r="IX108" s="81"/>
      <c r="IY108" s="81"/>
      <c r="IZ108" s="81"/>
      <c r="JA108" s="81"/>
      <c r="JB108" s="81"/>
      <c r="JC108" s="81"/>
      <c r="JD108" s="81"/>
      <c r="JE108" s="81"/>
      <c r="JF108" s="81"/>
      <c r="JG108" s="81"/>
      <c r="JH108" s="81"/>
      <c r="JI108" s="81"/>
      <c r="JJ108" s="81"/>
      <c r="JK108" s="81"/>
      <c r="JL108" s="81"/>
      <c r="JM108" s="81"/>
      <c r="JN108" s="81"/>
      <c r="JO108" s="81"/>
      <c r="JP108" s="81"/>
      <c r="JQ108" s="81"/>
      <c r="JR108" s="81"/>
      <c r="JS108" s="81"/>
      <c r="JT108" s="81"/>
      <c r="JU108" s="81"/>
      <c r="JV108" s="81"/>
      <c r="JW108" s="81"/>
      <c r="JX108" s="81"/>
      <c r="JY108" s="81"/>
      <c r="JZ108" s="81"/>
      <c r="KA108" s="81"/>
      <c r="KB108" s="81"/>
      <c r="KC108" s="81"/>
      <c r="KD108" s="81"/>
      <c r="KE108" s="81"/>
      <c r="KF108" s="81"/>
      <c r="KG108" s="81"/>
      <c r="KH108" s="81"/>
      <c r="KI108" s="81"/>
      <c r="KJ108" s="81"/>
      <c r="KK108" s="81"/>
      <c r="KL108" s="81"/>
      <c r="KM108" s="81"/>
      <c r="KN108" s="81"/>
      <c r="KO108" s="81"/>
      <c r="KP108" s="81"/>
      <c r="KQ108" s="81"/>
      <c r="KR108" s="81"/>
      <c r="KS108" s="81"/>
      <c r="KT108" s="81"/>
      <c r="KU108" s="81"/>
      <c r="KV108" s="81"/>
      <c r="KW108" s="81"/>
      <c r="KX108" s="81"/>
      <c r="KY108" s="81"/>
      <c r="KZ108" s="81"/>
      <c r="LA108" s="81"/>
      <c r="LB108" s="81"/>
      <c r="LC108" s="81"/>
      <c r="LD108" s="81"/>
      <c r="LE108" s="81"/>
      <c r="LF108" s="81"/>
      <c r="LG108" s="81"/>
      <c r="LH108" s="81"/>
      <c r="LI108" s="81"/>
      <c r="LJ108" s="81"/>
      <c r="LK108" s="81"/>
      <c r="LL108" s="81"/>
      <c r="LM108" s="81"/>
      <c r="LN108" s="81"/>
      <c r="LO108" s="81"/>
      <c r="LP108" s="81"/>
      <c r="LQ108" s="81"/>
      <c r="LR108" s="81"/>
      <c r="LS108" s="81"/>
      <c r="LT108" s="81"/>
      <c r="LU108" s="81"/>
      <c r="LV108" s="81"/>
      <c r="LW108" s="81"/>
      <c r="LX108" s="81"/>
      <c r="LY108" s="81"/>
      <c r="LZ108" s="81"/>
      <c r="MA108" s="81"/>
      <c r="MB108" s="81"/>
      <c r="MC108" s="81"/>
      <c r="MD108" s="81"/>
      <c r="ME108" s="81"/>
      <c r="MF108" s="81"/>
      <c r="MG108" s="81"/>
      <c r="MH108" s="81"/>
      <c r="MI108" s="81"/>
      <c r="MJ108" s="81"/>
      <c r="MK108" s="81"/>
      <c r="ML108" s="81"/>
      <c r="MM108" s="81"/>
      <c r="MN108" s="81"/>
      <c r="MO108" s="81"/>
      <c r="MP108" s="81"/>
      <c r="MQ108" s="81"/>
      <c r="MR108" s="81"/>
      <c r="MS108" s="81"/>
      <c r="MT108" s="81"/>
      <c r="MU108" s="81"/>
      <c r="MV108" s="81"/>
      <c r="MW108" s="81"/>
      <c r="MX108" s="81"/>
      <c r="MY108" s="81"/>
      <c r="MZ108" s="81"/>
      <c r="NA108" s="81"/>
      <c r="NB108" s="81"/>
      <c r="NC108" s="81"/>
      <c r="ND108" s="81"/>
      <c r="NE108" s="81"/>
      <c r="NF108" s="81"/>
      <c r="NG108" s="81"/>
      <c r="NH108" s="81"/>
      <c r="NI108" s="81"/>
      <c r="NJ108" s="81"/>
      <c r="NK108" s="81"/>
      <c r="NL108" s="81"/>
      <c r="NM108" s="81"/>
      <c r="NN108" s="81"/>
      <c r="NO108" s="81"/>
      <c r="NP108" s="81"/>
      <c r="NQ108" s="81"/>
      <c r="NR108" s="81"/>
      <c r="NS108" s="81"/>
      <c r="NT108" s="81"/>
      <c r="NU108" s="81"/>
      <c r="NV108" s="81"/>
      <c r="NW108" s="81"/>
      <c r="NX108" s="81"/>
      <c r="NY108" s="81"/>
      <c r="NZ108" s="81"/>
      <c r="OA108" s="81"/>
      <c r="OB108" s="81"/>
      <c r="OC108" s="81"/>
      <c r="OD108" s="81"/>
      <c r="OE108" s="81"/>
      <c r="OF108" s="81"/>
      <c r="OG108" s="81"/>
      <c r="OH108" s="81"/>
      <c r="OI108" s="81"/>
      <c r="OJ108" s="81"/>
      <c r="OK108" s="81"/>
      <c r="OL108" s="81"/>
      <c r="OM108" s="81"/>
      <c r="ON108" s="81"/>
      <c r="OO108" s="81"/>
      <c r="OP108" s="81"/>
      <c r="OQ108" s="81"/>
      <c r="OR108" s="81"/>
      <c r="OS108" s="81"/>
      <c r="OT108" s="81"/>
      <c r="OU108" s="81"/>
      <c r="OV108" s="81"/>
      <c r="OW108" s="81"/>
      <c r="OX108" s="81"/>
      <c r="OY108" s="81"/>
      <c r="OZ108" s="81"/>
    </row>
    <row r="109" spans="1:416" x14ac:dyDescent="0.25">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c r="BL109" s="81"/>
      <c r="BM109" s="81"/>
      <c r="BN109" s="81"/>
      <c r="BO109" s="81"/>
      <c r="BP109" s="81"/>
      <c r="BQ109" s="81"/>
      <c r="BR109" s="81"/>
      <c r="BS109" s="81"/>
      <c r="BT109" s="81"/>
      <c r="BU109" s="81"/>
      <c r="BV109" s="81"/>
      <c r="BW109" s="81"/>
      <c r="BX109" s="81"/>
      <c r="BY109" s="81"/>
      <c r="BZ109" s="81"/>
      <c r="CA109" s="81"/>
      <c r="CB109" s="81"/>
      <c r="CC109" s="81"/>
      <c r="CD109" s="81"/>
      <c r="CE109" s="81"/>
      <c r="CF109" s="81"/>
      <c r="CG109" s="81"/>
      <c r="CH109" s="81"/>
      <c r="CI109" s="81"/>
      <c r="CJ109" s="81"/>
      <c r="CK109" s="81"/>
      <c r="CL109" s="81"/>
      <c r="CM109" s="81"/>
      <c r="CN109" s="81"/>
      <c r="CO109" s="81"/>
      <c r="CP109" s="81"/>
      <c r="CQ109" s="81"/>
      <c r="CR109" s="81"/>
      <c r="CS109" s="81"/>
      <c r="CT109" s="81"/>
      <c r="CU109" s="81"/>
      <c r="CV109" s="81"/>
      <c r="CW109" s="81"/>
      <c r="CX109" s="81"/>
      <c r="CY109" s="81"/>
      <c r="CZ109" s="81"/>
      <c r="DA109" s="81"/>
      <c r="DB109" s="81"/>
      <c r="DC109" s="81"/>
      <c r="DD109" s="81"/>
      <c r="DE109" s="81"/>
      <c r="DF109" s="81"/>
      <c r="DG109" s="81"/>
      <c r="DH109" s="81"/>
      <c r="DI109" s="81"/>
      <c r="DJ109" s="81"/>
      <c r="DK109" s="81"/>
      <c r="DL109" s="81"/>
      <c r="DM109" s="81"/>
      <c r="DN109" s="81"/>
      <c r="DO109" s="81"/>
      <c r="DP109" s="81"/>
      <c r="DQ109" s="81"/>
      <c r="DR109" s="81"/>
      <c r="DS109" s="81"/>
      <c r="DT109" s="81"/>
      <c r="DU109" s="81"/>
      <c r="DV109" s="81"/>
      <c r="DW109" s="81"/>
      <c r="DX109" s="81"/>
      <c r="DY109" s="81"/>
      <c r="DZ109" s="81"/>
      <c r="EA109" s="81"/>
      <c r="EB109" s="81"/>
      <c r="EC109" s="81"/>
      <c r="ED109" s="81"/>
      <c r="EE109" s="81"/>
      <c r="EF109" s="81"/>
      <c r="EG109" s="81"/>
      <c r="EH109" s="81"/>
      <c r="EI109" s="81"/>
      <c r="EJ109" s="81"/>
      <c r="EK109" s="81"/>
      <c r="EL109" s="81"/>
      <c r="EM109" s="81"/>
      <c r="EN109" s="81"/>
      <c r="EO109" s="81"/>
      <c r="EP109" s="81"/>
      <c r="EQ109" s="81"/>
      <c r="ER109" s="81"/>
      <c r="ES109" s="81"/>
      <c r="ET109" s="81"/>
      <c r="EU109" s="81"/>
      <c r="EV109" s="81"/>
      <c r="EW109" s="81"/>
      <c r="EX109" s="81"/>
      <c r="EY109" s="81"/>
      <c r="EZ109" s="81"/>
      <c r="FA109" s="81"/>
      <c r="FB109" s="81"/>
      <c r="FC109" s="81"/>
      <c r="FD109" s="81"/>
      <c r="FE109" s="81"/>
      <c r="FF109" s="81"/>
      <c r="FG109" s="81"/>
      <c r="FH109" s="81"/>
      <c r="FI109" s="81"/>
      <c r="FJ109" s="81"/>
      <c r="FK109" s="81"/>
      <c r="FL109" s="81"/>
      <c r="FM109" s="81"/>
      <c r="FN109" s="81"/>
      <c r="FO109" s="81"/>
      <c r="FP109" s="81"/>
      <c r="FQ109" s="81"/>
      <c r="FR109" s="81"/>
      <c r="FS109" s="81"/>
      <c r="FT109" s="81"/>
      <c r="FU109" s="81"/>
      <c r="FV109" s="81"/>
      <c r="FW109" s="81"/>
      <c r="FX109" s="81"/>
      <c r="FY109" s="81"/>
      <c r="FZ109" s="81"/>
      <c r="GA109" s="81"/>
      <c r="GB109" s="81"/>
      <c r="GC109" s="81"/>
      <c r="GD109" s="81"/>
      <c r="GE109" s="81"/>
      <c r="GF109" s="81"/>
      <c r="GG109" s="81"/>
      <c r="GH109" s="81"/>
      <c r="GI109" s="81"/>
      <c r="GJ109" s="81"/>
      <c r="GK109" s="81"/>
      <c r="GL109" s="81"/>
      <c r="GM109" s="81"/>
      <c r="GN109" s="81"/>
      <c r="GO109" s="81"/>
      <c r="GP109" s="81"/>
      <c r="GQ109" s="81"/>
      <c r="GR109" s="81"/>
      <c r="GS109" s="81"/>
      <c r="GT109" s="81"/>
      <c r="GU109" s="81"/>
      <c r="GV109" s="81"/>
      <c r="GW109" s="81"/>
      <c r="GX109" s="81"/>
      <c r="GY109" s="81"/>
      <c r="GZ109" s="81"/>
      <c r="HA109" s="81"/>
      <c r="HB109" s="81"/>
      <c r="HC109" s="81"/>
      <c r="HD109" s="81"/>
      <c r="HE109" s="81"/>
      <c r="HF109" s="81"/>
      <c r="HG109" s="81"/>
      <c r="HH109" s="81"/>
      <c r="HI109" s="81"/>
      <c r="HJ109" s="81"/>
      <c r="HK109" s="81"/>
      <c r="HL109" s="81"/>
      <c r="HM109" s="81"/>
      <c r="HN109" s="81"/>
      <c r="HO109" s="81"/>
      <c r="HP109" s="81"/>
      <c r="HQ109" s="81"/>
      <c r="HR109" s="81"/>
      <c r="HS109" s="81"/>
      <c r="HT109" s="81"/>
      <c r="HU109" s="81"/>
      <c r="HV109" s="81"/>
      <c r="HW109" s="81"/>
      <c r="HX109" s="81"/>
      <c r="HY109" s="81"/>
      <c r="HZ109" s="81"/>
      <c r="IA109" s="81"/>
      <c r="IB109" s="81"/>
      <c r="IC109" s="81"/>
      <c r="ID109" s="81"/>
      <c r="IE109" s="81"/>
      <c r="IF109" s="81"/>
      <c r="IG109" s="81"/>
      <c r="IH109" s="81"/>
      <c r="II109" s="81"/>
      <c r="IJ109" s="81"/>
      <c r="IK109" s="81"/>
      <c r="IL109" s="81"/>
      <c r="IM109" s="81"/>
      <c r="IN109" s="81"/>
      <c r="IO109" s="81"/>
      <c r="IP109" s="81"/>
      <c r="IQ109" s="81"/>
      <c r="IR109" s="81"/>
      <c r="IS109" s="81"/>
      <c r="IT109" s="81"/>
      <c r="IU109" s="81"/>
      <c r="IV109" s="81"/>
      <c r="IW109" s="81"/>
      <c r="IX109" s="81"/>
      <c r="IY109" s="81"/>
      <c r="IZ109" s="81"/>
      <c r="JA109" s="81"/>
      <c r="JB109" s="81"/>
      <c r="JC109" s="81"/>
      <c r="JD109" s="81"/>
      <c r="JE109" s="81"/>
      <c r="JF109" s="81"/>
      <c r="JG109" s="81"/>
      <c r="JH109" s="81"/>
      <c r="JI109" s="81"/>
      <c r="JJ109" s="81"/>
      <c r="JK109" s="81"/>
      <c r="JL109" s="81"/>
      <c r="JM109" s="81"/>
      <c r="JN109" s="81"/>
      <c r="JO109" s="81"/>
      <c r="JP109" s="81"/>
      <c r="JQ109" s="81"/>
      <c r="JR109" s="81"/>
      <c r="JS109" s="81"/>
      <c r="JT109" s="81"/>
      <c r="JU109" s="81"/>
      <c r="JV109" s="81"/>
      <c r="JW109" s="81"/>
      <c r="JX109" s="81"/>
      <c r="JY109" s="81"/>
      <c r="JZ109" s="81"/>
      <c r="KA109" s="81"/>
      <c r="KB109" s="81"/>
      <c r="KC109" s="81"/>
      <c r="KD109" s="81"/>
      <c r="KE109" s="81"/>
      <c r="KF109" s="81"/>
      <c r="KG109" s="81"/>
      <c r="KH109" s="81"/>
      <c r="KI109" s="81"/>
      <c r="KJ109" s="81"/>
      <c r="KK109" s="81"/>
      <c r="KL109" s="81"/>
      <c r="KM109" s="81"/>
      <c r="KN109" s="81"/>
      <c r="KO109" s="81"/>
      <c r="KP109" s="81"/>
      <c r="KQ109" s="81"/>
      <c r="KR109" s="81"/>
      <c r="KS109" s="81"/>
      <c r="KT109" s="81"/>
      <c r="KU109" s="81"/>
      <c r="KV109" s="81"/>
      <c r="KW109" s="81"/>
      <c r="KX109" s="81"/>
      <c r="KY109" s="81"/>
      <c r="KZ109" s="81"/>
      <c r="LA109" s="81"/>
      <c r="LB109" s="81"/>
      <c r="LC109" s="81"/>
      <c r="LD109" s="81"/>
      <c r="LE109" s="81"/>
      <c r="LF109" s="81"/>
      <c r="LG109" s="81"/>
      <c r="LH109" s="81"/>
      <c r="LI109" s="81"/>
      <c r="LJ109" s="81"/>
      <c r="LK109" s="81"/>
      <c r="LL109" s="81"/>
      <c r="LM109" s="81"/>
      <c r="LN109" s="81"/>
      <c r="LO109" s="81"/>
      <c r="LP109" s="81"/>
      <c r="LQ109" s="81"/>
      <c r="LR109" s="81"/>
      <c r="LS109" s="81"/>
      <c r="LT109" s="81"/>
      <c r="LU109" s="81"/>
      <c r="LV109" s="81"/>
      <c r="LW109" s="81"/>
      <c r="LX109" s="81"/>
      <c r="LY109" s="81"/>
      <c r="LZ109" s="81"/>
      <c r="MA109" s="81"/>
      <c r="MB109" s="81"/>
      <c r="MC109" s="81"/>
      <c r="MD109" s="81"/>
      <c r="ME109" s="81"/>
      <c r="MF109" s="81"/>
      <c r="MG109" s="81"/>
      <c r="MH109" s="81"/>
      <c r="MI109" s="81"/>
      <c r="MJ109" s="81"/>
      <c r="MK109" s="81"/>
      <c r="ML109" s="81"/>
      <c r="MM109" s="81"/>
      <c r="MN109" s="81"/>
      <c r="MO109" s="81"/>
      <c r="MP109" s="81"/>
      <c r="MQ109" s="81"/>
      <c r="MR109" s="81"/>
      <c r="MS109" s="81"/>
      <c r="MT109" s="81"/>
      <c r="MU109" s="81"/>
      <c r="MV109" s="81"/>
      <c r="MW109" s="81"/>
      <c r="MX109" s="81"/>
      <c r="MY109" s="81"/>
      <c r="MZ109" s="81"/>
      <c r="NA109" s="81"/>
      <c r="NB109" s="81"/>
      <c r="NC109" s="81"/>
      <c r="ND109" s="81"/>
      <c r="NE109" s="81"/>
      <c r="NF109" s="81"/>
      <c r="NG109" s="81"/>
      <c r="NH109" s="81"/>
      <c r="NI109" s="81"/>
      <c r="NJ109" s="81"/>
      <c r="NK109" s="81"/>
      <c r="NL109" s="81"/>
      <c r="NM109" s="81"/>
      <c r="NN109" s="81"/>
      <c r="NO109" s="81"/>
      <c r="NP109" s="81"/>
      <c r="NQ109" s="81"/>
      <c r="NR109" s="81"/>
      <c r="NS109" s="81"/>
      <c r="NT109" s="81"/>
      <c r="NU109" s="81"/>
      <c r="NV109" s="81"/>
      <c r="NW109" s="81"/>
      <c r="NX109" s="81"/>
      <c r="NY109" s="81"/>
      <c r="NZ109" s="81"/>
      <c r="OA109" s="81"/>
      <c r="OB109" s="81"/>
      <c r="OC109" s="81"/>
      <c r="OD109" s="81"/>
      <c r="OE109" s="81"/>
      <c r="OF109" s="81"/>
      <c r="OG109" s="81"/>
      <c r="OH109" s="81"/>
      <c r="OI109" s="81"/>
      <c r="OJ109" s="81"/>
      <c r="OK109" s="81"/>
      <c r="OL109" s="81"/>
      <c r="OM109" s="81"/>
      <c r="ON109" s="81"/>
      <c r="OO109" s="81"/>
      <c r="OP109" s="81"/>
      <c r="OQ109" s="81"/>
      <c r="OR109" s="81"/>
      <c r="OS109" s="81"/>
      <c r="OT109" s="81"/>
      <c r="OU109" s="81"/>
      <c r="OV109" s="81"/>
      <c r="OW109" s="81"/>
      <c r="OX109" s="81"/>
      <c r="OY109" s="81"/>
      <c r="OZ109" s="81"/>
    </row>
    <row r="110" spans="1:416" x14ac:dyDescent="0.25">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c r="BL110" s="81"/>
      <c r="BM110" s="81"/>
      <c r="BN110" s="81"/>
      <c r="BO110" s="81"/>
      <c r="BP110" s="81"/>
      <c r="BQ110" s="81"/>
      <c r="BR110" s="81"/>
      <c r="BS110" s="81"/>
      <c r="BT110" s="81"/>
      <c r="BU110" s="81"/>
      <c r="BV110" s="81"/>
      <c r="BW110" s="81"/>
      <c r="BX110" s="81"/>
      <c r="BY110" s="81"/>
      <c r="BZ110" s="81"/>
      <c r="CA110" s="81"/>
      <c r="CB110" s="81"/>
      <c r="CC110" s="81"/>
      <c r="CD110" s="81"/>
      <c r="CE110" s="81"/>
      <c r="CF110" s="81"/>
      <c r="CG110" s="81"/>
      <c r="CH110" s="81"/>
      <c r="CI110" s="81"/>
      <c r="CJ110" s="81"/>
      <c r="CK110" s="81"/>
      <c r="CL110" s="81"/>
      <c r="CM110" s="81"/>
      <c r="CN110" s="81"/>
      <c r="CO110" s="81"/>
      <c r="CP110" s="81"/>
      <c r="CQ110" s="81"/>
      <c r="CR110" s="81"/>
      <c r="CS110" s="81"/>
      <c r="CT110" s="81"/>
      <c r="CU110" s="81"/>
      <c r="CV110" s="81"/>
      <c r="CW110" s="81"/>
      <c r="CX110" s="81"/>
      <c r="CY110" s="81"/>
      <c r="CZ110" s="81"/>
      <c r="DA110" s="81"/>
      <c r="DB110" s="81"/>
      <c r="DC110" s="81"/>
      <c r="DD110" s="81"/>
      <c r="DE110" s="81"/>
      <c r="DF110" s="81"/>
      <c r="DG110" s="81"/>
      <c r="DH110" s="81"/>
      <c r="DI110" s="81"/>
      <c r="DJ110" s="81"/>
      <c r="DK110" s="81"/>
      <c r="DL110" s="81"/>
      <c r="DM110" s="81"/>
      <c r="DN110" s="81"/>
      <c r="DO110" s="81"/>
      <c r="DP110" s="81"/>
      <c r="DQ110" s="81"/>
      <c r="DR110" s="81"/>
      <c r="DS110" s="81"/>
      <c r="DT110" s="81"/>
      <c r="DU110" s="81"/>
      <c r="DV110" s="81"/>
      <c r="DW110" s="81"/>
      <c r="DX110" s="81"/>
      <c r="DY110" s="81"/>
      <c r="DZ110" s="81"/>
      <c r="EA110" s="81"/>
      <c r="EB110" s="81"/>
      <c r="EC110" s="81"/>
      <c r="ED110" s="81"/>
      <c r="EE110" s="81"/>
      <c r="EF110" s="81"/>
      <c r="EG110" s="81"/>
      <c r="EH110" s="81"/>
      <c r="EI110" s="81"/>
      <c r="EJ110" s="81"/>
      <c r="EK110" s="81"/>
      <c r="EL110" s="81"/>
      <c r="EM110" s="81"/>
      <c r="EN110" s="81"/>
      <c r="EO110" s="81"/>
      <c r="EP110" s="81"/>
      <c r="EQ110" s="81"/>
      <c r="ER110" s="81"/>
      <c r="ES110" s="81"/>
      <c r="ET110" s="81"/>
      <c r="EU110" s="81"/>
      <c r="EV110" s="81"/>
      <c r="EW110" s="81"/>
      <c r="EX110" s="81"/>
      <c r="EY110" s="81"/>
      <c r="EZ110" s="81"/>
      <c r="FA110" s="81"/>
      <c r="FB110" s="81"/>
      <c r="FC110" s="81"/>
      <c r="FD110" s="81"/>
      <c r="FE110" s="81"/>
      <c r="FF110" s="81"/>
      <c r="FG110" s="81"/>
      <c r="FH110" s="81"/>
      <c r="FI110" s="81"/>
      <c r="FJ110" s="81"/>
      <c r="FK110" s="81"/>
      <c r="FL110" s="81"/>
      <c r="FM110" s="81"/>
      <c r="FN110" s="81"/>
      <c r="FO110" s="81"/>
      <c r="FP110" s="81"/>
      <c r="FQ110" s="81"/>
      <c r="FR110" s="81"/>
      <c r="FS110" s="81"/>
      <c r="FT110" s="81"/>
      <c r="FU110" s="81"/>
      <c r="FV110" s="81"/>
      <c r="FW110" s="81"/>
      <c r="FX110" s="81"/>
      <c r="FY110" s="81"/>
      <c r="FZ110" s="81"/>
      <c r="GA110" s="81"/>
      <c r="GB110" s="81"/>
      <c r="GC110" s="81"/>
      <c r="GD110" s="81"/>
      <c r="GE110" s="81"/>
      <c r="GF110" s="81"/>
      <c r="GG110" s="81"/>
      <c r="GH110" s="81"/>
      <c r="GI110" s="81"/>
      <c r="GJ110" s="81"/>
      <c r="GK110" s="81"/>
      <c r="GL110" s="81"/>
      <c r="GM110" s="81"/>
      <c r="GN110" s="81"/>
      <c r="GO110" s="81"/>
      <c r="GP110" s="81"/>
      <c r="GQ110" s="81"/>
      <c r="GR110" s="81"/>
      <c r="GS110" s="81"/>
      <c r="GT110" s="81"/>
      <c r="GU110" s="81"/>
      <c r="GV110" s="81"/>
      <c r="GW110" s="81"/>
      <c r="GX110" s="81"/>
      <c r="GY110" s="81"/>
      <c r="GZ110" s="81"/>
      <c r="HA110" s="81"/>
      <c r="HB110" s="81"/>
      <c r="HC110" s="81"/>
      <c r="HD110" s="81"/>
      <c r="HE110" s="81"/>
      <c r="HF110" s="81"/>
      <c r="HG110" s="81"/>
      <c r="HH110" s="81"/>
      <c r="HI110" s="81"/>
      <c r="HJ110" s="81"/>
      <c r="HK110" s="81"/>
      <c r="HL110" s="81"/>
      <c r="HM110" s="81"/>
      <c r="HN110" s="81"/>
      <c r="HO110" s="81"/>
      <c r="HP110" s="81"/>
      <c r="HQ110" s="81"/>
      <c r="HR110" s="81"/>
      <c r="HS110" s="81"/>
      <c r="HT110" s="81"/>
      <c r="HU110" s="81"/>
      <c r="HV110" s="81"/>
      <c r="HW110" s="81"/>
      <c r="HX110" s="81"/>
      <c r="HY110" s="81"/>
      <c r="HZ110" s="81"/>
      <c r="IA110" s="81"/>
      <c r="IB110" s="81"/>
      <c r="IC110" s="81"/>
      <c r="ID110" s="81"/>
      <c r="IE110" s="81"/>
      <c r="IF110" s="81"/>
      <c r="IG110" s="81"/>
      <c r="IH110" s="81"/>
      <c r="II110" s="81"/>
      <c r="IJ110" s="81"/>
      <c r="IK110" s="81"/>
      <c r="IL110" s="81"/>
      <c r="IM110" s="81"/>
      <c r="IN110" s="81"/>
      <c r="IO110" s="81"/>
      <c r="IP110" s="81"/>
      <c r="IQ110" s="81"/>
      <c r="IR110" s="81"/>
      <c r="IS110" s="81"/>
      <c r="IT110" s="81"/>
      <c r="IU110" s="81"/>
      <c r="IV110" s="81"/>
      <c r="IW110" s="81"/>
      <c r="IX110" s="81"/>
      <c r="IY110" s="81"/>
      <c r="IZ110" s="81"/>
      <c r="JA110" s="81"/>
      <c r="JB110" s="81"/>
      <c r="JC110" s="81"/>
      <c r="JD110" s="81"/>
      <c r="JE110" s="81"/>
      <c r="JF110" s="81"/>
      <c r="JG110" s="81"/>
      <c r="JH110" s="81"/>
      <c r="JI110" s="81"/>
      <c r="JJ110" s="81"/>
      <c r="JK110" s="81"/>
      <c r="JL110" s="81"/>
      <c r="JM110" s="81"/>
      <c r="JN110" s="81"/>
      <c r="JO110" s="81"/>
      <c r="JP110" s="81"/>
      <c r="JQ110" s="81"/>
      <c r="JR110" s="81"/>
      <c r="JS110" s="81"/>
      <c r="JT110" s="81"/>
      <c r="JU110" s="81"/>
      <c r="JV110" s="81"/>
      <c r="JW110" s="81"/>
      <c r="JX110" s="81"/>
      <c r="JY110" s="81"/>
      <c r="JZ110" s="81"/>
      <c r="KA110" s="81"/>
      <c r="KB110" s="81"/>
      <c r="KC110" s="81"/>
      <c r="KD110" s="81"/>
      <c r="KE110" s="81"/>
      <c r="KF110" s="81"/>
      <c r="KG110" s="81"/>
      <c r="KH110" s="81"/>
      <c r="KI110" s="81"/>
      <c r="KJ110" s="81"/>
      <c r="KK110" s="81"/>
      <c r="KL110" s="81"/>
      <c r="KM110" s="81"/>
      <c r="KN110" s="81"/>
      <c r="KO110" s="81"/>
      <c r="KP110" s="81"/>
      <c r="KQ110" s="81"/>
      <c r="KR110" s="81"/>
      <c r="KS110" s="81"/>
      <c r="KT110" s="81"/>
      <c r="KU110" s="81"/>
      <c r="KV110" s="81"/>
      <c r="KW110" s="81"/>
      <c r="KX110" s="81"/>
      <c r="KY110" s="81"/>
      <c r="KZ110" s="81"/>
      <c r="LA110" s="81"/>
      <c r="LB110" s="81"/>
      <c r="LC110" s="81"/>
      <c r="LD110" s="81"/>
      <c r="LE110" s="81"/>
      <c r="LF110" s="81"/>
      <c r="LG110" s="81"/>
      <c r="LH110" s="81"/>
      <c r="LI110" s="81"/>
      <c r="LJ110" s="81"/>
      <c r="LK110" s="81"/>
      <c r="LL110" s="81"/>
      <c r="LM110" s="81"/>
      <c r="LN110" s="81"/>
      <c r="LO110" s="81"/>
      <c r="LP110" s="81"/>
      <c r="LQ110" s="81"/>
      <c r="LR110" s="81"/>
      <c r="LS110" s="81"/>
      <c r="LT110" s="81"/>
      <c r="LU110" s="81"/>
      <c r="LV110" s="81"/>
      <c r="LW110" s="81"/>
      <c r="LX110" s="81"/>
      <c r="LY110" s="81"/>
      <c r="LZ110" s="81"/>
      <c r="MA110" s="81"/>
      <c r="MB110" s="81"/>
      <c r="MC110" s="81"/>
      <c r="MD110" s="81"/>
      <c r="ME110" s="81"/>
      <c r="MF110" s="81"/>
      <c r="MG110" s="81"/>
      <c r="MH110" s="81"/>
      <c r="MI110" s="81"/>
      <c r="MJ110" s="81"/>
      <c r="MK110" s="81"/>
      <c r="ML110" s="81"/>
      <c r="MM110" s="81"/>
      <c r="MN110" s="81"/>
      <c r="MO110" s="81"/>
      <c r="MP110" s="81"/>
      <c r="MQ110" s="81"/>
      <c r="MR110" s="81"/>
      <c r="MS110" s="81"/>
      <c r="MT110" s="81"/>
      <c r="MU110" s="81"/>
      <c r="MV110" s="81"/>
      <c r="MW110" s="81"/>
      <c r="MX110" s="81"/>
      <c r="MY110" s="81"/>
      <c r="MZ110" s="81"/>
      <c r="NA110" s="81"/>
      <c r="NB110" s="81"/>
      <c r="NC110" s="81"/>
      <c r="ND110" s="81"/>
      <c r="NE110" s="81"/>
      <c r="NF110" s="81"/>
      <c r="NG110" s="81"/>
      <c r="NH110" s="81"/>
      <c r="NI110" s="81"/>
      <c r="NJ110" s="81"/>
      <c r="NK110" s="81"/>
      <c r="NL110" s="81"/>
      <c r="NM110" s="81"/>
      <c r="NN110" s="81"/>
      <c r="NO110" s="81"/>
      <c r="NP110" s="81"/>
      <c r="NQ110" s="81"/>
      <c r="NR110" s="81"/>
      <c r="NS110" s="81"/>
      <c r="NT110" s="81"/>
      <c r="NU110" s="81"/>
      <c r="NV110" s="81"/>
      <c r="NW110" s="81"/>
      <c r="NX110" s="81"/>
      <c r="NY110" s="81"/>
      <c r="NZ110" s="81"/>
      <c r="OA110" s="81"/>
      <c r="OB110" s="81"/>
      <c r="OC110" s="81"/>
      <c r="OD110" s="81"/>
      <c r="OE110" s="81"/>
      <c r="OF110" s="81"/>
      <c r="OG110" s="81"/>
      <c r="OH110" s="81"/>
      <c r="OI110" s="81"/>
      <c r="OJ110" s="81"/>
      <c r="OK110" s="81"/>
      <c r="OL110" s="81"/>
      <c r="OM110" s="81"/>
      <c r="ON110" s="81"/>
      <c r="OO110" s="81"/>
      <c r="OP110" s="81"/>
      <c r="OQ110" s="81"/>
      <c r="OR110" s="81"/>
      <c r="OS110" s="81"/>
      <c r="OT110" s="81"/>
      <c r="OU110" s="81"/>
      <c r="OV110" s="81"/>
      <c r="OW110" s="81"/>
      <c r="OX110" s="81"/>
      <c r="OY110" s="81"/>
      <c r="OZ110" s="81"/>
    </row>
    <row r="111" spans="1:416" customFormat="1" x14ac:dyDescent="0.25">
      <c r="A111" s="1"/>
      <c r="B111" s="12" t="s">
        <v>3</v>
      </c>
      <c r="C111" s="12"/>
      <c r="D111" s="12"/>
      <c r="E111" s="12"/>
      <c r="F111" s="12"/>
      <c r="G111" s="12"/>
      <c r="H111" s="12"/>
      <c r="I111" s="12"/>
      <c r="J111" s="12"/>
      <c r="K111" s="1"/>
      <c r="L111" s="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c r="BL111" s="81"/>
      <c r="BM111" s="81"/>
      <c r="BN111" s="81"/>
      <c r="BO111" s="81"/>
      <c r="BP111" s="81"/>
      <c r="BQ111" s="81"/>
      <c r="BR111" s="81"/>
      <c r="BS111" s="81"/>
      <c r="BT111" s="81"/>
      <c r="BU111" s="81"/>
      <c r="BV111" s="81"/>
      <c r="BW111" s="81"/>
      <c r="BX111" s="81"/>
      <c r="BY111" s="81"/>
      <c r="BZ111" s="81"/>
      <c r="CA111" s="81"/>
      <c r="CB111" s="81"/>
      <c r="CC111" s="81"/>
      <c r="CD111" s="81"/>
      <c r="CE111" s="81"/>
      <c r="CF111" s="81"/>
      <c r="CG111" s="81"/>
      <c r="CH111" s="81"/>
      <c r="CI111" s="81"/>
      <c r="CJ111" s="81"/>
      <c r="CK111" s="81"/>
      <c r="CL111" s="81"/>
      <c r="CM111" s="81"/>
      <c r="CN111" s="81"/>
      <c r="CO111" s="81"/>
      <c r="CP111" s="81"/>
      <c r="CQ111" s="81"/>
      <c r="CR111" s="81"/>
      <c r="CS111" s="81"/>
      <c r="CT111" s="81"/>
      <c r="CU111" s="81"/>
      <c r="CV111" s="81"/>
      <c r="CW111" s="81"/>
      <c r="CX111" s="81"/>
      <c r="CY111" s="81"/>
      <c r="CZ111" s="81"/>
      <c r="DA111" s="81"/>
      <c r="DB111" s="81"/>
      <c r="DC111" s="81"/>
      <c r="DD111" s="81"/>
      <c r="DE111" s="81"/>
      <c r="DF111" s="81"/>
      <c r="DG111" s="81"/>
      <c r="DH111" s="81"/>
      <c r="DI111" s="81"/>
      <c r="DJ111" s="81"/>
      <c r="DK111" s="81"/>
      <c r="DL111" s="81"/>
      <c r="DM111" s="81"/>
      <c r="DN111" s="81"/>
      <c r="DO111" s="81"/>
      <c r="DP111" s="81"/>
      <c r="DQ111" s="81"/>
      <c r="DR111" s="81"/>
      <c r="DS111" s="81"/>
      <c r="DT111" s="81"/>
      <c r="DU111" s="81"/>
      <c r="DV111" s="81"/>
      <c r="DW111" s="81"/>
      <c r="DX111" s="81"/>
      <c r="DY111" s="81"/>
      <c r="DZ111" s="81"/>
      <c r="EA111" s="81"/>
      <c r="EB111" s="81"/>
      <c r="EC111" s="81"/>
      <c r="ED111" s="81"/>
      <c r="EE111" s="81"/>
      <c r="EF111" s="81"/>
      <c r="EG111" s="81"/>
      <c r="EH111" s="81"/>
      <c r="EI111" s="81"/>
      <c r="EJ111" s="81"/>
      <c r="EK111" s="81"/>
      <c r="EL111" s="81"/>
      <c r="EM111" s="81"/>
      <c r="EN111" s="81"/>
      <c r="EO111" s="81"/>
      <c r="EP111" s="81"/>
      <c r="EQ111" s="81"/>
      <c r="ER111" s="81"/>
      <c r="ES111" s="81"/>
      <c r="ET111" s="81"/>
      <c r="EU111" s="81"/>
      <c r="EV111" s="81"/>
      <c r="EW111" s="81"/>
      <c r="EX111" s="81"/>
      <c r="EY111" s="81"/>
      <c r="EZ111" s="81"/>
      <c r="FA111" s="81"/>
      <c r="FB111" s="81"/>
      <c r="FC111" s="81"/>
      <c r="FD111" s="81"/>
      <c r="FE111" s="81"/>
      <c r="FF111" s="81"/>
      <c r="FG111" s="81"/>
      <c r="FH111" s="81"/>
      <c r="FI111" s="81"/>
      <c r="FJ111" s="81"/>
      <c r="FK111" s="81"/>
      <c r="FL111" s="81"/>
      <c r="FM111" s="81"/>
      <c r="FN111" s="81"/>
      <c r="FO111" s="81"/>
      <c r="FP111" s="81"/>
      <c r="FQ111" s="81"/>
      <c r="FR111" s="81"/>
      <c r="FS111" s="81"/>
      <c r="FT111" s="81"/>
      <c r="FU111" s="81"/>
      <c r="FV111" s="81"/>
      <c r="FW111" s="81"/>
      <c r="FX111" s="81"/>
      <c r="FY111" s="81"/>
      <c r="FZ111" s="81"/>
      <c r="GA111" s="81"/>
      <c r="GB111" s="81"/>
      <c r="GC111" s="81"/>
      <c r="GD111" s="81"/>
      <c r="GE111" s="81"/>
      <c r="GF111" s="81"/>
      <c r="GG111" s="81"/>
      <c r="GH111" s="81"/>
      <c r="GI111" s="81"/>
      <c r="GJ111" s="81"/>
      <c r="GK111" s="81"/>
      <c r="GL111" s="81"/>
      <c r="GM111" s="81"/>
      <c r="GN111" s="81"/>
      <c r="GO111" s="81"/>
      <c r="GP111" s="81"/>
      <c r="GQ111" s="81"/>
      <c r="GR111" s="81"/>
      <c r="GS111" s="81"/>
      <c r="GT111" s="81"/>
      <c r="GU111" s="81"/>
      <c r="GV111" s="81"/>
      <c r="GW111" s="81"/>
      <c r="GX111" s="81"/>
      <c r="GY111" s="81"/>
      <c r="GZ111" s="81"/>
      <c r="HA111" s="81"/>
      <c r="HB111" s="81"/>
      <c r="HC111" s="81"/>
      <c r="HD111" s="81"/>
      <c r="HE111" s="81"/>
      <c r="HF111" s="81"/>
      <c r="HG111" s="81"/>
      <c r="HH111" s="81"/>
      <c r="HI111" s="81"/>
      <c r="HJ111" s="81"/>
      <c r="HK111" s="81"/>
      <c r="HL111" s="81"/>
      <c r="HM111" s="81"/>
      <c r="HN111" s="81"/>
      <c r="HO111" s="81"/>
      <c r="HP111" s="81"/>
      <c r="HQ111" s="81"/>
      <c r="HR111" s="81"/>
      <c r="HS111" s="81"/>
      <c r="HT111" s="81"/>
      <c r="HU111" s="81"/>
      <c r="HV111" s="81"/>
      <c r="HW111" s="81"/>
      <c r="HX111" s="81"/>
      <c r="HY111" s="81"/>
      <c r="HZ111" s="81"/>
      <c r="IA111" s="81"/>
      <c r="IB111" s="81"/>
      <c r="IC111" s="81"/>
      <c r="ID111" s="81"/>
      <c r="IE111" s="81"/>
      <c r="IF111" s="81"/>
      <c r="IG111" s="81"/>
      <c r="IH111" s="81"/>
      <c r="II111" s="81"/>
      <c r="IJ111" s="81"/>
      <c r="IK111" s="81"/>
      <c r="IL111" s="81"/>
      <c r="IM111" s="81"/>
      <c r="IN111" s="81"/>
      <c r="IO111" s="81"/>
      <c r="IP111" s="81"/>
      <c r="IQ111" s="81"/>
      <c r="IR111" s="81"/>
      <c r="IS111" s="81"/>
      <c r="IT111" s="81"/>
      <c r="IU111" s="81"/>
      <c r="IV111" s="81"/>
      <c r="IW111" s="81"/>
      <c r="IX111" s="81"/>
      <c r="IY111" s="81"/>
      <c r="IZ111" s="81"/>
      <c r="JA111" s="81"/>
      <c r="JB111" s="81"/>
      <c r="JC111" s="81"/>
      <c r="JD111" s="81"/>
      <c r="JE111" s="81"/>
      <c r="JF111" s="81"/>
      <c r="JG111" s="81"/>
      <c r="JH111" s="81"/>
      <c r="JI111" s="81"/>
      <c r="JJ111" s="81"/>
      <c r="JK111" s="81"/>
      <c r="JL111" s="81"/>
      <c r="JM111" s="81"/>
      <c r="JN111" s="81"/>
      <c r="JO111" s="81"/>
      <c r="JP111" s="81"/>
      <c r="JQ111" s="81"/>
      <c r="JR111" s="81"/>
      <c r="JS111" s="81"/>
      <c r="JT111" s="81"/>
      <c r="JU111" s="81"/>
      <c r="JV111" s="81"/>
      <c r="JW111" s="81"/>
      <c r="JX111" s="81"/>
      <c r="JY111" s="81"/>
      <c r="JZ111" s="81"/>
      <c r="KA111" s="81"/>
      <c r="KB111" s="81"/>
      <c r="KC111" s="81"/>
      <c r="KD111" s="81"/>
      <c r="KE111" s="81"/>
      <c r="KF111" s="81"/>
      <c r="KG111" s="81"/>
      <c r="KH111" s="81"/>
      <c r="KI111" s="81"/>
      <c r="KJ111" s="81"/>
      <c r="KK111" s="81"/>
      <c r="KL111" s="81"/>
      <c r="KM111" s="81"/>
      <c r="KN111" s="81"/>
      <c r="KO111" s="81"/>
      <c r="KP111" s="81"/>
      <c r="KQ111" s="81"/>
      <c r="KR111" s="81"/>
      <c r="KS111" s="81"/>
      <c r="KT111" s="81"/>
      <c r="KU111" s="81"/>
      <c r="KV111" s="81"/>
      <c r="KW111" s="81"/>
      <c r="KX111" s="81"/>
      <c r="KY111" s="81"/>
      <c r="KZ111" s="81"/>
      <c r="LA111" s="81"/>
      <c r="LB111" s="81"/>
      <c r="LC111" s="81"/>
      <c r="LD111" s="81"/>
      <c r="LE111" s="81"/>
      <c r="LF111" s="81"/>
      <c r="LG111" s="81"/>
      <c r="LH111" s="81"/>
      <c r="LI111" s="81"/>
      <c r="LJ111" s="81"/>
      <c r="LK111" s="81"/>
      <c r="LL111" s="81"/>
      <c r="LM111" s="81"/>
      <c r="LN111" s="81"/>
      <c r="LO111" s="81"/>
      <c r="LP111" s="81"/>
      <c r="LQ111" s="81"/>
      <c r="LR111" s="81"/>
      <c r="LS111" s="81"/>
      <c r="LT111" s="81"/>
      <c r="LU111" s="81"/>
      <c r="LV111" s="81"/>
      <c r="LW111" s="81"/>
      <c r="LX111" s="81"/>
      <c r="LY111" s="81"/>
      <c r="LZ111" s="81"/>
      <c r="MA111" s="81"/>
      <c r="MB111" s="81"/>
      <c r="MC111" s="81"/>
      <c r="MD111" s="81"/>
      <c r="ME111" s="81"/>
      <c r="MF111" s="81"/>
      <c r="MG111" s="81"/>
      <c r="MH111" s="81"/>
      <c r="MI111" s="81"/>
      <c r="MJ111" s="81"/>
      <c r="MK111" s="81"/>
      <c r="ML111" s="81"/>
      <c r="MM111" s="81"/>
      <c r="MN111" s="81"/>
      <c r="MO111" s="81"/>
      <c r="MP111" s="81"/>
      <c r="MQ111" s="81"/>
      <c r="MR111" s="81"/>
      <c r="MS111" s="81"/>
      <c r="MT111" s="81"/>
      <c r="MU111" s="81"/>
      <c r="MV111" s="81"/>
      <c r="MW111" s="81"/>
      <c r="MX111" s="81"/>
      <c r="MY111" s="81"/>
      <c r="MZ111" s="81"/>
      <c r="NA111" s="81"/>
      <c r="NB111" s="81"/>
      <c r="NC111" s="81"/>
      <c r="ND111" s="81"/>
      <c r="NE111" s="81"/>
      <c r="NF111" s="81"/>
      <c r="NG111" s="81"/>
      <c r="NH111" s="81"/>
      <c r="NI111" s="81"/>
      <c r="NJ111" s="81"/>
      <c r="NK111" s="81"/>
      <c r="NL111" s="81"/>
      <c r="NM111" s="81"/>
      <c r="NN111" s="81"/>
      <c r="NO111" s="81"/>
      <c r="NP111" s="81"/>
      <c r="NQ111" s="81"/>
      <c r="NR111" s="81"/>
      <c r="NS111" s="81"/>
      <c r="NT111" s="81"/>
      <c r="NU111" s="81"/>
      <c r="NV111" s="81"/>
      <c r="NW111" s="81"/>
      <c r="NX111" s="81"/>
      <c r="NY111" s="81"/>
      <c r="NZ111" s="81"/>
      <c r="OA111" s="81"/>
      <c r="OB111" s="81"/>
      <c r="OC111" s="81"/>
      <c r="OD111" s="81"/>
      <c r="OE111" s="81"/>
      <c r="OF111" s="81"/>
      <c r="OG111" s="81"/>
      <c r="OH111" s="81"/>
      <c r="OI111" s="81"/>
      <c r="OJ111" s="81"/>
      <c r="OK111" s="81"/>
      <c r="OL111" s="81"/>
      <c r="OM111" s="81"/>
      <c r="ON111" s="81"/>
      <c r="OO111" s="81"/>
      <c r="OP111" s="81"/>
      <c r="OQ111" s="81"/>
      <c r="OR111" s="81"/>
      <c r="OS111" s="81"/>
      <c r="OT111" s="81"/>
      <c r="OU111" s="81"/>
      <c r="OV111" s="81"/>
      <c r="OW111" s="81"/>
      <c r="OX111" s="81"/>
      <c r="OY111" s="81"/>
      <c r="OZ111" s="81"/>
    </row>
    <row r="113" spans="2:9" x14ac:dyDescent="0.25">
      <c r="B113" s="8" t="s">
        <v>62</v>
      </c>
    </row>
    <row r="115" spans="2:9" ht="18" x14ac:dyDescent="0.35">
      <c r="B115" s="29" t="s">
        <v>63</v>
      </c>
      <c r="C115" s="30">
        <v>114.23</v>
      </c>
      <c r="D115" s="1" t="s">
        <v>25</v>
      </c>
      <c r="E115" s="62" t="s">
        <v>64</v>
      </c>
      <c r="F115" s="62"/>
      <c r="G115" s="62"/>
      <c r="H115" s="62"/>
      <c r="I115" s="62"/>
    </row>
    <row r="116" spans="2:9" ht="18" x14ac:dyDescent="0.35">
      <c r="B116" s="29" t="s">
        <v>56</v>
      </c>
      <c r="C116" s="63">
        <f>+C89</f>
        <v>112.25</v>
      </c>
      <c r="D116" s="1" t="s">
        <v>28</v>
      </c>
    </row>
    <row r="117" spans="2:9" ht="18" x14ac:dyDescent="0.35">
      <c r="B117" s="29" t="s">
        <v>65</v>
      </c>
      <c r="C117" s="31">
        <f>+C115/C116-1</f>
        <v>1.7639198218262875E-2</v>
      </c>
    </row>
    <row r="119" spans="2:9" x14ac:dyDescent="0.25">
      <c r="B119" s="8" t="s">
        <v>66</v>
      </c>
    </row>
    <row r="121" spans="2:9" ht="18" x14ac:dyDescent="0.25">
      <c r="B121" s="66" t="s">
        <v>40</v>
      </c>
      <c r="C121" s="67">
        <f>SUM(I45:I54)</f>
        <v>768725346.44959617</v>
      </c>
      <c r="D121" s="37"/>
    </row>
    <row r="122" spans="2:9" x14ac:dyDescent="0.25">
      <c r="B122" s="29" t="s">
        <v>67</v>
      </c>
      <c r="C122" s="68">
        <v>42000000</v>
      </c>
    </row>
    <row r="123" spans="2:9" x14ac:dyDescent="0.25">
      <c r="B123" s="29" t="s">
        <v>68</v>
      </c>
      <c r="C123" s="35">
        <f>1-POWER((C121-C122)/C121,1/3)</f>
        <v>1.8554091363058522E-2</v>
      </c>
      <c r="F123" s="37"/>
    </row>
    <row r="125" spans="2:9" x14ac:dyDescent="0.25">
      <c r="B125" s="8" t="s">
        <v>69</v>
      </c>
    </row>
    <row r="127" spans="2:9" ht="18" x14ac:dyDescent="0.25">
      <c r="B127" s="26"/>
      <c r="C127" s="15" t="s">
        <v>60</v>
      </c>
      <c r="D127" s="15" t="s">
        <v>70</v>
      </c>
      <c r="E127" s="15" t="s">
        <v>35</v>
      </c>
      <c r="F127" s="15" t="s">
        <v>68</v>
      </c>
      <c r="G127" s="15" t="s">
        <v>36</v>
      </c>
      <c r="H127" s="15" t="s">
        <v>38</v>
      </c>
      <c r="I127" s="15" t="s">
        <v>71</v>
      </c>
    </row>
    <row r="128" spans="2:9" x14ac:dyDescent="0.25">
      <c r="B128" s="26" t="s">
        <v>7</v>
      </c>
      <c r="C128" s="34">
        <f>+I96</f>
        <v>118512562.31651303</v>
      </c>
      <c r="D128" s="41">
        <f>+C117</f>
        <v>1.7639198218262875E-2</v>
      </c>
      <c r="E128" s="41">
        <f>+$J$39</f>
        <v>8.4010635501718944E-4</v>
      </c>
      <c r="F128" s="41">
        <f>+$C$123</f>
        <v>1.8554091363058522E-2</v>
      </c>
      <c r="G128" s="41">
        <f>+$C$40</f>
        <v>0</v>
      </c>
      <c r="H128" s="69">
        <f t="shared" ref="H128:H137" si="14">+G45</f>
        <v>6.7916629450290615E-4</v>
      </c>
      <c r="I128" s="34">
        <f>+C128*(1+$D$128-$E$128-$F$128-$G$128+H128)</f>
        <v>118385062.56672657</v>
      </c>
    </row>
    <row r="129" spans="2:12" x14ac:dyDescent="0.25">
      <c r="B129" s="26" t="s">
        <v>8</v>
      </c>
      <c r="C129" s="34">
        <f t="shared" ref="C129:C137" si="15">+I97</f>
        <v>115048649.70946969</v>
      </c>
      <c r="D129" s="45"/>
      <c r="E129" s="45"/>
      <c r="F129" s="45"/>
      <c r="G129" s="45"/>
      <c r="H129" s="69">
        <f t="shared" si="14"/>
        <v>-9.6281661936502798E-5</v>
      </c>
      <c r="I129" s="34">
        <f t="shared" ref="I129:I137" si="16">+C129*(1+$D$128-$E$128-$F$128-$G$128+H129)</f>
        <v>114835662.31157784</v>
      </c>
    </row>
    <row r="130" spans="2:12" x14ac:dyDescent="0.25">
      <c r="B130" s="26" t="s">
        <v>9</v>
      </c>
      <c r="C130" s="34">
        <f t="shared" si="15"/>
        <v>82934354.439687848</v>
      </c>
      <c r="D130" s="45"/>
      <c r="E130" s="45"/>
      <c r="F130" s="45"/>
      <c r="G130" s="45"/>
      <c r="H130" s="69">
        <f t="shared" si="14"/>
        <v>3.2828398296149309E-4</v>
      </c>
      <c r="I130" s="34">
        <f t="shared" si="16"/>
        <v>82816030.709328696</v>
      </c>
    </row>
    <row r="131" spans="2:12" x14ac:dyDescent="0.25">
      <c r="B131" s="26" t="s">
        <v>10</v>
      </c>
      <c r="C131" s="34">
        <f t="shared" si="15"/>
        <v>31424936.534298878</v>
      </c>
      <c r="D131" s="45"/>
      <c r="E131" s="45"/>
      <c r="F131" s="45"/>
      <c r="G131" s="45"/>
      <c r="H131" s="69">
        <f t="shared" si="14"/>
        <v>3.3863981362234621E-4</v>
      </c>
      <c r="I131" s="34">
        <f t="shared" si="16"/>
        <v>31380427.521050602</v>
      </c>
    </row>
    <row r="132" spans="2:12" x14ac:dyDescent="0.25">
      <c r="B132" s="26" t="s">
        <v>11</v>
      </c>
      <c r="C132" s="34">
        <f t="shared" si="15"/>
        <v>145615504.87536952</v>
      </c>
      <c r="D132" s="45"/>
      <c r="E132" s="45"/>
      <c r="F132" s="45"/>
      <c r="G132" s="45"/>
      <c r="H132" s="69">
        <f t="shared" si="14"/>
        <v>-5.2124897831584303E-4</v>
      </c>
      <c r="I132" s="34">
        <f t="shared" si="16"/>
        <v>145284047.80400503</v>
      </c>
    </row>
    <row r="133" spans="2:12" x14ac:dyDescent="0.25">
      <c r="B133" s="26" t="s">
        <v>12</v>
      </c>
      <c r="C133" s="34">
        <f t="shared" si="15"/>
        <v>65348434.754288644</v>
      </c>
      <c r="D133" s="45"/>
      <c r="E133" s="45"/>
      <c r="F133" s="45"/>
      <c r="G133" s="45"/>
      <c r="H133" s="69">
        <f t="shared" si="14"/>
        <v>1.9428981556073019E-4</v>
      </c>
      <c r="I133" s="34">
        <f t="shared" si="16"/>
        <v>65246444.819316909</v>
      </c>
    </row>
    <row r="134" spans="2:12" x14ac:dyDescent="0.25">
      <c r="B134" s="26" t="s">
        <v>13</v>
      </c>
      <c r="C134" s="34">
        <f t="shared" si="15"/>
        <v>55541017.990267709</v>
      </c>
      <c r="D134" s="45"/>
      <c r="E134" s="45"/>
      <c r="F134" s="45"/>
      <c r="G134" s="45"/>
      <c r="H134" s="69">
        <f t="shared" si="14"/>
        <v>2.5944293906788761E-4</v>
      </c>
      <c r="I134" s="34">
        <f t="shared" si="16"/>
        <v>55457953.256421909</v>
      </c>
    </row>
    <row r="135" spans="2:12" x14ac:dyDescent="0.25">
      <c r="B135" s="26" t="s">
        <v>14</v>
      </c>
      <c r="C135" s="34">
        <f t="shared" si="15"/>
        <v>122974118.7637196</v>
      </c>
      <c r="D135" s="45"/>
      <c r="E135" s="45"/>
      <c r="F135" s="45"/>
      <c r="G135" s="45"/>
      <c r="H135" s="69">
        <f t="shared" si="14"/>
        <v>-3.1371420155713398E-4</v>
      </c>
      <c r="I135" s="34">
        <f t="shared" si="16"/>
        <v>122719720.51931921</v>
      </c>
    </row>
    <row r="136" spans="2:12" x14ac:dyDescent="0.25">
      <c r="B136" s="26" t="s">
        <v>15</v>
      </c>
      <c r="C136" s="34">
        <f t="shared" si="15"/>
        <v>24483844.924760539</v>
      </c>
      <c r="D136" s="45"/>
      <c r="E136" s="45"/>
      <c r="F136" s="45"/>
      <c r="G136" s="45"/>
      <c r="H136" s="69">
        <f t="shared" si="14"/>
        <v>-3.0588269972245998E-4</v>
      </c>
      <c r="I136" s="34">
        <f t="shared" si="16"/>
        <v>24433386.60457892</v>
      </c>
    </row>
    <row r="137" spans="2:12" x14ac:dyDescent="0.25">
      <c r="B137" s="26" t="s">
        <v>16</v>
      </c>
      <c r="C137" s="34">
        <f t="shared" si="15"/>
        <v>14730452.583257668</v>
      </c>
      <c r="D137" s="45"/>
      <c r="E137" s="45"/>
      <c r="F137" s="45"/>
      <c r="G137" s="45"/>
      <c r="H137" s="69">
        <f t="shared" si="14"/>
        <v>-8.757534714342154E-4</v>
      </c>
      <c r="I137" s="34">
        <f t="shared" si="16"/>
        <v>14691700.401356449</v>
      </c>
    </row>
    <row r="138" spans="2:12" x14ac:dyDescent="0.25">
      <c r="I138" s="46">
        <f>SUM(I128:I137)</f>
        <v>775250436.51368213</v>
      </c>
    </row>
    <row r="139" spans="2:12" x14ac:dyDescent="0.25">
      <c r="B139" s="8" t="s">
        <v>72</v>
      </c>
    </row>
    <row r="141" spans="2:12" ht="18" x14ac:dyDescent="0.25">
      <c r="B141" s="26"/>
      <c r="C141" s="15" t="s">
        <v>73</v>
      </c>
      <c r="D141" s="15" t="s">
        <v>74</v>
      </c>
      <c r="E141" s="15" t="s">
        <v>75</v>
      </c>
      <c r="F141" s="15" t="s">
        <v>76</v>
      </c>
      <c r="G141" s="15" t="s">
        <v>77</v>
      </c>
      <c r="H141" s="15" t="s">
        <v>78</v>
      </c>
      <c r="I141" s="15" t="s">
        <v>79</v>
      </c>
      <c r="J141" s="15" t="s">
        <v>80</v>
      </c>
      <c r="K141" s="48" t="s">
        <v>81</v>
      </c>
      <c r="L141" s="15" t="s">
        <v>51</v>
      </c>
    </row>
    <row r="142" spans="2:12" x14ac:dyDescent="0.25">
      <c r="B142" s="26" t="s">
        <v>7</v>
      </c>
      <c r="C142" s="49">
        <v>2145936.06</v>
      </c>
      <c r="D142" s="49">
        <v>0</v>
      </c>
      <c r="E142" s="49">
        <v>29592.640435304096</v>
      </c>
      <c r="F142" s="27">
        <f>+C142+D142+E142</f>
        <v>2175528.7004353041</v>
      </c>
      <c r="G142" s="49">
        <v>13234320.983522337</v>
      </c>
      <c r="H142" s="49">
        <v>0</v>
      </c>
      <c r="I142" s="49">
        <v>0</v>
      </c>
      <c r="J142" s="27">
        <f>+H142+I142</f>
        <v>0</v>
      </c>
      <c r="K142" s="27">
        <v>2739871.2218371457</v>
      </c>
      <c r="L142" s="27">
        <f>+F142+G142+J142+K142</f>
        <v>18149720.905794784</v>
      </c>
    </row>
    <row r="143" spans="2:12" x14ac:dyDescent="0.25">
      <c r="B143" s="26" t="s">
        <v>8</v>
      </c>
      <c r="C143" s="49">
        <v>1202336.6368666666</v>
      </c>
      <c r="D143" s="49">
        <v>0</v>
      </c>
      <c r="E143" s="49">
        <v>20217.886872962943</v>
      </c>
      <c r="F143" s="27">
        <f t="shared" ref="F143:F151" si="17">+C143+D143+E143</f>
        <v>1222554.5237396297</v>
      </c>
      <c r="G143" s="49">
        <v>7391156.67510782</v>
      </c>
      <c r="H143" s="49">
        <v>0</v>
      </c>
      <c r="I143" s="49">
        <v>0</v>
      </c>
      <c r="J143" s="27">
        <f t="shared" ref="J143:J151" si="18">+H143+I143</f>
        <v>0</v>
      </c>
      <c r="K143" s="27">
        <v>3364839.0015004054</v>
      </c>
      <c r="L143" s="27">
        <f t="shared" ref="L143:L151" si="19">+F143+G143+J143+K143</f>
        <v>11978550.200347856</v>
      </c>
    </row>
    <row r="144" spans="2:12" x14ac:dyDescent="0.25">
      <c r="B144" s="26" t="s">
        <v>9</v>
      </c>
      <c r="C144" s="49">
        <v>2198448.6267333333</v>
      </c>
      <c r="D144" s="49">
        <v>0</v>
      </c>
      <c r="E144" s="49">
        <v>36693.786666666667</v>
      </c>
      <c r="F144" s="27">
        <f t="shared" si="17"/>
        <v>2235142.4134</v>
      </c>
      <c r="G144" s="49">
        <v>13410665.87416894</v>
      </c>
      <c r="H144" s="49">
        <v>0</v>
      </c>
      <c r="I144" s="49">
        <v>0</v>
      </c>
      <c r="J144" s="27">
        <f t="shared" si="18"/>
        <v>0</v>
      </c>
      <c r="K144" s="27">
        <v>3017513.7988648745</v>
      </c>
      <c r="L144" s="27">
        <f t="shared" si="19"/>
        <v>18663322.086433813</v>
      </c>
    </row>
    <row r="145" spans="2:12" x14ac:dyDescent="0.25">
      <c r="B145" s="26" t="s">
        <v>10</v>
      </c>
      <c r="C145" s="49">
        <v>468756.36980000004</v>
      </c>
      <c r="D145" s="49">
        <v>0</v>
      </c>
      <c r="E145" s="49">
        <v>9263.4966666666678</v>
      </c>
      <c r="F145" s="27">
        <f t="shared" si="17"/>
        <v>478019.86646666669</v>
      </c>
      <c r="G145" s="49">
        <v>2815992.80341818</v>
      </c>
      <c r="H145" s="49">
        <v>0</v>
      </c>
      <c r="I145" s="49">
        <v>0</v>
      </c>
      <c r="J145" s="27">
        <f t="shared" si="18"/>
        <v>0</v>
      </c>
      <c r="K145" s="27">
        <v>751243.00325532525</v>
      </c>
      <c r="L145" s="27">
        <f t="shared" si="19"/>
        <v>4045255.6731401719</v>
      </c>
    </row>
    <row r="146" spans="2:12" x14ac:dyDescent="0.25">
      <c r="B146" s="26" t="s">
        <v>11</v>
      </c>
      <c r="C146" s="49">
        <v>1633862.2300000002</v>
      </c>
      <c r="D146" s="49">
        <v>0</v>
      </c>
      <c r="E146" s="49">
        <v>31505.706231362568</v>
      </c>
      <c r="F146" s="27">
        <f t="shared" si="17"/>
        <v>1665367.9362313629</v>
      </c>
      <c r="G146" s="49">
        <v>10076289.322662663</v>
      </c>
      <c r="H146" s="49">
        <v>0</v>
      </c>
      <c r="I146" s="49">
        <v>0</v>
      </c>
      <c r="J146" s="27">
        <f t="shared" si="18"/>
        <v>0</v>
      </c>
      <c r="K146" s="27">
        <v>3909970.2468887353</v>
      </c>
      <c r="L146" s="27">
        <f t="shared" si="19"/>
        <v>15651627.505782761</v>
      </c>
    </row>
    <row r="147" spans="2:12" x14ac:dyDescent="0.25">
      <c r="B147" s="26" t="s">
        <v>12</v>
      </c>
      <c r="C147" s="49">
        <v>903815.03333333321</v>
      </c>
      <c r="D147" s="49">
        <v>0</v>
      </c>
      <c r="E147" s="49">
        <v>19910.433333333334</v>
      </c>
      <c r="F147" s="27">
        <f t="shared" si="17"/>
        <v>923725.46666666656</v>
      </c>
      <c r="G147" s="49">
        <v>5574030.7091919985</v>
      </c>
      <c r="H147" s="49">
        <v>0</v>
      </c>
      <c r="I147" s="49">
        <v>0</v>
      </c>
      <c r="J147" s="27">
        <f t="shared" si="18"/>
        <v>0</v>
      </c>
      <c r="K147" s="27">
        <v>2003664.3189015973</v>
      </c>
      <c r="L147" s="27">
        <f t="shared" si="19"/>
        <v>8501420.4947602618</v>
      </c>
    </row>
    <row r="148" spans="2:12" x14ac:dyDescent="0.25">
      <c r="B148" s="26" t="s">
        <v>13</v>
      </c>
      <c r="C148" s="49">
        <v>528277.48666666669</v>
      </c>
      <c r="D148" s="49">
        <v>0</v>
      </c>
      <c r="E148" s="49">
        <v>20693.639506314641</v>
      </c>
      <c r="F148" s="27">
        <f t="shared" si="17"/>
        <v>548971.12617298134</v>
      </c>
      <c r="G148" s="49">
        <v>3255080.4822200001</v>
      </c>
      <c r="H148" s="49">
        <v>0</v>
      </c>
      <c r="I148" s="49">
        <v>0</v>
      </c>
      <c r="J148" s="27">
        <f t="shared" si="18"/>
        <v>0</v>
      </c>
      <c r="K148" s="27">
        <v>1556982.6850612939</v>
      </c>
      <c r="L148" s="27">
        <f t="shared" si="19"/>
        <v>5361034.2934542755</v>
      </c>
    </row>
    <row r="149" spans="2:12" x14ac:dyDescent="0.25">
      <c r="B149" s="26" t="s">
        <v>14</v>
      </c>
      <c r="C149" s="49">
        <v>1347634.4599999997</v>
      </c>
      <c r="D149" s="49">
        <v>0</v>
      </c>
      <c r="E149" s="49">
        <v>33355.370000000003</v>
      </c>
      <c r="F149" s="27">
        <f t="shared" si="17"/>
        <v>1380989.8299999998</v>
      </c>
      <c r="G149" s="49">
        <v>8311147.7120339992</v>
      </c>
      <c r="H149" s="49">
        <v>0</v>
      </c>
      <c r="I149" s="49">
        <v>0</v>
      </c>
      <c r="J149" s="27">
        <f t="shared" si="18"/>
        <v>0</v>
      </c>
      <c r="K149" s="27">
        <v>3619546.9861605321</v>
      </c>
      <c r="L149" s="27">
        <f t="shared" si="19"/>
        <v>13311684.52819453</v>
      </c>
    </row>
    <row r="150" spans="2:12" x14ac:dyDescent="0.25">
      <c r="B150" s="26" t="s">
        <v>15</v>
      </c>
      <c r="C150" s="49">
        <v>331780.5989333333</v>
      </c>
      <c r="D150" s="49">
        <v>0</v>
      </c>
      <c r="E150" s="49">
        <v>10377.076666666666</v>
      </c>
      <c r="F150" s="27">
        <f t="shared" si="17"/>
        <v>342157.67559999996</v>
      </c>
      <c r="G150" s="49">
        <v>1993890.2490649596</v>
      </c>
      <c r="H150" s="49">
        <v>0</v>
      </c>
      <c r="I150" s="49">
        <v>0</v>
      </c>
      <c r="J150" s="27">
        <f t="shared" si="18"/>
        <v>0</v>
      </c>
      <c r="K150" s="27">
        <v>622451.0216426705</v>
      </c>
      <c r="L150" s="27">
        <f t="shared" si="19"/>
        <v>2958498.9463076298</v>
      </c>
    </row>
    <row r="151" spans="2:12" x14ac:dyDescent="0.25">
      <c r="B151" s="26" t="s">
        <v>16</v>
      </c>
      <c r="C151" s="49">
        <v>193908.38</v>
      </c>
      <c r="D151" s="49">
        <v>0</v>
      </c>
      <c r="E151" s="49">
        <v>3251.5933333333337</v>
      </c>
      <c r="F151" s="27">
        <f t="shared" si="17"/>
        <v>197159.97333333333</v>
      </c>
      <c r="G151" s="49">
        <v>1195871.1767519997</v>
      </c>
      <c r="H151" s="49">
        <v>0</v>
      </c>
      <c r="I151" s="49">
        <v>0</v>
      </c>
      <c r="J151" s="27">
        <f t="shared" si="18"/>
        <v>0</v>
      </c>
      <c r="K151" s="27">
        <v>411977.24083530996</v>
      </c>
      <c r="L151" s="27">
        <f t="shared" si="19"/>
        <v>1805008.390920643</v>
      </c>
    </row>
    <row r="152" spans="2:12" x14ac:dyDescent="0.25">
      <c r="C152" s="13"/>
      <c r="D152" s="28"/>
      <c r="E152" s="28"/>
      <c r="F152" s="77">
        <f t="shared" ref="F152:G152" si="20">SUM(F142:F151)</f>
        <v>11169617.512045944</v>
      </c>
      <c r="G152" s="77">
        <f t="shared" si="20"/>
        <v>67258445.988142893</v>
      </c>
      <c r="K152" s="61">
        <f>SUM(K142:K151)</f>
        <v>21998059.524947885</v>
      </c>
    </row>
    <row r="153" spans="2:12" x14ac:dyDescent="0.25">
      <c r="B153" s="8" t="s">
        <v>82</v>
      </c>
    </row>
    <row r="154" spans="2:12" ht="15.75" thickBot="1" x14ac:dyDescent="0.3"/>
    <row r="155" spans="2:12" ht="18.75" thickBot="1" x14ac:dyDescent="0.3">
      <c r="B155" s="53"/>
      <c r="C155" s="15" t="s">
        <v>71</v>
      </c>
      <c r="D155" s="15" t="str">
        <f t="shared" ref="D155:D165" si="21">+L141</f>
        <v>Totaal aanvullend</v>
      </c>
      <c r="E155" s="54" t="s">
        <v>83</v>
      </c>
    </row>
    <row r="156" spans="2:12" x14ac:dyDescent="0.25">
      <c r="B156" s="16" t="s">
        <v>7</v>
      </c>
      <c r="C156" s="70">
        <f>+I128</f>
        <v>118385062.56672657</v>
      </c>
      <c r="D156" s="56">
        <f t="shared" si="21"/>
        <v>18149720.905794784</v>
      </c>
      <c r="E156" s="57">
        <f>+D156+C156</f>
        <v>136534783.47252136</v>
      </c>
    </row>
    <row r="157" spans="2:12" x14ac:dyDescent="0.25">
      <c r="B157" s="19" t="s">
        <v>8</v>
      </c>
      <c r="C157" s="70">
        <f t="shared" ref="C157:C165" si="22">+I129</f>
        <v>114835662.31157784</v>
      </c>
      <c r="D157" s="56">
        <f t="shared" si="21"/>
        <v>11978550.200347856</v>
      </c>
      <c r="E157" s="59">
        <f t="shared" ref="E157:E165" si="23">+D157+C157</f>
        <v>126814212.5119257</v>
      </c>
    </row>
    <row r="158" spans="2:12" x14ac:dyDescent="0.25">
      <c r="B158" s="19" t="s">
        <v>9</v>
      </c>
      <c r="C158" s="70">
        <f t="shared" si="22"/>
        <v>82816030.709328696</v>
      </c>
      <c r="D158" s="56">
        <f t="shared" si="21"/>
        <v>18663322.086433813</v>
      </c>
      <c r="E158" s="59">
        <f t="shared" si="23"/>
        <v>101479352.79576251</v>
      </c>
    </row>
    <row r="159" spans="2:12" x14ac:dyDescent="0.25">
      <c r="B159" s="19" t="s">
        <v>10</v>
      </c>
      <c r="C159" s="70">
        <f t="shared" si="22"/>
        <v>31380427.521050602</v>
      </c>
      <c r="D159" s="56">
        <f t="shared" si="21"/>
        <v>4045255.6731401719</v>
      </c>
      <c r="E159" s="59">
        <f t="shared" si="23"/>
        <v>35425683.19419077</v>
      </c>
    </row>
    <row r="160" spans="2:12" x14ac:dyDescent="0.25">
      <c r="B160" s="19" t="s">
        <v>11</v>
      </c>
      <c r="C160" s="70">
        <f t="shared" si="22"/>
        <v>145284047.80400503</v>
      </c>
      <c r="D160" s="56">
        <f t="shared" si="21"/>
        <v>15651627.505782761</v>
      </c>
      <c r="E160" s="59">
        <f t="shared" si="23"/>
        <v>160935675.30978778</v>
      </c>
    </row>
    <row r="161" spans="1:181" x14ac:dyDescent="0.25">
      <c r="B161" s="19" t="s">
        <v>12</v>
      </c>
      <c r="C161" s="70">
        <f t="shared" si="22"/>
        <v>65246444.819316909</v>
      </c>
      <c r="D161" s="56">
        <f t="shared" si="21"/>
        <v>8501420.4947602618</v>
      </c>
      <c r="E161" s="59">
        <f t="shared" si="23"/>
        <v>73747865.314077169</v>
      </c>
    </row>
    <row r="162" spans="1:181" x14ac:dyDescent="0.25">
      <c r="B162" s="19" t="s">
        <v>13</v>
      </c>
      <c r="C162" s="70">
        <f t="shared" si="22"/>
        <v>55457953.256421909</v>
      </c>
      <c r="D162" s="56">
        <f t="shared" si="21"/>
        <v>5361034.2934542755</v>
      </c>
      <c r="E162" s="59">
        <f t="shared" si="23"/>
        <v>60818987.549876183</v>
      </c>
    </row>
    <row r="163" spans="1:181" x14ac:dyDescent="0.25">
      <c r="B163" s="19" t="s">
        <v>14</v>
      </c>
      <c r="C163" s="70">
        <f t="shared" si="22"/>
        <v>122719720.51931921</v>
      </c>
      <c r="D163" s="56">
        <f t="shared" si="21"/>
        <v>13311684.52819453</v>
      </c>
      <c r="E163" s="59">
        <f t="shared" si="23"/>
        <v>136031405.04751372</v>
      </c>
    </row>
    <row r="164" spans="1:181" x14ac:dyDescent="0.25">
      <c r="B164" s="19" t="s">
        <v>15</v>
      </c>
      <c r="C164" s="70">
        <f t="shared" si="22"/>
        <v>24433386.60457892</v>
      </c>
      <c r="D164" s="56">
        <f t="shared" si="21"/>
        <v>2958498.9463076298</v>
      </c>
      <c r="E164" s="59">
        <f t="shared" si="23"/>
        <v>27391885.550886549</v>
      </c>
    </row>
    <row r="165" spans="1:181" ht="15.75" thickBot="1" x14ac:dyDescent="0.3">
      <c r="B165" s="20" t="s">
        <v>16</v>
      </c>
      <c r="C165" s="70">
        <f t="shared" si="22"/>
        <v>14691700.401356449</v>
      </c>
      <c r="D165" s="56">
        <f t="shared" si="21"/>
        <v>1805008.390920643</v>
      </c>
      <c r="E165" s="60">
        <f t="shared" si="23"/>
        <v>16496708.792277092</v>
      </c>
    </row>
    <row r="166" spans="1:181" x14ac:dyDescent="0.25">
      <c r="C166" s="46">
        <f>SUM(C156:C165)</f>
        <v>775250436.51368213</v>
      </c>
      <c r="D166" s="46">
        <f>SUM(D156:D165)</f>
        <v>100426123.02513672</v>
      </c>
      <c r="E166" s="46">
        <f>SUM(E156:E165)</f>
        <v>875676559.53881872</v>
      </c>
    </row>
    <row r="168" spans="1:181" customFormat="1" x14ac:dyDescent="0.25">
      <c r="A168" s="1"/>
      <c r="B168" s="12" t="s">
        <v>84</v>
      </c>
      <c r="C168" s="12"/>
      <c r="D168" s="12"/>
      <c r="E168" s="12"/>
      <c r="F168" s="12"/>
      <c r="G168" s="12"/>
      <c r="H168" s="12"/>
      <c r="I168" s="12"/>
      <c r="J168" s="12"/>
      <c r="K168" s="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81"/>
      <c r="BA168" s="81"/>
      <c r="BB168" s="81"/>
      <c r="BC168" s="81"/>
      <c r="BD168" s="81"/>
      <c r="BE168" s="81"/>
      <c r="BF168" s="81"/>
      <c r="BG168" s="81"/>
      <c r="BH168" s="81"/>
      <c r="BI168" s="81"/>
      <c r="BJ168" s="81"/>
      <c r="BK168" s="81"/>
      <c r="BL168" s="81"/>
      <c r="BM168" s="81"/>
      <c r="BN168" s="81"/>
      <c r="BO168" s="81"/>
      <c r="BP168" s="81"/>
      <c r="BQ168" s="81"/>
      <c r="BR168" s="81"/>
      <c r="BS168" s="81"/>
      <c r="BT168" s="81"/>
      <c r="BU168" s="81"/>
      <c r="BV168" s="81"/>
      <c r="BW168" s="81"/>
      <c r="BX168" s="81"/>
      <c r="BY168" s="81"/>
      <c r="BZ168" s="81"/>
      <c r="CA168" s="81"/>
      <c r="CB168" s="81"/>
      <c r="CC168" s="81"/>
      <c r="CD168" s="81"/>
      <c r="CE168" s="81"/>
      <c r="CF168" s="81"/>
      <c r="CG168" s="81"/>
      <c r="CH168" s="81"/>
      <c r="CI168" s="81"/>
      <c r="CJ168" s="81"/>
      <c r="CK168" s="81"/>
      <c r="CL168" s="81"/>
      <c r="CM168" s="81"/>
      <c r="CN168" s="81"/>
      <c r="CO168" s="81"/>
      <c r="CP168" s="81"/>
      <c r="CQ168" s="81"/>
      <c r="CR168" s="81"/>
      <c r="CS168" s="81"/>
      <c r="CT168" s="81"/>
      <c r="CU168" s="81"/>
      <c r="CV168" s="81"/>
      <c r="CW168" s="81"/>
      <c r="CX168" s="81"/>
      <c r="CY168" s="81"/>
      <c r="CZ168" s="81"/>
      <c r="DA168" s="81"/>
      <c r="DB168" s="81"/>
      <c r="DC168" s="81"/>
      <c r="DD168" s="81"/>
      <c r="DE168" s="81"/>
      <c r="DF168" s="81"/>
      <c r="DG168" s="81"/>
      <c r="DH168" s="81"/>
      <c r="DI168" s="81"/>
      <c r="DJ168" s="81"/>
      <c r="DK168" s="81"/>
      <c r="DL168" s="81"/>
      <c r="DM168" s="81"/>
      <c r="DN168" s="81"/>
      <c r="DO168" s="81"/>
      <c r="DP168" s="81"/>
      <c r="DQ168" s="81"/>
      <c r="DR168" s="81"/>
      <c r="DS168" s="81"/>
      <c r="DT168" s="81"/>
      <c r="DU168" s="81"/>
      <c r="DV168" s="81"/>
      <c r="DW168" s="81"/>
      <c r="DX168" s="81"/>
      <c r="DY168" s="81"/>
      <c r="DZ168" s="81"/>
      <c r="EA168" s="81"/>
      <c r="EB168" s="81"/>
      <c r="EC168" s="81"/>
      <c r="ED168" s="81"/>
      <c r="EE168" s="81"/>
      <c r="EF168" s="81"/>
      <c r="EG168" s="81"/>
      <c r="EH168" s="81"/>
      <c r="EI168" s="81"/>
      <c r="EJ168" s="81"/>
      <c r="EK168" s="81"/>
      <c r="EL168" s="81"/>
      <c r="EM168" s="81"/>
      <c r="EN168" s="81"/>
      <c r="EO168" s="81"/>
      <c r="EP168" s="81"/>
      <c r="EQ168" s="81"/>
      <c r="ER168" s="81"/>
      <c r="ES168" s="81"/>
      <c r="ET168" s="81"/>
      <c r="EU168" s="81"/>
      <c r="EV168" s="81"/>
      <c r="EW168" s="81"/>
      <c r="EX168" s="81"/>
      <c r="EY168" s="81"/>
      <c r="EZ168" s="81"/>
      <c r="FA168" s="81"/>
      <c r="FB168" s="81"/>
      <c r="FC168" s="81"/>
      <c r="FD168" s="81"/>
      <c r="FE168" s="81"/>
      <c r="FF168" s="81"/>
      <c r="FG168" s="81"/>
      <c r="FH168" s="81"/>
      <c r="FI168" s="81"/>
      <c r="FJ168" s="81"/>
      <c r="FK168" s="81"/>
      <c r="FL168" s="81"/>
      <c r="FM168" s="81"/>
      <c r="FN168" s="81"/>
      <c r="FO168" s="81"/>
      <c r="FP168" s="81"/>
      <c r="FQ168" s="81"/>
      <c r="FR168" s="81"/>
      <c r="FS168" s="81"/>
      <c r="FT168" s="81"/>
      <c r="FU168" s="81"/>
      <c r="FV168" s="81"/>
      <c r="FW168" s="81"/>
      <c r="FX168" s="81"/>
      <c r="FY168" s="81"/>
    </row>
    <row r="170" spans="1:181" x14ac:dyDescent="0.25">
      <c r="B170" s="8" t="s">
        <v>55</v>
      </c>
    </row>
    <row r="172" spans="1:181" ht="18" x14ac:dyDescent="0.35">
      <c r="B172" s="29" t="s">
        <v>85</v>
      </c>
      <c r="C172" s="30">
        <v>123.05</v>
      </c>
      <c r="D172" s="1" t="s">
        <v>28</v>
      </c>
      <c r="E172" s="62" t="s">
        <v>57</v>
      </c>
      <c r="F172" s="62"/>
      <c r="G172" s="62"/>
      <c r="H172" s="62"/>
      <c r="I172" s="62"/>
    </row>
    <row r="173" spans="1:181" ht="18" x14ac:dyDescent="0.35">
      <c r="B173" s="29" t="s">
        <v>56</v>
      </c>
      <c r="C173" s="63">
        <f>+C116</f>
        <v>112.25</v>
      </c>
      <c r="D173" s="1" t="s">
        <v>28</v>
      </c>
    </row>
    <row r="174" spans="1:181" ht="18" x14ac:dyDescent="0.35">
      <c r="B174" s="29" t="s">
        <v>86</v>
      </c>
      <c r="C174" s="31">
        <f>+C172/C173-1</f>
        <v>9.621380846325156E-2</v>
      </c>
      <c r="D174" s="71"/>
    </row>
    <row r="176" spans="1:181" x14ac:dyDescent="0.25">
      <c r="B176" s="8" t="s">
        <v>87</v>
      </c>
    </row>
    <row r="178" spans="1:12" ht="18" x14ac:dyDescent="0.25">
      <c r="B178" s="26"/>
      <c r="C178" s="15" t="s">
        <v>60</v>
      </c>
      <c r="D178" s="15" t="s">
        <v>88</v>
      </c>
      <c r="E178" s="15" t="s">
        <v>35</v>
      </c>
      <c r="F178" s="15" t="s">
        <v>68</v>
      </c>
      <c r="G178" s="15" t="s">
        <v>36</v>
      </c>
      <c r="H178" s="15" t="s">
        <v>38</v>
      </c>
      <c r="I178" s="15" t="s">
        <v>89</v>
      </c>
    </row>
    <row r="179" spans="1:12" x14ac:dyDescent="0.25">
      <c r="B179" s="26" t="s">
        <v>7</v>
      </c>
      <c r="C179" s="34">
        <f>+I96</f>
        <v>118512562.31651303</v>
      </c>
      <c r="D179" s="41">
        <f>+C174</f>
        <v>9.621380846325156E-2</v>
      </c>
      <c r="E179" s="41">
        <f>+$J$39</f>
        <v>8.4010635501718944E-4</v>
      </c>
      <c r="F179" s="41">
        <f>+$C$123</f>
        <v>1.8554091363058522E-2</v>
      </c>
      <c r="G179" s="41">
        <f>+$C$40</f>
        <v>0</v>
      </c>
      <c r="H179" s="69">
        <f>+G45</f>
        <v>6.7916629450290615E-4</v>
      </c>
      <c r="I179" s="34">
        <f>+C179*(1+$D$179-$E$179-$F$179-$G$179+H179)</f>
        <v>127697140.9598815</v>
      </c>
    </row>
    <row r="180" spans="1:12" x14ac:dyDescent="0.25">
      <c r="B180" s="26" t="s">
        <v>8</v>
      </c>
      <c r="C180" s="34">
        <f t="shared" ref="C180:C188" si="24">+I97</f>
        <v>115048649.70946969</v>
      </c>
      <c r="D180" s="45"/>
      <c r="E180" s="45"/>
      <c r="F180" s="45"/>
      <c r="G180" s="45"/>
      <c r="H180" s="69">
        <f t="shared" ref="H180:H188" si="25">+G46</f>
        <v>-9.6281661936502798E-5</v>
      </c>
      <c r="I180" s="34">
        <f t="shared" ref="I180:I188" si="26">+C180*(1+$D$179-$E$179-$F$179-$G$179+H180)</f>
        <v>123875565.12171164</v>
      </c>
    </row>
    <row r="181" spans="1:12" x14ac:dyDescent="0.25">
      <c r="B181" s="26" t="s">
        <v>9</v>
      </c>
      <c r="C181" s="34">
        <f t="shared" si="24"/>
        <v>82934354.439687848</v>
      </c>
      <c r="D181" s="45"/>
      <c r="E181" s="45"/>
      <c r="F181" s="45"/>
      <c r="G181" s="45"/>
      <c r="H181" s="69">
        <f t="shared" si="25"/>
        <v>3.2828398296149309E-4</v>
      </c>
      <c r="I181" s="34">
        <f t="shared" si="26"/>
        <v>89332565.28534691</v>
      </c>
    </row>
    <row r="182" spans="1:12" x14ac:dyDescent="0.25">
      <c r="B182" s="26" t="s">
        <v>10</v>
      </c>
      <c r="C182" s="34">
        <f t="shared" si="24"/>
        <v>31424936.534298878</v>
      </c>
      <c r="D182" s="45"/>
      <c r="E182" s="45"/>
      <c r="F182" s="45"/>
      <c r="G182" s="45"/>
      <c r="H182" s="69">
        <f t="shared" si="25"/>
        <v>3.3863981362234621E-4</v>
      </c>
      <c r="I182" s="34">
        <f t="shared" si="26"/>
        <v>33849629.661206633</v>
      </c>
    </row>
    <row r="183" spans="1:12" x14ac:dyDescent="0.25">
      <c r="B183" s="26" t="s">
        <v>11</v>
      </c>
      <c r="C183" s="34">
        <f t="shared" si="24"/>
        <v>145615504.87536952</v>
      </c>
      <c r="D183" s="45"/>
      <c r="E183" s="45"/>
      <c r="F183" s="45"/>
      <c r="G183" s="45"/>
      <c r="H183" s="69">
        <f t="shared" si="25"/>
        <v>-5.2124897831584303E-4</v>
      </c>
      <c r="I183" s="34">
        <f t="shared" si="26"/>
        <v>156725729.34521443</v>
      </c>
    </row>
    <row r="184" spans="1:12" x14ac:dyDescent="0.25">
      <c r="B184" s="26" t="s">
        <v>12</v>
      </c>
      <c r="C184" s="34">
        <f t="shared" si="24"/>
        <v>65348434.754288644</v>
      </c>
      <c r="D184" s="45"/>
      <c r="E184" s="45"/>
      <c r="F184" s="45"/>
      <c r="G184" s="45"/>
      <c r="H184" s="69">
        <f t="shared" si="25"/>
        <v>1.9428981556073019E-4</v>
      </c>
      <c r="I184" s="34">
        <f t="shared" si="26"/>
        <v>70381172.610255197</v>
      </c>
    </row>
    <row r="185" spans="1:12" x14ac:dyDescent="0.25">
      <c r="B185" s="26" t="s">
        <v>13</v>
      </c>
      <c r="C185" s="34">
        <f t="shared" si="24"/>
        <v>55541017.990267709</v>
      </c>
      <c r="D185" s="45"/>
      <c r="E185" s="45"/>
      <c r="F185" s="45"/>
      <c r="G185" s="45"/>
      <c r="H185" s="69">
        <f t="shared" si="25"/>
        <v>2.5944293906788761E-4</v>
      </c>
      <c r="I185" s="34">
        <f t="shared" si="26"/>
        <v>59822067.097617097</v>
      </c>
    </row>
    <row r="186" spans="1:12" x14ac:dyDescent="0.25">
      <c r="B186" s="26" t="s">
        <v>14</v>
      </c>
      <c r="C186" s="34">
        <f t="shared" si="24"/>
        <v>122974118.7637196</v>
      </c>
      <c r="D186" s="45"/>
      <c r="E186" s="45"/>
      <c r="F186" s="45"/>
      <c r="G186" s="45"/>
      <c r="H186" s="69">
        <f t="shared" si="25"/>
        <v>-3.1371420155713398E-4</v>
      </c>
      <c r="I186" s="34">
        <f t="shared" si="26"/>
        <v>132382363.9713994</v>
      </c>
    </row>
    <row r="187" spans="1:12" x14ac:dyDescent="0.25">
      <c r="B187" s="26" t="s">
        <v>15</v>
      </c>
      <c r="C187" s="34">
        <f t="shared" si="24"/>
        <v>24483844.924760539</v>
      </c>
      <c r="D187" s="45"/>
      <c r="E187" s="45"/>
      <c r="F187" s="45"/>
      <c r="G187" s="45"/>
      <c r="H187" s="69">
        <f t="shared" si="25"/>
        <v>-3.0588269972245998E-4</v>
      </c>
      <c r="I187" s="34">
        <f t="shared" si="26"/>
        <v>26357195.176840719</v>
      </c>
    </row>
    <row r="188" spans="1:12" x14ac:dyDescent="0.25">
      <c r="B188" s="26" t="s">
        <v>16</v>
      </c>
      <c r="C188" s="34">
        <f t="shared" si="24"/>
        <v>14730452.583257668</v>
      </c>
      <c r="D188" s="45"/>
      <c r="E188" s="45"/>
      <c r="F188" s="45"/>
      <c r="G188" s="45"/>
      <c r="H188" s="69">
        <f t="shared" si="25"/>
        <v>-8.757534714342154E-4</v>
      </c>
      <c r="I188" s="34">
        <f t="shared" si="26"/>
        <v>15849139.971818203</v>
      </c>
    </row>
    <row r="189" spans="1:12" x14ac:dyDescent="0.25">
      <c r="C189" s="72"/>
      <c r="D189" s="73"/>
      <c r="E189" s="73"/>
      <c r="F189" s="73"/>
      <c r="G189" s="73"/>
      <c r="H189" s="74"/>
      <c r="I189" s="78">
        <f>+SUM(I179:I188)</f>
        <v>836272569.2012918</v>
      </c>
    </row>
    <row r="190" spans="1:12" ht="15.75" thickBot="1" x14ac:dyDescent="0.3"/>
    <row r="191" spans="1:12" customFormat="1" ht="21.75" thickBot="1" x14ac:dyDescent="0.4">
      <c r="A191" s="1"/>
      <c r="B191" s="9" t="s">
        <v>90</v>
      </c>
      <c r="C191" s="10"/>
      <c r="D191" s="10"/>
      <c r="E191" s="10"/>
      <c r="F191" s="10"/>
      <c r="G191" s="10"/>
      <c r="H191" s="10"/>
      <c r="I191" s="10"/>
      <c r="J191" s="11"/>
      <c r="K191" s="1"/>
      <c r="L191" s="1"/>
    </row>
    <row r="194" spans="1:12" customFormat="1" x14ac:dyDescent="0.25">
      <c r="A194" s="1"/>
      <c r="B194" s="12" t="s">
        <v>3</v>
      </c>
      <c r="C194" s="12"/>
      <c r="D194" s="12"/>
      <c r="E194" s="12"/>
      <c r="F194" s="12"/>
      <c r="G194" s="12"/>
      <c r="H194" s="12"/>
      <c r="I194" s="12"/>
      <c r="J194" s="12"/>
      <c r="K194" s="1"/>
      <c r="L194" s="1"/>
    </row>
    <row r="196" spans="1:12" x14ac:dyDescent="0.25">
      <c r="B196" s="8" t="s">
        <v>91</v>
      </c>
    </row>
    <row r="198" spans="1:12" ht="18" x14ac:dyDescent="0.35">
      <c r="B198" s="29" t="s">
        <v>92</v>
      </c>
      <c r="C198" s="30">
        <v>131.38999999999999</v>
      </c>
      <c r="D198" s="1" t="s">
        <v>25</v>
      </c>
    </row>
    <row r="199" spans="1:12" ht="18" x14ac:dyDescent="0.35">
      <c r="B199" s="29" t="s">
        <v>85</v>
      </c>
      <c r="C199" s="63">
        <f>+C172</f>
        <v>123.05</v>
      </c>
      <c r="D199" s="1" t="s">
        <v>28</v>
      </c>
    </row>
    <row r="200" spans="1:12" ht="18" x14ac:dyDescent="0.35">
      <c r="B200" s="29" t="s">
        <v>93</v>
      </c>
      <c r="C200" s="31">
        <f>+C198/C199-1</f>
        <v>6.7777326290125783E-2</v>
      </c>
    </row>
    <row r="202" spans="1:12" x14ac:dyDescent="0.25">
      <c r="B202" s="8" t="s">
        <v>94</v>
      </c>
    </row>
    <row r="204" spans="1:12" ht="18" x14ac:dyDescent="0.25">
      <c r="B204" s="26"/>
      <c r="C204" s="15" t="s">
        <v>89</v>
      </c>
      <c r="D204" s="15" t="s">
        <v>95</v>
      </c>
      <c r="E204" s="15" t="s">
        <v>35</v>
      </c>
      <c r="F204" s="15" t="s">
        <v>68</v>
      </c>
      <c r="G204" s="15" t="s">
        <v>36</v>
      </c>
      <c r="H204" s="15" t="s">
        <v>38</v>
      </c>
      <c r="I204" s="15" t="s">
        <v>96</v>
      </c>
    </row>
    <row r="205" spans="1:12" x14ac:dyDescent="0.25">
      <c r="B205" s="26" t="s">
        <v>7</v>
      </c>
      <c r="C205" s="34">
        <f>+I179</f>
        <v>127697140.9598815</v>
      </c>
      <c r="D205" s="41">
        <f>+C200</f>
        <v>6.7777326290125783E-2</v>
      </c>
      <c r="E205" s="41">
        <f>+$J$39</f>
        <v>8.4010635501718944E-4</v>
      </c>
      <c r="F205" s="41">
        <f>+$C$123</f>
        <v>1.8554091363058522E-2</v>
      </c>
      <c r="G205" s="41">
        <f>+$C$40</f>
        <v>0</v>
      </c>
      <c r="H205" s="69">
        <f>+G45</f>
        <v>6.7916629450290615E-4</v>
      </c>
      <c r="I205" s="34">
        <f>+C205*(1+$D$205-$E$205-$F$205-$G$205+H205)</f>
        <v>133962255.74327101</v>
      </c>
    </row>
    <row r="206" spans="1:12" x14ac:dyDescent="0.25">
      <c r="B206" s="26" t="s">
        <v>8</v>
      </c>
      <c r="C206" s="34">
        <f t="shared" ref="C206:C214" si="27">+I180</f>
        <v>123875565.12171164</v>
      </c>
      <c r="D206" s="45"/>
      <c r="E206" s="45"/>
      <c r="F206" s="45"/>
      <c r="G206" s="45"/>
      <c r="H206" s="69">
        <f t="shared" ref="H206:H214" si="28">+G46</f>
        <v>-9.6281661936502798E-5</v>
      </c>
      <c r="I206" s="34">
        <f t="shared" ref="I206:I214" si="29">+C206*(1+$D$205-$E$205-$F$205-$G$205+H206)</f>
        <v>129857125.57064754</v>
      </c>
    </row>
    <row r="207" spans="1:12" x14ac:dyDescent="0.25">
      <c r="B207" s="26" t="s">
        <v>9</v>
      </c>
      <c r="C207" s="34">
        <f t="shared" si="27"/>
        <v>89332565.28534691</v>
      </c>
      <c r="D207" s="45"/>
      <c r="E207" s="45"/>
      <c r="F207" s="45"/>
      <c r="G207" s="45"/>
      <c r="H207" s="69">
        <f t="shared" si="28"/>
        <v>3.2828398296149309E-4</v>
      </c>
      <c r="I207" s="34">
        <f t="shared" si="29"/>
        <v>93684080.727558956</v>
      </c>
    </row>
    <row r="208" spans="1:12" x14ac:dyDescent="0.25">
      <c r="B208" s="26" t="s">
        <v>10</v>
      </c>
      <c r="C208" s="34">
        <f t="shared" si="27"/>
        <v>33849629.661206633</v>
      </c>
      <c r="D208" s="45"/>
      <c r="E208" s="45"/>
      <c r="F208" s="45"/>
      <c r="G208" s="45"/>
      <c r="H208" s="69">
        <f t="shared" si="28"/>
        <v>3.3863981362234621E-4</v>
      </c>
      <c r="I208" s="34">
        <f t="shared" si="29"/>
        <v>35498843.477500729</v>
      </c>
    </row>
    <row r="209" spans="2:12" x14ac:dyDescent="0.25">
      <c r="B209" s="26" t="s">
        <v>11</v>
      </c>
      <c r="C209" s="34">
        <f t="shared" si="27"/>
        <v>156725729.34521443</v>
      </c>
      <c r="D209" s="45"/>
      <c r="E209" s="45"/>
      <c r="F209" s="45"/>
      <c r="G209" s="45"/>
      <c r="H209" s="69">
        <f t="shared" si="28"/>
        <v>-5.2124897831584303E-4</v>
      </c>
      <c r="I209" s="34">
        <f t="shared" si="29"/>
        <v>164226917.33237529</v>
      </c>
    </row>
    <row r="210" spans="2:12" x14ac:dyDescent="0.25">
      <c r="B210" s="26" t="s">
        <v>12</v>
      </c>
      <c r="C210" s="34">
        <f t="shared" si="27"/>
        <v>70381172.610255197</v>
      </c>
      <c r="D210" s="45"/>
      <c r="E210" s="45"/>
      <c r="F210" s="45"/>
      <c r="G210" s="45"/>
      <c r="H210" s="69">
        <f t="shared" si="28"/>
        <v>1.9428981556073019E-4</v>
      </c>
      <c r="I210" s="34">
        <f t="shared" si="29"/>
        <v>73800108.278754219</v>
      </c>
    </row>
    <row r="211" spans="2:12" x14ac:dyDescent="0.25">
      <c r="B211" s="26" t="s">
        <v>13</v>
      </c>
      <c r="C211" s="34">
        <f t="shared" si="27"/>
        <v>59822067.097617097</v>
      </c>
      <c r="D211" s="45"/>
      <c r="E211" s="45"/>
      <c r="F211" s="45"/>
      <c r="G211" s="45"/>
      <c r="H211" s="69">
        <f t="shared" si="28"/>
        <v>2.5944293906788761E-4</v>
      </c>
      <c r="I211" s="34">
        <f t="shared" si="29"/>
        <v>62731966.274355836</v>
      </c>
    </row>
    <row r="212" spans="2:12" x14ac:dyDescent="0.25">
      <c r="B212" s="26" t="s">
        <v>14</v>
      </c>
      <c r="C212" s="34">
        <f t="shared" si="27"/>
        <v>132382363.9713994</v>
      </c>
      <c r="D212" s="45"/>
      <c r="E212" s="45"/>
      <c r="F212" s="45"/>
      <c r="G212" s="45"/>
      <c r="H212" s="69">
        <f t="shared" si="28"/>
        <v>-3.1371420155713398E-4</v>
      </c>
      <c r="I212" s="34">
        <f t="shared" si="29"/>
        <v>138745906.68048602</v>
      </c>
    </row>
    <row r="213" spans="2:12" x14ac:dyDescent="0.25">
      <c r="B213" s="26" t="s">
        <v>15</v>
      </c>
      <c r="C213" s="34">
        <f t="shared" si="27"/>
        <v>26357195.176840719</v>
      </c>
      <c r="D213" s="45"/>
      <c r="E213" s="45"/>
      <c r="F213" s="45"/>
      <c r="G213" s="45"/>
      <c r="H213" s="69">
        <f t="shared" si="28"/>
        <v>-3.0588269972245998E-4</v>
      </c>
      <c r="I213" s="34">
        <f t="shared" si="29"/>
        <v>27624376.52986262</v>
      </c>
    </row>
    <row r="214" spans="2:12" x14ac:dyDescent="0.25">
      <c r="B214" s="26" t="s">
        <v>16</v>
      </c>
      <c r="C214" s="34">
        <f t="shared" si="27"/>
        <v>15849139.971818203</v>
      </c>
      <c r="D214" s="45"/>
      <c r="E214" s="45"/>
      <c r="F214" s="45"/>
      <c r="G214" s="45"/>
      <c r="H214" s="69">
        <f t="shared" si="28"/>
        <v>-8.757534714342154E-4</v>
      </c>
      <c r="I214" s="34">
        <f t="shared" si="29"/>
        <v>16602091.009481534</v>
      </c>
    </row>
    <row r="215" spans="2:12" x14ac:dyDescent="0.25">
      <c r="I215" s="61">
        <f>+SUM(I205:I214)</f>
        <v>876733671.62429392</v>
      </c>
    </row>
    <row r="216" spans="2:12" x14ac:dyDescent="0.25">
      <c r="B216" s="8" t="s">
        <v>97</v>
      </c>
    </row>
    <row r="218" spans="2:12" ht="18" x14ac:dyDescent="0.25">
      <c r="B218" s="26"/>
      <c r="C218" s="15" t="s">
        <v>98</v>
      </c>
      <c r="D218" s="15" t="s">
        <v>99</v>
      </c>
      <c r="E218" s="15" t="s">
        <v>100</v>
      </c>
      <c r="F218" s="15" t="s">
        <v>101</v>
      </c>
      <c r="G218" s="15" t="s">
        <v>102</v>
      </c>
      <c r="H218" s="15" t="s">
        <v>103</v>
      </c>
      <c r="I218" s="15" t="s">
        <v>104</v>
      </c>
      <c r="J218" s="15" t="s">
        <v>105</v>
      </c>
      <c r="K218" s="48" t="s">
        <v>106</v>
      </c>
      <c r="L218" s="15" t="s">
        <v>51</v>
      </c>
    </row>
    <row r="219" spans="2:12" x14ac:dyDescent="0.25">
      <c r="B219" s="26" t="s">
        <v>7</v>
      </c>
      <c r="C219" s="75">
        <v>2145695.2933333335</v>
      </c>
      <c r="D219" s="75">
        <v>-19033.099922199999</v>
      </c>
      <c r="E219" s="75">
        <v>29592.639999999999</v>
      </c>
      <c r="F219" s="27">
        <f t="shared" ref="F219:F228" si="30">+C219+D219+E219</f>
        <v>2156254.8334111334</v>
      </c>
      <c r="G219" s="75">
        <v>12108480.148932002</v>
      </c>
      <c r="H219" s="49">
        <v>0</v>
      </c>
      <c r="I219" s="49">
        <v>0</v>
      </c>
      <c r="J219" s="27">
        <f>+H219+I219</f>
        <v>0</v>
      </c>
      <c r="K219" s="27">
        <v>-4788272.5216371752</v>
      </c>
      <c r="L219" s="27">
        <f>+F219+G219+J219+K219</f>
        <v>9476462.4607059602</v>
      </c>
    </row>
    <row r="220" spans="2:12" x14ac:dyDescent="0.25">
      <c r="B220" s="26" t="s">
        <v>8</v>
      </c>
      <c r="C220" s="75">
        <v>1201913.8233333335</v>
      </c>
      <c r="D220" s="75">
        <v>0</v>
      </c>
      <c r="E220" s="75">
        <v>20217.886666666669</v>
      </c>
      <c r="F220" s="27">
        <f t="shared" si="30"/>
        <v>1222131.7100000002</v>
      </c>
      <c r="G220" s="75">
        <v>6761299.3511715019</v>
      </c>
      <c r="H220" s="49">
        <v>0</v>
      </c>
      <c r="I220" s="49">
        <v>0</v>
      </c>
      <c r="J220" s="27">
        <f t="shared" ref="J220:J228" si="31">+H220+I220</f>
        <v>0</v>
      </c>
      <c r="K220" s="27">
        <v>-5936737.2842276711</v>
      </c>
      <c r="L220" s="27">
        <f t="shared" ref="L220:L228" si="32">+F220+G220+J220+K220</f>
        <v>2046693.7769438308</v>
      </c>
    </row>
    <row r="221" spans="2:12" x14ac:dyDescent="0.25">
      <c r="B221" s="26" t="s">
        <v>9</v>
      </c>
      <c r="C221" s="75">
        <v>2188543.0766666667</v>
      </c>
      <c r="D221" s="75">
        <v>-93088.210260133332</v>
      </c>
      <c r="E221" s="75">
        <v>36693.786666666667</v>
      </c>
      <c r="F221" s="27">
        <f t="shared" si="30"/>
        <v>2132148.6530732</v>
      </c>
      <c r="G221" s="75">
        <v>12250102.156105503</v>
      </c>
      <c r="H221" s="49">
        <v>0</v>
      </c>
      <c r="I221" s="49">
        <v>0</v>
      </c>
      <c r="J221" s="27">
        <f t="shared" si="31"/>
        <v>0</v>
      </c>
      <c r="K221" s="27">
        <v>-5576250.4030637387</v>
      </c>
      <c r="L221" s="27">
        <f t="shared" si="32"/>
        <v>8806000.4061149638</v>
      </c>
    </row>
    <row r="222" spans="2:12" x14ac:dyDescent="0.25">
      <c r="B222" s="26" t="s">
        <v>10</v>
      </c>
      <c r="C222" s="75">
        <v>466809.75333333336</v>
      </c>
      <c r="D222" s="75">
        <v>0</v>
      </c>
      <c r="E222" s="75">
        <v>9263.4966666666678</v>
      </c>
      <c r="F222" s="27">
        <f t="shared" si="30"/>
        <v>476073.25</v>
      </c>
      <c r="G222" s="75">
        <v>2564645.888665</v>
      </c>
      <c r="H222" s="49">
        <v>0</v>
      </c>
      <c r="I222" s="49">
        <v>0</v>
      </c>
      <c r="J222" s="27">
        <f t="shared" si="31"/>
        <v>0</v>
      </c>
      <c r="K222" s="27">
        <v>-1310860.7696635611</v>
      </c>
      <c r="L222" s="27">
        <f t="shared" si="32"/>
        <v>1729858.3690014388</v>
      </c>
    </row>
    <row r="223" spans="2:12" x14ac:dyDescent="0.25">
      <c r="B223" s="26" t="s">
        <v>11</v>
      </c>
      <c r="C223" s="75">
        <v>1633632.413333334</v>
      </c>
      <c r="D223" s="75">
        <v>0</v>
      </c>
      <c r="E223" s="75">
        <v>31505.706666666665</v>
      </c>
      <c r="F223" s="27">
        <f t="shared" si="30"/>
        <v>1665138.1200000006</v>
      </c>
      <c r="G223" s="75">
        <v>9218832.2099440061</v>
      </c>
      <c r="H223" s="49">
        <v>0</v>
      </c>
      <c r="I223" s="49">
        <v>0</v>
      </c>
      <c r="J223" s="27">
        <f t="shared" si="31"/>
        <v>0</v>
      </c>
      <c r="K223" s="27">
        <v>-7435521.0862856945</v>
      </c>
      <c r="L223" s="27">
        <f t="shared" si="32"/>
        <v>3448449.2436583126</v>
      </c>
    </row>
    <row r="224" spans="2:12" x14ac:dyDescent="0.25">
      <c r="B224" s="26" t="s">
        <v>12</v>
      </c>
      <c r="C224" s="75">
        <v>903688.67333333346</v>
      </c>
      <c r="D224" s="75">
        <v>-7175.7192330000007</v>
      </c>
      <c r="E224" s="75">
        <v>19910.433333333334</v>
      </c>
      <c r="F224" s="27">
        <f t="shared" si="30"/>
        <v>916423.38743366685</v>
      </c>
      <c r="G224" s="75">
        <v>5099650.4097490013</v>
      </c>
      <c r="H224" s="49">
        <v>0</v>
      </c>
      <c r="I224" s="49">
        <v>0</v>
      </c>
      <c r="J224" s="27">
        <f t="shared" si="31"/>
        <v>0</v>
      </c>
      <c r="K224" s="27">
        <v>-3470043.0262814565</v>
      </c>
      <c r="L224" s="27">
        <f t="shared" si="32"/>
        <v>2546030.7709012115</v>
      </c>
    </row>
    <row r="225" spans="2:12" x14ac:dyDescent="0.25">
      <c r="B225" s="26" t="s">
        <v>13</v>
      </c>
      <c r="C225" s="75">
        <v>527209.49999999988</v>
      </c>
      <c r="D225" s="75">
        <v>-15818.808876933334</v>
      </c>
      <c r="E225" s="75">
        <v>20693.64</v>
      </c>
      <c r="F225" s="27">
        <f t="shared" si="30"/>
        <v>532084.33112306648</v>
      </c>
      <c r="G225" s="75">
        <v>2975414.5752380001</v>
      </c>
      <c r="H225" s="49">
        <v>0</v>
      </c>
      <c r="I225" s="49">
        <v>0</v>
      </c>
      <c r="J225" s="27">
        <f t="shared" si="31"/>
        <v>0</v>
      </c>
      <c r="K225" s="27">
        <v>-3255216.1315666782</v>
      </c>
      <c r="L225" s="27">
        <f t="shared" si="32"/>
        <v>252282.77479438856</v>
      </c>
    </row>
    <row r="226" spans="2:12" x14ac:dyDescent="0.25">
      <c r="B226" s="26" t="s">
        <v>14</v>
      </c>
      <c r="C226" s="75">
        <v>1556559.5866666667</v>
      </c>
      <c r="D226" s="75">
        <v>-5402.8858996666668</v>
      </c>
      <c r="E226" s="75">
        <v>33355.370000000003</v>
      </c>
      <c r="F226" s="27">
        <f t="shared" si="30"/>
        <v>1584512.0707670001</v>
      </c>
      <c r="G226" s="75">
        <v>7562802.9556689998</v>
      </c>
      <c r="H226" s="49">
        <v>0</v>
      </c>
      <c r="I226" s="49">
        <v>0</v>
      </c>
      <c r="J226" s="27">
        <f t="shared" si="31"/>
        <v>0</v>
      </c>
      <c r="K226" s="27">
        <v>-6357742.3080849908</v>
      </c>
      <c r="L226" s="27">
        <f t="shared" si="32"/>
        <v>2789572.7183510084</v>
      </c>
    </row>
    <row r="227" spans="2:12" x14ac:dyDescent="0.25">
      <c r="B227" s="26" t="s">
        <v>15</v>
      </c>
      <c r="C227" s="75">
        <v>328382.33</v>
      </c>
      <c r="D227" s="75">
        <v>-497.55656986666668</v>
      </c>
      <c r="E227" s="75">
        <v>10377.076666666666</v>
      </c>
      <c r="F227" s="27">
        <f t="shared" si="30"/>
        <v>338261.85009680002</v>
      </c>
      <c r="G227" s="75">
        <v>1817333.1118494996</v>
      </c>
      <c r="H227" s="49">
        <v>0</v>
      </c>
      <c r="I227" s="49">
        <v>0</v>
      </c>
      <c r="J227" s="27">
        <f t="shared" si="31"/>
        <v>0</v>
      </c>
      <c r="K227" s="27">
        <v>-1001038.6801521641</v>
      </c>
      <c r="L227" s="27">
        <f t="shared" si="32"/>
        <v>1154556.2817941357</v>
      </c>
    </row>
    <row r="228" spans="2:12" x14ac:dyDescent="0.25">
      <c r="B228" s="26" t="s">
        <v>16</v>
      </c>
      <c r="C228" s="75">
        <v>193894.75333333333</v>
      </c>
      <c r="D228" s="75">
        <v>0</v>
      </c>
      <c r="E228" s="75">
        <v>3251.5933333333337</v>
      </c>
      <c r="F228" s="27">
        <f t="shared" si="30"/>
        <v>197146.34666666665</v>
      </c>
      <c r="G228" s="75">
        <v>1094176.8811350001</v>
      </c>
      <c r="H228" s="49">
        <v>0</v>
      </c>
      <c r="I228" s="49">
        <v>0</v>
      </c>
      <c r="J228" s="27">
        <f t="shared" si="31"/>
        <v>0</v>
      </c>
      <c r="K228" s="27">
        <v>-723210.68641801737</v>
      </c>
      <c r="L228" s="27">
        <f t="shared" si="32"/>
        <v>568112.54138364946</v>
      </c>
    </row>
    <row r="229" spans="2:12" x14ac:dyDescent="0.25">
      <c r="C229" s="13"/>
      <c r="E229" s="13"/>
      <c r="F229" s="61">
        <f>+SUM(F219:F228)</f>
        <v>11220174.552571533</v>
      </c>
      <c r="G229" s="61">
        <f>+SUM(G219:G228)</f>
        <v>61452737.68845851</v>
      </c>
      <c r="K229" s="61">
        <f>+SUM(K219:K228)</f>
        <v>-39854892.897381149</v>
      </c>
    </row>
    <row r="230" spans="2:12" x14ac:dyDescent="0.25">
      <c r="B230" s="8" t="s">
        <v>107</v>
      </c>
    </row>
    <row r="231" spans="2:12" ht="15.75" thickBot="1" x14ac:dyDescent="0.3"/>
    <row r="232" spans="2:12" ht="18.75" thickBot="1" x14ac:dyDescent="0.3">
      <c r="B232" s="53"/>
      <c r="C232" s="15" t="s">
        <v>96</v>
      </c>
      <c r="D232" s="15" t="str">
        <f t="shared" ref="D232:D242" si="33">+L218</f>
        <v>Totaal aanvullend</v>
      </c>
      <c r="E232" s="54" t="s">
        <v>108</v>
      </c>
    </row>
    <row r="233" spans="2:12" x14ac:dyDescent="0.25">
      <c r="B233" s="16" t="s">
        <v>7</v>
      </c>
      <c r="C233" s="70">
        <f>+I205</f>
        <v>133962255.74327101</v>
      </c>
      <c r="D233" s="56">
        <f t="shared" si="33"/>
        <v>9476462.4607059602</v>
      </c>
      <c r="E233" s="57">
        <f>+D233+C233</f>
        <v>143438718.20397696</v>
      </c>
    </row>
    <row r="234" spans="2:12" x14ac:dyDescent="0.25">
      <c r="B234" s="19" t="s">
        <v>8</v>
      </c>
      <c r="C234" s="70">
        <f t="shared" ref="C234:C242" si="34">+I206</f>
        <v>129857125.57064754</v>
      </c>
      <c r="D234" s="56">
        <f t="shared" si="33"/>
        <v>2046693.7769438308</v>
      </c>
      <c r="E234" s="59">
        <f t="shared" ref="E234:E242" si="35">+D234+C234</f>
        <v>131903819.34759137</v>
      </c>
    </row>
    <row r="235" spans="2:12" x14ac:dyDescent="0.25">
      <c r="B235" s="19" t="s">
        <v>9</v>
      </c>
      <c r="C235" s="70">
        <f t="shared" si="34"/>
        <v>93684080.727558956</v>
      </c>
      <c r="D235" s="56">
        <f t="shared" si="33"/>
        <v>8806000.4061149638</v>
      </c>
      <c r="E235" s="59">
        <f t="shared" si="35"/>
        <v>102490081.13367392</v>
      </c>
    </row>
    <row r="236" spans="2:12" x14ac:dyDescent="0.25">
      <c r="B236" s="19" t="s">
        <v>10</v>
      </c>
      <c r="C236" s="70">
        <f t="shared" si="34"/>
        <v>35498843.477500729</v>
      </c>
      <c r="D236" s="56">
        <f t="shared" si="33"/>
        <v>1729858.3690014388</v>
      </c>
      <c r="E236" s="59">
        <f t="shared" si="35"/>
        <v>37228701.84650217</v>
      </c>
    </row>
    <row r="237" spans="2:12" x14ac:dyDescent="0.25">
      <c r="B237" s="19" t="s">
        <v>11</v>
      </c>
      <c r="C237" s="70">
        <f t="shared" si="34"/>
        <v>164226917.33237529</v>
      </c>
      <c r="D237" s="56">
        <f t="shared" si="33"/>
        <v>3448449.2436583126</v>
      </c>
      <c r="E237" s="59">
        <f t="shared" si="35"/>
        <v>167675366.57603359</v>
      </c>
    </row>
    <row r="238" spans="2:12" x14ac:dyDescent="0.25">
      <c r="B238" s="19" t="s">
        <v>12</v>
      </c>
      <c r="C238" s="70">
        <f t="shared" si="34"/>
        <v>73800108.278754219</v>
      </c>
      <c r="D238" s="56">
        <f t="shared" si="33"/>
        <v>2546030.7709012115</v>
      </c>
      <c r="E238" s="59">
        <f t="shared" si="35"/>
        <v>76346139.049655437</v>
      </c>
    </row>
    <row r="239" spans="2:12" x14ac:dyDescent="0.25">
      <c r="B239" s="19" t="s">
        <v>13</v>
      </c>
      <c r="C239" s="70">
        <f t="shared" si="34"/>
        <v>62731966.274355836</v>
      </c>
      <c r="D239" s="56">
        <f t="shared" si="33"/>
        <v>252282.77479438856</v>
      </c>
      <c r="E239" s="59">
        <f t="shared" si="35"/>
        <v>62984249.049150229</v>
      </c>
    </row>
    <row r="240" spans="2:12" x14ac:dyDescent="0.25">
      <c r="B240" s="19" t="s">
        <v>14</v>
      </c>
      <c r="C240" s="70">
        <f t="shared" si="34"/>
        <v>138745906.68048602</v>
      </c>
      <c r="D240" s="56">
        <f t="shared" si="33"/>
        <v>2789572.7183510084</v>
      </c>
      <c r="E240" s="59">
        <f t="shared" si="35"/>
        <v>141535479.39883703</v>
      </c>
    </row>
    <row r="241" spans="2:5" x14ac:dyDescent="0.25">
      <c r="B241" s="19" t="s">
        <v>15</v>
      </c>
      <c r="C241" s="70">
        <f t="shared" si="34"/>
        <v>27624376.52986262</v>
      </c>
      <c r="D241" s="56">
        <f t="shared" si="33"/>
        <v>1154556.2817941357</v>
      </c>
      <c r="E241" s="59">
        <f t="shared" si="35"/>
        <v>28778932.811656754</v>
      </c>
    </row>
    <row r="242" spans="2:5" ht="15.75" thickBot="1" x14ac:dyDescent="0.3">
      <c r="B242" s="20" t="s">
        <v>16</v>
      </c>
      <c r="C242" s="70">
        <f t="shared" si="34"/>
        <v>16602091.009481534</v>
      </c>
      <c r="D242" s="56">
        <f t="shared" si="33"/>
        <v>568112.54138364946</v>
      </c>
      <c r="E242" s="60">
        <f t="shared" si="35"/>
        <v>17170203.550865185</v>
      </c>
    </row>
    <row r="243" spans="2:5" x14ac:dyDescent="0.25">
      <c r="C243" s="61">
        <f t="shared" ref="C243:E243" si="36">+SUM(C233:C242)</f>
        <v>876733671.62429392</v>
      </c>
      <c r="D243" s="61">
        <f t="shared" si="36"/>
        <v>32818019.343648903</v>
      </c>
      <c r="E243" s="61">
        <f t="shared" si="36"/>
        <v>909551690.96794271</v>
      </c>
    </row>
  </sheetData>
  <mergeCells count="25">
    <mergeCell ref="B8:J8"/>
    <mergeCell ref="D179:D188"/>
    <mergeCell ref="E179:E188"/>
    <mergeCell ref="F179:F188"/>
    <mergeCell ref="G179:G188"/>
    <mergeCell ref="B191:J191"/>
    <mergeCell ref="D205:D214"/>
    <mergeCell ref="E205:E214"/>
    <mergeCell ref="F205:F214"/>
    <mergeCell ref="G205:G214"/>
    <mergeCell ref="C96:C105"/>
    <mergeCell ref="E96:E105"/>
    <mergeCell ref="F96:F105"/>
    <mergeCell ref="H96:H105"/>
    <mergeCell ref="B108:J108"/>
    <mergeCell ref="D128:D137"/>
    <mergeCell ref="E128:E137"/>
    <mergeCell ref="F128:F137"/>
    <mergeCell ref="G128:G137"/>
    <mergeCell ref="B2:J3"/>
    <mergeCell ref="B7:J7"/>
    <mergeCell ref="C45:C54"/>
    <mergeCell ref="E45:E54"/>
    <mergeCell ref="F45:F54"/>
    <mergeCell ref="H45:H54"/>
  </mergeCells>
  <hyperlinks>
    <hyperlink ref="E89:I89" r:id="rId1" display="https://bestat.statbel.fgov.be/bestat/crosstable.xhtml?view=876acb9d-4eae-408e-93d9-88eae4ad1eaf" xr:uid="{4F0C423E-256F-42B2-BCBD-AB21CDE21529}"/>
    <hyperlink ref="E115:I115" r:id="rId2" display="https://www.plan.be/databases/17-nl-indexcijfer_der_consumptieprijzen_inflatievooruitzichten" xr:uid="{E32EE572-1DAC-456C-829C-1DBC40CBB37E}"/>
    <hyperlink ref="E172:I172" r:id="rId3" display="https://bestat.statbel.fgov.be/bestat/crosstable.xhtml?view=876acb9d-4eae-408e-93d9-88eae4ad1eaf" xr:uid="{90583A4F-9BBD-4A81-9562-4028E54159C0}"/>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aabf7fb0be0efa736609aefc912e377d">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ff94e258df4ab531b6825425a8be82e0"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Props1.xml><?xml version="1.0" encoding="utf-8"?>
<ds:datastoreItem xmlns:ds="http://schemas.openxmlformats.org/officeDocument/2006/customXml" ds:itemID="{A314BA60-9FE6-4530-B2D5-58DFC5A08E6A}"/>
</file>

<file path=customXml/itemProps2.xml><?xml version="1.0" encoding="utf-8"?>
<ds:datastoreItem xmlns:ds="http://schemas.openxmlformats.org/officeDocument/2006/customXml" ds:itemID="{BFD1893B-1C21-4105-B648-1EB16538084A}"/>
</file>

<file path=customXml/itemProps3.xml><?xml version="1.0" encoding="utf-8"?>
<ds:datastoreItem xmlns:ds="http://schemas.openxmlformats.org/officeDocument/2006/customXml" ds:itemID="{11FF0FFB-06F3-4DB2-A164-7EF4634934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ENDO ELEK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Jonas De Smit</dc:creator>
  <cp:lastModifiedBy>Jonas De Smit</cp:lastModifiedBy>
  <dcterms:created xsi:type="dcterms:W3CDTF">2022-10-06T04:30:10Z</dcterms:created>
  <dcterms:modified xsi:type="dcterms:W3CDTF">2022-10-06T04:40:08Z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ies>
</file>