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o365vreg.sharepoint.com/sites/KT_Tariefregulering/Gedeelde  documenten/Consultaties/2022 Q2 timing captar/Consultatietekst/"/>
    </mc:Choice>
  </mc:AlternateContent>
  <xr:revisionPtr revIDLastSave="25" documentId="8_{B49C7262-9709-4015-9D1F-E739A6873728}" xr6:coauthVersionLast="47" xr6:coauthVersionMax="47" xr10:uidLastSave="{29BFCB18-4FE1-4294-8534-987D5D03E681}"/>
  <workbookProtection workbookAlgorithmName="SHA-512" workbookHashValue="IkLm0Iz8S+AgW7nVbvcX061IZmC8uKxsBr5kgukBkQub2EeN08LIYUxO1p5ml2sphTgxyOyp5b0P452UBrXmpw==" workbookSaltValue="780bxOz1MLMNCaZA2GY4Nw==" workbookSpinCount="100000" lockStructure="1"/>
  <bookViews>
    <workbookView xWindow="28680" yWindow="-120" windowWidth="25440" windowHeight="15390" tabRatio="717" xr2:uid="{00000000-000D-0000-FFFF-FFFF00000000}"/>
  </bookViews>
  <sheets>
    <sheet name="TITELBLAD" sheetId="4" r:id="rId1"/>
    <sheet name="T1" sheetId="1" r:id="rId2"/>
    <sheet name="T2" sheetId="6" r:id="rId3"/>
    <sheet name="T3" sheetId="2" r:id="rId4"/>
    <sheet name="T4" sheetId="7" r:id="rId5"/>
    <sheet name="T5" sheetId="3" r:id="rId6"/>
    <sheet name="T6A" sheetId="18" r:id="rId7"/>
    <sheet name="T6B" sheetId="19" r:id="rId8"/>
    <sheet name="T6C" sheetId="20" r:id="rId9"/>
    <sheet name="T7" sheetId="9" r:id="rId10"/>
    <sheet name="T8" sheetId="8" r:id="rId11"/>
    <sheet name="T9" sheetId="28" r:id="rId12"/>
    <sheet name="T10" sheetId="27" r:id="rId13"/>
    <sheet name="T11A" sheetId="12" r:id="rId14"/>
    <sheet name="T11B" sheetId="26" r:id="rId15"/>
    <sheet name="T12" sheetId="29" r:id="rId16"/>
    <sheet name="Werkblad" sheetId="30" r:id="rId17"/>
  </sheets>
  <definedNames>
    <definedName name="_xlnm.Print_Area" localSheetId="13">T11A!$A$1:$L$34</definedName>
    <definedName name="_xlnm.Print_Area" localSheetId="14">T11B!$A$1:$J$13</definedName>
    <definedName name="_xlnm.Print_Area" localSheetId="2">'T2'!$A$1:$M$40</definedName>
    <definedName name="_xlnm.Print_Area" localSheetId="4">'T4'!$A$1:$AL$78</definedName>
    <definedName name="_xlnm.Print_Area" localSheetId="7">T6B!$A$1:$L$360</definedName>
    <definedName name="_xlnm.Print_Area" localSheetId="8">T6C!$A$1:$O$121</definedName>
    <definedName name="_xlnm.Print_Area" localSheetId="9">'T7'!$A$1:$R$27</definedName>
    <definedName name="_xlnm.Print_Area" localSheetId="10">'T8'!$A$1:$U$28</definedName>
    <definedName name="_xlnm.Print_Area" localSheetId="0">TITELBLAD!$A$1:$P$152</definedName>
    <definedName name="BEGINJAAR">TITELBLAD!$I$8</definedName>
    <definedName name="DNB">TITELBLAD!$F$5</definedName>
    <definedName name="EINDJAAR">TITELBLAD!$I$9</definedName>
    <definedName name="JAAR">TITELBLAD!$I$11</definedName>
    <definedName name="ONDERNEMINGSNUMMER">TITELBLAD!$F$6</definedName>
    <definedName name="SAPBEXrevision" localSheetId="13" hidden="1">23</definedName>
    <definedName name="SAPBEXrevision" localSheetId="14" hidden="1">23</definedName>
    <definedName name="SAPBEXrevision" hidden="1">10</definedName>
    <definedName name="SAPBEXsysID" hidden="1">"BP1"</definedName>
    <definedName name="SAPBEXwbID" localSheetId="13" hidden="1">"3OXN00JDSWKKLN5ZRDB3JJU3L"</definedName>
    <definedName name="SAPBEXwbID" localSheetId="14" hidden="1">"3OXN00JDSWKKLN5ZRDB3JJU3L"</definedName>
    <definedName name="SAPBEXwbID" hidden="1">"4751QXOCD67AJ09JC6QHJDZY6"</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73" i="3" l="1"/>
  <c r="J30" i="29"/>
  <c r="H30" i="29"/>
  <c r="G30" i="29"/>
  <c r="F30" i="29"/>
  <c r="G32" i="29"/>
  <c r="F32" i="29"/>
  <c r="E32" i="29"/>
  <c r="M30" i="29" l="1"/>
  <c r="M28" i="29"/>
  <c r="E37" i="29"/>
  <c r="E36" i="29"/>
  <c r="I30" i="29"/>
  <c r="E30" i="29"/>
  <c r="J28" i="29"/>
  <c r="I28" i="29"/>
  <c r="H28" i="29"/>
  <c r="G28" i="29"/>
  <c r="F28" i="29"/>
  <c r="E28" i="29"/>
  <c r="L26" i="29"/>
  <c r="K26" i="29"/>
  <c r="J26" i="29"/>
  <c r="I26" i="29"/>
  <c r="H26" i="29"/>
  <c r="G26" i="29"/>
  <c r="F26" i="29"/>
  <c r="E26" i="29"/>
  <c r="E39" i="29" s="1"/>
  <c r="D32" i="29"/>
  <c r="D30" i="29" l="1"/>
  <c r="D28" i="29"/>
  <c r="AJ15" i="3"/>
  <c r="J40" i="6" l="1"/>
  <c r="J38" i="6"/>
  <c r="J36" i="6"/>
  <c r="J35" i="6"/>
  <c r="J31" i="6"/>
  <c r="J29" i="6"/>
  <c r="J19" i="6"/>
  <c r="H9" i="6"/>
  <c r="F9" i="6"/>
  <c r="J9" i="6" s="1"/>
  <c r="I9" i="6" s="1"/>
  <c r="J25" i="6"/>
  <c r="J24" i="6"/>
  <c r="J23" i="6"/>
  <c r="J22" i="6"/>
  <c r="J21" i="6"/>
  <c r="J20" i="6"/>
  <c r="J15" i="6"/>
  <c r="G15" i="6" s="1"/>
  <c r="G9" i="6" l="1"/>
  <c r="D26" i="29"/>
  <c r="I25" i="20" l="1"/>
  <c r="E96" i="20" l="1"/>
  <c r="V14" i="8"/>
  <c r="V13" i="8"/>
  <c r="V12" i="8"/>
  <c r="V11" i="8"/>
  <c r="V10" i="8"/>
  <c r="S14" i="8"/>
  <c r="S13" i="8"/>
  <c r="S12" i="8"/>
  <c r="S11" i="8"/>
  <c r="S10" i="8"/>
  <c r="P14" i="8"/>
  <c r="P13" i="8"/>
  <c r="P12" i="8"/>
  <c r="P11" i="8"/>
  <c r="P10" i="8"/>
  <c r="C342" i="19" l="1"/>
  <c r="C356" i="19" s="1"/>
  <c r="C310" i="19"/>
  <c r="C324" i="19" s="1"/>
  <c r="C278" i="19"/>
  <c r="C292" i="19" s="1"/>
  <c r="C246" i="19"/>
  <c r="C260" i="19" s="1"/>
  <c r="C214" i="19"/>
  <c r="C228" i="19" s="1"/>
  <c r="C182" i="19"/>
  <c r="C196" i="19" s="1"/>
  <c r="C150" i="19"/>
  <c r="C164" i="19" s="1"/>
  <c r="C118" i="19"/>
  <c r="C132" i="19" s="1"/>
  <c r="C86" i="19"/>
  <c r="C100" i="19" s="1"/>
  <c r="C54" i="19"/>
  <c r="C68" i="19" s="1"/>
  <c r="C23" i="19"/>
  <c r="C37" i="19" s="1"/>
  <c r="J65" i="3"/>
  <c r="J64" i="3"/>
  <c r="S35" i="3"/>
  <c r="U35" i="3" s="1"/>
  <c r="S34" i="3"/>
  <c r="U34" i="3" s="1"/>
  <c r="S33" i="3"/>
  <c r="U33" i="3" s="1"/>
  <c r="S32" i="3"/>
  <c r="A1" i="9"/>
  <c r="A1" i="7"/>
  <c r="E12" i="1"/>
  <c r="A1" i="8"/>
  <c r="A1" i="19"/>
  <c r="A1" i="3"/>
  <c r="A56" i="4"/>
  <c r="A53" i="4"/>
  <c r="A52" i="4"/>
  <c r="A1" i="18"/>
  <c r="S39" i="3" l="1"/>
  <c r="U32" i="3"/>
  <c r="U39" i="3" s="1"/>
  <c r="A1" i="1"/>
  <c r="A42" i="4" s="1"/>
  <c r="A1" i="26"/>
  <c r="A55" i="4" s="1"/>
  <c r="A1" i="12"/>
  <c r="A54" i="4" s="1"/>
  <c r="A51" i="4"/>
  <c r="A49" i="4"/>
  <c r="A46" i="4"/>
  <c r="J37" i="29"/>
  <c r="J36" i="29"/>
  <c r="I37" i="29"/>
  <c r="I36" i="29"/>
  <c r="H37" i="29"/>
  <c r="H36" i="29"/>
  <c r="G37" i="29"/>
  <c r="G36" i="29"/>
  <c r="F37" i="29"/>
  <c r="F36" i="29"/>
  <c r="L39" i="29"/>
  <c r="K39" i="29"/>
  <c r="G39" i="29"/>
  <c r="D16" i="29"/>
  <c r="D15" i="29"/>
  <c r="D14" i="29"/>
  <c r="D13" i="29"/>
  <c r="D12" i="29"/>
  <c r="D11" i="29"/>
  <c r="D10" i="29"/>
  <c r="D4" i="29"/>
  <c r="J24" i="28"/>
  <c r="K24" i="28" s="1"/>
  <c r="H24" i="28"/>
  <c r="F24" i="28"/>
  <c r="D24" i="28"/>
  <c r="E24" i="28" s="1"/>
  <c r="J23" i="28"/>
  <c r="K23" i="28" s="1"/>
  <c r="H23" i="28"/>
  <c r="F23" i="28"/>
  <c r="D23" i="28"/>
  <c r="E23" i="28" s="1"/>
  <c r="J21" i="28"/>
  <c r="K21" i="28" s="1"/>
  <c r="J19" i="28"/>
  <c r="H19" i="28"/>
  <c r="K19" i="28" s="1"/>
  <c r="F19" i="28"/>
  <c r="D19" i="28"/>
  <c r="G19" i="28" s="1"/>
  <c r="J17" i="28"/>
  <c r="H17" i="28"/>
  <c r="I17" i="28" s="1"/>
  <c r="F17" i="28"/>
  <c r="D17" i="28"/>
  <c r="G17" i="28" s="1"/>
  <c r="J15" i="28"/>
  <c r="H15" i="28"/>
  <c r="K15" i="28" s="1"/>
  <c r="F15" i="28"/>
  <c r="D15" i="28"/>
  <c r="J13" i="28"/>
  <c r="H13" i="28"/>
  <c r="I13" i="28" s="1"/>
  <c r="F13" i="28"/>
  <c r="D13" i="28"/>
  <c r="G13" i="28" s="1"/>
  <c r="F11" i="28"/>
  <c r="I23" i="28"/>
  <c r="K13" i="28"/>
  <c r="D4" i="28"/>
  <c r="D4" i="27"/>
  <c r="K27" i="27"/>
  <c r="R25" i="27"/>
  <c r="O25" i="27"/>
  <c r="L25" i="27"/>
  <c r="I25" i="27"/>
  <c r="F25" i="27"/>
  <c r="R24" i="27"/>
  <c r="O24" i="27"/>
  <c r="L24" i="27"/>
  <c r="I24" i="27"/>
  <c r="F24" i="27"/>
  <c r="Q22" i="27"/>
  <c r="Q27" i="27"/>
  <c r="P22" i="27"/>
  <c r="H21" i="28" s="1"/>
  <c r="R22" i="27"/>
  <c r="N22" i="27"/>
  <c r="N27" i="27"/>
  <c r="M22" i="27"/>
  <c r="O22" i="27"/>
  <c r="K22" i="27"/>
  <c r="J22" i="27"/>
  <c r="L22" i="27" s="1"/>
  <c r="H22" i="27"/>
  <c r="H27" i="27"/>
  <c r="G22" i="27"/>
  <c r="E22" i="27"/>
  <c r="F21" i="28" s="1"/>
  <c r="D22" i="27"/>
  <c r="R20" i="27"/>
  <c r="O20" i="27"/>
  <c r="L20" i="27"/>
  <c r="I20" i="27"/>
  <c r="F20" i="27"/>
  <c r="R18" i="27"/>
  <c r="O18" i="27"/>
  <c r="L18" i="27"/>
  <c r="I18" i="27"/>
  <c r="F18" i="27"/>
  <c r="R16" i="27"/>
  <c r="O16" i="27"/>
  <c r="L16" i="27"/>
  <c r="I16" i="27"/>
  <c r="F16" i="27"/>
  <c r="O28" i="29" s="1"/>
  <c r="Q28" i="29" s="1"/>
  <c r="R14" i="27"/>
  <c r="O14" i="27"/>
  <c r="L14" i="27"/>
  <c r="I14" i="27"/>
  <c r="F14" i="27"/>
  <c r="Q12" i="27"/>
  <c r="J11" i="28" s="1"/>
  <c r="P12" i="27"/>
  <c r="H11" i="28" s="1"/>
  <c r="O12" i="27"/>
  <c r="N12" i="27"/>
  <c r="M12" i="27"/>
  <c r="K12" i="27"/>
  <c r="J12" i="27"/>
  <c r="J27" i="27" s="1"/>
  <c r="L27" i="27" s="1"/>
  <c r="H12" i="27"/>
  <c r="G12" i="27"/>
  <c r="I12" i="27" s="1"/>
  <c r="E12" i="27"/>
  <c r="D12" i="27"/>
  <c r="O11" i="8"/>
  <c r="O14" i="8"/>
  <c r="O13" i="8"/>
  <c r="O12" i="8"/>
  <c r="O10" i="8"/>
  <c r="H15" i="8"/>
  <c r="I15" i="8"/>
  <c r="D4" i="20"/>
  <c r="A4" i="19"/>
  <c r="AC71" i="3"/>
  <c r="AD71" i="3"/>
  <c r="AC55" i="3"/>
  <c r="AD55" i="3"/>
  <c r="AC47" i="3"/>
  <c r="AD47" i="3"/>
  <c r="AJ67" i="3"/>
  <c r="AJ66" i="3"/>
  <c r="AJ65" i="3"/>
  <c r="AJ64" i="3"/>
  <c r="AJ51" i="3"/>
  <c r="AJ49" i="3"/>
  <c r="AJ55" i="3" s="1"/>
  <c r="AJ43" i="3"/>
  <c r="AJ41" i="3"/>
  <c r="AJ35" i="3"/>
  <c r="AJ34" i="3"/>
  <c r="AJ33" i="3"/>
  <c r="AJ32" i="3"/>
  <c r="AJ26" i="3"/>
  <c r="AJ25" i="3"/>
  <c r="AJ24" i="3"/>
  <c r="AJ23" i="3"/>
  <c r="AJ17" i="3"/>
  <c r="F5" i="3"/>
  <c r="A50" i="4"/>
  <c r="A45" i="4"/>
  <c r="A47" i="4"/>
  <c r="A48" i="4"/>
  <c r="F33" i="6"/>
  <c r="H33" i="6"/>
  <c r="H42" i="6" s="1"/>
  <c r="H27" i="6"/>
  <c r="F27" i="6"/>
  <c r="J27" i="6" s="1"/>
  <c r="I27" i="6" s="1"/>
  <c r="H17" i="6"/>
  <c r="F17" i="6"/>
  <c r="D4" i="6"/>
  <c r="E20" i="1"/>
  <c r="C4" i="1"/>
  <c r="B22" i="20"/>
  <c r="B74" i="20" s="1"/>
  <c r="A90" i="20" s="1"/>
  <c r="AN39" i="3"/>
  <c r="AK39" i="3"/>
  <c r="AA39" i="3"/>
  <c r="Z39" i="3"/>
  <c r="G39" i="3"/>
  <c r="F39" i="3"/>
  <c r="E39" i="3"/>
  <c r="D39" i="3"/>
  <c r="B39" i="3"/>
  <c r="AN30" i="3"/>
  <c r="AA30" i="3"/>
  <c r="Z30" i="3"/>
  <c r="G30" i="3"/>
  <c r="F30" i="3"/>
  <c r="E30" i="3"/>
  <c r="D30" i="3"/>
  <c r="H30" i="3" s="1"/>
  <c r="B30" i="3"/>
  <c r="BD37" i="3"/>
  <c r="I33" i="3"/>
  <c r="J33" i="3"/>
  <c r="M33" i="3"/>
  <c r="O33" i="3" s="1"/>
  <c r="P33" i="3"/>
  <c r="R33" i="3" s="1"/>
  <c r="W33" i="3"/>
  <c r="Y33" i="3" s="1"/>
  <c r="AM33" i="3"/>
  <c r="AP33" i="3"/>
  <c r="AQ33" i="3"/>
  <c r="AS33" i="3" s="1"/>
  <c r="AT33" i="3"/>
  <c r="AV33" i="3" s="1"/>
  <c r="AW33" i="3"/>
  <c r="AY33" i="3" s="1"/>
  <c r="M34" i="3"/>
  <c r="O34" i="3"/>
  <c r="P34" i="3"/>
  <c r="R34" i="3"/>
  <c r="W34" i="3"/>
  <c r="Y34" i="3"/>
  <c r="AM34" i="3"/>
  <c r="AP34" i="3"/>
  <c r="AQ34" i="3"/>
  <c r="AS34" i="3"/>
  <c r="AT34" i="3"/>
  <c r="AV34" i="3"/>
  <c r="AW34" i="3"/>
  <c r="AY34" i="3"/>
  <c r="M35" i="3"/>
  <c r="O35" i="3" s="1"/>
  <c r="P35" i="3"/>
  <c r="R35" i="3" s="1"/>
  <c r="W35" i="3"/>
  <c r="Y35" i="3" s="1"/>
  <c r="AM35" i="3"/>
  <c r="AP35" i="3"/>
  <c r="AQ35" i="3"/>
  <c r="AS35" i="3" s="1"/>
  <c r="AT35" i="3"/>
  <c r="AV35" i="3" s="1"/>
  <c r="AW35" i="3"/>
  <c r="AY35" i="3" s="1"/>
  <c r="I32" i="3"/>
  <c r="I24" i="3"/>
  <c r="L24" i="3" s="1"/>
  <c r="J24" i="3"/>
  <c r="M24" i="3"/>
  <c r="O24" i="3" s="1"/>
  <c r="P24" i="3"/>
  <c r="R24" i="3" s="1"/>
  <c r="W24" i="3"/>
  <c r="Y24" i="3" s="1"/>
  <c r="AK24" i="3"/>
  <c r="AM24" i="3" s="1"/>
  <c r="AP24" i="3"/>
  <c r="AQ24" i="3"/>
  <c r="AS24" i="3"/>
  <c r="AT24" i="3"/>
  <c r="AV24" i="3"/>
  <c r="AW24" i="3"/>
  <c r="AY24" i="3"/>
  <c r="I25" i="3"/>
  <c r="L25" i="3"/>
  <c r="J25" i="3"/>
  <c r="M25" i="3"/>
  <c r="O25" i="3" s="1"/>
  <c r="P25" i="3"/>
  <c r="R25" i="3" s="1"/>
  <c r="W25" i="3"/>
  <c r="Y25" i="3" s="1"/>
  <c r="AK25" i="3"/>
  <c r="AM25" i="3" s="1"/>
  <c r="AP25" i="3"/>
  <c r="AQ25" i="3"/>
  <c r="AS25" i="3"/>
  <c r="AT25" i="3"/>
  <c r="AV25" i="3"/>
  <c r="AW25" i="3"/>
  <c r="AY25" i="3"/>
  <c r="I26" i="3"/>
  <c r="J26" i="3"/>
  <c r="M26" i="3"/>
  <c r="O26" i="3" s="1"/>
  <c r="P26" i="3"/>
  <c r="R26" i="3" s="1"/>
  <c r="W26" i="3"/>
  <c r="Y26" i="3" s="1"/>
  <c r="AK26" i="3"/>
  <c r="AM26" i="3" s="1"/>
  <c r="AP26" i="3"/>
  <c r="AQ26" i="3"/>
  <c r="AS26" i="3" s="1"/>
  <c r="AT26" i="3"/>
  <c r="AV26" i="3" s="1"/>
  <c r="AW26" i="3"/>
  <c r="AY26" i="3" s="1"/>
  <c r="H35" i="3"/>
  <c r="H33" i="3"/>
  <c r="H26" i="3"/>
  <c r="H24" i="3"/>
  <c r="B71" i="3"/>
  <c r="AZ62" i="3"/>
  <c r="AZ73" i="3" s="1"/>
  <c r="AN55" i="3"/>
  <c r="AB55" i="3"/>
  <c r="AA55" i="3"/>
  <c r="Z55" i="3"/>
  <c r="AN47" i="3"/>
  <c r="AB47" i="3"/>
  <c r="AA47" i="3"/>
  <c r="Z47" i="3"/>
  <c r="AN21" i="3"/>
  <c r="AA21" i="3"/>
  <c r="Z21" i="3"/>
  <c r="G55" i="3"/>
  <c r="F55" i="3"/>
  <c r="E55" i="3"/>
  <c r="D55" i="3"/>
  <c r="B55" i="3"/>
  <c r="G47" i="3"/>
  <c r="F47" i="3"/>
  <c r="E47" i="3"/>
  <c r="D47" i="3"/>
  <c r="B47" i="3"/>
  <c r="G21" i="3"/>
  <c r="F21" i="3"/>
  <c r="E21" i="3"/>
  <c r="D21" i="3"/>
  <c r="B21" i="3"/>
  <c r="H21" i="3" s="1"/>
  <c r="H25" i="3"/>
  <c r="H23" i="3"/>
  <c r="H17" i="3"/>
  <c r="H15" i="3"/>
  <c r="H67" i="3"/>
  <c r="H66" i="3"/>
  <c r="H65" i="3"/>
  <c r="H64" i="3"/>
  <c r="H51" i="3"/>
  <c r="H49" i="3"/>
  <c r="H43" i="3"/>
  <c r="H41" i="3"/>
  <c r="H34" i="3"/>
  <c r="H32" i="3"/>
  <c r="H39" i="3"/>
  <c r="AN71" i="3"/>
  <c r="AB71" i="3"/>
  <c r="AA71" i="3"/>
  <c r="Z71" i="3"/>
  <c r="G71" i="3"/>
  <c r="F71" i="3"/>
  <c r="E71" i="3"/>
  <c r="D71" i="3"/>
  <c r="H71" i="3" s="1"/>
  <c r="AW67" i="3"/>
  <c r="AY67" i="3" s="1"/>
  <c r="AW66" i="3"/>
  <c r="AY66" i="3" s="1"/>
  <c r="AW65" i="3"/>
  <c r="AY65" i="3" s="1"/>
  <c r="AW64" i="3"/>
  <c r="AW51" i="3"/>
  <c r="AW49" i="3"/>
  <c r="AY49" i="3" s="1"/>
  <c r="AW43" i="3"/>
  <c r="AY43" i="3" s="1"/>
  <c r="AW41" i="3"/>
  <c r="AY41" i="3" s="1"/>
  <c r="AW32" i="3"/>
  <c r="AY32" i="3"/>
  <c r="AW23" i="3"/>
  <c r="AY23" i="3" s="1"/>
  <c r="AW17" i="3"/>
  <c r="AW21" i="3" s="1"/>
  <c r="AW15" i="3"/>
  <c r="AY15" i="3" s="1"/>
  <c r="AT67" i="3"/>
  <c r="AV67" i="3" s="1"/>
  <c r="AT66" i="3"/>
  <c r="AV66" i="3" s="1"/>
  <c r="AT65" i="3"/>
  <c r="AV65" i="3" s="1"/>
  <c r="AT64" i="3"/>
  <c r="AT51" i="3"/>
  <c r="AT55" i="3" s="1"/>
  <c r="AT49" i="3"/>
  <c r="AV49" i="3" s="1"/>
  <c r="AT43" i="3"/>
  <c r="AT41" i="3"/>
  <c r="AT32" i="3"/>
  <c r="AV32" i="3" s="1"/>
  <c r="AV39" i="3" s="1"/>
  <c r="AT23" i="3"/>
  <c r="AT30" i="3" s="1"/>
  <c r="AT17" i="3"/>
  <c r="AT21" i="3" s="1"/>
  <c r="AT15" i="3"/>
  <c r="AQ67" i="3"/>
  <c r="AQ66" i="3"/>
  <c r="AS66" i="3" s="1"/>
  <c r="AQ65" i="3"/>
  <c r="AQ71" i="3" s="1"/>
  <c r="AQ64" i="3"/>
  <c r="AS64" i="3" s="1"/>
  <c r="AQ51" i="3"/>
  <c r="AQ55" i="3" s="1"/>
  <c r="AQ49" i="3"/>
  <c r="AQ43" i="3"/>
  <c r="AS43" i="3" s="1"/>
  <c r="AQ41" i="3"/>
  <c r="AS41" i="3" s="1"/>
  <c r="AQ32" i="3"/>
  <c r="AQ23" i="3"/>
  <c r="AS23" i="3" s="1"/>
  <c r="AQ17" i="3"/>
  <c r="AQ15" i="3"/>
  <c r="AK67" i="3"/>
  <c r="AK66" i="3"/>
  <c r="AM66" i="3" s="1"/>
  <c r="AK65" i="3"/>
  <c r="AK64" i="3"/>
  <c r="AM51" i="3"/>
  <c r="AM49" i="3"/>
  <c r="AK47" i="3"/>
  <c r="AK23" i="3"/>
  <c r="AK17" i="3"/>
  <c r="AM17" i="3" s="1"/>
  <c r="AK15" i="3"/>
  <c r="W67" i="3"/>
  <c r="Y67" i="3" s="1"/>
  <c r="W66" i="3"/>
  <c r="Y66" i="3" s="1"/>
  <c r="W65" i="3"/>
  <c r="Y65" i="3" s="1"/>
  <c r="W64" i="3"/>
  <c r="W51" i="3"/>
  <c r="W49" i="3"/>
  <c r="W43" i="3"/>
  <c r="W41" i="3"/>
  <c r="W32" i="3"/>
  <c r="W39" i="3" s="1"/>
  <c r="W23" i="3"/>
  <c r="W30" i="3" s="1"/>
  <c r="W17" i="3"/>
  <c r="W15" i="3"/>
  <c r="Y15" i="3" s="1"/>
  <c r="S67" i="3"/>
  <c r="U67" i="3" s="1"/>
  <c r="S66" i="3"/>
  <c r="U66" i="3" s="1"/>
  <c r="S65" i="3"/>
  <c r="S64" i="3"/>
  <c r="S51" i="3"/>
  <c r="S49" i="3"/>
  <c r="S43" i="3"/>
  <c r="S41" i="3"/>
  <c r="S47" i="3" s="1"/>
  <c r="P67" i="3"/>
  <c r="R67" i="3" s="1"/>
  <c r="P66" i="3"/>
  <c r="P65" i="3"/>
  <c r="P64" i="3"/>
  <c r="R64" i="3" s="1"/>
  <c r="P51" i="3"/>
  <c r="R51" i="3" s="1"/>
  <c r="P49" i="3"/>
  <c r="P43" i="3"/>
  <c r="P41" i="3"/>
  <c r="R41" i="3" s="1"/>
  <c r="P32" i="3"/>
  <c r="P23" i="3"/>
  <c r="P30" i="3" s="1"/>
  <c r="P17" i="3"/>
  <c r="R17" i="3" s="1"/>
  <c r="P15" i="3"/>
  <c r="R15" i="3" s="1"/>
  <c r="M67" i="3"/>
  <c r="O67" i="3" s="1"/>
  <c r="M66" i="3"/>
  <c r="O66" i="3" s="1"/>
  <c r="M65" i="3"/>
  <c r="O65" i="3" s="1"/>
  <c r="M64" i="3"/>
  <c r="O64" i="3" s="1"/>
  <c r="M51" i="3"/>
  <c r="O51" i="3" s="1"/>
  <c r="M49" i="3"/>
  <c r="O49" i="3" s="1"/>
  <c r="M43" i="3"/>
  <c r="O43" i="3" s="1"/>
  <c r="M41" i="3"/>
  <c r="M47" i="3" s="1"/>
  <c r="M32" i="3"/>
  <c r="M39" i="3" s="1"/>
  <c r="M23" i="3"/>
  <c r="M30" i="3" s="1"/>
  <c r="M17" i="3"/>
  <c r="M15" i="3"/>
  <c r="O15" i="3" s="1"/>
  <c r="J49" i="3"/>
  <c r="J55" i="3" s="1"/>
  <c r="J41" i="3"/>
  <c r="J32" i="3"/>
  <c r="J23" i="3"/>
  <c r="J17" i="3"/>
  <c r="J15" i="3"/>
  <c r="I65" i="3"/>
  <c r="I71" i="3"/>
  <c r="I64" i="3"/>
  <c r="I55" i="3"/>
  <c r="I49" i="3"/>
  <c r="I41" i="3"/>
  <c r="I47" i="3" s="1"/>
  <c r="I23" i="3"/>
  <c r="I17" i="3"/>
  <c r="I21" i="3" s="1"/>
  <c r="I15" i="3"/>
  <c r="A1" i="2"/>
  <c r="A44" i="4" s="1"/>
  <c r="AN32" i="2"/>
  <c r="AM32" i="2"/>
  <c r="AO32" i="2" s="1"/>
  <c r="AI32" i="2"/>
  <c r="AH32" i="2"/>
  <c r="AD32" i="2"/>
  <c r="AC32" i="2"/>
  <c r="AB32" i="2"/>
  <c r="AA32" i="2"/>
  <c r="Y32" i="2"/>
  <c r="X32" i="2"/>
  <c r="Z32" i="2" s="1"/>
  <c r="W32" i="2"/>
  <c r="V32" i="2"/>
  <c r="T32" i="2"/>
  <c r="S32" i="2"/>
  <c r="R32" i="2"/>
  <c r="Q32" i="2"/>
  <c r="O32" i="2"/>
  <c r="N32" i="2"/>
  <c r="M32" i="2"/>
  <c r="L32" i="2"/>
  <c r="J32" i="2"/>
  <c r="I32" i="2"/>
  <c r="K32" i="2" s="1"/>
  <c r="H32" i="2"/>
  <c r="G32" i="2"/>
  <c r="I40" i="6"/>
  <c r="G38" i="6"/>
  <c r="G36" i="6"/>
  <c r="I35" i="6"/>
  <c r="G31" i="6"/>
  <c r="G29" i="6"/>
  <c r="I25" i="6"/>
  <c r="I24" i="6"/>
  <c r="G23" i="6"/>
  <c r="G22" i="6"/>
  <c r="I21" i="6"/>
  <c r="G20" i="6"/>
  <c r="I19" i="6"/>
  <c r="J13" i="6"/>
  <c r="G13" i="6" s="1"/>
  <c r="J11" i="6"/>
  <c r="G40" i="6"/>
  <c r="I36" i="6"/>
  <c r="G25" i="6"/>
  <c r="BE29" i="2"/>
  <c r="AJ29" i="2"/>
  <c r="Z29" i="2"/>
  <c r="P29" i="2"/>
  <c r="A1" i="6"/>
  <c r="A43" i="4" s="1"/>
  <c r="C108" i="20"/>
  <c r="I96" i="20"/>
  <c r="D69" i="20"/>
  <c r="F225" i="19"/>
  <c r="I225" i="19" s="1"/>
  <c r="F223" i="19"/>
  <c r="I223" i="19" s="1"/>
  <c r="F221" i="19"/>
  <c r="I221" i="19" s="1"/>
  <c r="F219" i="19"/>
  <c r="I219" i="19" s="1"/>
  <c r="F217" i="19"/>
  <c r="I217" i="19" s="1"/>
  <c r="F215" i="19"/>
  <c r="F212" i="19"/>
  <c r="I212" i="19" s="1"/>
  <c r="F210" i="19"/>
  <c r="I210" i="19" s="1"/>
  <c r="F208" i="19"/>
  <c r="I208" i="19" s="1"/>
  <c r="F206" i="19"/>
  <c r="F193" i="19"/>
  <c r="I193" i="19" s="1"/>
  <c r="F191" i="19"/>
  <c r="I191" i="19" s="1"/>
  <c r="F189" i="19"/>
  <c r="I189" i="19" s="1"/>
  <c r="F187" i="19"/>
  <c r="I187" i="19" s="1"/>
  <c r="F185" i="19"/>
  <c r="I185" i="19" s="1"/>
  <c r="F183" i="19"/>
  <c r="F180" i="19"/>
  <c r="I180" i="19" s="1"/>
  <c r="F178" i="19"/>
  <c r="I178" i="19" s="1"/>
  <c r="F176" i="19"/>
  <c r="I176" i="19" s="1"/>
  <c r="F174" i="19"/>
  <c r="F353" i="19"/>
  <c r="I353" i="19" s="1"/>
  <c r="F351" i="19"/>
  <c r="I351" i="19" s="1"/>
  <c r="F349" i="19"/>
  <c r="I349" i="19" s="1"/>
  <c r="F347" i="19"/>
  <c r="I347" i="19" s="1"/>
  <c r="F345" i="19"/>
  <c r="I345" i="19" s="1"/>
  <c r="F343" i="19"/>
  <c r="F340" i="19"/>
  <c r="I340" i="19" s="1"/>
  <c r="F338" i="19"/>
  <c r="I338" i="19" s="1"/>
  <c r="F336" i="19"/>
  <c r="I336" i="19" s="1"/>
  <c r="F334" i="19"/>
  <c r="F321" i="19"/>
  <c r="I321" i="19" s="1"/>
  <c r="F319" i="19"/>
  <c r="I319" i="19" s="1"/>
  <c r="F317" i="19"/>
  <c r="I317" i="19" s="1"/>
  <c r="F315" i="19"/>
  <c r="I315" i="19" s="1"/>
  <c r="F313" i="19"/>
  <c r="I313" i="19" s="1"/>
  <c r="F311" i="19"/>
  <c r="F308" i="19"/>
  <c r="I308" i="19" s="1"/>
  <c r="F306" i="19"/>
  <c r="I306" i="19" s="1"/>
  <c r="F304" i="19"/>
  <c r="I304" i="19" s="1"/>
  <c r="F302" i="19"/>
  <c r="F289" i="19"/>
  <c r="I289" i="19" s="1"/>
  <c r="F287" i="19"/>
  <c r="I287" i="19" s="1"/>
  <c r="F285" i="19"/>
  <c r="I285" i="19" s="1"/>
  <c r="F283" i="19"/>
  <c r="I283" i="19" s="1"/>
  <c r="F281" i="19"/>
  <c r="I281" i="19" s="1"/>
  <c r="F279" i="19"/>
  <c r="F276" i="19"/>
  <c r="I276" i="19" s="1"/>
  <c r="F274" i="19"/>
  <c r="I274" i="19" s="1"/>
  <c r="F272" i="19"/>
  <c r="I272" i="19" s="1"/>
  <c r="F270" i="19"/>
  <c r="AS67" i="3"/>
  <c r="AP67" i="3"/>
  <c r="AP66" i="3"/>
  <c r="R66" i="3"/>
  <c r="F257" i="19"/>
  <c r="I257" i="19" s="1"/>
  <c r="F255" i="19"/>
  <c r="I255" i="19" s="1"/>
  <c r="F253" i="19"/>
  <c r="I253" i="19" s="1"/>
  <c r="F251" i="19"/>
  <c r="I251" i="19" s="1"/>
  <c r="F249" i="19"/>
  <c r="I249" i="19" s="1"/>
  <c r="F247" i="19"/>
  <c r="F244" i="19"/>
  <c r="I244" i="19" s="1"/>
  <c r="F242" i="19"/>
  <c r="I242" i="19" s="1"/>
  <c r="F240" i="19"/>
  <c r="I240" i="19" s="1"/>
  <c r="F238" i="19"/>
  <c r="F161" i="19"/>
  <c r="I161" i="19" s="1"/>
  <c r="F159" i="19"/>
  <c r="I159" i="19" s="1"/>
  <c r="F157" i="19"/>
  <c r="I157" i="19" s="1"/>
  <c r="F155" i="19"/>
  <c r="I155" i="19" s="1"/>
  <c r="F153" i="19"/>
  <c r="I153" i="19" s="1"/>
  <c r="F151" i="19"/>
  <c r="F148" i="19"/>
  <c r="I148" i="19" s="1"/>
  <c r="F146" i="19"/>
  <c r="I146" i="19" s="1"/>
  <c r="F144" i="19"/>
  <c r="I144" i="19" s="1"/>
  <c r="F142" i="19"/>
  <c r="F129" i="19"/>
  <c r="I129" i="19" s="1"/>
  <c r="F127" i="19"/>
  <c r="I127" i="19" s="1"/>
  <c r="G88" i="20" s="1"/>
  <c r="I88" i="20" s="1"/>
  <c r="F125" i="19"/>
  <c r="I125" i="19" s="1"/>
  <c r="F123" i="19"/>
  <c r="I123" i="19" s="1"/>
  <c r="F121" i="19"/>
  <c r="I121" i="19" s="1"/>
  <c r="F119" i="19"/>
  <c r="F116" i="19"/>
  <c r="I116" i="19" s="1"/>
  <c r="G87" i="20" s="1"/>
  <c r="I87" i="20" s="1"/>
  <c r="F114" i="19"/>
  <c r="I114" i="19" s="1"/>
  <c r="G86" i="20" s="1"/>
  <c r="I86" i="20" s="1"/>
  <c r="F112" i="19"/>
  <c r="I112" i="19" s="1"/>
  <c r="G85" i="20" s="1"/>
  <c r="I85" i="20" s="1"/>
  <c r="F110" i="19"/>
  <c r="F97" i="19"/>
  <c r="I97" i="19" s="1"/>
  <c r="F95" i="19"/>
  <c r="I95" i="19" s="1"/>
  <c r="F88" i="20" s="1"/>
  <c r="K88" i="20" s="1"/>
  <c r="F93" i="19"/>
  <c r="I93" i="19" s="1"/>
  <c r="F91" i="19"/>
  <c r="I91" i="19" s="1"/>
  <c r="F89" i="19"/>
  <c r="I89" i="19" s="1"/>
  <c r="F87" i="19"/>
  <c r="F84" i="19"/>
  <c r="I84" i="19" s="1"/>
  <c r="F87" i="20" s="1"/>
  <c r="K87" i="20" s="1"/>
  <c r="F82" i="19"/>
  <c r="I82" i="19" s="1"/>
  <c r="F86" i="20" s="1"/>
  <c r="K86" i="20" s="1"/>
  <c r="F80" i="19"/>
  <c r="I80" i="19" s="1"/>
  <c r="F85" i="20" s="1"/>
  <c r="K85" i="20" s="1"/>
  <c r="F78" i="19"/>
  <c r="F65" i="19"/>
  <c r="I65" i="19" s="1"/>
  <c r="F63" i="19"/>
  <c r="I63" i="19" s="1"/>
  <c r="E88" i="20" s="1"/>
  <c r="F61" i="19"/>
  <c r="I61" i="19" s="1"/>
  <c r="F59" i="19"/>
  <c r="I59" i="19" s="1"/>
  <c r="F57" i="19"/>
  <c r="I57" i="19" s="1"/>
  <c r="F55" i="19"/>
  <c r="I55" i="19" s="1"/>
  <c r="F52" i="19"/>
  <c r="I52" i="19" s="1"/>
  <c r="E87" i="20" s="1"/>
  <c r="F50" i="19"/>
  <c r="I50" i="19" s="1"/>
  <c r="E86" i="20" s="1"/>
  <c r="F48" i="19"/>
  <c r="I48" i="19" s="1"/>
  <c r="E85" i="20" s="1"/>
  <c r="F46" i="19"/>
  <c r="F34" i="19"/>
  <c r="I34" i="19" s="1"/>
  <c r="F32" i="19"/>
  <c r="I32" i="19" s="1"/>
  <c r="F30" i="19"/>
  <c r="I30" i="19" s="1"/>
  <c r="F28" i="19"/>
  <c r="I28" i="19" s="1"/>
  <c r="F26" i="19"/>
  <c r="I26" i="19" s="1"/>
  <c r="F24" i="19"/>
  <c r="F21" i="19"/>
  <c r="I21" i="19" s="1"/>
  <c r="F19" i="19"/>
  <c r="I19" i="19" s="1"/>
  <c r="F17" i="19"/>
  <c r="I17" i="19" s="1"/>
  <c r="F15" i="19"/>
  <c r="C104" i="20"/>
  <c r="C52" i="20"/>
  <c r="AU29" i="2"/>
  <c r="AV29" i="2" s="1"/>
  <c r="AQ29" i="2"/>
  <c r="AQ21" i="2" s="1"/>
  <c r="AO29" i="2"/>
  <c r="AE29" i="2"/>
  <c r="U29" i="2"/>
  <c r="K29" i="2"/>
  <c r="AN21" i="2"/>
  <c r="AM21" i="2"/>
  <c r="AO21" i="2" s="1"/>
  <c r="AI21" i="2"/>
  <c r="AH21" i="2"/>
  <c r="AH51" i="2" s="1"/>
  <c r="AD21" i="2"/>
  <c r="AC21" i="2"/>
  <c r="AB21" i="2"/>
  <c r="AA21" i="2"/>
  <c r="AA51" i="2" s="1"/>
  <c r="AA61" i="2" s="1"/>
  <c r="Y21" i="2"/>
  <c r="X21" i="2"/>
  <c r="W21" i="2"/>
  <c r="V21" i="2"/>
  <c r="Z21" i="2" s="1"/>
  <c r="T21" i="2"/>
  <c r="S21" i="2"/>
  <c r="S51" i="2" s="1"/>
  <c r="R21" i="2"/>
  <c r="Q21" i="2"/>
  <c r="O21" i="2"/>
  <c r="N21" i="2"/>
  <c r="M21" i="2"/>
  <c r="L21" i="2"/>
  <c r="J21" i="2"/>
  <c r="I21" i="2"/>
  <c r="H21" i="2"/>
  <c r="G21" i="2"/>
  <c r="K96" i="20"/>
  <c r="G96" i="20"/>
  <c r="F96" i="20"/>
  <c r="K66" i="20"/>
  <c r="M47" i="20"/>
  <c r="BD69" i="3"/>
  <c r="BD53" i="3"/>
  <c r="BD45" i="3"/>
  <c r="BD28" i="3"/>
  <c r="BD19" i="3"/>
  <c r="BB58" i="3"/>
  <c r="BD58" i="3" s="1"/>
  <c r="BB59" i="3"/>
  <c r="BD59" i="3" s="1"/>
  <c r="BB60" i="3"/>
  <c r="BD60" i="3" s="1"/>
  <c r="K40" i="2"/>
  <c r="P40" i="2"/>
  <c r="AY44" i="2"/>
  <c r="BD44" i="2" s="1"/>
  <c r="BA44" i="2"/>
  <c r="B15" i="8"/>
  <c r="BB57" i="3"/>
  <c r="BD57" i="3" s="1"/>
  <c r="AW47" i="2"/>
  <c r="AW41" i="2"/>
  <c r="AW40" i="2"/>
  <c r="AW38" i="2" s="1"/>
  <c r="AW36" i="2"/>
  <c r="AW34" i="2"/>
  <c r="AW28" i="2"/>
  <c r="AW27" i="2"/>
  <c r="AW26" i="2"/>
  <c r="AW25" i="2"/>
  <c r="AW24" i="2"/>
  <c r="AW23" i="2"/>
  <c r="AW18" i="2"/>
  <c r="AW16" i="2"/>
  <c r="AW14" i="2"/>
  <c r="AU47" i="2"/>
  <c r="AU41" i="2"/>
  <c r="AU40" i="2"/>
  <c r="AU36" i="2"/>
  <c r="AX36" i="2" s="1"/>
  <c r="AU34" i="2"/>
  <c r="AU28" i="2"/>
  <c r="AU25" i="2"/>
  <c r="AU18" i="2"/>
  <c r="AV18" i="2"/>
  <c r="AU16" i="2"/>
  <c r="AU14" i="2"/>
  <c r="AS47" i="2"/>
  <c r="BA47" i="2"/>
  <c r="AS41" i="2"/>
  <c r="BA41" i="2" s="1"/>
  <c r="BE41" i="2" s="1"/>
  <c r="AS40" i="2"/>
  <c r="BA40" i="2" s="1"/>
  <c r="AS36" i="2"/>
  <c r="AS34" i="2"/>
  <c r="AS28" i="2"/>
  <c r="AS27" i="2"/>
  <c r="AT27" i="2" s="1"/>
  <c r="AS26" i="2"/>
  <c r="BA26" i="2"/>
  <c r="BE26" i="2" s="1"/>
  <c r="AS25" i="2"/>
  <c r="AS24" i="2"/>
  <c r="AS23" i="2"/>
  <c r="AS18" i="2"/>
  <c r="BA18" i="2" s="1"/>
  <c r="BE18" i="2"/>
  <c r="AS16" i="2"/>
  <c r="AS14" i="2"/>
  <c r="BA14" i="2"/>
  <c r="AQ47" i="2"/>
  <c r="AY47" i="2"/>
  <c r="AQ41" i="2"/>
  <c r="AY41" i="2"/>
  <c r="AQ40" i="2"/>
  <c r="AQ36" i="2"/>
  <c r="AY36" i="2" s="1"/>
  <c r="BC36" i="2" s="1"/>
  <c r="AQ34" i="2"/>
  <c r="AQ28" i="2"/>
  <c r="AQ25" i="2"/>
  <c r="AQ18" i="2"/>
  <c r="AR18" i="2"/>
  <c r="AQ16" i="2"/>
  <c r="AY16" i="2"/>
  <c r="AQ14" i="2"/>
  <c r="AJ47" i="2"/>
  <c r="AJ41" i="2"/>
  <c r="AJ40" i="2"/>
  <c r="AI38" i="2"/>
  <c r="AH38" i="2"/>
  <c r="AJ38" i="2" s="1"/>
  <c r="AJ36" i="2"/>
  <c r="AJ34" i="2"/>
  <c r="AJ32" i="2"/>
  <c r="AJ28" i="2"/>
  <c r="AJ27" i="2"/>
  <c r="AJ26" i="2"/>
  <c r="AJ25" i="2"/>
  <c r="AJ24" i="2"/>
  <c r="AJ23" i="2"/>
  <c r="AJ16" i="2"/>
  <c r="AJ14" i="2"/>
  <c r="AI12" i="2"/>
  <c r="AH12" i="2"/>
  <c r="AO23" i="2"/>
  <c r="U41" i="2"/>
  <c r="L38" i="2"/>
  <c r="L51" i="2" s="1"/>
  <c r="AY64" i="3"/>
  <c r="AV64" i="3"/>
  <c r="AP64" i="3"/>
  <c r="Y64" i="3"/>
  <c r="U64" i="3"/>
  <c r="AP65" i="3"/>
  <c r="AM65" i="3"/>
  <c r="AY17" i="3"/>
  <c r="AP17" i="3"/>
  <c r="AV15" i="3"/>
  <c r="AP15" i="3"/>
  <c r="AM15" i="3"/>
  <c r="AT25" i="2"/>
  <c r="AO47" i="2"/>
  <c r="AO41" i="2"/>
  <c r="AO40" i="2"/>
  <c r="AN38" i="2"/>
  <c r="AM38" i="2"/>
  <c r="AO36" i="2"/>
  <c r="AO34" i="2"/>
  <c r="AO28" i="2"/>
  <c r="AO27" i="2"/>
  <c r="AO26" i="2"/>
  <c r="AO25" i="2"/>
  <c r="AO24" i="2"/>
  <c r="AO18" i="2"/>
  <c r="AO16" i="2"/>
  <c r="AO14" i="2"/>
  <c r="AN12" i="2"/>
  <c r="AO12" i="2" s="1"/>
  <c r="AM12" i="2"/>
  <c r="X11" i="8"/>
  <c r="U11" i="8"/>
  <c r="R11" i="8"/>
  <c r="D11" i="8"/>
  <c r="Z73" i="3"/>
  <c r="AV23" i="3"/>
  <c r="AP23" i="3"/>
  <c r="AP30" i="3" s="1"/>
  <c r="P47" i="2"/>
  <c r="P41" i="2"/>
  <c r="O38" i="2"/>
  <c r="O51" i="2" s="1"/>
  <c r="O61" i="2" s="1"/>
  <c r="N38" i="2"/>
  <c r="M38" i="2"/>
  <c r="P36" i="2"/>
  <c r="P34" i="2"/>
  <c r="P28" i="2"/>
  <c r="P27" i="2"/>
  <c r="P26" i="2"/>
  <c r="P25" i="2"/>
  <c r="P24" i="2"/>
  <c r="P23" i="2"/>
  <c r="P18" i="2"/>
  <c r="P16" i="2"/>
  <c r="P14" i="2"/>
  <c r="O12" i="2"/>
  <c r="N12" i="2"/>
  <c r="M12" i="2"/>
  <c r="M51" i="2" s="1"/>
  <c r="L12" i="2"/>
  <c r="C3" i="8"/>
  <c r="V15" i="8"/>
  <c r="S15" i="8"/>
  <c r="P15" i="8"/>
  <c r="G15" i="8"/>
  <c r="F15" i="8"/>
  <c r="E15" i="8"/>
  <c r="X14" i="8"/>
  <c r="X13" i="8"/>
  <c r="X12" i="8"/>
  <c r="X10" i="8"/>
  <c r="U14" i="8"/>
  <c r="U13" i="8"/>
  <c r="U12" i="8"/>
  <c r="U10" i="8"/>
  <c r="R14" i="8"/>
  <c r="R13" i="8"/>
  <c r="R12" i="8"/>
  <c r="R10" i="8"/>
  <c r="D14" i="8"/>
  <c r="B26" i="8" s="1"/>
  <c r="D13" i="8"/>
  <c r="D12" i="8"/>
  <c r="D10" i="8"/>
  <c r="F4" i="2"/>
  <c r="AB73" i="3"/>
  <c r="C73" i="3"/>
  <c r="B73" i="3"/>
  <c r="AV43" i="3"/>
  <c r="AP43" i="3"/>
  <c r="AM43" i="3"/>
  <c r="Y43" i="3"/>
  <c r="R43" i="3"/>
  <c r="AP41" i="3"/>
  <c r="AP47" i="3" s="1"/>
  <c r="AM41" i="3"/>
  <c r="AJ47" i="3"/>
  <c r="U41" i="3"/>
  <c r="O41" i="3"/>
  <c r="AS32" i="3"/>
  <c r="AS39" i="3" s="1"/>
  <c r="AP32" i="3"/>
  <c r="AP39" i="3" s="1"/>
  <c r="AM32" i="3"/>
  <c r="AY51" i="3"/>
  <c r="AS51" i="3"/>
  <c r="AP51" i="3"/>
  <c r="AP55" i="3" s="1"/>
  <c r="AS49" i="3"/>
  <c r="AS55" i="3" s="1"/>
  <c r="AP49" i="3"/>
  <c r="Y49" i="3"/>
  <c r="U49" i="3"/>
  <c r="AD38" i="2"/>
  <c r="AC38" i="2"/>
  <c r="AB38" i="2"/>
  <c r="AE38" i="2" s="1"/>
  <c r="AA38" i="2"/>
  <c r="Y38" i="2"/>
  <c r="X38" i="2"/>
  <c r="W38" i="2"/>
  <c r="V38" i="2"/>
  <c r="V51" i="2"/>
  <c r="T38" i="2"/>
  <c r="T51" i="2" s="1"/>
  <c r="T61" i="2" s="1"/>
  <c r="S38" i="2"/>
  <c r="R38" i="2"/>
  <c r="Q38" i="2"/>
  <c r="J38" i="2"/>
  <c r="I38" i="2"/>
  <c r="I51" i="2"/>
  <c r="I61" i="2" s="1"/>
  <c r="H38" i="2"/>
  <c r="G38" i="2"/>
  <c r="AD12" i="2"/>
  <c r="AD51" i="2" s="1"/>
  <c r="AC12" i="2"/>
  <c r="AB12" i="2"/>
  <c r="AA12" i="2"/>
  <c r="Y12" i="2"/>
  <c r="X12" i="2"/>
  <c r="W12" i="2"/>
  <c r="V12" i="2"/>
  <c r="T12" i="2"/>
  <c r="U12" i="2" s="1"/>
  <c r="S12" i="2"/>
  <c r="R12" i="2"/>
  <c r="Q12" i="2"/>
  <c r="H12" i="2"/>
  <c r="H51" i="2" s="1"/>
  <c r="I12" i="2"/>
  <c r="J12" i="2"/>
  <c r="J51" i="2" s="1"/>
  <c r="G12" i="2"/>
  <c r="AE47" i="2"/>
  <c r="Z47" i="2"/>
  <c r="U47" i="2"/>
  <c r="K47" i="2"/>
  <c r="AE41" i="2"/>
  <c r="Z41" i="2"/>
  <c r="K41" i="2"/>
  <c r="AE40" i="2"/>
  <c r="Z40" i="2"/>
  <c r="U40" i="2"/>
  <c r="AE36" i="2"/>
  <c r="Z36" i="2"/>
  <c r="U36" i="2"/>
  <c r="K36" i="2"/>
  <c r="AE34" i="2"/>
  <c r="Z34" i="2"/>
  <c r="U34" i="2"/>
  <c r="K34" i="2"/>
  <c r="AE28" i="2"/>
  <c r="Z28" i="2"/>
  <c r="U28" i="2"/>
  <c r="K28" i="2"/>
  <c r="AE27" i="2"/>
  <c r="Z27" i="2"/>
  <c r="U27" i="2"/>
  <c r="K27" i="2"/>
  <c r="AE26" i="2"/>
  <c r="Z26" i="2"/>
  <c r="U26" i="2"/>
  <c r="K26" i="2"/>
  <c r="AE25" i="2"/>
  <c r="Z25" i="2"/>
  <c r="U25" i="2"/>
  <c r="K25" i="2"/>
  <c r="AE24" i="2"/>
  <c r="Z24" i="2"/>
  <c r="U24" i="2"/>
  <c r="K24" i="2"/>
  <c r="AE23" i="2"/>
  <c r="Z23" i="2"/>
  <c r="U23" i="2"/>
  <c r="K23" i="2"/>
  <c r="AE18" i="2"/>
  <c r="Z18" i="2"/>
  <c r="U18" i="2"/>
  <c r="K18" i="2"/>
  <c r="AE16" i="2"/>
  <c r="Z16" i="2"/>
  <c r="U16" i="2"/>
  <c r="K16" i="2"/>
  <c r="Z14" i="2"/>
  <c r="AE14" i="2"/>
  <c r="U14" i="2"/>
  <c r="K14" i="2"/>
  <c r="AU12" i="2"/>
  <c r="AX47" i="2"/>
  <c r="AM51" i="2"/>
  <c r="AM61" i="2" s="1"/>
  <c r="I183" i="19"/>
  <c r="AB51" i="2"/>
  <c r="AR16" i="2"/>
  <c r="BA23" i="2"/>
  <c r="AR29" i="2"/>
  <c r="U32" i="2"/>
  <c r="AE32" i="2"/>
  <c r="P32" i="2"/>
  <c r="AY25" i="2"/>
  <c r="BD25" i="2" s="1"/>
  <c r="BA36" i="2"/>
  <c r="BE36" i="2"/>
  <c r="B59" i="20"/>
  <c r="C103" i="20"/>
  <c r="AY14" i="2"/>
  <c r="BD14" i="2" s="1"/>
  <c r="BA27" i="2"/>
  <c r="AT47" i="2"/>
  <c r="BD27" i="2"/>
  <c r="AV36" i="2"/>
  <c r="AT26" i="2"/>
  <c r="G51" i="2"/>
  <c r="AN51" i="2"/>
  <c r="AN61" i="2" s="1"/>
  <c r="AQ12" i="2"/>
  <c r="AV14" i="2"/>
  <c r="J61" i="2"/>
  <c r="P38" i="2"/>
  <c r="X51" i="2"/>
  <c r="X61" i="2"/>
  <c r="AC51" i="2"/>
  <c r="AY18" i="2"/>
  <c r="AT18" i="2"/>
  <c r="AT41" i="2"/>
  <c r="AX14" i="2"/>
  <c r="AD61" i="2"/>
  <c r="AT28" i="2"/>
  <c r="AV16" i="2"/>
  <c r="AV47" i="2"/>
  <c r="AJ21" i="2"/>
  <c r="AJ51" i="2" s="1"/>
  <c r="Q51" i="2"/>
  <c r="Q61" i="2"/>
  <c r="AR36" i="2"/>
  <c r="AT36" i="2"/>
  <c r="AV28" i="2"/>
  <c r="AR14" i="2"/>
  <c r="AT14" i="2"/>
  <c r="AX18" i="2"/>
  <c r="P12" i="2"/>
  <c r="AR41" i="2"/>
  <c r="AY34" i="2"/>
  <c r="AS32" i="2"/>
  <c r="AE21" i="2"/>
  <c r="U21" i="2"/>
  <c r="AR47" i="2"/>
  <c r="AX27" i="2"/>
  <c r="U38" i="2"/>
  <c r="U51" i="2" s="1"/>
  <c r="AT23" i="2"/>
  <c r="AR40" i="2"/>
  <c r="AX23" i="2"/>
  <c r="K38" i="2"/>
  <c r="W51" i="2"/>
  <c r="W61" i="2"/>
  <c r="AT16" i="2"/>
  <c r="AR34" i="2"/>
  <c r="AR28" i="2"/>
  <c r="AS12" i="2"/>
  <c r="AR12" i="2" s="1"/>
  <c r="R51" i="2"/>
  <c r="AQ38" i="2"/>
  <c r="AJ12" i="2"/>
  <c r="AO38" i="2"/>
  <c r="AY29" i="2"/>
  <c r="BC29" i="2" s="1"/>
  <c r="Z12" i="2"/>
  <c r="L61" i="2"/>
  <c r="BD47" i="2"/>
  <c r="BD36" i="2"/>
  <c r="BD16" i="2"/>
  <c r="G61" i="2"/>
  <c r="AT12" i="2"/>
  <c r="BB36" i="2"/>
  <c r="AZ36" i="2"/>
  <c r="L23" i="3"/>
  <c r="L64" i="3"/>
  <c r="J71" i="3"/>
  <c r="M55" i="3"/>
  <c r="AK55" i="3"/>
  <c r="J47" i="3"/>
  <c r="AW71" i="3"/>
  <c r="H55" i="3"/>
  <c r="H73" i="3" s="1"/>
  <c r="AS15" i="3"/>
  <c r="AS65" i="3"/>
  <c r="AM64" i="3"/>
  <c r="L17" i="3"/>
  <c r="AV41" i="3"/>
  <c r="AV47" i="3" s="1"/>
  <c r="AM23" i="3"/>
  <c r="L15" i="3"/>
  <c r="V15" i="3" s="1"/>
  <c r="BD15" i="3" s="1"/>
  <c r="Y17" i="3"/>
  <c r="Y21" i="3" s="1"/>
  <c r="R49" i="3"/>
  <c r="U43" i="3"/>
  <c r="U47" i="3" s="1"/>
  <c r="Y23" i="3"/>
  <c r="AV51" i="3"/>
  <c r="Y41" i="3"/>
  <c r="Y47" i="3" s="1"/>
  <c r="AV17" i="3"/>
  <c r="AV21" i="3" s="1"/>
  <c r="R32" i="3"/>
  <c r="R39" i="3" s="1"/>
  <c r="O17" i="3"/>
  <c r="AM67" i="3"/>
  <c r="L49" i="3"/>
  <c r="L55" i="3" s="1"/>
  <c r="R23" i="3"/>
  <c r="R30" i="3" s="1"/>
  <c r="U65" i="3"/>
  <c r="L65" i="3"/>
  <c r="I23" i="6"/>
  <c r="I15" i="6"/>
  <c r="I38" i="6"/>
  <c r="I29" i="6"/>
  <c r="G21" i="6"/>
  <c r="G19" i="6"/>
  <c r="I31" i="6"/>
  <c r="G24" i="6"/>
  <c r="I22" i="6"/>
  <c r="I20" i="6"/>
  <c r="G35" i="6"/>
  <c r="H44" i="6"/>
  <c r="D37" i="29"/>
  <c r="E15" i="28"/>
  <c r="L19" i="28"/>
  <c r="E19" i="28"/>
  <c r="I21" i="28"/>
  <c r="J26" i="28"/>
  <c r="L24" i="28"/>
  <c r="I22" i="27"/>
  <c r="G27" i="27"/>
  <c r="I27" i="27" s="1"/>
  <c r="M27" i="27"/>
  <c r="O27" i="27" s="1"/>
  <c r="O15" i="8"/>
  <c r="D15" i="8"/>
  <c r="U54" i="2" l="1"/>
  <c r="U61" i="2"/>
  <c r="U56" i="2"/>
  <c r="BE40" i="2"/>
  <c r="BA38" i="2"/>
  <c r="R61" i="2"/>
  <c r="C24" i="8" s="1"/>
  <c r="R56" i="2"/>
  <c r="AY32" i="2"/>
  <c r="BD34" i="2"/>
  <c r="BE27" i="2"/>
  <c r="BC27" i="2"/>
  <c r="BB27" i="2" s="1"/>
  <c r="L71" i="3"/>
  <c r="R54" i="2"/>
  <c r="AC61" i="2"/>
  <c r="BE55" i="3" s="1"/>
  <c r="AB61" i="2"/>
  <c r="C26" i="8" s="1"/>
  <c r="D26" i="8" s="1"/>
  <c r="V61" i="2"/>
  <c r="C25" i="8" s="1"/>
  <c r="V54" i="2"/>
  <c r="Y51" i="2"/>
  <c r="Z38" i="2"/>
  <c r="Z51" i="2" s="1"/>
  <c r="BD41" i="2"/>
  <c r="BC41" i="2"/>
  <c r="AZ41" i="2" s="1"/>
  <c r="BE14" i="2"/>
  <c r="BC14" i="2"/>
  <c r="BE47" i="2"/>
  <c r="BC47" i="2"/>
  <c r="AV34" i="2"/>
  <c r="AU32" i="2"/>
  <c r="P21" i="2"/>
  <c r="P51" i="2" s="1"/>
  <c r="N51" i="2"/>
  <c r="Q54" i="2"/>
  <c r="S61" i="2"/>
  <c r="BE39" i="3" s="1"/>
  <c r="T56" i="2"/>
  <c r="BD18" i="2"/>
  <c r="AY12" i="2"/>
  <c r="K12" i="2"/>
  <c r="BC18" i="2"/>
  <c r="BB18" i="2" s="1"/>
  <c r="AE12" i="2"/>
  <c r="BE21" i="3"/>
  <c r="R15" i="8"/>
  <c r="M61" i="2"/>
  <c r="C23" i="8" s="1"/>
  <c r="AQ32" i="2"/>
  <c r="AT34" i="2"/>
  <c r="AX41" i="2"/>
  <c r="AV41" i="2"/>
  <c r="BE44" i="2"/>
  <c r="BC44" i="2"/>
  <c r="AE51" i="2"/>
  <c r="AT24" i="2"/>
  <c r="AS21" i="2"/>
  <c r="AS38" i="2"/>
  <c r="AT38" i="2" s="1"/>
  <c r="AT40" i="2"/>
  <c r="AU38" i="2"/>
  <c r="AV38" i="2" s="1"/>
  <c r="AX40" i="2"/>
  <c r="AY40" i="2"/>
  <c r="AV40" i="2"/>
  <c r="BA16" i="2"/>
  <c r="BA12" i="2" s="1"/>
  <c r="AW12" i="2"/>
  <c r="AX16" i="2"/>
  <c r="AW21" i="2"/>
  <c r="AX25" i="2"/>
  <c r="AX34" i="2"/>
  <c r="BA34" i="2"/>
  <c r="AW32" i="2"/>
  <c r="AX32" i="2" s="1"/>
  <c r="I334" i="19"/>
  <c r="F26" i="28"/>
  <c r="D36" i="29"/>
  <c r="D39" i="29" s="1"/>
  <c r="F39" i="29"/>
  <c r="BE23" i="2"/>
  <c r="BC23" i="2"/>
  <c r="X15" i="8"/>
  <c r="B27" i="8" s="1"/>
  <c r="B35" i="8" s="1"/>
  <c r="U15" i="8"/>
  <c r="BA25" i="2"/>
  <c r="AI51" i="2"/>
  <c r="I30" i="3"/>
  <c r="R55" i="3"/>
  <c r="S55" i="3"/>
  <c r="W55" i="3"/>
  <c r="AQ21" i="3"/>
  <c r="AT47" i="3"/>
  <c r="AY30" i="3"/>
  <c r="AA73" i="3"/>
  <c r="D73" i="3"/>
  <c r="H47" i="3"/>
  <c r="G73" i="3"/>
  <c r="F73" i="3"/>
  <c r="J33" i="6"/>
  <c r="E27" i="27"/>
  <c r="I19" i="28"/>
  <c r="B25" i="8"/>
  <c r="D25" i="8" s="1"/>
  <c r="AO51" i="2"/>
  <c r="J30" i="3"/>
  <c r="O21" i="3"/>
  <c r="R47" i="3"/>
  <c r="V34" i="3"/>
  <c r="AD73" i="3"/>
  <c r="O32" i="29"/>
  <c r="Q32" i="29" s="1"/>
  <c r="I24" i="28"/>
  <c r="V23" i="3"/>
  <c r="O23" i="3"/>
  <c r="AY28" i="2"/>
  <c r="BA24" i="2"/>
  <c r="BA28" i="2"/>
  <c r="K21" i="2"/>
  <c r="K51" i="2" s="1"/>
  <c r="J39" i="3"/>
  <c r="O47" i="3"/>
  <c r="R21" i="3"/>
  <c r="W21" i="3"/>
  <c r="AQ39" i="3"/>
  <c r="AW39" i="3"/>
  <c r="AW55" i="3"/>
  <c r="D21" i="28"/>
  <c r="O37" i="29"/>
  <c r="O30" i="29"/>
  <c r="Q30" i="29" s="1"/>
  <c r="K17" i="28"/>
  <c r="D27" i="27"/>
  <c r="F27" i="27" s="1"/>
  <c r="E41" i="29" s="1"/>
  <c r="O36" i="29"/>
  <c r="Q37" i="29"/>
  <c r="G24" i="28"/>
  <c r="G21" i="28"/>
  <c r="E21" i="28"/>
  <c r="L21" i="28"/>
  <c r="F22" i="27"/>
  <c r="L23" i="28"/>
  <c r="G23" i="28"/>
  <c r="K11" i="28"/>
  <c r="H26" i="28"/>
  <c r="K26" i="28" s="1"/>
  <c r="P27" i="27"/>
  <c r="R27" i="27" s="1"/>
  <c r="M41" i="29" s="1"/>
  <c r="R12" i="27"/>
  <c r="E17" i="28"/>
  <c r="L17" i="28"/>
  <c r="I11" i="28"/>
  <c r="I15" i="28"/>
  <c r="D11" i="28"/>
  <c r="D26" i="28" s="1"/>
  <c r="F12" i="27"/>
  <c r="L15" i="28"/>
  <c r="G15" i="28"/>
  <c r="L12" i="27"/>
  <c r="O26" i="29"/>
  <c r="Q26" i="29" s="1"/>
  <c r="E13" i="28"/>
  <c r="L13" i="28"/>
  <c r="I39" i="29"/>
  <c r="J39" i="29"/>
  <c r="J21" i="3"/>
  <c r="G54" i="2"/>
  <c r="J56" i="2"/>
  <c r="K54" i="2"/>
  <c r="K56" i="2"/>
  <c r="K61" i="2"/>
  <c r="H54" i="2"/>
  <c r="BE25" i="2"/>
  <c r="BC25" i="2"/>
  <c r="AZ25" i="2" s="1"/>
  <c r="H61" i="2"/>
  <c r="C22" i="8" s="1"/>
  <c r="AR25" i="2"/>
  <c r="H56" i="2"/>
  <c r="AR21" i="2"/>
  <c r="BD32" i="2"/>
  <c r="G27" i="6"/>
  <c r="J17" i="6"/>
  <c r="F42" i="6"/>
  <c r="F44" i="6" s="1"/>
  <c r="I13" i="6"/>
  <c r="I11" i="6"/>
  <c r="G11" i="6"/>
  <c r="M39" i="29"/>
  <c r="M43" i="29" s="1"/>
  <c r="H39" i="29"/>
  <c r="F59" i="20"/>
  <c r="B75" i="20" s="1"/>
  <c r="B76" i="20" s="1"/>
  <c r="B52" i="20"/>
  <c r="D52" i="20" s="1"/>
  <c r="B24" i="8"/>
  <c r="D24" i="8" s="1"/>
  <c r="B23" i="8"/>
  <c r="D23" i="8" s="1"/>
  <c r="B22" i="8"/>
  <c r="C105" i="20"/>
  <c r="C102" i="20"/>
  <c r="I302" i="19"/>
  <c r="F342" i="19"/>
  <c r="F356" i="19" s="1"/>
  <c r="I270" i="19"/>
  <c r="I311" i="19"/>
  <c r="I310" i="19" s="1"/>
  <c r="F310" i="19"/>
  <c r="F324" i="19" s="1"/>
  <c r="I238" i="19"/>
  <c r="I279" i="19"/>
  <c r="I278" i="19" s="1"/>
  <c r="F278" i="19"/>
  <c r="F292" i="19" s="1"/>
  <c r="I247" i="19"/>
  <c r="I246" i="19" s="1"/>
  <c r="F246" i="19"/>
  <c r="F260" i="19" s="1"/>
  <c r="I206" i="19"/>
  <c r="I182" i="19"/>
  <c r="I215" i="19"/>
  <c r="I214" i="19" s="1"/>
  <c r="F214" i="19"/>
  <c r="F228" i="19" s="1"/>
  <c r="F182" i="19"/>
  <c r="F196" i="19" s="1"/>
  <c r="I174" i="19"/>
  <c r="I142" i="19"/>
  <c r="I151" i="19"/>
  <c r="I150" i="19" s="1"/>
  <c r="F150" i="19"/>
  <c r="F164" i="19" s="1"/>
  <c r="I110" i="19"/>
  <c r="G84" i="20" s="1"/>
  <c r="I84" i="20" s="1"/>
  <c r="I119" i="19"/>
  <c r="I118" i="19" s="1"/>
  <c r="F118" i="19"/>
  <c r="F132" i="19" s="1"/>
  <c r="F86" i="19"/>
  <c r="F100" i="19" s="1"/>
  <c r="I54" i="19"/>
  <c r="I15" i="19"/>
  <c r="I78" i="19"/>
  <c r="F84" i="20" s="1"/>
  <c r="K84" i="20" s="1"/>
  <c r="I46" i="19"/>
  <c r="E84" i="20" s="1"/>
  <c r="F54" i="19"/>
  <c r="F68" i="19" s="1"/>
  <c r="F23" i="19"/>
  <c r="F37" i="19" s="1"/>
  <c r="I343" i="19"/>
  <c r="I342" i="19" s="1"/>
  <c r="I87" i="19"/>
  <c r="I24" i="19"/>
  <c r="I23" i="19" s="1"/>
  <c r="O71" i="3"/>
  <c r="AY71" i="3"/>
  <c r="AW30" i="3"/>
  <c r="U51" i="3"/>
  <c r="U55" i="3" s="1"/>
  <c r="L21" i="3"/>
  <c r="P21" i="3"/>
  <c r="AQ47" i="3"/>
  <c r="P55" i="3"/>
  <c r="AP21" i="3"/>
  <c r="M21" i="3"/>
  <c r="V67" i="3"/>
  <c r="BD67" i="3" s="1"/>
  <c r="W47" i="3"/>
  <c r="AS30" i="3"/>
  <c r="AY55" i="3"/>
  <c r="AN73" i="3"/>
  <c r="AJ30" i="3"/>
  <c r="AJ39" i="3"/>
  <c r="AJ71" i="3"/>
  <c r="AS71" i="3"/>
  <c r="V49" i="3"/>
  <c r="BD49" i="3" s="1"/>
  <c r="AV30" i="3"/>
  <c r="S71" i="3"/>
  <c r="S73" i="3" s="1"/>
  <c r="AM21" i="3"/>
  <c r="AV55" i="3"/>
  <c r="AT71" i="3"/>
  <c r="AY21" i="3"/>
  <c r="AJ21" i="3"/>
  <c r="AC73" i="3"/>
  <c r="AM71" i="3"/>
  <c r="Y51" i="3"/>
  <c r="Y55" i="3" s="1"/>
  <c r="P47" i="3"/>
  <c r="L41" i="3"/>
  <c r="V64" i="3"/>
  <c r="BD64" i="3" s="1"/>
  <c r="AP71" i="3"/>
  <c r="J73" i="3"/>
  <c r="O32" i="3"/>
  <c r="O39" i="3" s="1"/>
  <c r="P71" i="3"/>
  <c r="AS47" i="3"/>
  <c r="AV71" i="3"/>
  <c r="AY47" i="3"/>
  <c r="L26" i="3"/>
  <c r="V26" i="3" s="1"/>
  <c r="BD26" i="3" s="1"/>
  <c r="I39" i="3"/>
  <c r="V35" i="3"/>
  <c r="L33" i="3"/>
  <c r="V33" i="3" s="1"/>
  <c r="BD33" i="3" s="1"/>
  <c r="AQ30" i="3"/>
  <c r="E73" i="3"/>
  <c r="BD23" i="3"/>
  <c r="V66" i="3"/>
  <c r="BD66" i="3" s="1"/>
  <c r="V25" i="3"/>
  <c r="BD25" i="3" s="1"/>
  <c r="BD30" i="3" s="1"/>
  <c r="O30" i="3"/>
  <c r="AM30" i="3"/>
  <c r="AY39" i="3"/>
  <c r="AY73" i="3" s="1"/>
  <c r="AJ73" i="3"/>
  <c r="O55" i="3"/>
  <c r="I73" i="3"/>
  <c r="U71" i="3"/>
  <c r="U73" i="3" s="1"/>
  <c r="BD62" i="3"/>
  <c r="Y71" i="3"/>
  <c r="AV73" i="3"/>
  <c r="Y30" i="3"/>
  <c r="V24" i="3"/>
  <c r="BD24" i="3" s="1"/>
  <c r="AK30" i="3"/>
  <c r="M71" i="3"/>
  <c r="M73" i="3" s="1"/>
  <c r="AK21" i="3"/>
  <c r="AK71" i="3"/>
  <c r="AS17" i="3"/>
  <c r="AS21" i="3" s="1"/>
  <c r="BB62" i="3"/>
  <c r="BB73" i="3" s="1"/>
  <c r="P39" i="3"/>
  <c r="P73" i="3" s="1"/>
  <c r="AT39" i="3"/>
  <c r="V43" i="3"/>
  <c r="L32" i="3"/>
  <c r="W71" i="3"/>
  <c r="W73" i="3" s="1"/>
  <c r="Y32" i="3"/>
  <c r="Y39" i="3" s="1"/>
  <c r="R65" i="3"/>
  <c r="R71" i="3" s="1"/>
  <c r="R73" i="3" s="1"/>
  <c r="V17" i="3"/>
  <c r="BD17" i="3" s="1"/>
  <c r="BD21" i="3" s="1"/>
  <c r="BF21" i="3" s="1"/>
  <c r="AW47" i="3"/>
  <c r="AW73" i="3" s="1"/>
  <c r="BD43" i="3"/>
  <c r="AM55" i="3"/>
  <c r="AM47" i="3"/>
  <c r="AM39" i="3"/>
  <c r="BD34" i="3"/>
  <c r="BD35" i="3"/>
  <c r="AT21" i="2"/>
  <c r="AN54" i="2"/>
  <c r="AO56" i="2"/>
  <c r="AM54" i="2"/>
  <c r="AO61" i="2"/>
  <c r="AN56" i="2"/>
  <c r="AO54" i="2"/>
  <c r="BE71" i="3"/>
  <c r="AV25" i="2"/>
  <c r="BE24" i="2"/>
  <c r="BA21" i="2"/>
  <c r="BE21" i="2" s="1"/>
  <c r="BD23" i="2"/>
  <c r="AI56" i="2"/>
  <c r="AH61" i="2"/>
  <c r="BE62" i="3" s="1"/>
  <c r="BF62" i="3" s="1"/>
  <c r="AH54" i="2"/>
  <c r="AI61" i="2"/>
  <c r="AI54" i="2"/>
  <c r="BC28" i="2"/>
  <c r="AZ28" i="2" s="1"/>
  <c r="BD28" i="2"/>
  <c r="BE28" i="2"/>
  <c r="AJ54" i="2"/>
  <c r="AJ61" i="2"/>
  <c r="AJ56" i="2"/>
  <c r="BD26" i="2"/>
  <c r="BC26" i="2"/>
  <c r="BB26" i="2" s="1"/>
  <c r="AX26" i="2"/>
  <c r="AX24" i="2"/>
  <c r="AX28" i="2"/>
  <c r="BD29" i="2"/>
  <c r="AU21" i="2"/>
  <c r="AZ29" i="2"/>
  <c r="BE12" i="2" l="1"/>
  <c r="P61" i="2"/>
  <c r="P54" i="2"/>
  <c r="P56" i="2"/>
  <c r="M54" i="2"/>
  <c r="M56" i="2"/>
  <c r="I33" i="6"/>
  <c r="G33" i="6"/>
  <c r="AW51" i="2"/>
  <c r="AW61" i="2" s="1"/>
  <c r="AE61" i="2"/>
  <c r="AE56" i="2"/>
  <c r="AE54" i="2"/>
  <c r="AB56" i="2"/>
  <c r="AA54" i="2"/>
  <c r="AR32" i="2"/>
  <c r="AT32" i="2"/>
  <c r="AZ18" i="2"/>
  <c r="AV32" i="2"/>
  <c r="Y56" i="2"/>
  <c r="Y61" i="2"/>
  <c r="BE47" i="3" s="1"/>
  <c r="W54" i="2"/>
  <c r="BE38" i="2"/>
  <c r="BB25" i="2"/>
  <c r="BE34" i="2"/>
  <c r="BA32" i="2"/>
  <c r="BD40" i="2"/>
  <c r="AZ40" i="2"/>
  <c r="AY38" i="2"/>
  <c r="BC40" i="2"/>
  <c r="BC34" i="2"/>
  <c r="BB34" i="2" s="1"/>
  <c r="O56" i="2"/>
  <c r="L54" i="2"/>
  <c r="N61" i="2"/>
  <c r="BE30" i="3" s="1"/>
  <c r="BF30" i="3" s="1"/>
  <c r="AZ14" i="2"/>
  <c r="BB14" i="2"/>
  <c r="AD56" i="2"/>
  <c r="AK73" i="3"/>
  <c r="O73" i="3"/>
  <c r="E11" i="28"/>
  <c r="Q36" i="29"/>
  <c r="AV12" i="2"/>
  <c r="AX12" i="2"/>
  <c r="AS51" i="2"/>
  <c r="AR38" i="2"/>
  <c r="BB41" i="2"/>
  <c r="AZ47" i="2"/>
  <c r="BB47" i="2"/>
  <c r="L30" i="3"/>
  <c r="Y73" i="3"/>
  <c r="AT73" i="3"/>
  <c r="V51" i="3"/>
  <c r="AS73" i="3"/>
  <c r="AP73" i="3"/>
  <c r="I26" i="28"/>
  <c r="BB16" i="2"/>
  <c r="BC16" i="2"/>
  <c r="AZ16" i="2" s="1"/>
  <c r="BE16" i="2"/>
  <c r="AZ44" i="2"/>
  <c r="BB44" i="2"/>
  <c r="BD12" i="2"/>
  <c r="AX38" i="2"/>
  <c r="Z54" i="2"/>
  <c r="Z56" i="2"/>
  <c r="W56" i="2"/>
  <c r="Z61" i="2"/>
  <c r="AB54" i="2"/>
  <c r="AQ51" i="2"/>
  <c r="O39" i="29"/>
  <c r="Q39" i="29" s="1"/>
  <c r="L11" i="28"/>
  <c r="L26" i="28" s="1"/>
  <c r="G11" i="28"/>
  <c r="G26" i="28"/>
  <c r="E26" i="28"/>
  <c r="E43" i="29"/>
  <c r="D22" i="8"/>
  <c r="G17" i="6"/>
  <c r="J42" i="6"/>
  <c r="I17" i="6"/>
  <c r="F83" i="20"/>
  <c r="F89" i="20" s="1"/>
  <c r="F91" i="20" s="1"/>
  <c r="F93" i="20" s="1"/>
  <c r="F94" i="20" s="1"/>
  <c r="E83" i="20"/>
  <c r="E89" i="20" s="1"/>
  <c r="E91" i="20" s="1"/>
  <c r="E93" i="20" s="1"/>
  <c r="I108" i="19"/>
  <c r="I266" i="19"/>
  <c r="I291" i="19" s="1"/>
  <c r="I11" i="19"/>
  <c r="I36" i="19" s="1"/>
  <c r="I234" i="19"/>
  <c r="I259" i="19" s="1"/>
  <c r="I170" i="19"/>
  <c r="I195" i="19" s="1"/>
  <c r="I202" i="19"/>
  <c r="I227" i="19" s="1"/>
  <c r="I76" i="19"/>
  <c r="I236" i="19"/>
  <c r="I260" i="19" s="1"/>
  <c r="I44" i="19"/>
  <c r="I268" i="19"/>
  <c r="I292" i="19" s="1"/>
  <c r="I13" i="19"/>
  <c r="I37" i="19" s="1"/>
  <c r="I138" i="19"/>
  <c r="I163" i="19" s="1"/>
  <c r="I330" i="19"/>
  <c r="I355" i="19" s="1"/>
  <c r="G83" i="20"/>
  <c r="G89" i="20" s="1"/>
  <c r="G91" i="20" s="1"/>
  <c r="G93" i="20" s="1"/>
  <c r="G94" i="20" s="1"/>
  <c r="K83" i="20"/>
  <c r="K89" i="20" s="1"/>
  <c r="K91" i="20" s="1"/>
  <c r="K93" i="20" s="1"/>
  <c r="I172" i="19"/>
  <c r="I196" i="19" s="1"/>
  <c r="I42" i="19"/>
  <c r="I67" i="19" s="1"/>
  <c r="I106" i="19"/>
  <c r="I131" i="19" s="1"/>
  <c r="I83" i="20"/>
  <c r="I89" i="20" s="1"/>
  <c r="I91" i="20" s="1"/>
  <c r="I93" i="20" s="1"/>
  <c r="I300" i="19"/>
  <c r="I324" i="19" s="1"/>
  <c r="I298" i="19"/>
  <c r="I323" i="19" s="1"/>
  <c r="I74" i="19"/>
  <c r="I99" i="19" s="1"/>
  <c r="B28" i="8"/>
  <c r="F97" i="20"/>
  <c r="I132" i="19"/>
  <c r="I68" i="19"/>
  <c r="I86" i="19"/>
  <c r="I100" i="19" s="1"/>
  <c r="AQ73" i="3"/>
  <c r="V41" i="3"/>
  <c r="BD41" i="3" s="1"/>
  <c r="BD47" i="3" s="1"/>
  <c r="BF47" i="3" s="1"/>
  <c r="L47" i="3"/>
  <c r="V30" i="3"/>
  <c r="V21" i="3"/>
  <c r="V32" i="3"/>
  <c r="L39" i="3"/>
  <c r="V65" i="3"/>
  <c r="AM73" i="3"/>
  <c r="BB28" i="2"/>
  <c r="BB23" i="2"/>
  <c r="BC24" i="2"/>
  <c r="BD24" i="2"/>
  <c r="AY21" i="2"/>
  <c r="AV21" i="2"/>
  <c r="AX21" i="2"/>
  <c r="AU51" i="2"/>
  <c r="BD38" i="2" l="1"/>
  <c r="V47" i="3"/>
  <c r="AR51" i="2"/>
  <c r="AQ61" i="2"/>
  <c r="BC12" i="2"/>
  <c r="BC32" i="2"/>
  <c r="AZ32" i="2" s="1"/>
  <c r="AZ34" i="2"/>
  <c r="V55" i="3"/>
  <c r="BD51" i="3"/>
  <c r="BD55" i="3" s="1"/>
  <c r="BF55" i="3" s="1"/>
  <c r="AS61" i="2"/>
  <c r="AT61" i="2" s="1"/>
  <c r="BA51" i="2"/>
  <c r="AT51" i="2"/>
  <c r="BC38" i="2"/>
  <c r="BB38" i="2" s="1"/>
  <c r="BB40" i="2"/>
  <c r="BE32" i="2"/>
  <c r="BB32" i="2"/>
  <c r="I42" i="6"/>
  <c r="G42" i="6"/>
  <c r="E94" i="20"/>
  <c r="E97" i="20"/>
  <c r="M97" i="20" s="1"/>
  <c r="C106" i="20" s="1"/>
  <c r="C107" i="20" s="1"/>
  <c r="C109" i="20" s="1"/>
  <c r="G97" i="20"/>
  <c r="I94" i="20"/>
  <c r="I97" i="20"/>
  <c r="K94" i="20"/>
  <c r="K97" i="20"/>
  <c r="L73" i="3"/>
  <c r="V71" i="3"/>
  <c r="BD65" i="3"/>
  <c r="BD71" i="3" s="1"/>
  <c r="BF71" i="3" s="1"/>
  <c r="V39" i="3"/>
  <c r="V73" i="3" s="1"/>
  <c r="B34" i="8" s="1"/>
  <c r="B36" i="8" s="1"/>
  <c r="BD32" i="3"/>
  <c r="BD39" i="3" s="1"/>
  <c r="BF39" i="3" s="1"/>
  <c r="BB24" i="2"/>
  <c r="BC21" i="2"/>
  <c r="BB21" i="2" s="1"/>
  <c r="BD21" i="2"/>
  <c r="AU61" i="2"/>
  <c r="AY51" i="2"/>
  <c r="AV51" i="2"/>
  <c r="AX51" i="2"/>
  <c r="BA53" i="2" l="1"/>
  <c r="BA61" i="2"/>
  <c r="BE61" i="2" s="1"/>
  <c r="BE51" i="2"/>
  <c r="BB12" i="2"/>
  <c r="AZ12" i="2"/>
  <c r="C27" i="8"/>
  <c r="AR61" i="2"/>
  <c r="AZ38" i="2"/>
  <c r="I204" i="19"/>
  <c r="I228" i="19" s="1"/>
  <c r="I332" i="19"/>
  <c r="I356" i="19" s="1"/>
  <c r="I140" i="19"/>
  <c r="I164" i="19" s="1"/>
  <c r="BD74" i="3"/>
  <c r="AZ21" i="2"/>
  <c r="AY53" i="2"/>
  <c r="BD51" i="2"/>
  <c r="BC51" i="2"/>
  <c r="AZ51" i="2" s="1"/>
  <c r="AY61" i="2"/>
  <c r="AV61" i="2"/>
  <c r="AX61" i="2"/>
  <c r="BE73" i="3"/>
  <c r="C36" i="8"/>
  <c r="D36" i="8" s="1"/>
  <c r="C35" i="8" l="1"/>
  <c r="D35" i="8" s="1"/>
  <c r="C28" i="8"/>
  <c r="D27" i="8"/>
  <c r="D28" i="8" s="1"/>
  <c r="AY54" i="2"/>
  <c r="BC53" i="2"/>
  <c r="AE58" i="2"/>
  <c r="Z58" i="2"/>
  <c r="BA54" i="2"/>
  <c r="AS56" i="2"/>
  <c r="BC56" i="2"/>
  <c r="BC61" i="2"/>
  <c r="BB61" i="2" s="1"/>
  <c r="BC58" i="2"/>
  <c r="K58" i="2"/>
  <c r="BC54" i="2"/>
  <c r="U58" i="2"/>
  <c r="P58" i="2"/>
  <c r="AO58" i="2"/>
  <c r="BB51" i="2"/>
  <c r="AJ58" i="2"/>
  <c r="AW56" i="2"/>
  <c r="BF73" i="3"/>
  <c r="BF74" i="3" s="1"/>
  <c r="BE74" i="3"/>
  <c r="C34" i="8"/>
  <c r="D34" i="8" s="1"/>
  <c r="BD61" i="2"/>
  <c r="AZ61" i="2" l="1"/>
</calcChain>
</file>

<file path=xl/sharedStrings.xml><?xml version="1.0" encoding="utf-8"?>
<sst xmlns="http://schemas.openxmlformats.org/spreadsheetml/2006/main" count="1611" uniqueCount="451">
  <si>
    <t>In het kader van volgende reguleringsperiode:</t>
  </si>
  <si>
    <t>van</t>
  </si>
  <si>
    <t>tot en met</t>
  </si>
  <si>
    <t>Berekende of overgenomen waarde waarvoor dus geen manuele input vereist is</t>
  </si>
  <si>
    <t>Distributienetbeheerder:</t>
  </si>
  <si>
    <t>1.</t>
  </si>
  <si>
    <t>Tarief gebruik van het net</t>
  </si>
  <si>
    <t>1.1</t>
  </si>
  <si>
    <t>Onderschreven en bijkomend vermogen</t>
  </si>
  <si>
    <t>1.1.1</t>
  </si>
  <si>
    <t>[X * afvlakkingscoëfficient] EUR/kW</t>
  </si>
  <si>
    <t>met :</t>
  </si>
  <si>
    <t>X =</t>
  </si>
  <si>
    <t>Afvlakkingscoëfficient =</t>
  </si>
  <si>
    <t>X/12 =</t>
  </si>
  <si>
    <t>1.1.2</t>
  </si>
  <si>
    <t>X EUR/kW</t>
  </si>
  <si>
    <t>1.1.3</t>
  </si>
  <si>
    <t>1.2.</t>
  </si>
  <si>
    <t>1.3.</t>
  </si>
  <si>
    <t>AMR</t>
  </si>
  <si>
    <t>MMR</t>
  </si>
  <si>
    <t>2.</t>
  </si>
  <si>
    <t>Tarief openbare dienstverplichtingen</t>
  </si>
  <si>
    <t>3.</t>
  </si>
  <si>
    <t>Tarief ondersteunende diensten</t>
  </si>
  <si>
    <t>Tarief netverliezen</t>
  </si>
  <si>
    <t>Tarief reactieve energie</t>
  </si>
  <si>
    <t>4.</t>
  </si>
  <si>
    <t>Toeslagen</t>
  </si>
  <si>
    <t>Lasten niet-gekapitaliseerde pensioenen</t>
  </si>
  <si>
    <t>Overige lokale, provinciale, gewestelijke en federale belastingen, heffingen, toeslagen, bijdragen en retributies</t>
  </si>
  <si>
    <t>5.</t>
  </si>
  <si>
    <t>Exogeen</t>
  </si>
  <si>
    <t xml:space="preserve">dag </t>
  </si>
  <si>
    <t xml:space="preserve">nacht </t>
  </si>
  <si>
    <t xml:space="preserve">exclusief nacht </t>
  </si>
  <si>
    <t>4.1.</t>
  </si>
  <si>
    <t>4.2.</t>
  </si>
  <si>
    <t>Toeslagen of heffingen ter financiering van de openbare dienstverplichtingen</t>
  </si>
  <si>
    <t>Bijdragen ter dekking van de verloren kosten</t>
  </si>
  <si>
    <t>4.4.</t>
  </si>
  <si>
    <t>4.5.</t>
  </si>
  <si>
    <t>Totaal</t>
  </si>
  <si>
    <t>Controle met tabel 1:</t>
  </si>
  <si>
    <t>TRANS HS</t>
  </si>
  <si>
    <t>26-1 kV</t>
  </si>
  <si>
    <t>TRANS LS</t>
  </si>
  <si>
    <t>LAAGSPANNING</t>
  </si>
  <si>
    <t>INJECTIE</t>
  </si>
  <si>
    <t>AFNAME</t>
  </si>
  <si>
    <t>TOTAAL</t>
  </si>
  <si>
    <t>1.1.</t>
  </si>
  <si>
    <t>Het tarief voor de compensatie van de netverliezen</t>
  </si>
  <si>
    <t>4.3.</t>
  </si>
  <si>
    <t>% klantengroep ten opzichte van het totaal</t>
  </si>
  <si>
    <t>HET TARIEF VOOR DE ONDERSTEUNENDE DIENSTEN</t>
  </si>
  <si>
    <t>3.1.</t>
  </si>
  <si>
    <t>3.2.</t>
  </si>
  <si>
    <t>EXOGEEN</t>
  </si>
  <si>
    <t>% afname - injectie per klantengroep</t>
  </si>
  <si>
    <t>TRANS-LS</t>
  </si>
  <si>
    <t>LS</t>
  </si>
  <si>
    <t>Type voeding</t>
  </si>
  <si>
    <t>HOOFDV</t>
  </si>
  <si>
    <t>HULPV</t>
  </si>
  <si>
    <t>HOOFDV piekmeting</t>
  </si>
  <si>
    <t>HULPV piekmeting</t>
  </si>
  <si>
    <t>HOOFDV zonder piekmeting</t>
  </si>
  <si>
    <t>HULPV zonder piekmeting</t>
  </si>
  <si>
    <t>piekmeting</t>
  </si>
  <si>
    <t>zonder piekmeting</t>
  </si>
  <si>
    <t>EUR/kW/maand</t>
  </si>
  <si>
    <t xml:space="preserve">4.6. </t>
  </si>
  <si>
    <t>BTW - %</t>
  </si>
  <si>
    <t>EUR/kWh</t>
  </si>
  <si>
    <t>EUR/kVarh</t>
  </si>
  <si>
    <t>TER INFO: HOEVEELHEDEN</t>
  </si>
  <si>
    <t>kW</t>
  </si>
  <si>
    <t>Stille uren / nachtverbruik</t>
  </si>
  <si>
    <t>Normale uren / dagverbruik</t>
  </si>
  <si>
    <t>Stille uren / uitsluitend nachtverbruik</t>
  </si>
  <si>
    <t>Reactieve energie</t>
  </si>
  <si>
    <t>kWh</t>
  </si>
  <si>
    <t>kVarh</t>
  </si>
  <si>
    <t>Tariefcodes</t>
  </si>
  <si>
    <t>Type of connection</t>
  </si>
  <si>
    <t>max som term in X en term Y</t>
  </si>
  <si>
    <t>EUR/kW/jaar</t>
  </si>
  <si>
    <t>X/12=</t>
  </si>
  <si>
    <t xml:space="preserve">Y = </t>
  </si>
  <si>
    <t xml:space="preserve">Z = </t>
  </si>
  <si>
    <t>Globalisation code</t>
  </si>
  <si>
    <r>
      <t>+ Y euro / kWh</t>
    </r>
    <r>
      <rPr>
        <b/>
        <vertAlign val="subscript"/>
        <sz val="10"/>
        <rFont val="Arial"/>
        <family val="2"/>
      </rPr>
      <t>nu</t>
    </r>
    <r>
      <rPr>
        <b/>
        <sz val="10"/>
        <rFont val="Arial"/>
        <family val="2"/>
      </rPr>
      <t xml:space="preserve"> (normale uren)</t>
    </r>
  </si>
  <si>
    <r>
      <t>+ Z euro / kWh</t>
    </r>
    <r>
      <rPr>
        <b/>
        <vertAlign val="subscript"/>
        <sz val="10"/>
        <rFont val="Arial"/>
        <family val="2"/>
      </rPr>
      <t>su</t>
    </r>
    <r>
      <rPr>
        <b/>
        <sz val="10"/>
        <rFont val="Arial"/>
        <family val="2"/>
      </rPr>
      <t xml:space="preserve"> (stille uren)</t>
    </r>
  </si>
  <si>
    <t>Recht op forfaitaire afname =</t>
  </si>
  <si>
    <t>TARIEF OPENBARE DIENSTVERPLICHTINGEN</t>
  </si>
  <si>
    <t>TARIEF ONDERSTEUNENDE DIENSTEN</t>
  </si>
  <si>
    <t>DIVERSE TOESLAGEN</t>
  </si>
  <si>
    <t>VERSCHIL</t>
  </si>
  <si>
    <t>kWh NU</t>
  </si>
  <si>
    <t>kWh SU</t>
  </si>
  <si>
    <t>Basistarief kW</t>
  </si>
  <si>
    <t>Basistarief kWh SU</t>
  </si>
  <si>
    <t>Reactief vermogen</t>
  </si>
  <si>
    <t>Netverliezen</t>
  </si>
  <si>
    <t>Toeslag Pensioenen</t>
  </si>
  <si>
    <t>OPBRENGSTEN</t>
  </si>
  <si>
    <t>EUR</t>
  </si>
  <si>
    <t>KwhNU</t>
  </si>
  <si>
    <t>kWhSU</t>
  </si>
  <si>
    <t>kVARh</t>
  </si>
  <si>
    <t>EUR (A)</t>
  </si>
  <si>
    <t>EUR (B)</t>
  </si>
  <si>
    <t>EUR (A) - (B)</t>
  </si>
  <si>
    <t xml:space="preserve">TOTAAL                  (A) </t>
  </si>
  <si>
    <t>26 - 1 kV</t>
  </si>
  <si>
    <t xml:space="preserve">TOTAAL                  (B) </t>
  </si>
  <si>
    <t xml:space="preserve">TOTAAL                  (C) </t>
  </si>
  <si>
    <t>Basistarief kWh NU</t>
  </si>
  <si>
    <t>Basistarief kWh ZN</t>
  </si>
  <si>
    <t>kWh ZN</t>
  </si>
  <si>
    <t>met piekmeting</t>
  </si>
  <si>
    <t xml:space="preserve">TOTAAL                  (D) </t>
  </si>
  <si>
    <t>Ratio kWh/kW</t>
  </si>
  <si>
    <t>Bijkomende informatie:</t>
  </si>
  <si>
    <t>Trans-HS</t>
  </si>
  <si>
    <t>Trans-LS</t>
  </si>
  <si>
    <t>Diverse toeslagen</t>
  </si>
  <si>
    <t>Toeslag pensioenen</t>
  </si>
  <si>
    <t xml:space="preserve">NIET-TELEGEMETEN KLANTEN </t>
  </si>
  <si>
    <t xml:space="preserve">TELEGEMETEN KLANTEN </t>
  </si>
  <si>
    <t>T1</t>
  </si>
  <si>
    <t>T2</t>
  </si>
  <si>
    <t>T3</t>
  </si>
  <si>
    <t>T4</t>
  </si>
  <si>
    <t>T5</t>
  </si>
  <si>
    <t>T6</t>
  </si>
  <si>
    <t>Jaarverbruik (kWh)</t>
  </si>
  <si>
    <t>0 - 5 000</t>
  </si>
  <si>
    <t>5 001 - 150 000</t>
  </si>
  <si>
    <t>150 001 - 1 000 000</t>
  </si>
  <si>
    <t>&gt; 1 000 000</t>
  </si>
  <si>
    <t>&lt; 10 000 000</t>
  </si>
  <si>
    <t>&gt; 10 000 000</t>
  </si>
  <si>
    <t>I. De tarieven voor het gebruik van het distributienet</t>
  </si>
  <si>
    <t>1)</t>
  </si>
  <si>
    <t xml:space="preserve">Het basistarief voor overbrenging met het net </t>
  </si>
  <si>
    <t>Vaste term</t>
  </si>
  <si>
    <t xml:space="preserve">Proportionele term </t>
  </si>
  <si>
    <t xml:space="preserve">Capaciteit </t>
  </si>
  <si>
    <t>2)</t>
  </si>
  <si>
    <t>3)</t>
  </si>
  <si>
    <t>II. Het tarief openbare dienstverplichtingen</t>
  </si>
  <si>
    <t>LD</t>
  </si>
  <si>
    <t>MD</t>
  </si>
  <si>
    <t>All-in tarief</t>
  </si>
  <si>
    <t>EUR/jaar</t>
  </si>
  <si>
    <t>EUR/maxcap</t>
  </si>
  <si>
    <t>4)</t>
  </si>
  <si>
    <t>Lasten van niet-gekapitaliseerde pensioenen</t>
  </si>
  <si>
    <t>5)</t>
  </si>
  <si>
    <t>6)</t>
  </si>
  <si>
    <t>Toeslagen of heffingen ter dekking van de openbare dienstverplichtingen</t>
  </si>
  <si>
    <t>Overige  lokale, provinciale, gewestelijke en federale belastingen, heffingen, toeslagen, bijdragen en retributies</t>
  </si>
  <si>
    <t xml:space="preserve">TOTAAL                  (E) </t>
  </si>
  <si>
    <t>KLANTENGROEP 1</t>
  </si>
  <si>
    <t>YMR</t>
  </si>
  <si>
    <t>(A)</t>
  </si>
  <si>
    <t>T4-T5</t>
  </si>
  <si>
    <t>KLANTENGROEP 2</t>
  </si>
  <si>
    <t>(B)</t>
  </si>
  <si>
    <t>KLANTENGROEP 3</t>
  </si>
  <si>
    <t>T1-T2-T3</t>
  </si>
  <si>
    <t>TER INFO : Hoeveelheden</t>
  </si>
  <si>
    <t>Stille uren / Uitsluitend nachtverbruik</t>
  </si>
  <si>
    <t>A.</t>
  </si>
  <si>
    <t>[X * Y] euro/kW</t>
  </si>
  <si>
    <t>+ [Z]  euro /kWh</t>
  </si>
  <si>
    <t>gelijktijdigheidscoëfficiënt</t>
  </si>
  <si>
    <t>dag=</t>
  </si>
  <si>
    <t>nacht=</t>
  </si>
  <si>
    <t>exclusief nacht=</t>
  </si>
  <si>
    <t xml:space="preserve">B. </t>
  </si>
  <si>
    <t>MAXIMUM</t>
  </si>
  <si>
    <t>Bijkomende informatie</t>
  </si>
  <si>
    <t>Eenheid</t>
  </si>
  <si>
    <t>Toegepaste netverliezen</t>
  </si>
  <si>
    <t>euro / kW</t>
  </si>
  <si>
    <t>euro / kWh</t>
  </si>
  <si>
    <t>Totaal tarief (kW)</t>
  </si>
  <si>
    <t>Totaal tarief (kWh)</t>
  </si>
  <si>
    <t>CREG</t>
  </si>
  <si>
    <t>Denuclearisatie</t>
  </si>
  <si>
    <t>Kyoto</t>
  </si>
  <si>
    <t>ODV</t>
  </si>
  <si>
    <t>Beschermde klanten</t>
  </si>
  <si>
    <t>Premie verwarming</t>
  </si>
  <si>
    <t>BTW-%</t>
  </si>
  <si>
    <t>DOORVOER</t>
  </si>
  <si>
    <t xml:space="preserve">TOTAAL                  (F) </t>
  </si>
  <si>
    <t>%</t>
  </si>
  <si>
    <t>Distributienettarieven voor:</t>
  </si>
  <si>
    <t>3.3.</t>
  </si>
  <si>
    <t>Tarief voor het niet respecteren van een aanvaard programma</t>
  </si>
  <si>
    <t>&gt;26-36 kV</t>
  </si>
  <si>
    <t>&gt;26- 36 kV</t>
  </si>
  <si>
    <t>&gt;26 - 36 kV</t>
  </si>
  <si>
    <t>6.</t>
  </si>
  <si>
    <t xml:space="preserve">TOTAAL                  (G) </t>
  </si>
  <si>
    <t>PROSUMENTEN MET TERUGDRAAIENDE TELLER</t>
  </si>
  <si>
    <t>Aanvullend capaciteitstarief voor prosumenten met terugdraaiende teller</t>
  </si>
  <si>
    <t>Rechtspersonenbelasting</t>
  </si>
  <si>
    <t>Toeslagen ter dekking van de werkingskosten van de CREG</t>
  </si>
  <si>
    <t>Injectiecoëfficiënt</t>
  </si>
  <si>
    <t>Federale bijdrage (*)</t>
  </si>
  <si>
    <t xml:space="preserve">Met piekmeting: LS &amp; Prosumenten met terugdraaiende teller LS </t>
  </si>
  <si>
    <t xml:space="preserve">Zonder piekmeting: &gt;26-36 kV, 26-1kV, Trans LS, LS &amp; prosumenten met terugdraaiende teller </t>
  </si>
  <si>
    <t>Toeslag voor de taksen op 'masten' en 'sleuven'</t>
  </si>
  <si>
    <t>Tarieven voor het beheer en de ontwikkeling van de netwerkinfrastructuur</t>
  </si>
  <si>
    <t>C.</t>
  </si>
  <si>
    <t>Tarief voor de aanvullende afname van reactieve energie</t>
  </si>
  <si>
    <t>D.</t>
  </si>
  <si>
    <t>Tarief voor vermogensreserve en blackstart</t>
  </si>
  <si>
    <t>E.</t>
  </si>
  <si>
    <t>Tarief voor marktintegratie</t>
  </si>
  <si>
    <t>Tarief voor het beheer van het elektrisch systeem</t>
  </si>
  <si>
    <t>ODV - financiering van de maatregelen ter bevordering van REG</t>
  </si>
  <si>
    <t>F 7</t>
  </si>
  <si>
    <t>F 5</t>
  </si>
  <si>
    <t>ODV - financiering van strategische reserve</t>
  </si>
  <si>
    <t>CONTROLE MET TABEL 2</t>
  </si>
  <si>
    <t>Cte B+[Cte C / (Cte D + kW)]</t>
  </si>
  <si>
    <t xml:space="preserve">Met piekmeting: Trans HS, &gt;26-36 kV, 26 - 1kV, Trans LS &amp; Prosumenten met terugdraaiende teller Trans LS </t>
  </si>
  <si>
    <t>kWh Totaal</t>
  </si>
  <si>
    <t xml:space="preserve">F. </t>
  </si>
  <si>
    <t>F 1</t>
  </si>
  <si>
    <t>F 2</t>
  </si>
  <si>
    <t>F 3</t>
  </si>
  <si>
    <t>F 4</t>
  </si>
  <si>
    <t>F 6</t>
  </si>
  <si>
    <t>ODV - financiering van de aansluiting van offshore windturbineparken</t>
  </si>
  <si>
    <t>ODV - financiering van groenestroomcertificaten</t>
  </si>
  <si>
    <t>ODV - financiering van steunmaatregelen hernieuwbare energie en WKK</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</si>
  <si>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</si>
  <si>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 xml:space="preserve"> EUR (B)</t>
  </si>
  <si>
    <t>Controle:</t>
  </si>
  <si>
    <t xml:space="preserve">TOTAAL </t>
  </si>
  <si>
    <t>Naam distributienetbeheerder</t>
  </si>
  <si>
    <t>Endogeen</t>
  </si>
  <si>
    <t>ENDOGEEN</t>
  </si>
  <si>
    <t>% exogeen - endogeen per klantengroep</t>
  </si>
  <si>
    <t>Trans HS</t>
  </si>
  <si>
    <t>26- 1kV</t>
  </si>
  <si>
    <t>Trans LS</t>
  </si>
  <si>
    <t>Budget Elia</t>
  </si>
  <si>
    <t>&gt;26-36kV</t>
  </si>
  <si>
    <t>Doorvoer</t>
  </si>
  <si>
    <t>Afnametarief voor vermogensreserve en blackstart</t>
  </si>
  <si>
    <t>26-1kV</t>
  </si>
  <si>
    <t>Prosumenten met terugdraaiende teller - Trans LS</t>
  </si>
  <si>
    <t>Prosumenten met terugdraaiende teller - LS</t>
  </si>
  <si>
    <t>Doorvoer (Trans HS)</t>
  </si>
  <si>
    <t>Doorvoer (&gt;26-36kV)</t>
  </si>
  <si>
    <t>Doorvoer (26-1kV)</t>
  </si>
  <si>
    <t>Doorvoer (LS)</t>
  </si>
  <si>
    <t>Afvlakkingscoëfficiënt</t>
  </si>
  <si>
    <t>3) Bepalen deel budget dat wordt gerecupereerd bij de piekgemeten klanten</t>
  </si>
  <si>
    <t>NOG TE RECUPEREREN</t>
  </si>
  <si>
    <t>Nog te recupereren budget</t>
  </si>
  <si>
    <t>Tarief beheer &amp; ontwikkeling netwerkinfrastructuur</t>
  </si>
  <si>
    <t>ODV - financiering maatregelen ter bevordering REG</t>
  </si>
  <si>
    <t>Afnametarief vermogensreserve en blackstart</t>
  </si>
  <si>
    <t>Tarief aanvullende afname reactieve energie</t>
  </si>
  <si>
    <t>Controle</t>
  </si>
  <si>
    <t>Tarieven voor het beheer en de ontwikkeling van de netwerkinfrastructuur (in EUR/kW) - piekgemeten klanten</t>
  </si>
  <si>
    <t>Tarieven voor het beheer en de ontwikkeling van de netwerkinfrastructuur (in EUR/kWh) - niet-piekgemeten klanten</t>
  </si>
  <si>
    <t>Tarieven 'Trans HS'</t>
  </si>
  <si>
    <t>Tarieven '&gt;26-36kV'</t>
  </si>
  <si>
    <t>Tarieven '26-1kV'</t>
  </si>
  <si>
    <t>Tarieven 'Trans LS'</t>
  </si>
  <si>
    <t>Tarieven 'LS'</t>
  </si>
  <si>
    <t>Tarief transmissie-netbeheerder</t>
  </si>
  <si>
    <t>Tarief gecorrigeerd voor netverliezen</t>
  </si>
  <si>
    <t>Gelijktijdigheidscoëfficiënt</t>
  </si>
  <si>
    <t>Totaal budget</t>
  </si>
  <si>
    <t xml:space="preserve">TABEL 6C: Bepaling tarieven voor het 'beheer en de ontwikkeling van de netwerkinfrastructuur' </t>
  </si>
  <si>
    <t>Veldnaam</t>
  </si>
  <si>
    <t>Gelieve de toegepaste netverliespercentages en injectiecoëfficiënten in een afzonderlijk verklarende nota toe te lichten.</t>
  </si>
  <si>
    <t>Door de VREG toegelaten inkomen voor periodieke distributienettarieven m.b.t. de gereguleerde activiteit 'elektriciteit':</t>
  </si>
  <si>
    <t>Door de VREG toegelaten inkomen voor periodieke distributienettarieven m.b.t. de gereguleerde activiteit 'gas':</t>
  </si>
  <si>
    <t>kW-rekenvolume</t>
  </si>
  <si>
    <t>kWh-rekenvolume</t>
  </si>
  <si>
    <t>4) Niet-piekgemeten klanten kWh-rekenvolume</t>
  </si>
  <si>
    <t>Recuperatie bij piekgemeten klanten</t>
  </si>
  <si>
    <t>Impact toepassing maximumtarief (m.b.t. piekgemeten klanten)</t>
  </si>
  <si>
    <t>ELEK - AFNAME</t>
  </si>
  <si>
    <t>ELEK - INJECTIE</t>
  </si>
  <si>
    <t>Toegelaten inkomen voor de endogene kosten</t>
  </si>
  <si>
    <t>Toegelaten inkomen voor de exogene kosten</t>
  </si>
  <si>
    <t>Totaal toegelaten inkomen voor gereguleerde activiteit 'elektriciteit'</t>
  </si>
  <si>
    <t>Totaal toegelaten inkomen voor gereguleerde activiteit 'gas'</t>
  </si>
  <si>
    <t>TOEGEWEZEN TOEGELATEN INKOMEN (CFR. TABEL 3)</t>
  </si>
  <si>
    <t>Afbouw regulatoir saldo inzake exogene kosten m.b.t. transmissie</t>
  </si>
  <si>
    <t>Budget inzake 'injectietarief voor vermogensreserve en blackstart'</t>
  </si>
  <si>
    <t>Budget inzake 'aansluitingstarieven'</t>
  </si>
  <si>
    <t>EUR/kW (exclusief afvlakkingscoëfficiënt)</t>
  </si>
  <si>
    <t>Met piekmeting - 26-1 kV</t>
  </si>
  <si>
    <t>Met piekmeting - LS</t>
  </si>
  <si>
    <t>Zonder piekmeting - 26-1 kV</t>
  </si>
  <si>
    <t>Zonder piekmeting - LS</t>
  </si>
  <si>
    <t>Tarief beheer elektrisch systeem</t>
  </si>
  <si>
    <t>Tarieven 'Prosumenten met terugdraaiende teller - LS'</t>
  </si>
  <si>
    <t>Tarieven 'Doorvoer - Trans HS'</t>
  </si>
  <si>
    <t>Tarieven 'Doorvoer - &gt;26-36kV'</t>
  </si>
  <si>
    <t>Tarieven 'Doorvoer - 26-1kV'</t>
  </si>
  <si>
    <t>Tarieven 'Doorvoer - LS'</t>
  </si>
  <si>
    <t xml:space="preserve">Tarief 'beheer en de ontwikkeling van de netwerkinfrastructuur' voor niet-piekgemeten laagspanningsklanten (in EUR/kWh) </t>
  </si>
  <si>
    <t>Tarieven 'Prosumenten met terugdraaiende teller - Trans LS'</t>
  </si>
  <si>
    <t>Totaal bedrag nog te recupereren na recuperatie bij piekgemeten klanten</t>
  </si>
  <si>
    <t>Budget inzake 'tarief voor beheer en ontwikkeling netwerkinfrastructuur'</t>
  </si>
  <si>
    <t>Verwachte geïnde opbrengsten van piekgemeten klanten m.b.t. 'tarief beheer &amp; ontwikkeling netwerkinfrastructuur' *</t>
  </si>
  <si>
    <t>Tarief onderschreven en bijkomend vermogen</t>
  </si>
  <si>
    <t>€</t>
  </si>
  <si>
    <t>= (A) x (B)</t>
  </si>
  <si>
    <t>* : Hierbij dient in de detailberekening voor de piekgemeten klanten rekening worden gehouden met het kW-rekenvolume per piekgemeten klant, de vermogenterm van de distributienetbeheerder (inclusief afvlakkingscoëfficiënt), de gelijktijdigheidscoëfficiënt voor elke klantengroep en de toepassing van het maximumtarief.</t>
  </si>
  <si>
    <t>Gecompenseeerde kWh</t>
  </si>
  <si>
    <t>In rekening te brengen kWh</t>
  </si>
  <si>
    <t>Tarief distributienetbeheerder</t>
  </si>
  <si>
    <t>Tarief (in EUR/kWh)</t>
  </si>
  <si>
    <t>RICHTLIJNEN BIJ HET INVULLEN EN DE INTERPRETATIE VAN HET RAPPORTERINGSMODEL</t>
  </si>
  <si>
    <t>OVERZICHT TABELLEN</t>
  </si>
  <si>
    <t>LEGENDE CELKLEUREN</t>
  </si>
  <si>
    <t>In te vullen door de VREG</t>
  </si>
  <si>
    <t>In te vullen door de distributienetbeheerder</t>
  </si>
  <si>
    <t>Niet relevante waarde of cel die geen toepassing vindt onder de geldende tariefstructuur</t>
  </si>
  <si>
    <t>Ondernemingsnummer:</t>
  </si>
  <si>
    <t>Tarief databeheer</t>
  </si>
  <si>
    <t>Tarief gebruik van het transmissienet (exclusief federale bijdrage elektriciteit)</t>
  </si>
  <si>
    <t>Tarief gebruik van het distributienet</t>
  </si>
  <si>
    <t>Kosten inzake beschermde, gedropte klanten</t>
  </si>
  <si>
    <t>Kosten inzake niet-beschermde, gedropte klanten</t>
  </si>
  <si>
    <t>Kosten inzake REG-acties</t>
  </si>
  <si>
    <t>Kosten inzake openbare verlichting</t>
  </si>
  <si>
    <t>Kosten inzake warmtekrachtkoppeling</t>
  </si>
  <si>
    <t>Kosten inzake steuncertificaten</t>
  </si>
  <si>
    <t>Afbouw van regulatoire saldi</t>
  </si>
  <si>
    <t>Retributies en GRB-heffing</t>
  </si>
  <si>
    <t>HET TARIEF VOOR HET GEBRUIK VAN HET DISTRIBUTIENET</t>
  </si>
  <si>
    <t>Het tarief voor onderschreven en bijkomend vermogen (basistarief)</t>
  </si>
  <si>
    <t>Het tarief voor het systeembeheer</t>
  </si>
  <si>
    <t>Tarief systeembeheer</t>
  </si>
  <si>
    <t>Het tarief voor het databeheer</t>
  </si>
  <si>
    <t>HET TARIEF VOOR DE OPENBARE DIENSTVERPLICHTINGEN</t>
  </si>
  <si>
    <t>Het tarief voor de regeling van de spanning en het reactief vermogen</t>
  </si>
  <si>
    <t>DE TOESLAGEN</t>
  </si>
  <si>
    <t>HET AANVULLEND CAPACITEITSTARIEF VOOR PROSUMENTEN MET TERUGDRAAIENDE TELLER</t>
  </si>
  <si>
    <t>HET TARIEF VOOR HET GEBRUIK VAN HET TRANSMISSIENET (EXCL FEDERALE BIJDRAGE ELEKTRICITEIT)</t>
  </si>
  <si>
    <t>TOTAAL PERIODIEKE DISTRIBUTIENETTARIEVEN ELEKTRICITEIT (incl. transmissienetkosten)</t>
  </si>
  <si>
    <t>TOTAAL PERIODIEKE DISTRIBUTIENETTARIEVEN ELEKTRICITEIT (excl. transmissienetkosten)</t>
  </si>
  <si>
    <t>TARIEF VOOR HET GEBRUIK VAN HET DISTRIBUTIENET</t>
  </si>
  <si>
    <t>TARIEF DATABEHEER</t>
  </si>
  <si>
    <t>Toeslag Retributies en GRB-heffing</t>
  </si>
  <si>
    <t>Afvlakkings
coefficiënt</t>
  </si>
  <si>
    <t>AANVULLEND CAPACITEITSTARIEF VOOR PROSUMENTEN
MET TERUGDRAAIENDE TELLER</t>
  </si>
  <si>
    <t>Hoofdvoeding</t>
  </si>
  <si>
    <t>Hulpvoeding</t>
  </si>
  <si>
    <t>≥5MVA - Hoofdvoeding</t>
  </si>
  <si>
    <t>≥5MVA - Hulpvoeding</t>
  </si>
  <si>
    <t>&lt;5MVA - Hoofdvoeding</t>
  </si>
  <si>
    <t>&lt;5MVA - Hulpvoeding</t>
  </si>
  <si>
    <t>Met piekmeting - Hoofdvoeding</t>
  </si>
  <si>
    <t>Met piekmeting - Hulpvoeding</t>
  </si>
  <si>
    <t>Zonder piekmeting - Hoofdvoeding</t>
  </si>
  <si>
    <t>Zonder - piekmeting - Hulpvoeding</t>
  </si>
  <si>
    <t>Met piekmeting - Trans LS</t>
  </si>
  <si>
    <t>Zonder piekmeting - Trans LS</t>
  </si>
  <si>
    <t>TARIEFVOORSTEL PERIODIEKE DISTRIBUTIENETTARIEVEN</t>
  </si>
  <si>
    <t>Tarief overbrenging met het net</t>
  </si>
  <si>
    <t>2.1.</t>
  </si>
  <si>
    <t>2.2.</t>
  </si>
  <si>
    <t>2.3.</t>
  </si>
  <si>
    <t>2.4.</t>
  </si>
  <si>
    <t>2.5.</t>
  </si>
  <si>
    <t>2.6.</t>
  </si>
  <si>
    <t>2.7.</t>
  </si>
  <si>
    <t>Productiemeter</t>
  </si>
  <si>
    <t>Jaaropname (o.a. digitale gasmeter G4 en G6 voor huishoudelijk en kleine ondernemingen)</t>
  </si>
  <si>
    <t>Dit rapporteringsmodel heeft als doel om de distributienetbeheerder op gestandaardiseerde wijze aan de VREG te laten rapporteren over het tariefvoorstel dat de distributienetbeheerder op basis van het door de VREG toegelaten inkomen voor de gereguleerde activiteiten 'Elektriciteit' en 'Aardgas' opmaakte.
Dit rapporteringsmodel omvat enkele tabellen en bijkomend aan te leveren informatie die de vertaling van het het toegelaten inkomen naar de periodieke distributienettarieven stapsgewijs en op een overzichtelijk manier weergeven.
De VREG behoudt zich de mogelijkheid om, indien nodig, bijkomende informatie buiten dit rapporteringsmodel op te vragen.
De distributienetbeheerder dient het tariefvoorstel onder de vorm van één afgedrukt exemplaar alsook onder elektronische vorm (Excel-formaat) aan te leveren. In de elektronische vorm zijn geen verwijzingen naar externe bestanden (koppelingen) toegelaten.</t>
  </si>
  <si>
    <t>EAN</t>
  </si>
  <si>
    <t xml:space="preserve">LD </t>
  </si>
  <si>
    <t>NIET-TELEGEMETEN KLANTEN</t>
  </si>
  <si>
    <t>TELEGEMETEN KLANTEN</t>
  </si>
  <si>
    <t>Rekenvolume</t>
  </si>
  <si>
    <t>Tariefcomponent</t>
  </si>
  <si>
    <t>Budget voor exogene kosten</t>
  </si>
  <si>
    <t>Budget voor endogene kosten</t>
  </si>
  <si>
    <t>TABEL 10: Budget per energierichting en klantengroep voor gereguleerde activiteit 'aardgas'</t>
  </si>
  <si>
    <t>DM - MR3</t>
  </si>
  <si>
    <t>DM - MR1</t>
  </si>
  <si>
    <t>KM</t>
  </si>
  <si>
    <t>TABEL 9: Budget per tariefcomponent voor gereguleerde activiteit 'aardgas'</t>
  </si>
  <si>
    <t>Afname</t>
  </si>
  <si>
    <t>Injectie</t>
  </si>
  <si>
    <t>Totaal rekenvolume</t>
  </si>
  <si>
    <r>
      <t>kWh</t>
    </r>
    <r>
      <rPr>
        <vertAlign val="subscript"/>
        <sz val="11"/>
        <rFont val="Calibri"/>
        <family val="2"/>
      </rPr>
      <t>afn</t>
    </r>
  </si>
  <si>
    <r>
      <t>kWh</t>
    </r>
    <r>
      <rPr>
        <vertAlign val="subscript"/>
        <sz val="11"/>
        <rFont val="Calibri"/>
        <family val="2"/>
      </rPr>
      <t>inj</t>
    </r>
  </si>
  <si>
    <r>
      <t>kW</t>
    </r>
    <r>
      <rPr>
        <vertAlign val="subscript"/>
        <sz val="11"/>
        <rFont val="Calibri"/>
        <family val="2"/>
      </rPr>
      <t>MAXCAP</t>
    </r>
  </si>
  <si>
    <t>TABEL 12: Rekenvolumes en reconciliatie van budget voor gereguleerde activiteit 'aardgas'</t>
  </si>
  <si>
    <t xml:space="preserve">Tarief voor overschrijding reactieve energie </t>
  </si>
  <si>
    <t>Tarief</t>
  </si>
  <si>
    <t>Tarief_AMR</t>
  </si>
  <si>
    <t>Tarief_MMR</t>
  </si>
  <si>
    <t>Tarief_DM - MR3</t>
  </si>
  <si>
    <t>Tarief_DM - MR1</t>
  </si>
  <si>
    <t>Tarief_KM</t>
  </si>
  <si>
    <t>kWhZN</t>
  </si>
  <si>
    <t>OPBRENGSTEN  (A+B+C+D+E+F+G)</t>
  </si>
  <si>
    <t>(*): Opmerking: de vermelde federale bijdragen zijn mogelijk onderhevig aan wijzigingen in de loop van het jaar tengevolge van beslissingen van de respectievelijke overheden</t>
  </si>
  <si>
    <t>Gelieve volgende bijkomende informatie op te leveren:
- Communicatie door Elia aan de distributienetbeheerder m.b.t. het budget voor het betreffende jaar inzake 'tarieven voor het beheer en de ontwikkeling van de netwerkinfrastructuur' (zowel maandpiek voor afname, jaarpiek voor afname als ter beschikking gesteld vermogen voor afname), 'tarief aanvullende afname of injectie van reactieve energie', 'injectietarief voor vermogensreserve en blackstart' en de 'aansluitingstarieven' ;
- Verantwoording van de gehanteerde afvlakkingscoëfficiënt;
- Inzake de op te leveren informatie m.b.t. de toepassing van het maximumtarief, verwijst de VREG naar punt 2 in par. 1.1 van de bijlage 8 van de tariefmethodologie.
De gewestgrensoverschrijdende distributienetbeheerders, voor zover nog van toepassing, dienen eveneens het aandeel van het Vlaamse Gewest in het door Elia gecommuniceerde budget te bepalen en onderbouwen.
Gelieve positieve waarden te rapporteren voor opbrengsten (indien creditsaldo) en kosten (indien debetsaldo), en omgekeerd.</t>
  </si>
  <si>
    <t>Aangepast tarief beheer &amp; ontwikkeling netwerkinfrastructuur</t>
  </si>
  <si>
    <t>AANGEPAST TOTAAL</t>
  </si>
  <si>
    <t>Gerecupereerd budget tarief beheer &amp; ontwikkeling netwerkinfrastructuur</t>
  </si>
  <si>
    <t>2) Bepalen vermogensterm (EUR/kW) voor piekgemeten klanten</t>
  </si>
  <si>
    <t>Vermogensterm (EUR/kW; inclusief afvlakkingscoëfficiënt)</t>
  </si>
  <si>
    <t>Budget inzake 'tarief aanvullende afname of injectie reactieve energie'</t>
  </si>
  <si>
    <t>TARIEF SYSTEEMBEHEER</t>
  </si>
  <si>
    <t>1) Budget transmissiekosten</t>
  </si>
  <si>
    <t>Kosten inzake doorvoer m.b.t. tarief voor beheer en ontw. netwerkinfrastructuur</t>
  </si>
  <si>
    <t>Kapitaalkostverogeding regulatoir saldo inzake exogene kosten m.b.t. transmissie</t>
  </si>
  <si>
    <t>&gt;26-36kV - ≥5 MVA</t>
  </si>
  <si>
    <t>&gt;26-36kV - &lt;5 MVA</t>
  </si>
  <si>
    <t>5)  Bepalen kWh-tarief niet-piekgemeten klanten met maximumatarief</t>
  </si>
  <si>
    <t>6) Controle plafond voor niet-piekgemeten klanten met maximumtarief</t>
  </si>
  <si>
    <t>7) Bepalen kWh-tarief niet-piekgemeten laagspanningsklanten zonder maximumtarief</t>
  </si>
  <si>
    <t>&gt;26-36kV zonder piekmeting</t>
  </si>
  <si>
    <t>26- 1kV zonder piekmeting</t>
  </si>
  <si>
    <t>Trans LS zonder piekmeting</t>
  </si>
  <si>
    <t>Prosumenten met terugdraaiende teller zonder piekmeting - Trans LS</t>
  </si>
  <si>
    <t>Prosumenten met terugdraaiende teller zonder piekmeting - LS</t>
  </si>
  <si>
    <t>Doorvoer zonder piekmeting</t>
  </si>
  <si>
    <t>Recuperatie bij niet-piekgemeten klanten met maximumtarief</t>
  </si>
  <si>
    <t>Recuperatie bij niet-piekgemeten klanten zonder maximumtarief (LS zonder piekmeting, doorvoer LS en prosumenten met terugdraaiende teller zonder piekmeting op LS)</t>
  </si>
  <si>
    <t>In rekening te brengen kWh voor niet-piekgemeten klanten zonder maximumtarief</t>
  </si>
  <si>
    <t>III. Belastingen, heffingen, toeslagen, bijdragen en retributies</t>
  </si>
  <si>
    <t>Toegewezen toegelaten inkomen (cfr. tabel 10)</t>
  </si>
  <si>
    <t>Verschil</t>
  </si>
  <si>
    <t>Tarief hogere spanningsniveau's (Trans HS, &gt;26-36 kV, 26 - 1kV, Trans LS)</t>
  </si>
  <si>
    <t>Tarief laagspanning − meetregime: per kwartier</t>
  </si>
  <si>
    <t xml:space="preserve">Tarief laagspanning − meetregime: maandelijks/jaarlijks  </t>
  </si>
  <si>
    <t>Inzake de op te leveren informatie m.b.t. de toepassing van het maximumtarief, verwijst de VREG naar paragraaf 1.1 punt 2 in de bijlage 8 van de tariefmethodologie.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</si>
</sst>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 #,##0.00_ ;_ * \-#,##0.00_ ;_ * &quot;-&quot;??_ ;_ @_ "/>
    <numFmt numFmtId="164" formatCode="_-* #,##0.00\ &quot;€&quot;_-;\-* #,##0.00\ &quot;€&quot;_-;_-* &quot;-&quot;??\ &quot;€&quot;_-;_-@_-"/>
    <numFmt numFmtId="165" formatCode="_-* #,##0.00\ _€_-;\-* #,##0.00\ _€_-;_-* &quot;-&quot;??\ _€_-;_-@_-"/>
    <numFmt numFmtId="166" formatCode="#,##0.00\ &quot;€&quot;"/>
    <numFmt numFmtId="167" formatCode="#,##0.000000"/>
    <numFmt numFmtId="168" formatCode="#,##0.0000"/>
    <numFmt numFmtId="169" formatCode="0.000000"/>
    <numFmt numFmtId="170" formatCode="#,##0.00000"/>
    <numFmt numFmtId="171" formatCode="#,##0.0"/>
    <numFmt numFmtId="172" formatCode="0.0%"/>
    <numFmt numFmtId="173" formatCode="0.0000000"/>
    <numFmt numFmtId="174" formatCode="#,##0.0000000"/>
    <numFmt numFmtId="175" formatCode="#,##0.000000000"/>
    <numFmt numFmtId="176" formatCode="#.##000"/>
    <numFmt numFmtId="177" formatCode="#.##0,"/>
    <numFmt numFmtId="178" formatCode="\$#,#00"/>
    <numFmt numFmtId="179" formatCode="\$#,"/>
    <numFmt numFmtId="180" formatCode="#,#00"/>
    <numFmt numFmtId="181" formatCode="_-* #,##0.000\ _€_-;\-* #,##0.000\ _€_-;_-* &quot;-&quot;??\ _€_-;_-@_-"/>
    <numFmt numFmtId="182" formatCode="&quot;€&quot;\ #,##0.00_);\(&quot;€&quot;\ #,##0.00\)"/>
    <numFmt numFmtId="183" formatCode="%#,#00"/>
    <numFmt numFmtId="184" formatCode="[$€-2]\ #,##0.00"/>
  </numFmts>
  <fonts count="100">
    <font>
      <sz val="11"/>
      <color theme="1"/>
      <name val="Calibri"/>
      <family val="2"/>
      <scheme val="minor"/>
    </font>
    <font>
      <sz val="11"/>
      <color indexed="8"/>
      <name val="Calibri"/>
      <family val="2"/>
    </font>
    <font>
      <sz val="10"/>
      <name val="Arial"/>
      <family val="2"/>
    </font>
    <font>
      <b/>
      <sz val="10"/>
      <name val="Arial"/>
      <family val="2"/>
    </font>
    <font>
      <sz val="20"/>
      <name val="Arial"/>
      <family val="2"/>
    </font>
    <font>
      <b/>
      <sz val="20"/>
      <color indexed="9"/>
      <name val="Arial"/>
      <family val="2"/>
    </font>
    <font>
      <b/>
      <u/>
      <sz val="10"/>
      <name val="Arial"/>
      <family val="2"/>
    </font>
    <font>
      <sz val="10"/>
      <name val="Arial"/>
      <family val="2"/>
    </font>
    <font>
      <sz val="10"/>
      <color indexed="8"/>
      <name val="MS Sans Serif"/>
      <family val="2"/>
    </font>
    <font>
      <sz val="10"/>
      <color indexed="8"/>
      <name val="Arial"/>
      <family val="2"/>
    </font>
    <font>
      <u/>
      <sz val="10"/>
      <color indexed="12"/>
      <name val="Arial"/>
      <family val="2"/>
    </font>
    <font>
      <u/>
      <sz val="10"/>
      <name val="Arial"/>
      <family val="2"/>
    </font>
    <font>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14"/>
      <name val="Arial"/>
      <family val="2"/>
    </font>
    <font>
      <sz val="14"/>
      <name val="Arial"/>
      <family val="2"/>
    </font>
    <font>
      <b/>
      <sz val="12"/>
      <name val="Arial"/>
      <family val="2"/>
    </font>
    <font>
      <b/>
      <u/>
      <sz val="8"/>
      <name val="Arial"/>
      <family val="2"/>
    </font>
    <font>
      <b/>
      <sz val="8"/>
      <name val="Arial"/>
      <family val="2"/>
    </font>
    <font>
      <i/>
      <sz val="8"/>
      <name val="Arial"/>
      <family val="2"/>
    </font>
    <font>
      <b/>
      <vertAlign val="subscript"/>
      <sz val="10"/>
      <name val="Arial"/>
      <family val="2"/>
    </font>
    <font>
      <i/>
      <sz val="10"/>
      <name val="Arial"/>
      <family val="2"/>
    </font>
    <font>
      <sz val="10"/>
      <color indexed="12"/>
      <name val="Arial"/>
      <family val="2"/>
    </font>
    <font>
      <b/>
      <u/>
      <sz val="9"/>
      <name val="Arial"/>
      <family val="2"/>
    </font>
    <font>
      <b/>
      <sz val="14"/>
      <color indexed="10"/>
      <name val="Arial"/>
      <family val="2"/>
    </font>
    <font>
      <b/>
      <sz val="8"/>
      <color indexed="10"/>
      <name val="Arial"/>
      <family val="2"/>
    </font>
    <font>
      <b/>
      <sz val="10"/>
      <color indexed="10"/>
      <name val="Arial"/>
      <family val="2"/>
    </font>
    <font>
      <b/>
      <i/>
      <sz val="10"/>
      <name val="Arial"/>
      <family val="2"/>
    </font>
    <font>
      <b/>
      <sz val="10"/>
      <color indexed="12"/>
      <name val="Arial"/>
      <family val="2"/>
    </font>
    <font>
      <b/>
      <sz val="11"/>
      <name val="Arial"/>
      <family val="2"/>
    </font>
    <font>
      <sz val="12"/>
      <name val="Arial"/>
      <family val="2"/>
    </font>
    <font>
      <b/>
      <i/>
      <sz val="10"/>
      <color indexed="12"/>
      <name val="Arial"/>
      <family val="2"/>
    </font>
    <font>
      <i/>
      <sz val="10"/>
      <color indexed="12"/>
      <name val="Arial"/>
      <family val="2"/>
    </font>
    <font>
      <sz val="8"/>
      <color indexed="12"/>
      <name val="Arial"/>
      <family val="2"/>
    </font>
    <font>
      <sz val="22"/>
      <name val="Arial"/>
      <family val="2"/>
    </font>
    <font>
      <b/>
      <i/>
      <sz val="12"/>
      <name val="Arial"/>
      <family val="2"/>
    </font>
    <font>
      <b/>
      <sz val="16"/>
      <name val="Arial"/>
      <family val="2"/>
    </font>
    <font>
      <i/>
      <u/>
      <sz val="10"/>
      <name val="Arial"/>
      <family val="2"/>
    </font>
    <font>
      <strike/>
      <sz val="10"/>
      <name val="Arial"/>
      <family val="2"/>
    </font>
    <font>
      <b/>
      <i/>
      <sz val="11"/>
      <name val="Arial"/>
      <family val="2"/>
    </font>
    <font>
      <b/>
      <u/>
      <sz val="11"/>
      <name val="Arial"/>
      <family val="2"/>
    </font>
    <font>
      <sz val="11"/>
      <name val="Arial"/>
      <family val="2"/>
    </font>
    <font>
      <i/>
      <sz val="9"/>
      <name val="Arial"/>
      <family val="2"/>
    </font>
    <font>
      <i/>
      <sz val="11"/>
      <name val="Arial"/>
      <family val="2"/>
    </font>
    <font>
      <sz val="10"/>
      <name val="Arial"/>
      <family val="2"/>
    </font>
    <font>
      <sz val="1"/>
      <color indexed="8"/>
      <name val="Courier"/>
      <family val="3"/>
    </font>
    <font>
      <sz val="12"/>
      <name val="Palatino"/>
      <family val="1"/>
    </font>
    <font>
      <b/>
      <sz val="1"/>
      <color indexed="8"/>
      <name val="Courier"/>
      <family val="3"/>
    </font>
    <font>
      <sz val="9"/>
      <color indexed="8"/>
      <name val="Calibri"/>
      <family val="2"/>
    </font>
    <font>
      <sz val="10"/>
      <name val="Courier"/>
      <family val="3"/>
    </font>
    <font>
      <b/>
      <sz val="9"/>
      <color indexed="9"/>
      <name val="Arial"/>
      <family val="2"/>
    </font>
    <font>
      <vertAlign val="subscript"/>
      <sz val="11"/>
      <name val="Calibri"/>
      <family val="2"/>
    </font>
    <font>
      <sz val="11"/>
      <color theme="1"/>
      <name val="Calibri"/>
      <family val="2"/>
      <scheme val="minor"/>
    </font>
    <font>
      <sz val="9"/>
      <color theme="1"/>
      <name val="Calibri"/>
      <family val="2"/>
      <scheme val="minor"/>
    </font>
    <font>
      <sz val="8"/>
      <color theme="1"/>
      <name val="Arial"/>
      <family val="2"/>
    </font>
    <font>
      <b/>
      <sz val="11"/>
      <color theme="1"/>
      <name val="Calibri"/>
      <family val="2"/>
      <scheme val="minor"/>
    </font>
    <font>
      <b/>
      <sz val="8"/>
      <color theme="4" tint="-0.249977111117893"/>
      <name val="Arial"/>
      <family val="2"/>
    </font>
    <font>
      <sz val="10"/>
      <color theme="4" tint="-0.249977111117893"/>
      <name val="Arial"/>
      <family val="2"/>
    </font>
    <font>
      <i/>
      <sz val="8"/>
      <color theme="1"/>
      <name val="Calibri"/>
      <family val="2"/>
      <scheme val="minor"/>
    </font>
    <font>
      <sz val="11"/>
      <name val="Calibri"/>
      <family val="2"/>
      <scheme val="minor"/>
    </font>
    <font>
      <sz val="10"/>
      <color rgb="FF00B050"/>
      <name val="Arial"/>
      <family val="2"/>
    </font>
    <font>
      <b/>
      <sz val="10"/>
      <color rgb="FF00B050"/>
      <name val="Arial"/>
      <family val="2"/>
    </font>
    <font>
      <b/>
      <u/>
      <sz val="12"/>
      <name val="Calibri"/>
      <family val="2"/>
      <scheme val="minor"/>
    </font>
    <font>
      <sz val="11"/>
      <color theme="1"/>
      <name val="Arial"/>
      <family val="2"/>
    </font>
    <font>
      <i/>
      <sz val="11"/>
      <color theme="1"/>
      <name val="Arial"/>
      <family val="2"/>
    </font>
    <font>
      <b/>
      <sz val="11"/>
      <color theme="1"/>
      <name val="Arial"/>
      <family val="2"/>
    </font>
    <font>
      <i/>
      <sz val="11"/>
      <color theme="1"/>
      <name val="Calibri"/>
      <family val="2"/>
      <scheme val="minor"/>
    </font>
    <font>
      <b/>
      <i/>
      <sz val="11"/>
      <color theme="1"/>
      <name val="Arial"/>
      <family val="2"/>
    </font>
    <font>
      <sz val="10"/>
      <color theme="1"/>
      <name val="Arial"/>
      <family val="2"/>
    </font>
    <font>
      <b/>
      <u/>
      <sz val="11"/>
      <color theme="1"/>
      <name val="Calibri"/>
      <family val="2"/>
      <scheme val="minor"/>
    </font>
    <font>
      <b/>
      <i/>
      <sz val="11"/>
      <name val="Calibri"/>
      <family val="2"/>
      <scheme val="minor"/>
    </font>
    <font>
      <i/>
      <sz val="10"/>
      <color theme="1"/>
      <name val="Calibri"/>
      <family val="2"/>
      <scheme val="minor"/>
    </font>
    <font>
      <b/>
      <sz val="11"/>
      <name val="Calibri"/>
      <family val="2"/>
      <scheme val="minor"/>
    </font>
    <font>
      <i/>
      <sz val="8"/>
      <color theme="1"/>
      <name val="Arial"/>
      <family val="2"/>
    </font>
    <font>
      <sz val="10"/>
      <color theme="1"/>
      <name val="Calibri"/>
      <family val="2"/>
      <scheme val="minor"/>
    </font>
    <font>
      <b/>
      <u/>
      <sz val="11"/>
      <name val="Calibri"/>
      <family val="2"/>
      <scheme val="minor"/>
    </font>
    <font>
      <i/>
      <sz val="11"/>
      <name val="Calibri"/>
      <family val="2"/>
      <scheme val="minor"/>
    </font>
    <font>
      <u/>
      <sz val="10"/>
      <color theme="0" tint="-0.499984740745262"/>
      <name val="Arial"/>
      <family val="2"/>
    </font>
    <font>
      <b/>
      <sz val="14"/>
      <color theme="1"/>
      <name val="Calibri"/>
      <family val="2"/>
      <scheme val="minor"/>
    </font>
  </fonts>
  <fills count="40">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31"/>
        <bgColor indexed="64"/>
      </patternFill>
    </fill>
    <fill>
      <patternFill patternType="solid">
        <fgColor indexed="9"/>
        <bgColor indexed="64"/>
      </patternFill>
    </fill>
    <fill>
      <patternFill patternType="solid">
        <fgColor theme="0"/>
        <bgColor indexed="64"/>
      </patternFill>
    </fill>
    <fill>
      <patternFill patternType="solid">
        <fgColor rgb="FFFFFFB3"/>
        <bgColor indexed="64"/>
      </patternFill>
    </fill>
    <fill>
      <patternFill patternType="lightUp">
        <bgColor rgb="FFFFFFB3"/>
      </patternFill>
    </fill>
    <fill>
      <patternFill patternType="lightUp">
        <bgColor theme="0"/>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99"/>
        <bgColor indexed="64"/>
      </patternFill>
    </fill>
    <fill>
      <patternFill patternType="lightUp">
        <bgColor rgb="FFFFFF99"/>
      </patternFill>
    </fill>
    <fill>
      <patternFill patternType="solid">
        <fgColor theme="1"/>
        <bgColor indexed="64"/>
      </patternFill>
    </fill>
    <fill>
      <patternFill patternType="lightUp"/>
    </fill>
  </fills>
  <borders count="1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bottom style="medium">
        <color indexed="9"/>
      </bottom>
      <diagonal/>
    </border>
    <border>
      <left style="medium">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hair">
        <color indexed="64"/>
      </right>
      <top/>
      <bottom/>
      <diagonal/>
    </border>
    <border>
      <left/>
      <right style="hair">
        <color indexed="64"/>
      </right>
      <top/>
      <bottom/>
      <diagonal/>
    </border>
    <border>
      <left style="medium">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double">
        <color indexed="64"/>
      </right>
      <top/>
      <bottom style="hair">
        <color indexed="64"/>
      </bottom>
      <diagonal/>
    </border>
    <border>
      <left/>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medium">
        <color indexed="64"/>
      </left>
      <right style="double">
        <color indexed="64"/>
      </right>
      <top/>
      <bottom style="hair">
        <color indexed="64"/>
      </bottom>
      <diagonal/>
    </border>
    <border>
      <left style="double">
        <color indexed="64"/>
      </left>
      <right style="double">
        <color indexed="64"/>
      </right>
      <top/>
      <bottom style="hair">
        <color indexed="64"/>
      </bottom>
      <diagonal/>
    </border>
    <border>
      <left/>
      <right/>
      <top style="thin">
        <color indexed="64"/>
      </top>
      <bottom/>
      <diagonal/>
    </border>
    <border>
      <left style="double">
        <color indexed="64"/>
      </left>
      <right style="medium">
        <color indexed="64"/>
      </right>
      <top/>
      <bottom style="hair">
        <color indexed="64"/>
      </bottom>
      <diagonal/>
    </border>
    <border>
      <left/>
      <right style="double">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dotted">
        <color indexed="64"/>
      </right>
      <top/>
      <bottom/>
      <diagonal/>
    </border>
    <border>
      <left/>
      <right style="dotted">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double">
        <color indexed="64"/>
      </right>
      <top style="medium">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hair">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double">
        <color indexed="64"/>
      </right>
      <top style="hair">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hair">
        <color indexed="64"/>
      </top>
      <bottom style="hair">
        <color indexed="64"/>
      </bottom>
      <diagonal/>
    </border>
    <border>
      <left style="double">
        <color indexed="64"/>
      </left>
      <right/>
      <top style="medium">
        <color indexed="64"/>
      </top>
      <bottom/>
      <diagonal/>
    </border>
    <border>
      <left style="double">
        <color indexed="64"/>
      </left>
      <right/>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hair">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double">
        <color indexed="64"/>
      </right>
      <top/>
      <bottom style="hair">
        <color indexed="64"/>
      </bottom>
      <diagonal/>
    </border>
  </borders>
  <cellStyleXfs count="269">
    <xf numFmtId="0" fontId="0" fillId="0" borderId="0"/>
    <xf numFmtId="0" fontId="2" fillId="0" borderId="0"/>
    <xf numFmtId="0" fontId="13" fillId="2" borderId="0" applyNumberFormat="0" applyBorder="0" applyAlignment="0" applyProtection="0"/>
    <xf numFmtId="0" fontId="14" fillId="12" borderId="1" applyNumberFormat="0" applyAlignment="0" applyProtection="0"/>
    <xf numFmtId="0" fontId="15" fillId="13" borderId="2" applyNumberFormat="0" applyAlignment="0" applyProtection="0"/>
    <xf numFmtId="176" fontId="66" fillId="0" borderId="0">
      <protection locked="0"/>
    </xf>
    <xf numFmtId="165" fontId="2" fillId="0" borderId="0" applyFont="0" applyFill="0" applyBorder="0" applyAlignment="0" applyProtection="0"/>
    <xf numFmtId="177" fontId="66" fillId="0" borderId="0">
      <protection locked="0"/>
    </xf>
    <xf numFmtId="178" fontId="66" fillId="0" borderId="0">
      <protection locked="0"/>
    </xf>
    <xf numFmtId="179" fontId="66" fillId="0" borderId="0">
      <protection locked="0"/>
    </xf>
    <xf numFmtId="0" fontId="66" fillId="0" borderId="0">
      <protection locked="0"/>
    </xf>
    <xf numFmtId="0" fontId="67" fillId="0" borderId="0" applyNumberFormat="0" applyFill="0" applyBorder="0" applyAlignment="0" applyProtection="0"/>
    <xf numFmtId="164" fontId="2" fillId="0" borderId="0" applyFont="0" applyFill="0" applyBorder="0" applyAlignment="0" applyProtection="0"/>
    <xf numFmtId="0" fontId="16" fillId="0" borderId="0" applyNumberFormat="0" applyFill="0" applyBorder="0" applyAlignment="0" applyProtection="0"/>
    <xf numFmtId="180" fontId="66" fillId="0" borderId="0">
      <protection locked="0"/>
    </xf>
    <xf numFmtId="0" fontId="17" fillId="3"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68" fillId="0" borderId="0">
      <protection locked="0"/>
    </xf>
    <xf numFmtId="0" fontId="68" fillId="0" borderId="0">
      <protection locked="0"/>
    </xf>
    <xf numFmtId="0" fontId="10" fillId="0" borderId="0" applyNumberFormat="0" applyFill="0" applyBorder="0" applyAlignment="0" applyProtection="0">
      <alignment vertical="top"/>
      <protection locked="0"/>
    </xf>
    <xf numFmtId="0" fontId="21" fillId="4" borderId="1" applyNumberFormat="0" applyAlignment="0" applyProtection="0"/>
    <xf numFmtId="0" fontId="2" fillId="0" borderId="0" applyFont="0" applyFill="0" applyBorder="0" applyAlignment="0" applyProtection="0"/>
    <xf numFmtId="0" fontId="2" fillId="0" borderId="0" applyFont="0" applyFill="0" applyBorder="0" applyAlignment="0" applyProtection="0"/>
    <xf numFmtId="181"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applyFont="0" applyFill="0" applyBorder="0" applyAlignment="0" applyProtection="0"/>
    <xf numFmtId="165" fontId="2" fillId="0" borderId="0" applyFont="0" applyFill="0" applyBorder="0" applyAlignment="0" applyProtection="0"/>
    <xf numFmtId="43" fontId="69" fillId="0" borderId="0" applyFont="0" applyFill="0" applyBorder="0" applyAlignment="0" applyProtection="0"/>
    <xf numFmtId="182" fontId="2" fillId="0" borderId="0" applyFont="0" applyFill="0" applyBorder="0" applyAlignment="0" applyProtection="0"/>
    <xf numFmtId="172" fontId="69" fillId="0" borderId="0" applyFont="0" applyFill="0" applyBorder="0" applyAlignment="0" applyProtection="0"/>
    <xf numFmtId="43" fontId="6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43" fontId="74"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2" fillId="0" borderId="3" applyNumberFormat="0" applyFill="0" applyAlignment="0" applyProtection="0"/>
    <xf numFmtId="165" fontId="2" fillId="0" borderId="0" applyFont="0" applyFill="0" applyBorder="0" applyAlignment="0" applyProtection="0"/>
    <xf numFmtId="165" fontId="73" fillId="0" borderId="0" applyFont="0" applyFill="0" applyBorder="0" applyAlignment="0" applyProtection="0"/>
    <xf numFmtId="165" fontId="2" fillId="0" borderId="0" applyFont="0" applyFill="0" applyBorder="0" applyAlignment="0" applyProtection="0"/>
    <xf numFmtId="0" fontId="23" fillId="14" borderId="0" applyNumberFormat="0" applyBorder="0" applyAlignment="0" applyProtection="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2" fillId="0" borderId="0"/>
    <xf numFmtId="0" fontId="2" fillId="0" borderId="0"/>
    <xf numFmtId="0" fontId="2" fillId="0" borderId="0"/>
    <xf numFmtId="0" fontId="2" fillId="0" borderId="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73" fillId="0" borderId="0"/>
    <xf numFmtId="0" fontId="73" fillId="0" borderId="0"/>
    <xf numFmtId="0" fontId="73" fillId="0" borderId="0"/>
    <xf numFmtId="0" fontId="73" fillId="0" borderId="0"/>
    <xf numFmtId="0" fontId="73" fillId="0" borderId="0"/>
    <xf numFmtId="0" fontId="2" fillId="0" borderId="0"/>
    <xf numFmtId="0" fontId="8" fillId="0" borderId="0"/>
    <xf numFmtId="0" fontId="9" fillId="0" borderId="0">
      <alignment vertical="top"/>
    </xf>
    <xf numFmtId="0" fontId="2" fillId="15" borderId="7" applyNumberFormat="0" applyFont="0" applyAlignment="0" applyProtection="0"/>
    <xf numFmtId="0" fontId="70" fillId="0" borderId="0"/>
    <xf numFmtId="0" fontId="24" fillId="12" borderId="8" applyNumberFormat="0" applyAlignment="0" applyProtection="0"/>
    <xf numFmtId="183" fontId="66" fillId="0" borderId="0">
      <protection locked="0"/>
    </xf>
    <xf numFmtId="9" fontId="2"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5" fillId="14" borderId="9" applyNumberFormat="0" applyProtection="0">
      <alignment vertical="center"/>
    </xf>
    <xf numFmtId="4" fontId="26" fillId="16" borderId="9" applyNumberFormat="0" applyProtection="0">
      <alignment vertical="center"/>
    </xf>
    <xf numFmtId="4" fontId="25" fillId="16" borderId="9" applyNumberFormat="0" applyProtection="0">
      <alignment horizontal="left" vertical="center" indent="1"/>
    </xf>
    <xf numFmtId="0" fontId="25" fillId="16" borderId="9" applyNumberFormat="0" applyProtection="0">
      <alignment horizontal="left" vertical="top" indent="1"/>
    </xf>
    <xf numFmtId="4" fontId="25" fillId="17" borderId="0" applyNumberFormat="0" applyProtection="0">
      <alignment horizontal="left" vertical="center" indent="1"/>
    </xf>
    <xf numFmtId="4" fontId="25" fillId="18" borderId="0" applyNumberFormat="0" applyProtection="0">
      <alignment horizontal="left" vertical="center" indent="1"/>
    </xf>
    <xf numFmtId="4" fontId="9" fillId="2" borderId="9" applyNumberFormat="0" applyProtection="0">
      <alignment horizontal="right" vertical="center"/>
    </xf>
    <xf numFmtId="4" fontId="9" fillId="5" borderId="9" applyNumberFormat="0" applyProtection="0">
      <alignment horizontal="right" vertical="center"/>
    </xf>
    <xf numFmtId="4" fontId="9" fillId="9" borderId="9" applyNumberFormat="0" applyProtection="0">
      <alignment horizontal="right" vertical="center"/>
    </xf>
    <xf numFmtId="4" fontId="9" fillId="7" borderId="9" applyNumberFormat="0" applyProtection="0">
      <alignment horizontal="right" vertical="center"/>
    </xf>
    <xf numFmtId="4" fontId="9" fillId="8" borderId="9" applyNumberFormat="0" applyProtection="0">
      <alignment horizontal="right" vertical="center"/>
    </xf>
    <xf numFmtId="4" fontId="9" fillId="11" borderId="9" applyNumberFormat="0" applyProtection="0">
      <alignment horizontal="right" vertical="center"/>
    </xf>
    <xf numFmtId="4" fontId="9" fillId="10" borderId="9" applyNumberFormat="0" applyProtection="0">
      <alignment horizontal="right" vertical="center"/>
    </xf>
    <xf numFmtId="4" fontId="9" fillId="19" borderId="9" applyNumberFormat="0" applyProtection="0">
      <alignment horizontal="right" vertical="center"/>
    </xf>
    <xf numFmtId="4" fontId="9" fillId="6" borderId="9" applyNumberFormat="0" applyProtection="0">
      <alignment horizontal="right" vertical="center"/>
    </xf>
    <xf numFmtId="4" fontId="25" fillId="20" borderId="10" applyNumberFormat="0" applyProtection="0">
      <alignment horizontal="left" vertical="center" indent="1"/>
    </xf>
    <xf numFmtId="4" fontId="9" fillId="21" borderId="0" applyNumberFormat="0" applyProtection="0">
      <alignment horizontal="left" vertical="center" indent="1"/>
    </xf>
    <xf numFmtId="4" fontId="27" fillId="22" borderId="0" applyNumberFormat="0" applyProtection="0">
      <alignment horizontal="left" vertical="center" indent="1"/>
    </xf>
    <xf numFmtId="4" fontId="9" fillId="18" borderId="9" applyNumberFormat="0" applyProtection="0">
      <alignment horizontal="right" vertical="center"/>
    </xf>
    <xf numFmtId="4" fontId="9" fillId="21" borderId="0" applyNumberFormat="0" applyProtection="0">
      <alignment horizontal="left" vertical="center" indent="1"/>
    </xf>
    <xf numFmtId="4" fontId="9" fillId="17" borderId="0" applyNumberFormat="0" applyProtection="0">
      <alignment horizontal="left" vertical="center" indent="1"/>
    </xf>
    <xf numFmtId="0" fontId="2" fillId="22" borderId="9" applyNumberFormat="0" applyProtection="0">
      <alignment horizontal="left" vertical="center" indent="1"/>
    </xf>
    <xf numFmtId="0" fontId="2" fillId="22" borderId="9" applyNumberFormat="0" applyProtection="0">
      <alignment horizontal="left" vertical="top" indent="1"/>
    </xf>
    <xf numFmtId="0" fontId="2" fillId="17" borderId="9" applyNumberFormat="0" applyProtection="0">
      <alignment horizontal="left" vertical="center" indent="1"/>
    </xf>
    <xf numFmtId="0" fontId="2" fillId="17" borderId="9" applyNumberFormat="0" applyProtection="0">
      <alignment horizontal="left" vertical="top" indent="1"/>
    </xf>
    <xf numFmtId="0" fontId="2" fillId="23" borderId="9" applyNumberFormat="0" applyProtection="0">
      <alignment horizontal="left" vertical="center" indent="1"/>
    </xf>
    <xf numFmtId="0" fontId="2" fillId="23" borderId="9" applyNumberFormat="0" applyProtection="0">
      <alignment horizontal="left" vertical="top" indent="1"/>
    </xf>
    <xf numFmtId="0" fontId="2" fillId="24" borderId="9" applyNumberFormat="0" applyProtection="0">
      <alignment horizontal="left" vertical="center" indent="1"/>
    </xf>
    <xf numFmtId="0" fontId="2" fillId="24" borderId="9" applyNumberFormat="0" applyProtection="0">
      <alignment horizontal="left" vertical="top" indent="1"/>
    </xf>
    <xf numFmtId="0" fontId="2" fillId="25" borderId="11" applyNumberFormat="0">
      <protection locked="0"/>
    </xf>
    <xf numFmtId="4" fontId="9" fillId="26" borderId="9" applyNumberFormat="0" applyProtection="0">
      <alignment vertical="center"/>
    </xf>
    <xf numFmtId="4" fontId="28" fillId="26" borderId="9" applyNumberFormat="0" applyProtection="0">
      <alignment vertical="center"/>
    </xf>
    <xf numFmtId="4" fontId="9" fillId="26" borderId="9" applyNumberFormat="0" applyProtection="0">
      <alignment horizontal="left" vertical="center" indent="1"/>
    </xf>
    <xf numFmtId="0" fontId="9" fillId="26" borderId="9" applyNumberFormat="0" applyProtection="0">
      <alignment horizontal="left" vertical="top" indent="1"/>
    </xf>
    <xf numFmtId="4" fontId="9" fillId="21" borderId="9" applyNumberFormat="0" applyProtection="0">
      <alignment horizontal="right" vertical="center"/>
    </xf>
    <xf numFmtId="4" fontId="28" fillId="21" borderId="9" applyNumberFormat="0" applyProtection="0">
      <alignment horizontal="right" vertical="center"/>
    </xf>
    <xf numFmtId="4" fontId="9" fillId="18" borderId="9" applyNumberFormat="0" applyProtection="0">
      <alignment horizontal="left" vertical="center" indent="1"/>
    </xf>
    <xf numFmtId="4" fontId="9" fillId="18" borderId="9" applyNumberFormat="0" applyProtection="0">
      <alignment horizontal="left" vertical="center" indent="1"/>
    </xf>
    <xf numFmtId="0" fontId="9" fillId="17" borderId="9" applyNumberFormat="0" applyProtection="0">
      <alignment horizontal="left" vertical="top" indent="1"/>
    </xf>
    <xf numFmtId="4" fontId="29" fillId="27" borderId="0" applyNumberFormat="0" applyProtection="0">
      <alignment horizontal="left" vertical="center" indent="1"/>
    </xf>
    <xf numFmtId="4" fontId="30" fillId="21" borderId="9" applyNumberFormat="0" applyProtection="0">
      <alignment horizontal="right" vertical="center"/>
    </xf>
    <xf numFmtId="0" fontId="31" fillId="0" borderId="0" applyNumberFormat="0" applyFill="0" applyBorder="0" applyAlignment="0" applyProtection="0"/>
    <xf numFmtId="0" fontId="2" fillId="0" borderId="0"/>
    <xf numFmtId="0" fontId="2" fillId="0" borderId="0"/>
    <xf numFmtId="0" fontId="2" fillId="0" borderId="0"/>
    <xf numFmtId="0" fontId="7" fillId="0" borderId="0"/>
    <xf numFmtId="0" fontId="2" fillId="0" borderId="0">
      <alignment vertical="top"/>
    </xf>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xf numFmtId="0" fontId="73" fillId="0" borderId="0"/>
    <xf numFmtId="0" fontId="2" fillId="0" borderId="0">
      <alignment vertical="top"/>
    </xf>
    <xf numFmtId="0" fontId="73" fillId="0" borderId="0"/>
    <xf numFmtId="0" fontId="73" fillId="0" borderId="0"/>
    <xf numFmtId="0" fontId="73" fillId="0" borderId="0"/>
    <xf numFmtId="0" fontId="73" fillId="0" borderId="0"/>
    <xf numFmtId="0" fontId="73" fillId="0" borderId="0"/>
    <xf numFmtId="0" fontId="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75" fillId="0" borderId="0"/>
    <xf numFmtId="0" fontId="2" fillId="0" borderId="0"/>
    <xf numFmtId="0" fontId="2" fillId="0" borderId="0"/>
    <xf numFmtId="0" fontId="2" fillId="0" borderId="0"/>
    <xf numFmtId="0" fontId="74" fillId="0" borderId="0"/>
    <xf numFmtId="0" fontId="65" fillId="0" borderId="0"/>
    <xf numFmtId="0" fontId="8" fillId="0" borderId="0"/>
    <xf numFmtId="0" fontId="2" fillId="0" borderId="0"/>
    <xf numFmtId="0" fontId="2" fillId="0" borderId="0"/>
    <xf numFmtId="0" fontId="9" fillId="0" borderId="0">
      <alignment vertical="top"/>
    </xf>
    <xf numFmtId="0" fontId="9" fillId="0" borderId="0">
      <alignment vertical="top"/>
    </xf>
    <xf numFmtId="0" fontId="32" fillId="0" borderId="0" applyNumberFormat="0" applyFill="0" applyBorder="0" applyAlignment="0" applyProtection="0"/>
    <xf numFmtId="0" fontId="33" fillId="0" borderId="12" applyNumberFormat="0" applyFill="0" applyAlignment="0" applyProtection="0"/>
    <xf numFmtId="164" fontId="73" fillId="0" borderId="0" applyFont="0" applyFill="0" applyBorder="0" applyAlignment="0" applyProtection="0"/>
    <xf numFmtId="164" fontId="2" fillId="0" borderId="0" applyFont="0" applyFill="0" applyBorder="0" applyAlignment="0" applyProtection="0"/>
    <xf numFmtId="0" fontId="34" fillId="0" borderId="0" applyNumberFormat="0" applyFill="0" applyBorder="0" applyAlignment="0" applyProtection="0"/>
    <xf numFmtId="0" fontId="71" fillId="28" borderId="13"/>
  </cellStyleXfs>
  <cellXfs count="1815">
    <xf numFmtId="0" fontId="0" fillId="0" borderId="0" xfId="0"/>
    <xf numFmtId="0" fontId="0" fillId="30" borderId="0" xfId="0" applyFill="1"/>
    <xf numFmtId="0" fontId="36" fillId="30" borderId="0" xfId="232" applyFont="1" applyFill="1" applyProtection="1"/>
    <xf numFmtId="0" fontId="12" fillId="30" borderId="0" xfId="232" applyFont="1" applyFill="1" applyProtection="1"/>
    <xf numFmtId="0" fontId="50" fillId="30" borderId="0" xfId="259" applyFont="1" applyFill="1" applyProtection="1"/>
    <xf numFmtId="0" fontId="39" fillId="30" borderId="0" xfId="259" applyFont="1" applyFill="1" applyProtection="1"/>
    <xf numFmtId="4" fontId="46" fillId="30" borderId="0" xfId="259" applyNumberFormat="1" applyFont="1" applyFill="1" applyProtection="1"/>
    <xf numFmtId="0" fontId="46" fillId="30" borderId="0" xfId="259" applyFont="1" applyFill="1" applyProtection="1"/>
    <xf numFmtId="0" fontId="0" fillId="30" borderId="0" xfId="0" applyFill="1" applyProtection="1"/>
    <xf numFmtId="0" fontId="3" fillId="0" borderId="0" xfId="232" applyFont="1" applyFill="1" applyAlignment="1" applyProtection="1">
      <alignment horizontal="right" vertical="center"/>
    </xf>
    <xf numFmtId="0" fontId="3" fillId="0" borderId="14" xfId="232" applyFont="1" applyFill="1" applyBorder="1" applyAlignment="1" applyProtection="1">
      <alignment horizontal="center" vertical="center"/>
    </xf>
    <xf numFmtId="0" fontId="3" fillId="0" borderId="15" xfId="232" applyFont="1" applyFill="1" applyBorder="1" applyAlignment="1" applyProtection="1">
      <alignment horizontal="center" vertical="center"/>
    </xf>
    <xf numFmtId="0" fontId="3" fillId="0" borderId="16" xfId="232" applyFont="1" applyFill="1" applyBorder="1" applyAlignment="1" applyProtection="1">
      <alignment horizontal="center" vertical="center"/>
    </xf>
    <xf numFmtId="0" fontId="3" fillId="0" borderId="17" xfId="232" applyFont="1" applyFill="1" applyBorder="1" applyAlignment="1" applyProtection="1">
      <alignment horizontal="center" vertical="center"/>
    </xf>
    <xf numFmtId="0" fontId="39" fillId="0" borderId="0" xfId="232" applyFont="1" applyFill="1" applyAlignment="1" applyProtection="1">
      <alignment horizontal="right" vertical="center"/>
    </xf>
    <xf numFmtId="0" fontId="2" fillId="0" borderId="18" xfId="232" applyFont="1" applyFill="1" applyBorder="1" applyAlignment="1" applyProtection="1">
      <alignment vertical="center"/>
    </xf>
    <xf numFmtId="0" fontId="2" fillId="0" borderId="0" xfId="232" applyFont="1" applyFill="1" applyAlignment="1" applyProtection="1">
      <alignment horizontal="center" vertical="center"/>
    </xf>
    <xf numFmtId="10" fontId="2" fillId="30" borderId="19" xfId="159" applyNumberFormat="1" applyFont="1" applyFill="1" applyBorder="1" applyAlignment="1" applyProtection="1">
      <alignment horizontal="right" vertical="center"/>
    </xf>
    <xf numFmtId="0" fontId="2" fillId="0" borderId="0" xfId="232" applyFont="1" applyFill="1" applyAlignment="1" applyProtection="1">
      <alignment vertical="center"/>
    </xf>
    <xf numFmtId="0" fontId="2" fillId="0" borderId="20" xfId="232" applyFont="1" applyFill="1" applyBorder="1" applyAlignment="1" applyProtection="1">
      <alignment vertical="center"/>
    </xf>
    <xf numFmtId="10" fontId="3" fillId="30" borderId="21" xfId="0" applyNumberFormat="1" applyFont="1" applyFill="1" applyBorder="1" applyAlignment="1" applyProtection="1">
      <alignment horizontal="center" vertical="center"/>
    </xf>
    <xf numFmtId="0" fontId="3" fillId="30" borderId="0" xfId="0" applyNumberFormat="1" applyFont="1" applyFill="1" applyBorder="1" applyAlignment="1" applyProtection="1">
      <alignment vertical="center"/>
    </xf>
    <xf numFmtId="0" fontId="3" fillId="30" borderId="22" xfId="0" applyFont="1" applyFill="1" applyBorder="1" applyAlignment="1" applyProtection="1">
      <alignment horizontal="center" vertical="center"/>
    </xf>
    <xf numFmtId="0" fontId="3" fillId="30" borderId="21" xfId="0" applyFont="1" applyFill="1" applyBorder="1" applyAlignment="1" applyProtection="1">
      <alignment horizontal="center" vertical="center"/>
    </xf>
    <xf numFmtId="0" fontId="3" fillId="30" borderId="23" xfId="0" applyFont="1" applyFill="1" applyBorder="1" applyAlignment="1" applyProtection="1">
      <alignment vertical="center"/>
    </xf>
    <xf numFmtId="0" fontId="3" fillId="30" borderId="24" xfId="0" applyFont="1" applyFill="1" applyBorder="1" applyAlignment="1" applyProtection="1">
      <alignment vertical="center"/>
    </xf>
    <xf numFmtId="166" fontId="3" fillId="30" borderId="21" xfId="0" applyNumberFormat="1" applyFont="1" applyFill="1" applyBorder="1" applyAlignment="1" applyProtection="1">
      <alignment horizontal="right" vertical="center"/>
    </xf>
    <xf numFmtId="10" fontId="3" fillId="30" borderId="25" xfId="159" applyNumberFormat="1" applyFont="1" applyFill="1" applyBorder="1" applyAlignment="1" applyProtection="1">
      <alignment horizontal="right" vertical="center"/>
    </xf>
    <xf numFmtId="0" fontId="0" fillId="30" borderId="0" xfId="0" applyFill="1" applyAlignment="1" applyProtection="1">
      <alignment vertical="center"/>
    </xf>
    <xf numFmtId="0" fontId="35" fillId="30" borderId="26" xfId="259" applyFont="1" applyFill="1" applyBorder="1" applyAlignment="1" applyProtection="1">
      <protection locked="0"/>
    </xf>
    <xf numFmtId="0" fontId="35" fillId="30" borderId="0" xfId="259" applyFont="1" applyFill="1" applyBorder="1" applyAlignment="1" applyProtection="1">
      <protection locked="0"/>
    </xf>
    <xf numFmtId="0" fontId="36" fillId="30" borderId="0" xfId="232" applyFont="1" applyFill="1" applyProtection="1">
      <protection locked="0"/>
    </xf>
    <xf numFmtId="0" fontId="77" fillId="30" borderId="0" xfId="259" applyFont="1" applyFill="1" applyProtection="1">
      <protection locked="0"/>
    </xf>
    <xf numFmtId="0" fontId="77" fillId="30" borderId="0" xfId="259" applyFont="1" applyFill="1" applyAlignment="1" applyProtection="1">
      <alignment horizontal="right"/>
      <protection locked="0"/>
    </xf>
    <xf numFmtId="0" fontId="12" fillId="30" borderId="0" xfId="232" applyFont="1" applyFill="1" applyProtection="1">
      <protection locked="0"/>
    </xf>
    <xf numFmtId="0" fontId="3" fillId="0" borderId="0" xfId="232" applyFont="1" applyFill="1" applyProtection="1">
      <protection locked="0"/>
    </xf>
    <xf numFmtId="0" fontId="2" fillId="0" borderId="0" xfId="232" applyFill="1" applyProtection="1">
      <protection locked="0"/>
    </xf>
    <xf numFmtId="0" fontId="2" fillId="0" borderId="0" xfId="232" applyFill="1" applyAlignment="1" applyProtection="1">
      <alignment horizontal="right"/>
      <protection locked="0"/>
    </xf>
    <xf numFmtId="0" fontId="3" fillId="0" borderId="0" xfId="232" applyFont="1" applyFill="1" applyBorder="1" applyProtection="1">
      <protection locked="0"/>
    </xf>
    <xf numFmtId="0" fontId="3" fillId="0" borderId="27" xfId="232" applyFont="1" applyFill="1" applyBorder="1" applyAlignment="1" applyProtection="1">
      <alignment horizontal="right"/>
      <protection locked="0"/>
    </xf>
    <xf numFmtId="0" fontId="3" fillId="0" borderId="27" xfId="232" applyFont="1" applyFill="1" applyBorder="1" applyAlignment="1" applyProtection="1">
      <alignment horizontal="center" vertical="center"/>
      <protection locked="0"/>
    </xf>
    <xf numFmtId="0" fontId="3" fillId="0" borderId="21" xfId="232" applyFont="1" applyFill="1" applyBorder="1" applyAlignment="1" applyProtection="1">
      <alignment horizontal="center" vertical="center"/>
      <protection locked="0"/>
    </xf>
    <xf numFmtId="0" fontId="3" fillId="0" borderId="0" xfId="232" applyFont="1" applyFill="1" applyBorder="1" applyAlignment="1" applyProtection="1">
      <alignment horizontal="right"/>
      <protection locked="0"/>
    </xf>
    <xf numFmtId="0" fontId="3" fillId="0" borderId="0" xfId="232" applyFont="1" applyFill="1" applyAlignment="1" applyProtection="1">
      <alignment horizontal="right" vertical="center"/>
      <protection locked="0"/>
    </xf>
    <xf numFmtId="0" fontId="3" fillId="0" borderId="28" xfId="232" applyFont="1" applyFill="1" applyBorder="1" applyAlignment="1" applyProtection="1">
      <alignment horizontal="center" vertical="center"/>
      <protection locked="0"/>
    </xf>
    <xf numFmtId="0" fontId="3" fillId="0" borderId="17" xfId="232" applyFont="1" applyFill="1" applyBorder="1" applyAlignment="1" applyProtection="1">
      <alignment horizontal="center" vertical="center"/>
      <protection locked="0"/>
    </xf>
    <xf numFmtId="0" fontId="3" fillId="0" borderId="0" xfId="232" applyFont="1" applyFill="1" applyAlignment="1" applyProtection="1">
      <alignment vertical="center"/>
      <protection locked="0"/>
    </xf>
    <xf numFmtId="0" fontId="3" fillId="0" borderId="28" xfId="232" applyFont="1" applyFill="1" applyBorder="1" applyAlignment="1" applyProtection="1">
      <alignment horizontal="center" vertical="center" wrapText="1"/>
      <protection locked="0"/>
    </xf>
    <xf numFmtId="0" fontId="3" fillId="0" borderId="29" xfId="232" applyFont="1" applyFill="1" applyBorder="1" applyAlignment="1" applyProtection="1">
      <alignment horizontal="center" vertical="center" wrapText="1"/>
      <protection locked="0"/>
    </xf>
    <xf numFmtId="0" fontId="3" fillId="0" borderId="30" xfId="232" applyFont="1" applyFill="1" applyBorder="1" applyAlignment="1" applyProtection="1">
      <alignment horizontal="center" vertical="center" wrapText="1"/>
      <protection locked="0"/>
    </xf>
    <xf numFmtId="0" fontId="3" fillId="0" borderId="31" xfId="232" applyFont="1" applyFill="1" applyBorder="1" applyAlignment="1" applyProtection="1">
      <alignment horizontal="center" vertical="center" wrapText="1"/>
      <protection locked="0"/>
    </xf>
    <xf numFmtId="0" fontId="3" fillId="0" borderId="14" xfId="232" applyFont="1" applyFill="1" applyBorder="1" applyAlignment="1" applyProtection="1">
      <alignment horizontal="center" vertical="center"/>
      <protection locked="0"/>
    </xf>
    <xf numFmtId="0" fontId="3" fillId="0" borderId="32" xfId="232" applyFont="1" applyFill="1" applyBorder="1" applyAlignment="1" applyProtection="1">
      <alignment horizontal="center" vertical="center"/>
      <protection locked="0"/>
    </xf>
    <xf numFmtId="0" fontId="3" fillId="0" borderId="26" xfId="232" quotePrefix="1" applyFont="1" applyFill="1" applyBorder="1" applyAlignment="1" applyProtection="1">
      <alignment vertical="center"/>
      <protection locked="0"/>
    </xf>
    <xf numFmtId="0" fontId="3" fillId="0" borderId="0" xfId="232" quotePrefix="1" applyFont="1" applyFill="1" applyBorder="1" applyAlignment="1" applyProtection="1">
      <alignment vertical="center"/>
      <protection locked="0"/>
    </xf>
    <xf numFmtId="0" fontId="2" fillId="31" borderId="32" xfId="266" applyNumberFormat="1" applyFont="1" applyFill="1" applyBorder="1" applyProtection="1">
      <protection locked="0"/>
    </xf>
    <xf numFmtId="0" fontId="2" fillId="31" borderId="22" xfId="266" applyNumberFormat="1" applyFont="1" applyFill="1" applyBorder="1" applyProtection="1">
      <protection locked="0"/>
    </xf>
    <xf numFmtId="0" fontId="2" fillId="31" borderId="33" xfId="266" applyNumberFormat="1" applyFont="1" applyFill="1" applyBorder="1" applyProtection="1">
      <protection locked="0"/>
    </xf>
    <xf numFmtId="170" fontId="6" fillId="0" borderId="36" xfId="232" applyNumberFormat="1" applyFont="1" applyFill="1" applyBorder="1" applyAlignment="1" applyProtection="1">
      <alignment horizontal="right"/>
      <protection locked="0"/>
    </xf>
    <xf numFmtId="170" fontId="6" fillId="0" borderId="37" xfId="232" applyNumberFormat="1" applyFont="1" applyFill="1" applyBorder="1" applyAlignment="1" applyProtection="1">
      <alignment horizontal="right"/>
      <protection locked="0"/>
    </xf>
    <xf numFmtId="170" fontId="6" fillId="0" borderId="0" xfId="232" applyNumberFormat="1" applyFont="1" applyFill="1" applyBorder="1" applyAlignment="1" applyProtection="1">
      <alignment horizontal="right"/>
      <protection locked="0"/>
    </xf>
    <xf numFmtId="170" fontId="2" fillId="0" borderId="0" xfId="232" applyNumberFormat="1" applyFont="1" applyFill="1" applyAlignment="1" applyProtection="1">
      <protection locked="0"/>
    </xf>
    <xf numFmtId="170" fontId="2" fillId="0" borderId="38" xfId="232" applyNumberFormat="1" applyFont="1" applyFill="1" applyBorder="1" applyAlignment="1" applyProtection="1">
      <protection locked="0"/>
    </xf>
    <xf numFmtId="170" fontId="2" fillId="0" borderId="39" xfId="232" applyNumberFormat="1" applyFont="1" applyFill="1" applyBorder="1" applyAlignment="1" applyProtection="1">
      <protection locked="0"/>
    </xf>
    <xf numFmtId="170" fontId="2" fillId="0" borderId="40" xfId="232" applyNumberFormat="1" applyFont="1" applyFill="1" applyBorder="1" applyAlignment="1" applyProtection="1">
      <protection locked="0"/>
    </xf>
    <xf numFmtId="170" fontId="2" fillId="0" borderId="41" xfId="232" applyNumberFormat="1" applyFont="1" applyFill="1" applyBorder="1" applyAlignment="1" applyProtection="1">
      <protection locked="0"/>
    </xf>
    <xf numFmtId="170" fontId="2" fillId="0" borderId="42" xfId="232" applyNumberFormat="1" applyFont="1" applyFill="1" applyBorder="1" applyAlignment="1" applyProtection="1">
      <protection locked="0"/>
    </xf>
    <xf numFmtId="170" fontId="2" fillId="0" borderId="43" xfId="232" applyNumberFormat="1" applyFont="1" applyFill="1" applyBorder="1" applyAlignment="1" applyProtection="1">
      <protection locked="0"/>
    </xf>
    <xf numFmtId="0" fontId="2" fillId="0" borderId="0" xfId="232" applyFont="1" applyFill="1" applyProtection="1">
      <protection locked="0"/>
    </xf>
    <xf numFmtId="170" fontId="3" fillId="0" borderId="36" xfId="232" applyNumberFormat="1" applyFont="1" applyFill="1" applyBorder="1" applyAlignment="1" applyProtection="1">
      <alignment horizontal="center"/>
      <protection locked="0"/>
    </xf>
    <xf numFmtId="170" fontId="2" fillId="0" borderId="45" xfId="232" applyNumberFormat="1" applyFont="1" applyFill="1" applyBorder="1" applyAlignment="1" applyProtection="1">
      <protection locked="0"/>
    </xf>
    <xf numFmtId="170" fontId="2" fillId="0" borderId="46" xfId="232" applyNumberFormat="1" applyFont="1" applyFill="1" applyBorder="1" applyAlignment="1" applyProtection="1">
      <protection locked="0"/>
    </xf>
    <xf numFmtId="170" fontId="3" fillId="0" borderId="43" xfId="232" applyNumberFormat="1" applyFont="1" applyFill="1" applyBorder="1" applyAlignment="1" applyProtection="1">
      <alignment horizontal="center"/>
      <protection locked="0"/>
    </xf>
    <xf numFmtId="170" fontId="2" fillId="30" borderId="0" xfId="232" applyNumberFormat="1" applyFont="1" applyFill="1" applyAlignment="1" applyProtection="1">
      <protection locked="0"/>
    </xf>
    <xf numFmtId="170" fontId="2" fillId="0" borderId="0" xfId="232" applyNumberFormat="1" applyFont="1" applyFill="1" applyBorder="1" applyAlignment="1" applyProtection="1">
      <alignment horizontal="right"/>
      <protection locked="0"/>
    </xf>
    <xf numFmtId="170" fontId="2" fillId="30" borderId="0" xfId="232" applyNumberFormat="1" applyFont="1" applyFill="1" applyBorder="1" applyAlignment="1" applyProtection="1">
      <alignment horizontal="right"/>
      <protection locked="0"/>
    </xf>
    <xf numFmtId="170" fontId="42" fillId="30" borderId="0" xfId="266" applyNumberFormat="1" applyFont="1" applyFill="1" applyBorder="1" applyAlignment="1" applyProtection="1">
      <alignment horizontal="left" indent="2"/>
      <protection locked="0"/>
    </xf>
    <xf numFmtId="170" fontId="2" fillId="0" borderId="0" xfId="232" applyNumberFormat="1" applyFont="1" applyFill="1" applyAlignment="1" applyProtection="1">
      <alignment horizontal="left"/>
      <protection locked="0"/>
    </xf>
    <xf numFmtId="170" fontId="42" fillId="30" borderId="0" xfId="266" applyNumberFormat="1" applyFont="1" applyFill="1" applyBorder="1" applyAlignment="1" applyProtection="1">
      <alignment horizontal="left" wrapText="1" indent="2"/>
      <protection locked="0"/>
    </xf>
    <xf numFmtId="170" fontId="42" fillId="30" borderId="42" xfId="266" applyNumberFormat="1" applyFont="1" applyFill="1" applyBorder="1" applyAlignment="1" applyProtection="1">
      <alignment horizontal="right"/>
      <protection locked="0"/>
    </xf>
    <xf numFmtId="170" fontId="42" fillId="30" borderId="43" xfId="266" applyNumberFormat="1" applyFont="1" applyFill="1" applyBorder="1" applyAlignment="1" applyProtection="1">
      <alignment horizontal="right"/>
      <protection locked="0"/>
    </xf>
    <xf numFmtId="170" fontId="42" fillId="30" borderId="46" xfId="266" applyNumberFormat="1" applyFont="1" applyFill="1" applyBorder="1" applyAlignment="1" applyProtection="1">
      <alignment horizontal="right"/>
      <protection locked="0"/>
    </xf>
    <xf numFmtId="170" fontId="42" fillId="30" borderId="40" xfId="266" applyNumberFormat="1" applyFont="1" applyFill="1" applyBorder="1" applyAlignment="1" applyProtection="1">
      <alignment horizontal="right"/>
      <protection locked="0"/>
    </xf>
    <xf numFmtId="170" fontId="2" fillId="30" borderId="41" xfId="232" applyNumberFormat="1" applyFont="1" applyFill="1" applyBorder="1" applyAlignment="1" applyProtection="1">
      <alignment horizontal="right"/>
      <protection locked="0"/>
    </xf>
    <xf numFmtId="170" fontId="2" fillId="30" borderId="39" xfId="232" applyNumberFormat="1" applyFont="1" applyFill="1" applyBorder="1" applyAlignment="1" applyProtection="1">
      <alignment horizontal="right"/>
      <protection locked="0"/>
    </xf>
    <xf numFmtId="170" fontId="2" fillId="30" borderId="42" xfId="232" applyNumberFormat="1" applyFont="1" applyFill="1" applyBorder="1" applyAlignment="1" applyProtection="1">
      <alignment horizontal="right"/>
      <protection locked="0"/>
    </xf>
    <xf numFmtId="170" fontId="2" fillId="30" borderId="43" xfId="232" applyNumberFormat="1" applyFont="1" applyFill="1" applyBorder="1" applyAlignment="1" applyProtection="1">
      <alignment horizontal="right"/>
      <protection locked="0"/>
    </xf>
    <xf numFmtId="170" fontId="42" fillId="30" borderId="0" xfId="266" applyNumberFormat="1" applyFont="1" applyFill="1" applyBorder="1" applyAlignment="1" applyProtection="1">
      <alignment horizontal="left"/>
      <protection locked="0"/>
    </xf>
    <xf numFmtId="170" fontId="2" fillId="30" borderId="0" xfId="232" applyNumberFormat="1" applyFont="1" applyFill="1" applyAlignment="1" applyProtection="1">
      <alignment horizontal="left"/>
      <protection locked="0"/>
    </xf>
    <xf numFmtId="0" fontId="2" fillId="30" borderId="0" xfId="232" applyFont="1" applyFill="1" applyProtection="1">
      <protection locked="0"/>
    </xf>
    <xf numFmtId="170" fontId="2" fillId="30" borderId="0" xfId="232" applyNumberFormat="1" applyFont="1" applyFill="1" applyAlignment="1" applyProtection="1">
      <alignment horizontal="right"/>
      <protection locked="0"/>
    </xf>
    <xf numFmtId="170" fontId="2" fillId="30" borderId="46" xfId="232" applyNumberFormat="1" applyFont="1" applyFill="1" applyBorder="1" applyAlignment="1" applyProtection="1">
      <alignment horizontal="right"/>
      <protection locked="0"/>
    </xf>
    <xf numFmtId="170" fontId="2" fillId="30" borderId="40" xfId="232" applyNumberFormat="1" applyFont="1" applyFill="1" applyBorder="1" applyAlignment="1" applyProtection="1">
      <alignment horizontal="right"/>
      <protection locked="0"/>
    </xf>
    <xf numFmtId="170" fontId="42" fillId="30" borderId="41" xfId="266" applyNumberFormat="1" applyFont="1" applyFill="1" applyBorder="1" applyAlignment="1" applyProtection="1">
      <alignment horizontal="right"/>
      <protection locked="0"/>
    </xf>
    <xf numFmtId="170" fontId="42" fillId="30" borderId="39" xfId="266" applyNumberFormat="1" applyFont="1" applyFill="1" applyBorder="1" applyAlignment="1" applyProtection="1">
      <alignment horizontal="right"/>
      <protection locked="0"/>
    </xf>
    <xf numFmtId="0" fontId="43" fillId="0" borderId="0" xfId="232" applyFont="1" applyFill="1" applyProtection="1">
      <protection locked="0"/>
    </xf>
    <xf numFmtId="170" fontId="2" fillId="0" borderId="0" xfId="232" applyNumberFormat="1" applyFont="1" applyFill="1" applyBorder="1" applyAlignment="1" applyProtection="1">
      <alignment horizontal="left" indent="2"/>
      <protection locked="0"/>
    </xf>
    <xf numFmtId="170" fontId="2" fillId="0" borderId="0" xfId="232" applyNumberFormat="1" applyFont="1" applyFill="1" applyAlignment="1" applyProtection="1">
      <alignment horizontal="center"/>
      <protection locked="0"/>
    </xf>
    <xf numFmtId="170" fontId="3" fillId="30" borderId="43" xfId="232" applyNumberFormat="1" applyFont="1" applyFill="1" applyBorder="1" applyAlignment="1" applyProtection="1">
      <alignment horizontal="center"/>
      <protection locked="0"/>
    </xf>
    <xf numFmtId="170" fontId="6" fillId="30" borderId="0" xfId="232" applyNumberFormat="1" applyFont="1" applyFill="1" applyBorder="1" applyAlignment="1" applyProtection="1">
      <alignment horizontal="right"/>
      <protection locked="0"/>
    </xf>
    <xf numFmtId="0" fontId="2" fillId="0" borderId="18" xfId="232" applyFont="1" applyFill="1" applyBorder="1" applyAlignment="1" applyProtection="1">
      <alignment vertical="center"/>
      <protection locked="0"/>
    </xf>
    <xf numFmtId="0" fontId="2" fillId="0" borderId="18" xfId="232" applyFont="1" applyFill="1" applyBorder="1" applyAlignment="1" applyProtection="1">
      <alignment horizontal="left" vertical="center" wrapText="1"/>
      <protection locked="0"/>
    </xf>
    <xf numFmtId="3" fontId="42" fillId="30" borderId="43" xfId="266" applyNumberFormat="1" applyFont="1" applyFill="1" applyBorder="1" applyAlignment="1" applyProtection="1">
      <alignment horizontal="right" vertical="center"/>
      <protection locked="0"/>
    </xf>
    <xf numFmtId="170" fontId="42" fillId="30" borderId="0" xfId="266" applyNumberFormat="1" applyFont="1" applyFill="1" applyBorder="1" applyAlignment="1" applyProtection="1">
      <alignment horizontal="left" vertical="center"/>
      <protection locked="0"/>
    </xf>
    <xf numFmtId="170" fontId="2" fillId="0" borderId="0" xfId="232" applyNumberFormat="1" applyFont="1" applyFill="1" applyAlignment="1" applyProtection="1">
      <alignment horizontal="center" vertical="center"/>
      <protection locked="0"/>
    </xf>
    <xf numFmtId="170" fontId="2" fillId="0" borderId="0" xfId="232" applyNumberFormat="1" applyFont="1" applyFill="1" applyAlignment="1" applyProtection="1">
      <alignment vertical="center"/>
      <protection locked="0"/>
    </xf>
    <xf numFmtId="0" fontId="2" fillId="0" borderId="0" xfId="232" applyFont="1" applyFill="1" applyAlignment="1" applyProtection="1">
      <alignment vertical="center"/>
      <protection locked="0"/>
    </xf>
    <xf numFmtId="0" fontId="2" fillId="0" borderId="18" xfId="232" applyFont="1" applyFill="1" applyBorder="1" applyAlignment="1" applyProtection="1">
      <alignment vertical="center" wrapText="1"/>
      <protection locked="0"/>
    </xf>
    <xf numFmtId="0" fontId="2" fillId="0" borderId="0" xfId="232" applyFont="1" applyFill="1" applyAlignment="1" applyProtection="1">
      <alignment vertical="top"/>
      <protection locked="0"/>
    </xf>
    <xf numFmtId="0" fontId="2" fillId="0" borderId="20" xfId="232" applyFont="1" applyFill="1" applyBorder="1" applyAlignment="1" applyProtection="1">
      <alignment vertical="center" wrapText="1"/>
      <protection locked="0"/>
    </xf>
    <xf numFmtId="0" fontId="2" fillId="0" borderId="20" xfId="232" applyFont="1" applyFill="1" applyBorder="1" applyAlignment="1" applyProtection="1">
      <alignment vertical="center"/>
      <protection locked="0"/>
    </xf>
    <xf numFmtId="0" fontId="12" fillId="0" borderId="0" xfId="232" applyFont="1" applyFill="1" applyProtection="1">
      <protection locked="0"/>
    </xf>
    <xf numFmtId="0" fontId="12" fillId="0" borderId="0" xfId="232" applyFont="1" applyFill="1" applyAlignment="1" applyProtection="1">
      <alignment horizontal="right"/>
      <protection locked="0"/>
    </xf>
    <xf numFmtId="0" fontId="12" fillId="0" borderId="0" xfId="232" applyFont="1" applyFill="1" applyAlignment="1" applyProtection="1">
      <protection locked="0"/>
    </xf>
    <xf numFmtId="0" fontId="39" fillId="30" borderId="49" xfId="232" applyFont="1" applyFill="1" applyBorder="1" applyAlignment="1" applyProtection="1">
      <alignment horizontal="center"/>
    </xf>
    <xf numFmtId="0" fontId="39" fillId="30" borderId="50" xfId="232" applyFont="1" applyFill="1" applyBorder="1" applyAlignment="1" applyProtection="1">
      <alignment horizontal="center"/>
    </xf>
    <xf numFmtId="0" fontId="39" fillId="30" borderId="51" xfId="232" applyFont="1" applyFill="1" applyBorder="1" applyAlignment="1" applyProtection="1">
      <alignment horizontal="center"/>
    </xf>
    <xf numFmtId="0" fontId="39" fillId="30" borderId="52" xfId="232" applyFont="1" applyFill="1" applyBorder="1" applyAlignment="1" applyProtection="1">
      <alignment horizontal="center"/>
    </xf>
    <xf numFmtId="4" fontId="2" fillId="31" borderId="53" xfId="266" applyNumberFormat="1" applyFont="1" applyFill="1" applyBorder="1" applyProtection="1">
      <protection locked="0"/>
    </xf>
    <xf numFmtId="4" fontId="2" fillId="31" borderId="54" xfId="266" applyNumberFormat="1" applyFont="1" applyFill="1" applyBorder="1" applyProtection="1">
      <protection locked="0"/>
    </xf>
    <xf numFmtId="0" fontId="2" fillId="0" borderId="0" xfId="232" applyFont="1" applyFill="1" applyAlignment="1" applyProtection="1">
      <alignment horizontal="right"/>
      <protection locked="0"/>
    </xf>
    <xf numFmtId="0" fontId="12" fillId="30" borderId="0" xfId="253" applyFont="1" applyFill="1" applyAlignment="1" applyProtection="1">
      <alignment horizontal="right"/>
    </xf>
    <xf numFmtId="0" fontId="12" fillId="30" borderId="0" xfId="232" applyFont="1" applyFill="1" applyAlignment="1" applyProtection="1">
      <alignment horizontal="right"/>
    </xf>
    <xf numFmtId="0" fontId="2" fillId="30" borderId="60" xfId="253" applyFont="1" applyFill="1" applyBorder="1" applyAlignment="1" applyProtection="1">
      <alignment horizontal="center" vertical="center" wrapText="1"/>
    </xf>
    <xf numFmtId="0" fontId="2" fillId="30" borderId="61" xfId="253" applyFont="1" applyFill="1" applyBorder="1" applyAlignment="1" applyProtection="1">
      <alignment horizontal="center" vertical="center" wrapText="1"/>
    </xf>
    <xf numFmtId="0" fontId="2" fillId="30" borderId="62" xfId="253" applyFont="1" applyFill="1" applyBorder="1" applyAlignment="1" applyProtection="1">
      <alignment horizontal="center" vertical="center" wrapText="1"/>
    </xf>
    <xf numFmtId="0" fontId="2" fillId="30" borderId="61" xfId="253" applyFont="1" applyFill="1" applyBorder="1" applyProtection="1"/>
    <xf numFmtId="0" fontId="2" fillId="30" borderId="26" xfId="253" applyFont="1" applyFill="1" applyBorder="1" applyProtection="1"/>
    <xf numFmtId="0" fontId="2" fillId="30" borderId="0" xfId="253" applyFont="1" applyFill="1" applyBorder="1" applyProtection="1"/>
    <xf numFmtId="0" fontId="3" fillId="30" borderId="26" xfId="253" applyFont="1" applyFill="1" applyBorder="1" applyProtection="1"/>
    <xf numFmtId="0" fontId="42" fillId="30" borderId="26" xfId="253" applyFont="1" applyFill="1" applyBorder="1" applyProtection="1"/>
    <xf numFmtId="174" fontId="3" fillId="30" borderId="16" xfId="266" applyNumberFormat="1" applyFont="1" applyFill="1" applyBorder="1" applyAlignment="1" applyProtection="1">
      <alignment horizontal="right" vertical="top"/>
    </xf>
    <xf numFmtId="0" fontId="3" fillId="30" borderId="0" xfId="253" applyFont="1" applyFill="1" applyProtection="1"/>
    <xf numFmtId="0" fontId="3" fillId="30" borderId="14" xfId="253" applyFont="1" applyFill="1" applyBorder="1" applyAlignment="1" applyProtection="1">
      <alignment horizontal="left"/>
    </xf>
    <xf numFmtId="0" fontId="3" fillId="30" borderId="31" xfId="253" applyFont="1" applyFill="1" applyBorder="1" applyAlignment="1" applyProtection="1">
      <alignment horizontal="right"/>
    </xf>
    <xf numFmtId="174" fontId="3" fillId="30" borderId="16" xfId="253" applyNumberFormat="1" applyFont="1" applyFill="1" applyBorder="1" applyAlignment="1" applyProtection="1">
      <alignment horizontal="right"/>
    </xf>
    <xf numFmtId="0" fontId="3" fillId="30" borderId="0" xfId="253" applyFont="1" applyFill="1" applyAlignment="1" applyProtection="1">
      <alignment horizontal="right"/>
    </xf>
    <xf numFmtId="174" fontId="42" fillId="31" borderId="63" xfId="266" applyNumberFormat="1" applyFont="1" applyFill="1" applyBorder="1" applyAlignment="1" applyProtection="1">
      <alignment horizontal="right" vertical="top"/>
      <protection locked="0"/>
    </xf>
    <xf numFmtId="10" fontId="42" fillId="31" borderId="64" xfId="160" applyNumberFormat="1" applyFont="1" applyFill="1" applyBorder="1" applyAlignment="1" applyProtection="1">
      <alignment horizontal="right" vertical="top"/>
      <protection locked="0"/>
    </xf>
    <xf numFmtId="0" fontId="55" fillId="30" borderId="0" xfId="0" applyFont="1" applyFill="1" applyProtection="1"/>
    <xf numFmtId="0" fontId="39" fillId="30" borderId="0" xfId="0" applyFont="1" applyFill="1" applyProtection="1"/>
    <xf numFmtId="0" fontId="0" fillId="30" borderId="68" xfId="0" applyFill="1" applyBorder="1" applyProtection="1"/>
    <xf numFmtId="4" fontId="0" fillId="30" borderId="69" xfId="0" applyNumberFormat="1" applyFill="1" applyBorder="1" applyProtection="1"/>
    <xf numFmtId="4" fontId="0" fillId="30" borderId="70" xfId="0" applyNumberFormat="1" applyFill="1" applyBorder="1" applyProtection="1"/>
    <xf numFmtId="4" fontId="0" fillId="30" borderId="27" xfId="0" applyNumberFormat="1" applyFill="1" applyBorder="1" applyProtection="1"/>
    <xf numFmtId="0" fontId="76" fillId="30" borderId="71" xfId="0" applyFont="1" applyFill="1" applyBorder="1" applyProtection="1"/>
    <xf numFmtId="4" fontId="0" fillId="30" borderId="47" xfId="0" applyNumberFormat="1" applyFill="1" applyBorder="1" applyProtection="1"/>
    <xf numFmtId="0" fontId="76" fillId="30" borderId="22" xfId="0" applyFont="1" applyFill="1" applyBorder="1" applyProtection="1"/>
    <xf numFmtId="4" fontId="3" fillId="30" borderId="72" xfId="0" applyNumberFormat="1" applyFont="1" applyFill="1" applyBorder="1" applyProtection="1"/>
    <xf numFmtId="4" fontId="3" fillId="30" borderId="73" xfId="0" applyNumberFormat="1" applyFont="1" applyFill="1" applyBorder="1" applyProtection="1"/>
    <xf numFmtId="4" fontId="3" fillId="30" borderId="31" xfId="0" applyNumberFormat="1" applyFont="1" applyFill="1" applyBorder="1" applyProtection="1"/>
    <xf numFmtId="4" fontId="76" fillId="30" borderId="73" xfId="0" applyNumberFormat="1" applyFont="1" applyFill="1" applyBorder="1" applyProtection="1"/>
    <xf numFmtId="0" fontId="76" fillId="30" borderId="0" xfId="0" applyFont="1" applyFill="1" applyProtection="1"/>
    <xf numFmtId="0" fontId="76" fillId="30" borderId="68" xfId="0" applyFont="1" applyFill="1" applyBorder="1" applyProtection="1"/>
    <xf numFmtId="0" fontId="3" fillId="30" borderId="21" xfId="0" applyFont="1" applyFill="1" applyBorder="1" applyProtection="1"/>
    <xf numFmtId="0" fontId="0" fillId="30" borderId="21" xfId="0" applyFill="1" applyBorder="1" applyProtection="1"/>
    <xf numFmtId="4" fontId="3" fillId="30" borderId="71" xfId="0" applyNumberFormat="1" applyFont="1" applyFill="1" applyBorder="1" applyProtection="1"/>
    <xf numFmtId="4" fontId="3" fillId="30" borderId="22" xfId="0" applyNumberFormat="1" applyFont="1" applyFill="1" applyBorder="1" applyProtection="1"/>
    <xf numFmtId="4" fontId="79" fillId="30" borderId="0" xfId="0" applyNumberFormat="1" applyFont="1" applyFill="1" applyProtection="1"/>
    <xf numFmtId="4" fontId="2" fillId="31" borderId="44" xfId="266" applyNumberFormat="1" applyFont="1" applyFill="1" applyBorder="1" applyProtection="1">
      <protection locked="0"/>
    </xf>
    <xf numFmtId="4" fontId="2" fillId="31" borderId="74" xfId="266" applyNumberFormat="1" applyFont="1" applyFill="1" applyBorder="1" applyProtection="1">
      <protection locked="0"/>
    </xf>
    <xf numFmtId="0" fontId="3" fillId="30" borderId="34" xfId="225" applyFont="1" applyFill="1" applyBorder="1" applyAlignment="1" applyProtection="1">
      <alignment vertical="center"/>
    </xf>
    <xf numFmtId="10" fontId="3" fillId="30" borderId="75" xfId="159" applyNumberFormat="1" applyFont="1" applyFill="1" applyBorder="1" applyAlignment="1" applyProtection="1">
      <alignment horizontal="right" vertical="center"/>
    </xf>
    <xf numFmtId="10" fontId="3" fillId="30" borderId="15" xfId="159" applyNumberFormat="1" applyFont="1" applyFill="1" applyBorder="1" applyAlignment="1" applyProtection="1">
      <alignment horizontal="right" vertical="center"/>
    </xf>
    <xf numFmtId="0" fontId="2" fillId="30" borderId="0" xfId="225" applyFont="1" applyFill="1" applyAlignment="1" applyProtection="1">
      <alignment vertical="center"/>
    </xf>
    <xf numFmtId="0" fontId="80" fillId="30" borderId="0" xfId="0" applyFont="1" applyFill="1" applyProtection="1"/>
    <xf numFmtId="0" fontId="2" fillId="31" borderId="31" xfId="266" applyNumberFormat="1" applyFont="1" applyFill="1" applyBorder="1" applyProtection="1">
      <protection locked="0"/>
    </xf>
    <xf numFmtId="0" fontId="3" fillId="0" borderId="16" xfId="232" applyFont="1" applyFill="1" applyBorder="1" applyAlignment="1" applyProtection="1">
      <alignment horizontal="center" vertical="center"/>
      <protection locked="0"/>
    </xf>
    <xf numFmtId="170" fontId="2" fillId="0" borderId="35" xfId="232" applyNumberFormat="1" applyFont="1" applyFill="1" applyBorder="1" applyAlignment="1" applyProtection="1">
      <protection locked="0"/>
    </xf>
    <xf numFmtId="170" fontId="2" fillId="0" borderId="18" xfId="232" applyNumberFormat="1" applyFont="1" applyFill="1" applyBorder="1" applyAlignment="1" applyProtection="1">
      <protection locked="0"/>
    </xf>
    <xf numFmtId="170" fontId="42" fillId="30" borderId="18" xfId="266" applyNumberFormat="1" applyFont="1" applyFill="1" applyBorder="1" applyAlignment="1" applyProtection="1">
      <alignment horizontal="right"/>
      <protection locked="0"/>
    </xf>
    <xf numFmtId="170" fontId="2" fillId="30" borderId="18" xfId="232" applyNumberFormat="1" applyFont="1" applyFill="1" applyBorder="1" applyAlignment="1" applyProtection="1">
      <alignment horizontal="right"/>
      <protection locked="0"/>
    </xf>
    <xf numFmtId="0" fontId="2" fillId="31" borderId="16" xfId="266" applyNumberFormat="1" applyFont="1" applyFill="1" applyBorder="1" applyProtection="1">
      <protection locked="0"/>
    </xf>
    <xf numFmtId="170" fontId="2" fillId="0" borderId="94" xfId="232" applyNumberFormat="1" applyFont="1" applyFill="1" applyBorder="1" applyAlignment="1" applyProtection="1">
      <protection locked="0"/>
    </xf>
    <xf numFmtId="170" fontId="2" fillId="30" borderId="42" xfId="266" applyNumberFormat="1" applyFont="1" applyFill="1" applyBorder="1" applyProtection="1">
      <protection locked="0"/>
    </xf>
    <xf numFmtId="170" fontId="2" fillId="30" borderId="39" xfId="266" applyNumberFormat="1" applyFont="1" applyFill="1" applyBorder="1" applyProtection="1">
      <protection locked="0"/>
    </xf>
    <xf numFmtId="170" fontId="2" fillId="30" borderId="40" xfId="266" applyNumberFormat="1" applyFont="1" applyFill="1" applyBorder="1" applyProtection="1">
      <protection locked="0"/>
    </xf>
    <xf numFmtId="170" fontId="2" fillId="30" borderId="43" xfId="266" applyNumberFormat="1" applyFont="1" applyFill="1" applyBorder="1" applyProtection="1">
      <protection locked="0"/>
    </xf>
    <xf numFmtId="170" fontId="2" fillId="30" borderId="18" xfId="266" applyNumberFormat="1" applyFont="1" applyFill="1" applyBorder="1" applyProtection="1">
      <protection locked="0"/>
    </xf>
    <xf numFmtId="0" fontId="3" fillId="0" borderId="30" xfId="232" applyFont="1" applyFill="1" applyBorder="1" applyAlignment="1" applyProtection="1">
      <alignment horizontal="center" vertical="center"/>
      <protection locked="0"/>
    </xf>
    <xf numFmtId="0" fontId="2" fillId="31" borderId="30" xfId="266" applyNumberFormat="1" applyFont="1" applyFill="1" applyBorder="1" applyProtection="1">
      <protection locked="0"/>
    </xf>
    <xf numFmtId="170" fontId="2" fillId="0" borderId="95" xfId="232" applyNumberFormat="1" applyFont="1" applyFill="1" applyBorder="1" applyAlignment="1" applyProtection="1">
      <protection locked="0"/>
    </xf>
    <xf numFmtId="0" fontId="6" fillId="0" borderId="44" xfId="232" applyFont="1" applyFill="1" applyBorder="1" applyAlignment="1" applyProtection="1">
      <alignment vertical="center"/>
    </xf>
    <xf numFmtId="0" fontId="2" fillId="30" borderId="0" xfId="232" applyFont="1" applyFill="1" applyAlignment="1" applyProtection="1">
      <alignment vertical="center"/>
    </xf>
    <xf numFmtId="0" fontId="3" fillId="30" borderId="96" xfId="0" applyFont="1" applyFill="1" applyBorder="1" applyAlignment="1" applyProtection="1">
      <alignment horizontal="left" vertical="center"/>
    </xf>
    <xf numFmtId="0" fontId="6" fillId="0" borderId="44" xfId="232" applyFont="1" applyFill="1" applyBorder="1" applyAlignment="1" applyProtection="1">
      <alignment vertical="center"/>
      <protection locked="0"/>
    </xf>
    <xf numFmtId="0" fontId="2" fillId="30" borderId="18" xfId="232" applyFont="1" applyFill="1" applyBorder="1" applyAlignment="1" applyProtection="1">
      <alignment vertical="center"/>
      <protection locked="0"/>
    </xf>
    <xf numFmtId="0" fontId="2" fillId="31" borderId="17" xfId="266" applyNumberFormat="1" applyFont="1" applyFill="1" applyBorder="1" applyProtection="1">
      <protection locked="0"/>
    </xf>
    <xf numFmtId="170" fontId="2" fillId="0" borderId="97" xfId="232" applyNumberFormat="1" applyFont="1" applyFill="1" applyBorder="1" applyAlignment="1" applyProtection="1">
      <protection locked="0"/>
    </xf>
    <xf numFmtId="0" fontId="2" fillId="0" borderId="43" xfId="232" applyFont="1" applyFill="1" applyBorder="1" applyAlignment="1" applyProtection="1">
      <alignment horizontal="right" vertical="center" wrapText="1"/>
    </xf>
    <xf numFmtId="0" fontId="2" fillId="31" borderId="98" xfId="266" applyNumberFormat="1" applyFont="1" applyFill="1" applyBorder="1" applyProtection="1">
      <protection locked="0"/>
    </xf>
    <xf numFmtId="4" fontId="39" fillId="30" borderId="0" xfId="259" applyNumberFormat="1" applyFont="1" applyFill="1" applyProtection="1"/>
    <xf numFmtId="0" fontId="2" fillId="30" borderId="0" xfId="253" applyFont="1" applyFill="1" applyProtection="1"/>
    <xf numFmtId="10" fontId="42" fillId="31" borderId="65" xfId="160" applyNumberFormat="1" applyFont="1" applyFill="1" applyBorder="1" applyAlignment="1" applyProtection="1">
      <alignment horizontal="right" vertical="top"/>
      <protection locked="0"/>
    </xf>
    <xf numFmtId="0" fontId="48" fillId="34" borderId="22" xfId="0" applyFont="1" applyFill="1" applyBorder="1" applyAlignment="1" applyProtection="1">
      <alignment horizontal="center" vertical="center"/>
    </xf>
    <xf numFmtId="174" fontId="2" fillId="31" borderId="42" xfId="266" applyNumberFormat="1" applyFont="1" applyFill="1" applyBorder="1" applyAlignment="1" applyProtection="1">
      <alignment vertical="center"/>
      <protection locked="0"/>
    </xf>
    <xf numFmtId="174" fontId="2" fillId="31" borderId="39" xfId="266" applyNumberFormat="1" applyFont="1" applyFill="1" applyBorder="1" applyAlignment="1" applyProtection="1">
      <alignment vertical="center"/>
      <protection locked="0"/>
    </xf>
    <xf numFmtId="174" fontId="2" fillId="31" borderId="40" xfId="266" applyNumberFormat="1" applyFont="1" applyFill="1" applyBorder="1" applyAlignment="1" applyProtection="1">
      <alignment vertical="center"/>
      <protection locked="0"/>
    </xf>
    <xf numFmtId="174" fontId="2" fillId="31" borderId="43" xfId="266" applyNumberFormat="1" applyFont="1" applyFill="1" applyBorder="1" applyAlignment="1" applyProtection="1">
      <alignment vertical="center"/>
      <protection locked="0"/>
    </xf>
    <xf numFmtId="174" fontId="2" fillId="31" borderId="18" xfId="266" applyNumberFormat="1" applyFont="1" applyFill="1" applyBorder="1" applyAlignment="1" applyProtection="1">
      <alignment vertical="center"/>
      <protection locked="0"/>
    </xf>
    <xf numFmtId="171" fontId="2" fillId="31" borderId="42" xfId="266" applyNumberFormat="1" applyFont="1" applyFill="1" applyBorder="1" applyAlignment="1" applyProtection="1">
      <alignment vertical="center"/>
      <protection locked="0"/>
    </xf>
    <xf numFmtId="171" fontId="2" fillId="31" borderId="39" xfId="266" applyNumberFormat="1" applyFont="1" applyFill="1" applyBorder="1" applyAlignment="1" applyProtection="1">
      <alignment vertical="center"/>
      <protection locked="0"/>
    </xf>
    <xf numFmtId="171" fontId="2" fillId="31" borderId="40" xfId="266" applyNumberFormat="1" applyFont="1" applyFill="1" applyBorder="1" applyAlignment="1" applyProtection="1">
      <alignment vertical="center"/>
      <protection locked="0"/>
    </xf>
    <xf numFmtId="171" fontId="2" fillId="31" borderId="43" xfId="266" applyNumberFormat="1" applyFont="1" applyFill="1" applyBorder="1" applyAlignment="1" applyProtection="1">
      <alignment vertical="center"/>
      <protection locked="0"/>
    </xf>
    <xf numFmtId="171" fontId="2" fillId="31" borderId="18" xfId="266" applyNumberFormat="1" applyFont="1" applyFill="1" applyBorder="1" applyAlignment="1" applyProtection="1">
      <alignment vertical="center"/>
      <protection locked="0"/>
    </xf>
    <xf numFmtId="170" fontId="2" fillId="0" borderId="46" xfId="232" applyNumberFormat="1" applyFont="1" applyFill="1" applyBorder="1" applyAlignment="1" applyProtection="1">
      <alignment vertical="center"/>
      <protection locked="0"/>
    </xf>
    <xf numFmtId="170" fontId="2" fillId="0" borderId="39" xfId="232" applyNumberFormat="1" applyFont="1" applyFill="1" applyBorder="1" applyAlignment="1" applyProtection="1">
      <alignment vertical="center"/>
      <protection locked="0"/>
    </xf>
    <xf numFmtId="170" fontId="2" fillId="0" borderId="40" xfId="232" applyNumberFormat="1" applyFont="1" applyFill="1" applyBorder="1" applyAlignment="1" applyProtection="1">
      <alignment vertical="center"/>
      <protection locked="0"/>
    </xf>
    <xf numFmtId="170" fontId="2" fillId="0" borderId="41" xfId="232" applyNumberFormat="1" applyFont="1" applyFill="1" applyBorder="1" applyAlignment="1" applyProtection="1">
      <alignment vertical="center"/>
      <protection locked="0"/>
    </xf>
    <xf numFmtId="170" fontId="2" fillId="0" borderId="42" xfId="232" applyNumberFormat="1" applyFont="1" applyFill="1" applyBorder="1" applyAlignment="1" applyProtection="1">
      <alignment vertical="center"/>
      <protection locked="0"/>
    </xf>
    <xf numFmtId="170" fontId="2" fillId="0" borderId="43" xfId="232" applyNumberFormat="1" applyFont="1" applyFill="1" applyBorder="1" applyAlignment="1" applyProtection="1">
      <alignment vertical="center"/>
      <protection locked="0"/>
    </xf>
    <xf numFmtId="170" fontId="2" fillId="0" borderId="18" xfId="232" applyNumberFormat="1" applyFont="1" applyFill="1" applyBorder="1" applyAlignment="1" applyProtection="1">
      <alignment vertical="center"/>
      <protection locked="0"/>
    </xf>
    <xf numFmtId="170" fontId="2" fillId="30" borderId="46" xfId="232" applyNumberFormat="1" applyFont="1" applyFill="1" applyBorder="1" applyAlignment="1" applyProtection="1">
      <alignment vertical="center"/>
      <protection locked="0"/>
    </xf>
    <xf numFmtId="170" fontId="2" fillId="30" borderId="39" xfId="232" applyNumberFormat="1" applyFont="1" applyFill="1" applyBorder="1" applyAlignment="1" applyProtection="1">
      <alignment vertical="center"/>
      <protection locked="0"/>
    </xf>
    <xf numFmtId="170" fontId="2" fillId="30" borderId="0" xfId="232" applyNumberFormat="1" applyFont="1" applyFill="1" applyAlignment="1" applyProtection="1">
      <alignment vertical="center"/>
      <protection locked="0"/>
    </xf>
    <xf numFmtId="170" fontId="2" fillId="30" borderId="40" xfId="232" applyNumberFormat="1" applyFont="1" applyFill="1" applyBorder="1" applyAlignment="1" applyProtection="1">
      <alignment vertical="center"/>
      <protection locked="0"/>
    </xf>
    <xf numFmtId="170" fontId="2" fillId="30" borderId="41" xfId="232" applyNumberFormat="1" applyFont="1" applyFill="1" applyBorder="1" applyAlignment="1" applyProtection="1">
      <alignment vertical="center"/>
      <protection locked="0"/>
    </xf>
    <xf numFmtId="170" fontId="2" fillId="30" borderId="42" xfId="232" applyNumberFormat="1" applyFont="1" applyFill="1" applyBorder="1" applyAlignment="1" applyProtection="1">
      <alignment vertical="center"/>
      <protection locked="0"/>
    </xf>
    <xf numFmtId="170" fontId="2" fillId="30" borderId="43" xfId="232" applyNumberFormat="1" applyFont="1" applyFill="1" applyBorder="1" applyAlignment="1" applyProtection="1">
      <alignment vertical="center"/>
      <protection locked="0"/>
    </xf>
    <xf numFmtId="170" fontId="2" fillId="30" borderId="18" xfId="232" applyNumberFormat="1" applyFont="1" applyFill="1" applyBorder="1" applyAlignment="1" applyProtection="1">
      <alignment vertical="center"/>
      <protection locked="0"/>
    </xf>
    <xf numFmtId="170" fontId="42" fillId="30" borderId="42" xfId="266" applyNumberFormat="1" applyFont="1" applyFill="1" applyBorder="1" applyAlignment="1" applyProtection="1">
      <alignment horizontal="right" vertical="center"/>
      <protection locked="0"/>
    </xf>
    <xf numFmtId="170" fontId="42" fillId="30" borderId="43" xfId="266" applyNumberFormat="1" applyFont="1" applyFill="1" applyBorder="1" applyAlignment="1" applyProtection="1">
      <alignment horizontal="right" vertical="center"/>
      <protection locked="0"/>
    </xf>
    <xf numFmtId="170" fontId="42" fillId="30" borderId="0" xfId="232" applyNumberFormat="1" applyFont="1" applyFill="1" applyAlignment="1" applyProtection="1">
      <alignment horizontal="right" vertical="center"/>
      <protection locked="0"/>
    </xf>
    <xf numFmtId="170" fontId="42" fillId="30" borderId="46" xfId="266" applyNumberFormat="1" applyFont="1" applyFill="1" applyBorder="1" applyAlignment="1" applyProtection="1">
      <alignment horizontal="right" vertical="center"/>
      <protection locked="0"/>
    </xf>
    <xf numFmtId="170" fontId="42" fillId="30" borderId="40" xfId="266" applyNumberFormat="1" applyFont="1" applyFill="1" applyBorder="1" applyAlignment="1" applyProtection="1">
      <alignment horizontal="right" vertical="center"/>
      <protection locked="0"/>
    </xf>
    <xf numFmtId="170" fontId="2" fillId="30" borderId="41" xfId="232" applyNumberFormat="1" applyFont="1" applyFill="1" applyBorder="1" applyAlignment="1" applyProtection="1">
      <alignment horizontal="right" vertical="center"/>
      <protection locked="0"/>
    </xf>
    <xf numFmtId="170" fontId="2" fillId="30" borderId="39" xfId="232" applyNumberFormat="1" applyFont="1" applyFill="1" applyBorder="1" applyAlignment="1" applyProtection="1">
      <alignment horizontal="right" vertical="center"/>
      <protection locked="0"/>
    </xf>
    <xf numFmtId="170" fontId="2" fillId="30" borderId="42" xfId="232" applyNumberFormat="1" applyFont="1" applyFill="1" applyBorder="1" applyAlignment="1" applyProtection="1">
      <alignment horizontal="right" vertical="center"/>
      <protection locked="0"/>
    </xf>
    <xf numFmtId="170" fontId="2" fillId="30" borderId="43" xfId="232" applyNumberFormat="1" applyFont="1" applyFill="1" applyBorder="1" applyAlignment="1" applyProtection="1">
      <alignment horizontal="right" vertical="center"/>
      <protection locked="0"/>
    </xf>
    <xf numFmtId="170" fontId="42" fillId="30" borderId="39" xfId="266" applyNumberFormat="1" applyFont="1" applyFill="1" applyBorder="1" applyAlignment="1" applyProtection="1">
      <alignment horizontal="right" vertical="center"/>
      <protection locked="0"/>
    </xf>
    <xf numFmtId="170" fontId="42" fillId="30" borderId="18" xfId="266" applyNumberFormat="1" applyFont="1" applyFill="1" applyBorder="1" applyAlignment="1" applyProtection="1">
      <alignment horizontal="right" vertical="center"/>
      <protection locked="0"/>
    </xf>
    <xf numFmtId="170" fontId="2" fillId="30" borderId="0" xfId="232" applyNumberFormat="1" applyFont="1" applyFill="1" applyAlignment="1" applyProtection="1">
      <alignment horizontal="right" vertical="center"/>
      <protection locked="0"/>
    </xf>
    <xf numFmtId="0" fontId="2" fillId="30" borderId="0" xfId="232" applyFont="1" applyFill="1" applyAlignment="1" applyProtection="1">
      <alignment vertical="center"/>
      <protection locked="0"/>
    </xf>
    <xf numFmtId="3" fontId="2" fillId="31" borderId="42" xfId="266" applyNumberFormat="1" applyFont="1" applyFill="1" applyBorder="1" applyAlignment="1" applyProtection="1">
      <alignment vertical="center"/>
      <protection locked="0"/>
    </xf>
    <xf numFmtId="3" fontId="2" fillId="31" borderId="39" xfId="266" applyNumberFormat="1" applyFont="1" applyFill="1" applyBorder="1" applyAlignment="1" applyProtection="1">
      <alignment vertical="center"/>
      <protection locked="0"/>
    </xf>
    <xf numFmtId="3" fontId="2" fillId="31" borderId="40" xfId="266" applyNumberFormat="1" applyFont="1" applyFill="1" applyBorder="1" applyAlignment="1" applyProtection="1">
      <alignment vertical="center"/>
      <protection locked="0"/>
    </xf>
    <xf numFmtId="3" fontId="2" fillId="31" borderId="43" xfId="266" applyNumberFormat="1" applyFont="1" applyFill="1" applyBorder="1" applyAlignment="1" applyProtection="1">
      <alignment vertical="center"/>
      <protection locked="0"/>
    </xf>
    <xf numFmtId="3" fontId="2" fillId="31" borderId="18" xfId="266" applyNumberFormat="1" applyFont="1" applyFill="1" applyBorder="1" applyAlignment="1" applyProtection="1">
      <alignment vertical="center"/>
      <protection locked="0"/>
    </xf>
    <xf numFmtId="170" fontId="42" fillId="30" borderId="41" xfId="266" applyNumberFormat="1" applyFont="1" applyFill="1" applyBorder="1" applyAlignment="1" applyProtection="1">
      <alignment horizontal="right" vertical="center"/>
      <protection locked="0"/>
    </xf>
    <xf numFmtId="4" fontId="2" fillId="31" borderId="42" xfId="266" applyNumberFormat="1" applyFont="1" applyFill="1" applyBorder="1" applyAlignment="1" applyProtection="1">
      <alignment vertical="center"/>
      <protection locked="0"/>
    </xf>
    <xf numFmtId="4" fontId="2" fillId="31" borderId="39" xfId="266" applyNumberFormat="1" applyFont="1" applyFill="1" applyBorder="1" applyAlignment="1" applyProtection="1">
      <alignment vertical="center"/>
      <protection locked="0"/>
    </xf>
    <xf numFmtId="4" fontId="2" fillId="31" borderId="40" xfId="266" applyNumberFormat="1" applyFont="1" applyFill="1" applyBorder="1" applyAlignment="1" applyProtection="1">
      <alignment vertical="center"/>
      <protection locked="0"/>
    </xf>
    <xf numFmtId="4" fontId="2" fillId="31" borderId="43" xfId="266" applyNumberFormat="1" applyFont="1" applyFill="1" applyBorder="1" applyAlignment="1" applyProtection="1">
      <alignment vertical="center"/>
      <protection locked="0"/>
    </xf>
    <xf numFmtId="4" fontId="2" fillId="31" borderId="18" xfId="266" applyNumberFormat="1" applyFont="1" applyFill="1" applyBorder="1" applyAlignment="1" applyProtection="1">
      <alignment vertical="center"/>
      <protection locked="0"/>
    </xf>
    <xf numFmtId="0" fontId="43" fillId="0" borderId="0" xfId="232" applyFont="1" applyFill="1" applyAlignment="1" applyProtection="1">
      <alignment vertical="center"/>
      <protection locked="0"/>
    </xf>
    <xf numFmtId="170" fontId="43" fillId="30" borderId="46" xfId="232" applyNumberFormat="1" applyFont="1" applyFill="1" applyBorder="1" applyAlignment="1" applyProtection="1">
      <alignment horizontal="right" vertical="center"/>
      <protection locked="0"/>
    </xf>
    <xf numFmtId="170" fontId="43" fillId="30" borderId="39" xfId="232" applyNumberFormat="1" applyFont="1" applyFill="1" applyBorder="1" applyAlignment="1" applyProtection="1">
      <alignment horizontal="right" vertical="center"/>
      <protection locked="0"/>
    </xf>
    <xf numFmtId="170" fontId="2" fillId="30" borderId="46" xfId="232" applyNumberFormat="1" applyFont="1" applyFill="1" applyBorder="1" applyAlignment="1" applyProtection="1">
      <alignment horizontal="right" vertical="center"/>
      <protection locked="0"/>
    </xf>
    <xf numFmtId="170" fontId="2" fillId="30" borderId="40" xfId="232" applyNumberFormat="1" applyFont="1" applyFill="1" applyBorder="1" applyAlignment="1" applyProtection="1">
      <alignment horizontal="right" vertical="center"/>
      <protection locked="0"/>
    </xf>
    <xf numFmtId="170" fontId="43" fillId="30" borderId="43" xfId="232" applyNumberFormat="1" applyFont="1" applyFill="1" applyBorder="1" applyAlignment="1" applyProtection="1">
      <alignment horizontal="right" vertical="center"/>
      <protection locked="0"/>
    </xf>
    <xf numFmtId="170" fontId="2" fillId="30" borderId="18" xfId="232" applyNumberFormat="1" applyFont="1" applyFill="1" applyBorder="1" applyAlignment="1" applyProtection="1">
      <alignment horizontal="right" vertical="center"/>
      <protection locked="0"/>
    </xf>
    <xf numFmtId="170" fontId="2" fillId="30" borderId="42" xfId="266" applyNumberFormat="1" applyFont="1" applyFill="1" applyBorder="1" applyAlignment="1" applyProtection="1">
      <alignment vertical="center"/>
      <protection locked="0"/>
    </xf>
    <xf numFmtId="170" fontId="2" fillId="30" borderId="39" xfId="266" applyNumberFormat="1" applyFont="1" applyFill="1" applyBorder="1" applyAlignment="1" applyProtection="1">
      <alignment vertical="center"/>
      <protection locked="0"/>
    </xf>
    <xf numFmtId="170" fontId="2" fillId="30" borderId="40" xfId="266" applyNumberFormat="1" applyFont="1" applyFill="1" applyBorder="1" applyAlignment="1" applyProtection="1">
      <alignment vertical="center"/>
      <protection locked="0"/>
    </xf>
    <xf numFmtId="170" fontId="2" fillId="30" borderId="43" xfId="266" applyNumberFormat="1" applyFont="1" applyFill="1" applyBorder="1" applyAlignment="1" applyProtection="1">
      <alignment vertical="center"/>
      <protection locked="0"/>
    </xf>
    <xf numFmtId="170" fontId="2" fillId="30" borderId="18" xfId="266" applyNumberFormat="1" applyFont="1" applyFill="1" applyBorder="1" applyAlignment="1" applyProtection="1">
      <alignment vertical="center"/>
      <protection locked="0"/>
    </xf>
    <xf numFmtId="174" fontId="2" fillId="31" borderId="92" xfId="266" applyNumberFormat="1" applyFont="1" applyFill="1" applyBorder="1" applyProtection="1">
      <protection locked="0"/>
    </xf>
    <xf numFmtId="0" fontId="3" fillId="0" borderId="21" xfId="232" applyFont="1" applyFill="1" applyBorder="1" applyAlignment="1" applyProtection="1">
      <alignment horizontal="right"/>
      <protection locked="0"/>
    </xf>
    <xf numFmtId="0" fontId="3" fillId="30" borderId="0" xfId="232" applyFont="1" applyFill="1" applyAlignment="1" applyProtection="1">
      <alignment vertical="center"/>
      <protection locked="0"/>
    </xf>
    <xf numFmtId="0" fontId="3" fillId="30" borderId="0" xfId="232" applyFont="1" applyFill="1" applyProtection="1">
      <protection locked="0"/>
    </xf>
    <xf numFmtId="0" fontId="3" fillId="0" borderId="76" xfId="232" applyFont="1" applyFill="1" applyBorder="1" applyProtection="1">
      <protection locked="0"/>
    </xf>
    <xf numFmtId="0" fontId="3" fillId="0" borderId="49" xfId="232" applyFont="1" applyFill="1" applyBorder="1" applyAlignment="1" applyProtection="1">
      <alignment horizontal="right"/>
      <protection locked="0"/>
    </xf>
    <xf numFmtId="0" fontId="3" fillId="0" borderId="61" xfId="232" applyFont="1" applyFill="1" applyBorder="1" applyProtection="1">
      <protection locked="0"/>
    </xf>
    <xf numFmtId="0" fontId="3" fillId="0" borderId="101" xfId="232" applyFont="1" applyFill="1" applyBorder="1" applyAlignment="1" applyProtection="1">
      <alignment horizontal="right"/>
      <protection locked="0"/>
    </xf>
    <xf numFmtId="0" fontId="3" fillId="0" borderId="68" xfId="232" applyFont="1" applyFill="1" applyBorder="1" applyAlignment="1" applyProtection="1">
      <alignment horizontal="right"/>
      <protection locked="0"/>
    </xf>
    <xf numFmtId="0" fontId="3" fillId="0" borderId="26" xfId="232" applyFont="1" applyFill="1" applyBorder="1" applyAlignment="1" applyProtection="1">
      <protection locked="0"/>
    </xf>
    <xf numFmtId="0" fontId="3" fillId="0" borderId="0" xfId="232" applyFont="1" applyFill="1" applyBorder="1" applyAlignment="1" applyProtection="1">
      <alignment vertical="center"/>
      <protection locked="0"/>
    </xf>
    <xf numFmtId="0" fontId="3" fillId="0" borderId="0" xfId="232" applyFont="1" applyFill="1" applyBorder="1" applyAlignment="1" applyProtection="1">
      <protection locked="0"/>
    </xf>
    <xf numFmtId="0" fontId="3" fillId="0" borderId="26" xfId="232" quotePrefix="1" applyFont="1" applyFill="1" applyBorder="1" applyAlignment="1" applyProtection="1">
      <protection locked="0"/>
    </xf>
    <xf numFmtId="0" fontId="3" fillId="0" borderId="0" xfId="232" quotePrefix="1" applyFont="1" applyFill="1" applyBorder="1" applyAlignment="1" applyProtection="1">
      <protection locked="0"/>
    </xf>
    <xf numFmtId="0" fontId="3" fillId="0" borderId="21" xfId="232" applyFont="1" applyFill="1" applyBorder="1" applyAlignment="1" applyProtection="1">
      <alignment horizontal="center"/>
      <protection locked="0"/>
    </xf>
    <xf numFmtId="0" fontId="3" fillId="0" borderId="84" xfId="232" applyFont="1" applyFill="1" applyBorder="1" applyAlignment="1" applyProtection="1">
      <alignment horizontal="right"/>
      <protection locked="0"/>
    </xf>
    <xf numFmtId="170" fontId="3" fillId="0" borderId="52" xfId="232" applyNumberFormat="1" applyFont="1" applyFill="1" applyBorder="1" applyAlignment="1" applyProtection="1">
      <alignment horizontal="center"/>
      <protection locked="0"/>
    </xf>
    <xf numFmtId="170" fontId="3" fillId="0" borderId="0" xfId="232" applyNumberFormat="1" applyFont="1" applyFill="1" applyBorder="1" applyAlignment="1" applyProtection="1">
      <alignment horizontal="right"/>
      <protection locked="0"/>
    </xf>
    <xf numFmtId="170" fontId="3" fillId="0" borderId="0" xfId="232" applyNumberFormat="1" applyFont="1" applyFill="1" applyAlignment="1" applyProtection="1">
      <protection locked="0"/>
    </xf>
    <xf numFmtId="170" fontId="3" fillId="30" borderId="55" xfId="232" applyNumberFormat="1" applyFont="1" applyFill="1" applyBorder="1" applyAlignment="1" applyProtection="1">
      <alignment horizontal="center"/>
      <protection locked="0"/>
    </xf>
    <xf numFmtId="170" fontId="3" fillId="30" borderId="56" xfId="232" applyNumberFormat="1" applyFont="1" applyFill="1" applyBorder="1" applyAlignment="1" applyProtection="1">
      <alignment horizontal="center"/>
      <protection locked="0"/>
    </xf>
    <xf numFmtId="170" fontId="3" fillId="30" borderId="0" xfId="232" applyNumberFormat="1" applyFont="1" applyFill="1" applyAlignment="1" applyProtection="1">
      <protection locked="0"/>
    </xf>
    <xf numFmtId="170" fontId="3" fillId="30" borderId="57" xfId="232" applyNumberFormat="1" applyFont="1" applyFill="1" applyBorder="1" applyAlignment="1" applyProtection="1">
      <alignment horizontal="center"/>
      <protection locked="0"/>
    </xf>
    <xf numFmtId="170" fontId="3" fillId="30" borderId="58" xfId="232" applyNumberFormat="1" applyFont="1" applyFill="1" applyBorder="1" applyAlignment="1" applyProtection="1">
      <alignment horizontal="center"/>
      <protection locked="0"/>
    </xf>
    <xf numFmtId="170" fontId="3" fillId="30" borderId="59" xfId="232" applyNumberFormat="1" applyFont="1" applyFill="1" applyBorder="1" applyAlignment="1" applyProtection="1">
      <alignment horizontal="center"/>
      <protection locked="0"/>
    </xf>
    <xf numFmtId="170" fontId="3" fillId="30" borderId="52" xfId="232" applyNumberFormat="1" applyFont="1" applyFill="1" applyBorder="1" applyAlignment="1" applyProtection="1">
      <alignment horizontal="center"/>
      <protection locked="0"/>
    </xf>
    <xf numFmtId="170" fontId="3" fillId="30" borderId="100" xfId="232" applyNumberFormat="1" applyFont="1" applyFill="1" applyBorder="1" applyAlignment="1" applyProtection="1">
      <alignment horizontal="center"/>
      <protection locked="0"/>
    </xf>
    <xf numFmtId="0" fontId="2" fillId="0" borderId="0" xfId="232" applyFont="1" applyFill="1" applyAlignment="1" applyProtection="1">
      <protection locked="0"/>
    </xf>
    <xf numFmtId="0" fontId="3" fillId="0" borderId="0" xfId="232" applyFont="1" applyFill="1" applyAlignment="1" applyProtection="1">
      <alignment horizontal="left"/>
      <protection locked="0"/>
    </xf>
    <xf numFmtId="0" fontId="3" fillId="0" borderId="0" xfId="232" applyFont="1" applyFill="1" applyAlignment="1" applyProtection="1">
      <alignment horizontal="right"/>
      <protection locked="0"/>
    </xf>
    <xf numFmtId="0" fontId="3" fillId="30" borderId="14" xfId="253" applyFont="1" applyFill="1" applyBorder="1" applyProtection="1"/>
    <xf numFmtId="0" fontId="3" fillId="30" borderId="16" xfId="253" applyFont="1" applyFill="1" applyBorder="1" applyProtection="1"/>
    <xf numFmtId="170" fontId="3" fillId="31" borderId="54" xfId="266" applyNumberFormat="1" applyFont="1" applyFill="1" applyBorder="1" applyAlignment="1" applyProtection="1">
      <alignment horizontal="center"/>
      <protection locked="0"/>
    </xf>
    <xf numFmtId="170" fontId="3" fillId="31" borderId="54" xfId="266" applyNumberFormat="1" applyFont="1" applyFill="1" applyBorder="1" applyAlignment="1" applyProtection="1">
      <alignment horizontal="center" vertical="center"/>
      <protection locked="0"/>
    </xf>
    <xf numFmtId="170" fontId="3" fillId="30" borderId="54" xfId="266" applyNumberFormat="1" applyFont="1" applyFill="1" applyBorder="1" applyAlignment="1" applyProtection="1">
      <alignment horizontal="center"/>
      <protection locked="0"/>
    </xf>
    <xf numFmtId="170" fontId="6" fillId="0" borderId="105" xfId="232" applyNumberFormat="1" applyFont="1" applyFill="1" applyBorder="1" applyAlignment="1" applyProtection="1">
      <alignment horizontal="center"/>
      <protection locked="0"/>
    </xf>
    <xf numFmtId="170" fontId="6" fillId="0" borderId="54" xfId="232" applyNumberFormat="1" applyFont="1" applyFill="1" applyBorder="1" applyAlignment="1" applyProtection="1">
      <alignment horizontal="center"/>
      <protection locked="0"/>
    </xf>
    <xf numFmtId="170" fontId="6" fillId="30" borderId="54" xfId="232" applyNumberFormat="1" applyFont="1" applyFill="1" applyBorder="1" applyAlignment="1" applyProtection="1">
      <alignment horizontal="center"/>
      <protection locked="0"/>
    </xf>
    <xf numFmtId="170" fontId="3" fillId="0" borderId="104" xfId="232" applyNumberFormat="1" applyFont="1" applyFill="1" applyBorder="1" applyAlignment="1" applyProtection="1">
      <alignment horizontal="center"/>
      <protection locked="0"/>
    </xf>
    <xf numFmtId="170" fontId="48" fillId="0" borderId="36" xfId="232" applyNumberFormat="1" applyFont="1" applyFill="1" applyBorder="1" applyAlignment="1" applyProtection="1">
      <alignment horizontal="center"/>
      <protection locked="0"/>
    </xf>
    <xf numFmtId="170" fontId="3" fillId="0" borderId="54" xfId="232" applyNumberFormat="1" applyFont="1" applyFill="1" applyBorder="1" applyAlignment="1" applyProtection="1">
      <alignment horizontal="center"/>
      <protection locked="0"/>
    </xf>
    <xf numFmtId="170" fontId="3" fillId="30" borderId="47" xfId="232" applyNumberFormat="1" applyFont="1" applyFill="1" applyBorder="1" applyAlignment="1" applyProtection="1">
      <alignment horizontal="center"/>
      <protection locked="0"/>
    </xf>
    <xf numFmtId="170" fontId="3" fillId="30" borderId="54" xfId="232" applyNumberFormat="1" applyFont="1" applyFill="1" applyBorder="1" applyAlignment="1" applyProtection="1">
      <alignment horizontal="center"/>
      <protection locked="0"/>
    </xf>
    <xf numFmtId="170" fontId="3" fillId="31" borderId="43" xfId="266" applyNumberFormat="1" applyFont="1" applyFill="1" applyBorder="1" applyAlignment="1" applyProtection="1">
      <alignment horizontal="center"/>
      <protection locked="0"/>
    </xf>
    <xf numFmtId="170" fontId="48" fillId="30" borderId="43" xfId="266" applyNumberFormat="1" applyFont="1" applyFill="1" applyBorder="1" applyAlignment="1" applyProtection="1">
      <alignment horizontal="center"/>
      <protection locked="0"/>
    </xf>
    <xf numFmtId="170" fontId="48" fillId="30" borderId="43" xfId="266" applyNumberFormat="1" applyFont="1" applyFill="1" applyBorder="1" applyAlignment="1" applyProtection="1">
      <alignment horizontal="center" wrapText="1"/>
      <protection locked="0"/>
    </xf>
    <xf numFmtId="170" fontId="48" fillId="30" borderId="54" xfId="266" applyNumberFormat="1" applyFont="1" applyFill="1" applyBorder="1" applyAlignment="1" applyProtection="1">
      <alignment horizontal="center" wrapText="1"/>
      <protection locked="0"/>
    </xf>
    <xf numFmtId="170" fontId="48" fillId="30" borderId="54" xfId="266" applyNumberFormat="1" applyFont="1" applyFill="1" applyBorder="1" applyAlignment="1" applyProtection="1">
      <alignment horizontal="center"/>
      <protection locked="0"/>
    </xf>
    <xf numFmtId="170" fontId="48" fillId="30" borderId="47" xfId="266" applyNumberFormat="1" applyFont="1" applyFill="1" applyBorder="1" applyAlignment="1" applyProtection="1">
      <alignment horizontal="center"/>
      <protection locked="0"/>
    </xf>
    <xf numFmtId="174" fontId="2" fillId="31" borderId="54" xfId="266" applyNumberFormat="1" applyFont="1" applyFill="1" applyBorder="1" applyProtection="1">
      <protection locked="0"/>
    </xf>
    <xf numFmtId="174" fontId="2" fillId="31" borderId="54" xfId="266" applyNumberFormat="1" applyFont="1" applyFill="1" applyBorder="1" applyAlignment="1" applyProtection="1">
      <alignment vertical="center"/>
      <protection locked="0"/>
    </xf>
    <xf numFmtId="174" fontId="2" fillId="31" borderId="74" xfId="266" applyNumberFormat="1" applyFont="1" applyFill="1" applyBorder="1" applyProtection="1">
      <protection locked="0"/>
    </xf>
    <xf numFmtId="0" fontId="39" fillId="30" borderId="22" xfId="232" applyFont="1" applyFill="1" applyBorder="1" applyAlignment="1" applyProtection="1">
      <alignment horizontal="center" vertical="center"/>
    </xf>
    <xf numFmtId="4" fontId="79" fillId="30" borderId="0" xfId="0" applyNumberFormat="1" applyFont="1" applyFill="1" applyAlignment="1" applyProtection="1">
      <alignment horizontal="right"/>
    </xf>
    <xf numFmtId="0" fontId="39" fillId="30" borderId="68" xfId="232" applyFont="1" applyFill="1" applyBorder="1" applyAlignment="1" applyProtection="1">
      <alignment horizontal="center" vertical="center" wrapText="1"/>
    </xf>
    <xf numFmtId="0" fontId="39" fillId="30" borderId="22" xfId="232" applyFont="1" applyFill="1" applyBorder="1" applyAlignment="1" applyProtection="1">
      <alignment horizontal="center" vertical="center" wrapText="1"/>
    </xf>
    <xf numFmtId="174" fontId="2" fillId="31" borderId="44" xfId="266" applyNumberFormat="1" applyFont="1" applyFill="1" applyBorder="1" applyProtection="1">
      <protection locked="0"/>
    </xf>
    <xf numFmtId="174" fontId="2" fillId="31" borderId="53" xfId="266" applyNumberFormat="1" applyFont="1" applyFill="1" applyBorder="1" applyProtection="1">
      <protection locked="0"/>
    </xf>
    <xf numFmtId="174" fontId="2" fillId="31" borderId="106" xfId="266" applyNumberFormat="1" applyFont="1" applyFill="1" applyBorder="1" applyProtection="1">
      <protection locked="0"/>
    </xf>
    <xf numFmtId="174" fontId="2" fillId="31" borderId="44" xfId="266" applyNumberFormat="1" applyFont="1" applyFill="1" applyBorder="1" applyAlignment="1" applyProtection="1">
      <alignment vertical="center"/>
      <protection locked="0"/>
    </xf>
    <xf numFmtId="174" fontId="2" fillId="31" borderId="74" xfId="266" applyNumberFormat="1" applyFont="1" applyFill="1" applyBorder="1" applyAlignment="1" applyProtection="1">
      <alignment vertical="center"/>
      <protection locked="0"/>
    </xf>
    <xf numFmtId="174" fontId="2" fillId="31" borderId="92" xfId="266" applyNumberFormat="1" applyFont="1" applyFill="1" applyBorder="1" applyAlignment="1" applyProtection="1">
      <alignment vertical="center"/>
      <protection locked="0"/>
    </xf>
    <xf numFmtId="174" fontId="2" fillId="31" borderId="53" xfId="266" applyNumberFormat="1" applyFont="1" applyFill="1" applyBorder="1" applyAlignment="1" applyProtection="1">
      <alignment vertical="center"/>
      <protection locked="0"/>
    </xf>
    <xf numFmtId="0" fontId="3" fillId="30" borderId="28" xfId="253" applyFont="1" applyFill="1" applyBorder="1" applyProtection="1"/>
    <xf numFmtId="0" fontId="59" fillId="30" borderId="0" xfId="253" applyFont="1" applyFill="1" applyBorder="1" applyProtection="1"/>
    <xf numFmtId="0" fontId="59" fillId="30" borderId="0" xfId="253" applyFont="1" applyFill="1" applyProtection="1"/>
    <xf numFmtId="174" fontId="3" fillId="30" borderId="14" xfId="266" applyNumberFormat="1" applyFont="1" applyFill="1" applyBorder="1" applyAlignment="1" applyProtection="1">
      <alignment horizontal="right" vertical="top"/>
    </xf>
    <xf numFmtId="174" fontId="3" fillId="30" borderId="14" xfId="253" applyNumberFormat="1" applyFont="1" applyFill="1" applyBorder="1" applyAlignment="1" applyProtection="1">
      <alignment horizontal="right"/>
    </xf>
    <xf numFmtId="9" fontId="2" fillId="31" borderId="23" xfId="159" applyFont="1" applyFill="1" applyBorder="1" applyAlignment="1" applyProtection="1">
      <alignment horizontal="right"/>
      <protection locked="0"/>
    </xf>
    <xf numFmtId="9" fontId="2" fillId="31" borderId="108" xfId="159" applyFont="1" applyFill="1" applyBorder="1" applyAlignment="1" applyProtection="1">
      <alignment horizontal="right" vertical="center"/>
      <protection locked="0"/>
    </xf>
    <xf numFmtId="9" fontId="2" fillId="31" borderId="23" xfId="159" applyFont="1" applyFill="1" applyBorder="1" applyAlignment="1" applyProtection="1">
      <alignment horizontal="right" vertical="center"/>
      <protection locked="0"/>
    </xf>
    <xf numFmtId="3" fontId="2" fillId="31" borderId="113" xfId="265" applyNumberFormat="1" applyFont="1" applyFill="1" applyBorder="1" applyAlignment="1" applyProtection="1">
      <alignment horizontal="right" vertical="center"/>
      <protection locked="0"/>
    </xf>
    <xf numFmtId="3" fontId="2" fillId="31" borderId="16" xfId="265" applyNumberFormat="1" applyFont="1" applyFill="1" applyBorder="1" applyAlignment="1" applyProtection="1">
      <alignment horizontal="right" vertical="center"/>
      <protection locked="0"/>
    </xf>
    <xf numFmtId="0" fontId="0" fillId="30" borderId="0" xfId="0" applyFill="1" applyAlignment="1">
      <alignment vertical="center"/>
    </xf>
    <xf numFmtId="0" fontId="2" fillId="30" borderId="116" xfId="253" applyFont="1" applyFill="1" applyBorder="1" applyAlignment="1" applyProtection="1">
      <alignment horizontal="center" vertical="center" wrapText="1"/>
    </xf>
    <xf numFmtId="0" fontId="2" fillId="30" borderId="101" xfId="253" applyFont="1" applyFill="1" applyBorder="1" applyAlignment="1" applyProtection="1">
      <alignment horizontal="center" vertical="center" wrapText="1"/>
    </xf>
    <xf numFmtId="174" fontId="3" fillId="30" borderId="31" xfId="253" applyNumberFormat="1" applyFont="1" applyFill="1" applyBorder="1" applyAlignment="1" applyProtection="1">
      <alignment horizontal="right"/>
    </xf>
    <xf numFmtId="0" fontId="6" fillId="30" borderId="0" xfId="232" applyFont="1" applyFill="1" applyProtection="1"/>
    <xf numFmtId="0" fontId="42" fillId="30" borderId="0" xfId="232" applyFont="1" applyFill="1" applyProtection="1"/>
    <xf numFmtId="0" fontId="2" fillId="30" borderId="0" xfId="225" quotePrefix="1" applyFont="1" applyFill="1" applyAlignment="1" applyProtection="1"/>
    <xf numFmtId="174" fontId="2" fillId="31" borderId="42" xfId="266" applyNumberFormat="1" applyFont="1" applyFill="1" applyBorder="1" applyAlignment="1" applyProtection="1">
      <protection locked="0"/>
    </xf>
    <xf numFmtId="174" fontId="2" fillId="31" borderId="39" xfId="266" applyNumberFormat="1" applyFont="1" applyFill="1" applyBorder="1" applyAlignment="1" applyProtection="1">
      <protection locked="0"/>
    </xf>
    <xf numFmtId="174" fontId="2" fillId="31" borderId="40" xfId="266" applyNumberFormat="1" applyFont="1" applyFill="1" applyBorder="1" applyAlignment="1" applyProtection="1">
      <protection locked="0"/>
    </xf>
    <xf numFmtId="174" fontId="2" fillId="31" borderId="43" xfId="266" applyNumberFormat="1" applyFont="1" applyFill="1" applyBorder="1" applyAlignment="1" applyProtection="1">
      <protection locked="0"/>
    </xf>
    <xf numFmtId="174" fontId="2" fillId="31" borderId="18" xfId="266" applyNumberFormat="1" applyFont="1" applyFill="1" applyBorder="1" applyAlignment="1" applyProtection="1">
      <protection locked="0"/>
    </xf>
    <xf numFmtId="170" fontId="6" fillId="30" borderId="0" xfId="232" applyNumberFormat="1" applyFont="1" applyFill="1" applyBorder="1" applyAlignment="1" applyProtection="1">
      <alignment horizontal="right" vertical="center"/>
      <protection locked="0"/>
    </xf>
    <xf numFmtId="9" fontId="2" fillId="31" borderId="117" xfId="159" applyFont="1" applyFill="1" applyBorder="1" applyAlignment="1" applyProtection="1">
      <alignment horizontal="right"/>
      <protection locked="0"/>
    </xf>
    <xf numFmtId="9" fontId="2" fillId="31" borderId="118" xfId="159" applyFont="1" applyFill="1" applyBorder="1" applyAlignment="1" applyProtection="1">
      <alignment horizontal="right" vertical="center"/>
      <protection locked="0"/>
    </xf>
    <xf numFmtId="4" fontId="3" fillId="30" borderId="21" xfId="0" applyNumberFormat="1" applyFont="1" applyFill="1" applyBorder="1" applyProtection="1"/>
    <xf numFmtId="4" fontId="76" fillId="30" borderId="21" xfId="0" applyNumberFormat="1" applyFont="1" applyFill="1" applyBorder="1" applyProtection="1"/>
    <xf numFmtId="166" fontId="2" fillId="31" borderId="113" xfId="265" applyNumberFormat="1" applyFont="1" applyFill="1" applyBorder="1" applyAlignment="1" applyProtection="1">
      <alignment horizontal="right" vertical="center"/>
      <protection locked="0"/>
    </xf>
    <xf numFmtId="166" fontId="2" fillId="31" borderId="112" xfId="265" applyNumberFormat="1" applyFont="1" applyFill="1" applyBorder="1" applyAlignment="1" applyProtection="1">
      <alignment horizontal="right" vertical="center"/>
      <protection locked="0"/>
    </xf>
    <xf numFmtId="166" fontId="2" fillId="31" borderId="120" xfId="265" applyNumberFormat="1" applyFont="1" applyFill="1" applyBorder="1" applyAlignment="1" applyProtection="1">
      <alignment horizontal="right" vertical="center"/>
      <protection locked="0"/>
    </xf>
    <xf numFmtId="166" fontId="2" fillId="31" borderId="121" xfId="265" applyNumberFormat="1" applyFont="1" applyFill="1" applyBorder="1" applyAlignment="1" applyProtection="1">
      <alignment horizontal="right" vertical="center"/>
      <protection locked="0"/>
    </xf>
    <xf numFmtId="4" fontId="3" fillId="30" borderId="51" xfId="232" applyNumberFormat="1" applyFont="1" applyFill="1" applyBorder="1" applyAlignment="1" applyProtection="1">
      <alignment horizontal="center" vertical="center"/>
    </xf>
    <xf numFmtId="0" fontId="3" fillId="30" borderId="51" xfId="232" applyFont="1" applyFill="1" applyBorder="1" applyAlignment="1" applyProtection="1">
      <alignment horizontal="center" vertical="center"/>
    </xf>
    <xf numFmtId="0" fontId="3" fillId="30" borderId="52" xfId="232" applyFont="1" applyFill="1" applyBorder="1" applyAlignment="1" applyProtection="1">
      <alignment horizontal="center" vertical="center"/>
    </xf>
    <xf numFmtId="4" fontId="3" fillId="30" borderId="50" xfId="232" applyNumberFormat="1" applyFont="1" applyFill="1" applyBorder="1" applyAlignment="1" applyProtection="1">
      <alignment horizontal="center" vertical="center"/>
    </xf>
    <xf numFmtId="0" fontId="3" fillId="30" borderId="104" xfId="232" applyFont="1" applyFill="1" applyBorder="1" applyAlignment="1" applyProtection="1">
      <alignment horizontal="center" vertical="center"/>
    </xf>
    <xf numFmtId="3" fontId="2" fillId="31" borderId="129" xfId="265" applyNumberFormat="1" applyFont="1" applyFill="1" applyBorder="1" applyAlignment="1" applyProtection="1">
      <alignment horizontal="right" vertical="center"/>
      <protection locked="0"/>
    </xf>
    <xf numFmtId="3" fontId="2" fillId="31" borderId="121" xfId="265" applyNumberFormat="1" applyFont="1" applyFill="1" applyBorder="1" applyAlignment="1" applyProtection="1">
      <alignment horizontal="right" vertical="center"/>
      <protection locked="0"/>
    </xf>
    <xf numFmtId="3" fontId="2" fillId="31" borderId="31" xfId="265" applyNumberFormat="1" applyFont="1" applyFill="1" applyBorder="1" applyAlignment="1" applyProtection="1">
      <alignment horizontal="right" vertical="center"/>
      <protection locked="0"/>
    </xf>
    <xf numFmtId="0" fontId="2" fillId="0" borderId="18" xfId="232" applyFont="1" applyFill="1" applyBorder="1" applyAlignment="1" applyProtection="1">
      <alignment horizontal="left" vertical="center" wrapText="1"/>
    </xf>
    <xf numFmtId="0" fontId="2" fillId="0" borderId="43" xfId="232" applyFont="1" applyFill="1" applyBorder="1" applyAlignment="1" applyProtection="1">
      <alignment horizontal="left" vertical="center" wrapText="1"/>
    </xf>
    <xf numFmtId="0" fontId="3" fillId="30" borderId="31" xfId="0" applyFont="1" applyFill="1" applyBorder="1" applyAlignment="1" applyProtection="1">
      <alignment horizontal="center" vertical="center"/>
    </xf>
    <xf numFmtId="0" fontId="2" fillId="0" borderId="0" xfId="225" applyFont="1" applyFill="1" applyAlignment="1" applyProtection="1">
      <alignment vertical="center"/>
    </xf>
    <xf numFmtId="0" fontId="3" fillId="0" borderId="0" xfId="225" applyFont="1" applyFill="1" applyAlignment="1" applyProtection="1">
      <alignment vertical="center"/>
    </xf>
    <xf numFmtId="0" fontId="3" fillId="0" borderId="0" xfId="225" applyFont="1" applyFill="1" applyAlignment="1" applyProtection="1">
      <alignment horizontal="center" vertical="center"/>
    </xf>
    <xf numFmtId="14" fontId="3" fillId="0" borderId="0" xfId="225" applyNumberFormat="1" applyFont="1" applyFill="1" applyAlignment="1" applyProtection="1">
      <alignment vertical="center"/>
    </xf>
    <xf numFmtId="0" fontId="4" fillId="0" borderId="0" xfId="225" applyFont="1" applyFill="1" applyAlignment="1" applyProtection="1">
      <alignment vertical="center"/>
    </xf>
    <xf numFmtId="15" fontId="2" fillId="0" borderId="0" xfId="225" applyNumberFormat="1" applyFont="1" applyFill="1" applyAlignment="1" applyProtection="1">
      <alignment vertical="center"/>
    </xf>
    <xf numFmtId="0" fontId="3" fillId="30" borderId="0" xfId="225" applyFont="1" applyFill="1" applyAlignment="1" applyProtection="1">
      <alignment vertical="center"/>
    </xf>
    <xf numFmtId="164" fontId="2" fillId="30" borderId="0" xfId="266" applyFont="1" applyFill="1" applyBorder="1" applyAlignment="1" applyProtection="1">
      <alignment horizontal="center" vertical="center"/>
    </xf>
    <xf numFmtId="0" fontId="3" fillId="30" borderId="0" xfId="221" applyFont="1" applyFill="1" applyAlignment="1" applyProtection="1">
      <alignment vertical="center"/>
    </xf>
    <xf numFmtId="0" fontId="3" fillId="30" borderId="22" xfId="221" applyFont="1" applyFill="1" applyBorder="1" applyAlignment="1" applyProtection="1">
      <alignment horizontal="center" vertical="center"/>
    </xf>
    <xf numFmtId="0" fontId="6" fillId="0" borderId="0" xfId="225" applyFont="1" applyFill="1" applyAlignment="1" applyProtection="1">
      <alignment vertical="center"/>
    </xf>
    <xf numFmtId="0" fontId="2" fillId="0" borderId="0" xfId="225" applyFont="1" applyAlignment="1" applyProtection="1">
      <alignment vertical="center"/>
    </xf>
    <xf numFmtId="0" fontId="2" fillId="0" borderId="0" xfId="225" quotePrefix="1" applyFont="1" applyAlignment="1" applyProtection="1">
      <alignment vertical="center"/>
    </xf>
    <xf numFmtId="0" fontId="2" fillId="0" borderId="0" xfId="225" applyNumberFormat="1" applyFont="1" applyAlignment="1" applyProtection="1">
      <alignment vertical="center"/>
    </xf>
    <xf numFmtId="0" fontId="2" fillId="0" borderId="0" xfId="1" applyFont="1" applyAlignment="1" applyProtection="1">
      <alignment vertical="center"/>
    </xf>
    <xf numFmtId="0" fontId="2" fillId="16" borderId="11" xfId="258" applyFont="1" applyFill="1" applyBorder="1" applyAlignment="1" applyProtection="1">
      <alignment vertical="center"/>
    </xf>
    <xf numFmtId="0" fontId="2" fillId="29" borderId="0" xfId="258" applyFont="1" applyFill="1" applyBorder="1" applyAlignment="1" applyProtection="1">
      <alignment vertical="center"/>
    </xf>
    <xf numFmtId="0" fontId="2" fillId="30" borderId="11" xfId="258" applyFont="1" applyFill="1" applyBorder="1" applyAlignment="1" applyProtection="1">
      <alignment horizontal="left" vertical="center" wrapText="1"/>
    </xf>
    <xf numFmtId="0" fontId="2" fillId="30" borderId="0" xfId="225" applyFont="1" applyFill="1" applyBorder="1" applyAlignment="1" applyProtection="1">
      <alignment vertical="center"/>
    </xf>
    <xf numFmtId="0" fontId="2" fillId="30" borderId="0" xfId="258" applyFont="1" applyFill="1" applyBorder="1" applyAlignment="1" applyProtection="1">
      <alignment horizontal="left" vertical="center"/>
    </xf>
    <xf numFmtId="0" fontId="9" fillId="29" borderId="0" xfId="258" applyFont="1" applyFill="1" applyBorder="1" applyAlignment="1" applyProtection="1">
      <alignment vertical="center"/>
    </xf>
    <xf numFmtId="0" fontId="2" fillId="35" borderId="11" xfId="258" applyFont="1" applyFill="1" applyBorder="1" applyAlignment="1" applyProtection="1">
      <alignment vertical="center"/>
    </xf>
    <xf numFmtId="0" fontId="2" fillId="30" borderId="0" xfId="1" applyFont="1" applyFill="1" applyAlignment="1" applyProtection="1">
      <alignment vertical="center"/>
    </xf>
    <xf numFmtId="0" fontId="2" fillId="33" borderId="11" xfId="258" applyFont="1" applyFill="1" applyBorder="1" applyAlignment="1" applyProtection="1">
      <alignment horizontal="left" vertical="center" wrapText="1"/>
    </xf>
    <xf numFmtId="0" fontId="2" fillId="30" borderId="0" xfId="225" applyFont="1" applyFill="1" applyAlignment="1" applyProtection="1">
      <alignment horizontal="left" vertical="center"/>
    </xf>
    <xf numFmtId="0" fontId="2" fillId="30" borderId="0" xfId="225" applyFont="1" applyFill="1" applyAlignment="1" applyProtection="1">
      <alignment vertical="center" wrapText="1"/>
    </xf>
    <xf numFmtId="0" fontId="10" fillId="0" borderId="0" xfId="22" applyAlignment="1" applyProtection="1">
      <alignment vertical="center"/>
    </xf>
    <xf numFmtId="0" fontId="10" fillId="0" borderId="0" xfId="22" applyFill="1" applyAlignment="1" applyProtection="1">
      <alignment vertical="center"/>
    </xf>
    <xf numFmtId="0" fontId="2" fillId="30" borderId="0" xfId="225" quotePrefix="1" applyFont="1" applyFill="1" applyAlignment="1" applyProtection="1">
      <alignment vertical="center"/>
    </xf>
    <xf numFmtId="0" fontId="42" fillId="30" borderId="0" xfId="232" applyFont="1" applyFill="1" applyAlignment="1" applyProtection="1">
      <alignment vertical="center"/>
    </xf>
    <xf numFmtId="0" fontId="2" fillId="0" borderId="0" xfId="225" quotePrefix="1" applyFont="1" applyFill="1" applyAlignment="1" applyProtection="1">
      <alignment vertical="center"/>
    </xf>
    <xf numFmtId="0" fontId="3" fillId="30" borderId="68" xfId="232" applyFont="1" applyFill="1" applyBorder="1" applyAlignment="1" applyProtection="1">
      <alignment horizontal="center" vertical="center"/>
    </xf>
    <xf numFmtId="0" fontId="3" fillId="30" borderId="49" xfId="232" applyFont="1" applyFill="1" applyBorder="1" applyAlignment="1" applyProtection="1">
      <alignment horizontal="center" vertical="center"/>
    </xf>
    <xf numFmtId="0" fontId="3" fillId="30" borderId="0" xfId="0" applyFont="1" applyFill="1" applyAlignment="1">
      <alignment vertical="center"/>
    </xf>
    <xf numFmtId="0" fontId="3" fillId="30" borderId="0" xfId="0" applyFont="1" applyFill="1" applyBorder="1" applyAlignment="1">
      <alignment horizontal="center" vertical="center"/>
    </xf>
    <xf numFmtId="0" fontId="90" fillId="30" borderId="0" xfId="0" applyFont="1" applyFill="1" applyAlignment="1">
      <alignment vertical="center"/>
    </xf>
    <xf numFmtId="0" fontId="0" fillId="30" borderId="134" xfId="0" applyFill="1" applyBorder="1" applyAlignment="1">
      <alignment vertical="center"/>
    </xf>
    <xf numFmtId="184" fontId="80" fillId="31" borderId="11" xfId="266" applyNumberFormat="1" applyFont="1" applyFill="1" applyBorder="1" applyAlignment="1" applyProtection="1">
      <alignment vertical="center"/>
      <protection locked="0"/>
    </xf>
    <xf numFmtId="0" fontId="0" fillId="30" borderId="11" xfId="0" applyFill="1" applyBorder="1" applyAlignment="1">
      <alignment vertical="center"/>
    </xf>
    <xf numFmtId="184" fontId="0" fillId="30" borderId="11" xfId="0" applyNumberFormat="1" applyFill="1" applyBorder="1" applyAlignment="1">
      <alignment vertical="center"/>
    </xf>
    <xf numFmtId="0" fontId="87" fillId="30" borderId="11" xfId="0" applyFont="1" applyFill="1" applyBorder="1" applyAlignment="1">
      <alignment vertical="center"/>
    </xf>
    <xf numFmtId="184" fontId="87" fillId="30" borderId="11" xfId="0" applyNumberFormat="1" applyFont="1" applyFill="1" applyBorder="1" applyAlignment="1">
      <alignment vertical="center"/>
    </xf>
    <xf numFmtId="0" fontId="36" fillId="30" borderId="0" xfId="232" applyFont="1" applyFill="1" applyAlignment="1" applyProtection="1">
      <alignment vertical="center"/>
    </xf>
    <xf numFmtId="0" fontId="77" fillId="30" borderId="0" xfId="259" applyFont="1" applyFill="1" applyAlignment="1" applyProtection="1">
      <alignment vertical="center"/>
    </xf>
    <xf numFmtId="0" fontId="12" fillId="30" borderId="0" xfId="232" applyFont="1" applyFill="1" applyAlignment="1" applyProtection="1">
      <alignment vertical="center"/>
    </xf>
    <xf numFmtId="0" fontId="50" fillId="30" borderId="0" xfId="259" applyFont="1" applyFill="1" applyAlignment="1" applyProtection="1">
      <alignment vertical="center"/>
    </xf>
    <xf numFmtId="0" fontId="39" fillId="30" borderId="0" xfId="259" applyFont="1" applyFill="1" applyAlignment="1" applyProtection="1">
      <alignment vertical="center"/>
    </xf>
    <xf numFmtId="4" fontId="46" fillId="30" borderId="0" xfId="259" applyNumberFormat="1" applyFont="1" applyFill="1" applyAlignment="1" applyProtection="1">
      <alignment vertical="center"/>
    </xf>
    <xf numFmtId="0" fontId="46" fillId="30" borderId="0" xfId="259" applyFont="1" applyFill="1" applyAlignment="1" applyProtection="1">
      <alignment vertical="center"/>
    </xf>
    <xf numFmtId="0" fontId="3" fillId="0" borderId="0" xfId="232" applyFont="1" applyFill="1" applyAlignment="1" applyProtection="1">
      <alignment vertical="center"/>
    </xf>
    <xf numFmtId="0" fontId="2" fillId="0" borderId="0" xfId="232" applyFill="1" applyAlignment="1" applyProtection="1">
      <alignment vertical="center"/>
    </xf>
    <xf numFmtId="0" fontId="2" fillId="0" borderId="0" xfId="232" applyFill="1" applyAlignment="1" applyProtection="1">
      <alignment horizontal="right" vertical="center"/>
    </xf>
    <xf numFmtId="0" fontId="2" fillId="0" borderId="0" xfId="232" applyFill="1" applyBorder="1" applyAlignment="1" applyProtection="1">
      <alignment vertical="center"/>
    </xf>
    <xf numFmtId="0" fontId="37" fillId="0" borderId="28" xfId="232" applyFont="1" applyFill="1" applyBorder="1" applyAlignment="1" applyProtection="1">
      <alignment vertical="center"/>
    </xf>
    <xf numFmtId="0" fontId="37" fillId="0" borderId="61" xfId="232" applyFont="1" applyFill="1" applyBorder="1" applyAlignment="1" applyProtection="1">
      <alignment vertical="center"/>
    </xf>
    <xf numFmtId="0" fontId="37" fillId="0" borderId="101" xfId="232" applyFont="1" applyFill="1" applyBorder="1" applyAlignment="1" applyProtection="1">
      <alignment horizontal="right" vertical="center"/>
    </xf>
    <xf numFmtId="0" fontId="37" fillId="0" borderId="0" xfId="232" applyFont="1" applyFill="1" applyBorder="1" applyAlignment="1" applyProtection="1">
      <alignment vertical="center"/>
    </xf>
    <xf numFmtId="0" fontId="37" fillId="0" borderId="0" xfId="232" applyFont="1" applyFill="1" applyAlignment="1" applyProtection="1">
      <alignment vertical="center"/>
    </xf>
    <xf numFmtId="0" fontId="38" fillId="0" borderId="26" xfId="232" applyFont="1" applyFill="1" applyBorder="1" applyAlignment="1" applyProtection="1">
      <alignment vertical="center"/>
    </xf>
    <xf numFmtId="0" fontId="39" fillId="0" borderId="0" xfId="232" applyFont="1" applyFill="1" applyBorder="1" applyAlignment="1" applyProtection="1">
      <alignment vertical="center"/>
    </xf>
    <xf numFmtId="0" fontId="39" fillId="0" borderId="27" xfId="232" applyFont="1" applyFill="1" applyBorder="1" applyAlignment="1" applyProtection="1">
      <alignment horizontal="right" vertical="center"/>
    </xf>
    <xf numFmtId="166" fontId="40" fillId="30" borderId="14" xfId="266" applyNumberFormat="1" applyFont="1" applyFill="1" applyBorder="1" applyAlignment="1" applyProtection="1">
      <alignment horizontal="left" vertical="center"/>
    </xf>
    <xf numFmtId="166" fontId="40" fillId="30" borderId="15" xfId="266" applyNumberFormat="1" applyFont="1" applyFill="1" applyBorder="1" applyAlignment="1" applyProtection="1">
      <alignment horizontal="left" vertical="center"/>
    </xf>
    <xf numFmtId="166" fontId="40" fillId="30" borderId="16" xfId="266" applyNumberFormat="1" applyFont="1" applyFill="1" applyBorder="1" applyAlignment="1" applyProtection="1">
      <alignment horizontal="left" vertical="center"/>
    </xf>
    <xf numFmtId="166" fontId="40" fillId="30" borderId="17" xfId="266" applyNumberFormat="1" applyFont="1" applyFill="1" applyBorder="1" applyAlignment="1" applyProtection="1">
      <alignment horizontal="left" vertical="center"/>
    </xf>
    <xf numFmtId="0" fontId="39" fillId="0" borderId="0" xfId="232" applyFont="1" applyFill="1" applyAlignment="1" applyProtection="1">
      <alignment vertical="center"/>
    </xf>
    <xf numFmtId="0" fontId="6" fillId="0" borderId="18" xfId="232" applyFont="1" applyFill="1" applyBorder="1" applyAlignment="1" applyProtection="1">
      <alignment vertical="center"/>
    </xf>
    <xf numFmtId="0" fontId="6" fillId="0" borderId="43" xfId="232" applyFont="1" applyFill="1" applyBorder="1" applyAlignment="1" applyProtection="1">
      <alignment horizontal="right" vertical="center"/>
    </xf>
    <xf numFmtId="10" fontId="3" fillId="30" borderId="135" xfId="159" applyNumberFormat="1" applyFont="1" applyFill="1" applyBorder="1" applyAlignment="1" applyProtection="1">
      <alignment horizontal="right" vertical="center"/>
    </xf>
    <xf numFmtId="0" fontId="2" fillId="0" borderId="44" xfId="232" applyFont="1" applyFill="1" applyBorder="1" applyAlignment="1" applyProtection="1">
      <alignment vertical="center"/>
    </xf>
    <xf numFmtId="167" fontId="2" fillId="0" borderId="43" xfId="232" applyNumberFormat="1" applyFont="1" applyFill="1" applyBorder="1" applyAlignment="1" applyProtection="1">
      <alignment horizontal="right" vertical="center"/>
    </xf>
    <xf numFmtId="168" fontId="2" fillId="0" borderId="0" xfId="232" applyNumberFormat="1" applyFont="1" applyFill="1" applyAlignment="1" applyProtection="1">
      <alignment vertical="center"/>
    </xf>
    <xf numFmtId="0" fontId="2" fillId="0" borderId="43" xfId="232" applyFont="1" applyFill="1" applyBorder="1" applyAlignment="1" applyProtection="1">
      <alignment horizontal="right" vertical="center"/>
    </xf>
    <xf numFmtId="167" fontId="2" fillId="0" borderId="18" xfId="232" applyNumberFormat="1" applyFont="1" applyFill="1" applyBorder="1" applyAlignment="1" applyProtection="1">
      <alignment horizontal="right" vertical="center"/>
    </xf>
    <xf numFmtId="3" fontId="42" fillId="30" borderId="43" xfId="266" applyNumberFormat="1" applyFont="1" applyFill="1" applyBorder="1" applyAlignment="1" applyProtection="1">
      <alignment horizontal="left" vertical="center"/>
    </xf>
    <xf numFmtId="10" fontId="42" fillId="30" borderId="19" xfId="159" applyNumberFormat="1" applyFont="1" applyFill="1" applyBorder="1" applyAlignment="1" applyProtection="1">
      <alignment horizontal="right" vertical="center"/>
    </xf>
    <xf numFmtId="0" fontId="43" fillId="0" borderId="44" xfId="232" applyFont="1" applyFill="1" applyBorder="1" applyAlignment="1" applyProtection="1">
      <alignment vertical="center"/>
    </xf>
    <xf numFmtId="0" fontId="43" fillId="0" borderId="18" xfId="232" applyFont="1" applyFill="1" applyBorder="1" applyAlignment="1" applyProtection="1">
      <alignment vertical="center"/>
    </xf>
    <xf numFmtId="0" fontId="2" fillId="0" borderId="18" xfId="232" applyFont="1" applyFill="1" applyBorder="1" applyAlignment="1" applyProtection="1">
      <alignment horizontal="left" vertical="center"/>
    </xf>
    <xf numFmtId="0" fontId="2" fillId="0" borderId="43" xfId="232" applyFont="1" applyFill="1" applyBorder="1" applyAlignment="1" applyProtection="1">
      <alignment horizontal="left" vertical="center"/>
    </xf>
    <xf numFmtId="4" fontId="2" fillId="0" borderId="0" xfId="232" applyNumberFormat="1" applyFont="1" applyFill="1" applyAlignment="1" applyProtection="1">
      <alignment vertical="center"/>
    </xf>
    <xf numFmtId="10" fontId="43" fillId="30" borderId="19" xfId="159" applyNumberFormat="1" applyFont="1" applyFill="1" applyBorder="1" applyAlignment="1" applyProtection="1">
      <alignment horizontal="right" vertical="center"/>
    </xf>
    <xf numFmtId="0" fontId="43" fillId="0" borderId="0" xfId="232" applyFont="1" applyFill="1" applyAlignment="1" applyProtection="1">
      <alignment vertical="center"/>
    </xf>
    <xf numFmtId="0" fontId="6" fillId="30" borderId="43" xfId="232" applyFont="1" applyFill="1" applyBorder="1" applyAlignment="1" applyProtection="1">
      <alignment horizontal="right" vertical="center"/>
    </xf>
    <xf numFmtId="10" fontId="3" fillId="30" borderId="19" xfId="159" applyNumberFormat="1" applyFont="1" applyFill="1" applyBorder="1" applyAlignment="1" applyProtection="1">
      <alignment horizontal="right" vertical="center"/>
    </xf>
    <xf numFmtId="0" fontId="2" fillId="30" borderId="43" xfId="232" applyFont="1" applyFill="1" applyBorder="1" applyAlignment="1" applyProtection="1">
      <alignment horizontal="right" vertical="center"/>
    </xf>
    <xf numFmtId="0" fontId="2" fillId="0" borderId="48" xfId="232" applyFont="1" applyFill="1" applyBorder="1" applyAlignment="1" applyProtection="1">
      <alignment vertical="center"/>
    </xf>
    <xf numFmtId="0" fontId="2" fillId="30" borderId="48" xfId="232" applyFont="1" applyFill="1" applyBorder="1" applyAlignment="1" applyProtection="1">
      <alignment vertical="center"/>
    </xf>
    <xf numFmtId="0" fontId="6" fillId="30" borderId="20" xfId="232" applyFont="1" applyFill="1" applyBorder="1" applyAlignment="1" applyProtection="1">
      <alignment vertical="center"/>
    </xf>
    <xf numFmtId="0" fontId="2" fillId="30" borderId="20" xfId="232" applyFont="1" applyFill="1" applyBorder="1" applyAlignment="1" applyProtection="1">
      <alignment vertical="center" wrapText="1"/>
    </xf>
    <xf numFmtId="3" fontId="42" fillId="30" borderId="47" xfId="266" applyNumberFormat="1" applyFont="1" applyFill="1" applyBorder="1" applyAlignment="1" applyProtection="1">
      <alignment horizontal="left" vertical="center"/>
    </xf>
    <xf numFmtId="10" fontId="42" fillId="30" borderId="136" xfId="159" applyNumberFormat="1" applyFont="1" applyFill="1" applyBorder="1" applyAlignment="1" applyProtection="1">
      <alignment horizontal="right" vertical="center"/>
    </xf>
    <xf numFmtId="0" fontId="38" fillId="0" borderId="14" xfId="232" applyFont="1" applyFill="1" applyBorder="1" applyAlignment="1" applyProtection="1">
      <alignment vertical="center"/>
    </xf>
    <xf numFmtId="0" fontId="3" fillId="0" borderId="16" xfId="232" applyFont="1" applyFill="1" applyBorder="1" applyAlignment="1" applyProtection="1">
      <alignment vertical="center"/>
    </xf>
    <xf numFmtId="0" fontId="39" fillId="0" borderId="16" xfId="232" applyFont="1" applyFill="1" applyBorder="1" applyAlignment="1" applyProtection="1">
      <alignment vertical="center"/>
    </xf>
    <xf numFmtId="0" fontId="39" fillId="0" borderId="31" xfId="232" applyFont="1" applyFill="1" applyBorder="1" applyAlignment="1" applyProtection="1">
      <alignment horizontal="right" vertical="center"/>
    </xf>
    <xf numFmtId="166" fontId="3" fillId="30" borderId="16" xfId="232" applyNumberFormat="1" applyFont="1" applyFill="1" applyBorder="1" applyAlignment="1" applyProtection="1">
      <alignment horizontal="right" vertical="center"/>
    </xf>
    <xf numFmtId="0" fontId="12" fillId="0" borderId="0" xfId="232" applyFont="1" applyFill="1" applyAlignment="1" applyProtection="1">
      <alignment vertical="center"/>
    </xf>
    <xf numFmtId="0" fontId="12" fillId="0" borderId="0" xfId="232" applyFont="1" applyFill="1" applyAlignment="1" applyProtection="1">
      <alignment horizontal="right" vertical="center"/>
    </xf>
    <xf numFmtId="0" fontId="39" fillId="0" borderId="0" xfId="232" applyFont="1" applyFill="1" applyAlignment="1" applyProtection="1">
      <alignment horizontal="left" vertical="center"/>
    </xf>
    <xf numFmtId="0" fontId="42" fillId="0" borderId="0" xfId="232" applyFont="1" applyFill="1" applyAlignment="1" applyProtection="1">
      <alignment vertical="center"/>
    </xf>
    <xf numFmtId="166" fontId="42" fillId="0" borderId="0" xfId="232" applyNumberFormat="1" applyFont="1" applyFill="1" applyAlignment="1" applyProtection="1">
      <alignment vertical="center"/>
    </xf>
    <xf numFmtId="184" fontId="3" fillId="0" borderId="44" xfId="232" applyNumberFormat="1" applyFont="1" applyFill="1" applyBorder="1" applyAlignment="1" applyProtection="1">
      <alignment vertical="center"/>
    </xf>
    <xf numFmtId="184" fontId="2" fillId="31" borderId="44" xfId="266" applyNumberFormat="1" applyFont="1" applyFill="1" applyBorder="1" applyAlignment="1" applyProtection="1">
      <alignment vertical="center"/>
      <protection locked="0"/>
    </xf>
    <xf numFmtId="184" fontId="2" fillId="30" borderId="44" xfId="232" applyNumberFormat="1" applyFont="1" applyFill="1" applyBorder="1" applyAlignment="1" applyProtection="1">
      <alignment vertical="center"/>
    </xf>
    <xf numFmtId="184" fontId="42" fillId="30" borderId="44" xfId="266" applyNumberFormat="1" applyFont="1" applyFill="1" applyBorder="1" applyAlignment="1" applyProtection="1">
      <alignment horizontal="right" vertical="center"/>
    </xf>
    <xf numFmtId="184" fontId="43" fillId="30" borderId="44" xfId="232" applyNumberFormat="1" applyFont="1" applyFill="1" applyBorder="1" applyAlignment="1" applyProtection="1">
      <alignment horizontal="right" vertical="center"/>
    </xf>
    <xf numFmtId="184" fontId="3" fillId="30" borderId="44" xfId="266" applyNumberFormat="1" applyFont="1" applyFill="1" applyBorder="1" applyAlignment="1" applyProtection="1">
      <alignment vertical="center"/>
    </xf>
    <xf numFmtId="184" fontId="3" fillId="30" borderId="44" xfId="232" applyNumberFormat="1" applyFont="1" applyFill="1" applyBorder="1" applyAlignment="1" applyProtection="1">
      <alignment horizontal="right" vertical="center"/>
    </xf>
    <xf numFmtId="184" fontId="42" fillId="30" borderId="48" xfId="266" applyNumberFormat="1" applyFont="1" applyFill="1" applyBorder="1" applyAlignment="1" applyProtection="1">
      <alignment horizontal="right" vertical="center"/>
    </xf>
    <xf numFmtId="184" fontId="3" fillId="31" borderId="44" xfId="266" applyNumberFormat="1" applyFont="1" applyFill="1" applyBorder="1" applyAlignment="1" applyProtection="1">
      <alignment vertical="center"/>
      <protection locked="0"/>
    </xf>
    <xf numFmtId="184" fontId="3" fillId="30" borderId="14" xfId="232" applyNumberFormat="1" applyFont="1" applyFill="1" applyBorder="1" applyAlignment="1" applyProtection="1">
      <alignment horizontal="right" vertical="center"/>
    </xf>
    <xf numFmtId="184" fontId="3" fillId="0" borderId="66" xfId="232" applyNumberFormat="1" applyFont="1" applyFill="1" applyBorder="1" applyAlignment="1" applyProtection="1">
      <alignment vertical="center"/>
    </xf>
    <xf numFmtId="184" fontId="2" fillId="31" borderId="18" xfId="266" applyNumberFormat="1" applyFont="1" applyFill="1" applyBorder="1" applyAlignment="1" applyProtection="1">
      <alignment vertical="center"/>
      <protection locked="0"/>
    </xf>
    <xf numFmtId="184" fontId="2" fillId="30" borderId="18" xfId="232" applyNumberFormat="1" applyFont="1" applyFill="1" applyBorder="1" applyAlignment="1" applyProtection="1">
      <alignment vertical="center"/>
    </xf>
    <xf numFmtId="184" fontId="42" fillId="30" borderId="18" xfId="266" applyNumberFormat="1" applyFont="1" applyFill="1" applyBorder="1" applyAlignment="1" applyProtection="1">
      <alignment horizontal="right" vertical="center"/>
    </xf>
    <xf numFmtId="184" fontId="43" fillId="30" borderId="18" xfId="232" applyNumberFormat="1" applyFont="1" applyFill="1" applyBorder="1" applyAlignment="1" applyProtection="1">
      <alignment horizontal="right" vertical="center"/>
    </xf>
    <xf numFmtId="184" fontId="3" fillId="30" borderId="137" xfId="266" applyNumberFormat="1" applyFont="1" applyFill="1" applyBorder="1" applyAlignment="1" applyProtection="1">
      <alignment vertical="center"/>
    </xf>
    <xf numFmtId="184" fontId="3" fillId="30" borderId="18" xfId="232" applyNumberFormat="1" applyFont="1" applyFill="1" applyBorder="1" applyAlignment="1" applyProtection="1">
      <alignment horizontal="right" vertical="center"/>
    </xf>
    <xf numFmtId="184" fontId="42" fillId="30" borderId="20" xfId="266" applyNumberFormat="1" applyFont="1" applyFill="1" applyBorder="1" applyAlignment="1" applyProtection="1">
      <alignment horizontal="right" vertical="center"/>
    </xf>
    <xf numFmtId="184" fontId="3" fillId="31" borderId="18" xfId="266" applyNumberFormat="1" applyFont="1" applyFill="1" applyBorder="1" applyAlignment="1" applyProtection="1">
      <alignment vertical="center"/>
      <protection locked="0"/>
    </xf>
    <xf numFmtId="184" fontId="3" fillId="0" borderId="138" xfId="232" applyNumberFormat="1" applyFont="1" applyFill="1" applyBorder="1" applyAlignment="1" applyProtection="1">
      <alignment vertical="center"/>
    </xf>
    <xf numFmtId="184" fontId="2" fillId="30" borderId="39" xfId="266" applyNumberFormat="1" applyFont="1" applyFill="1" applyBorder="1" applyAlignment="1" applyProtection="1">
      <alignment vertical="center"/>
    </xf>
    <xf numFmtId="184" fontId="2" fillId="30" borderId="39" xfId="232" applyNumberFormat="1" applyFont="1" applyFill="1" applyBorder="1" applyAlignment="1" applyProtection="1">
      <alignment vertical="center"/>
    </xf>
    <xf numFmtId="184" fontId="42" fillId="30" borderId="39" xfId="266" applyNumberFormat="1" applyFont="1" applyFill="1" applyBorder="1" applyAlignment="1" applyProtection="1">
      <alignment horizontal="right" vertical="center"/>
    </xf>
    <xf numFmtId="184" fontId="43" fillId="30" borderId="39" xfId="232" applyNumberFormat="1" applyFont="1" applyFill="1" applyBorder="1" applyAlignment="1" applyProtection="1">
      <alignment horizontal="right" vertical="center"/>
    </xf>
    <xf numFmtId="184" fontId="3" fillId="30" borderId="39" xfId="266" applyNumberFormat="1" applyFont="1" applyFill="1" applyBorder="1" applyAlignment="1" applyProtection="1">
      <alignment vertical="center"/>
    </xf>
    <xf numFmtId="184" fontId="3" fillId="30" borderId="39" xfId="232" applyNumberFormat="1" applyFont="1" applyFill="1" applyBorder="1" applyAlignment="1" applyProtection="1">
      <alignment horizontal="right" vertical="center"/>
    </xf>
    <xf numFmtId="184" fontId="42" fillId="30" borderId="139" xfId="266" applyNumberFormat="1" applyFont="1" applyFill="1" applyBorder="1" applyAlignment="1" applyProtection="1">
      <alignment horizontal="right" vertical="center"/>
    </xf>
    <xf numFmtId="184" fontId="3" fillId="30" borderId="17" xfId="232" applyNumberFormat="1" applyFont="1" applyFill="1" applyBorder="1" applyAlignment="1" applyProtection="1">
      <alignment horizontal="right" vertical="center"/>
    </xf>
    <xf numFmtId="184" fontId="42" fillId="0" borderId="0" xfId="232" applyNumberFormat="1" applyFont="1" applyFill="1" applyAlignment="1" applyProtection="1">
      <alignment vertical="center"/>
    </xf>
    <xf numFmtId="0" fontId="37" fillId="30" borderId="26" xfId="259" applyFont="1" applyFill="1" applyBorder="1" applyAlignment="1" applyProtection="1">
      <alignment vertical="center"/>
    </xf>
    <xf numFmtId="0" fontId="37" fillId="30" borderId="0" xfId="259" applyFont="1" applyFill="1" applyBorder="1" applyAlignment="1" applyProtection="1">
      <alignment vertical="center"/>
    </xf>
    <xf numFmtId="4" fontId="45" fillId="30" borderId="0" xfId="259" applyNumberFormat="1" applyFont="1" applyFill="1" applyAlignment="1" applyProtection="1">
      <alignment vertical="center"/>
    </xf>
    <xf numFmtId="4" fontId="45" fillId="30" borderId="0" xfId="259" applyNumberFormat="1" applyFont="1" applyFill="1" applyBorder="1" applyAlignment="1" applyProtection="1">
      <alignment vertical="center"/>
    </xf>
    <xf numFmtId="0" fontId="45" fillId="30" borderId="0" xfId="259" applyFont="1" applyFill="1" applyAlignment="1" applyProtection="1">
      <alignment vertical="center"/>
    </xf>
    <xf numFmtId="0" fontId="12" fillId="30" borderId="0" xfId="259" applyFont="1" applyFill="1" applyBorder="1" applyAlignment="1" applyProtection="1">
      <alignment vertical="center"/>
    </xf>
    <xf numFmtId="4" fontId="46" fillId="30" borderId="0" xfId="259" applyNumberFormat="1" applyFont="1" applyFill="1" applyBorder="1" applyAlignment="1" applyProtection="1">
      <alignment vertical="center"/>
    </xf>
    <xf numFmtId="0" fontId="3" fillId="30" borderId="0" xfId="259" applyFont="1" applyFill="1" applyAlignment="1" applyProtection="1">
      <alignment vertical="center"/>
    </xf>
    <xf numFmtId="0" fontId="2" fillId="30" borderId="0" xfId="259" applyFont="1" applyFill="1" applyBorder="1" applyAlignment="1" applyProtection="1">
      <alignment vertical="center"/>
    </xf>
    <xf numFmtId="0" fontId="47" fillId="30" borderId="0" xfId="259" applyFont="1" applyFill="1" applyAlignment="1" applyProtection="1">
      <alignment vertical="center"/>
    </xf>
    <xf numFmtId="0" fontId="2" fillId="30" borderId="0" xfId="259" applyFont="1" applyFill="1" applyAlignment="1" applyProtection="1">
      <alignment vertical="center"/>
    </xf>
    <xf numFmtId="0" fontId="3" fillId="30" borderId="0" xfId="259" applyFont="1" applyFill="1" applyBorder="1" applyAlignment="1" applyProtection="1">
      <alignment vertical="center"/>
    </xf>
    <xf numFmtId="0" fontId="3" fillId="30" borderId="28" xfId="0" applyFont="1" applyFill="1" applyBorder="1" applyAlignment="1" applyProtection="1">
      <alignment vertical="center"/>
    </xf>
    <xf numFmtId="0" fontId="3" fillId="30" borderId="61" xfId="0" applyFont="1" applyFill="1" applyBorder="1" applyAlignment="1" applyProtection="1">
      <alignment vertical="center"/>
    </xf>
    <xf numFmtId="0" fontId="2" fillId="30" borderId="61" xfId="0" applyFont="1" applyFill="1" applyBorder="1" applyAlignment="1" applyProtection="1">
      <alignment vertical="center"/>
    </xf>
    <xf numFmtId="0" fontId="3" fillId="30" borderId="26" xfId="0" applyFont="1" applyFill="1" applyBorder="1" applyAlignment="1" applyProtection="1">
      <alignment vertical="center"/>
    </xf>
    <xf numFmtId="0" fontId="3" fillId="30" borderId="0" xfId="0" applyFont="1" applyFill="1" applyBorder="1" applyAlignment="1" applyProtection="1">
      <alignment vertical="center"/>
    </xf>
    <xf numFmtId="0" fontId="2" fillId="30" borderId="0" xfId="0" applyFont="1" applyFill="1" applyBorder="1" applyAlignment="1" applyProtection="1">
      <alignment vertical="center"/>
    </xf>
    <xf numFmtId="4" fontId="2" fillId="30" borderId="0" xfId="0" applyNumberFormat="1" applyFont="1" applyFill="1" applyBorder="1" applyAlignment="1" applyProtection="1">
      <alignment vertical="center"/>
    </xf>
    <xf numFmtId="0" fontId="2" fillId="30" borderId="27" xfId="0" applyFont="1" applyFill="1" applyBorder="1" applyAlignment="1" applyProtection="1">
      <alignment vertical="center"/>
    </xf>
    <xf numFmtId="4" fontId="2" fillId="30" borderId="0" xfId="0" applyNumberFormat="1" applyFont="1" applyFill="1" applyAlignment="1" applyProtection="1">
      <alignment vertical="center"/>
    </xf>
    <xf numFmtId="0" fontId="3" fillId="30" borderId="83" xfId="0" applyFont="1" applyFill="1" applyBorder="1" applyAlignment="1" applyProtection="1">
      <alignment vertical="center"/>
    </xf>
    <xf numFmtId="0" fontId="3" fillId="30" borderId="76" xfId="0" applyFont="1" applyFill="1" applyBorder="1" applyAlignment="1" applyProtection="1">
      <alignment vertical="center"/>
    </xf>
    <xf numFmtId="0" fontId="2" fillId="30" borderId="76" xfId="0" applyFont="1" applyFill="1" applyBorder="1" applyAlignment="1" applyProtection="1">
      <alignment vertical="center"/>
    </xf>
    <xf numFmtId="0" fontId="2" fillId="30" borderId="84" xfId="0" applyFont="1" applyFill="1" applyBorder="1" applyAlignment="1" applyProtection="1">
      <alignment vertical="center"/>
    </xf>
    <xf numFmtId="0" fontId="3" fillId="30" borderId="140" xfId="0" applyFont="1" applyFill="1" applyBorder="1" applyAlignment="1" applyProtection="1">
      <alignment vertical="center"/>
    </xf>
    <xf numFmtId="0" fontId="48" fillId="30" borderId="141" xfId="0" applyFont="1" applyFill="1" applyBorder="1" applyAlignment="1" applyProtection="1">
      <alignment vertical="center"/>
    </xf>
    <xf numFmtId="0" fontId="3" fillId="30" borderId="141" xfId="0" applyFont="1" applyFill="1" applyBorder="1" applyAlignment="1" applyProtection="1">
      <alignment vertical="center"/>
    </xf>
    <xf numFmtId="0" fontId="2" fillId="30" borderId="141" xfId="0" applyFont="1" applyFill="1" applyBorder="1" applyAlignment="1" applyProtection="1">
      <alignment vertical="center"/>
    </xf>
    <xf numFmtId="3" fontId="49" fillId="30" borderId="110" xfId="0" applyNumberFormat="1" applyFont="1" applyFill="1" applyBorder="1" applyAlignment="1" applyProtection="1">
      <alignment horizontal="right" vertical="center"/>
    </xf>
    <xf numFmtId="4" fontId="49" fillId="30" borderId="110" xfId="0" applyNumberFormat="1" applyFont="1" applyFill="1" applyBorder="1" applyAlignment="1" applyProtection="1">
      <alignment horizontal="right" vertical="center"/>
    </xf>
    <xf numFmtId="3" fontId="49" fillId="33" borderId="110" xfId="0" applyNumberFormat="1" applyFont="1" applyFill="1" applyBorder="1" applyAlignment="1" applyProtection="1">
      <alignment horizontal="right" vertical="center"/>
    </xf>
    <xf numFmtId="4" fontId="49" fillId="30" borderId="21" xfId="0" applyNumberFormat="1" applyFont="1" applyFill="1" applyBorder="1" applyAlignment="1" applyProtection="1">
      <alignment horizontal="right" vertical="center"/>
    </xf>
    <xf numFmtId="10" fontId="49" fillId="30" borderId="110" xfId="159" applyNumberFormat="1" applyFont="1" applyFill="1" applyBorder="1" applyAlignment="1" applyProtection="1">
      <alignment horizontal="right" vertical="center"/>
    </xf>
    <xf numFmtId="4" fontId="52" fillId="34" borderId="110" xfId="0" applyNumberFormat="1" applyFont="1" applyFill="1" applyBorder="1" applyAlignment="1" applyProtection="1">
      <alignment horizontal="right" vertical="center"/>
    </xf>
    <xf numFmtId="184" fontId="3" fillId="30" borderId="25" xfId="0" applyNumberFormat="1" applyFont="1" applyFill="1" applyBorder="1" applyAlignment="1" applyProtection="1">
      <alignment horizontal="right" vertical="center"/>
    </xf>
    <xf numFmtId="184" fontId="3" fillId="33" borderId="25" xfId="0" applyNumberFormat="1" applyFont="1" applyFill="1" applyBorder="1" applyAlignment="1" applyProtection="1">
      <alignment horizontal="right" vertical="center"/>
    </xf>
    <xf numFmtId="0" fontId="3" fillId="30" borderId="25" xfId="159" applyNumberFormat="1" applyFont="1" applyFill="1" applyBorder="1" applyAlignment="1" applyProtection="1">
      <alignment horizontal="right" vertical="center"/>
    </xf>
    <xf numFmtId="0" fontId="3" fillId="30" borderId="24" xfId="0" quotePrefix="1" applyFont="1" applyFill="1" applyBorder="1" applyAlignment="1" applyProtection="1">
      <alignment vertical="center"/>
    </xf>
    <xf numFmtId="184" fontId="49" fillId="30" borderId="25" xfId="0" applyNumberFormat="1" applyFont="1" applyFill="1" applyBorder="1" applyAlignment="1" applyProtection="1">
      <alignment horizontal="right" vertical="center"/>
    </xf>
    <xf numFmtId="184" fontId="49" fillId="33" borderId="25" xfId="0" applyNumberFormat="1" applyFont="1" applyFill="1" applyBorder="1" applyAlignment="1" applyProtection="1">
      <alignment horizontal="right" vertical="center"/>
    </xf>
    <xf numFmtId="10" fontId="49" fillId="30" borderId="25" xfId="159" applyNumberFormat="1" applyFont="1" applyFill="1" applyBorder="1" applyAlignment="1" applyProtection="1">
      <alignment horizontal="right" vertical="center"/>
    </xf>
    <xf numFmtId="184" fontId="2" fillId="31" borderId="25" xfId="266" applyNumberFormat="1" applyFont="1" applyFill="1" applyBorder="1" applyAlignment="1" applyProtection="1">
      <alignment vertical="center"/>
      <protection locked="0"/>
    </xf>
    <xf numFmtId="184" fontId="2" fillId="32" borderId="25" xfId="266" applyNumberFormat="1" applyFont="1" applyFill="1" applyBorder="1" applyAlignment="1" applyProtection="1">
      <alignment vertical="center"/>
      <protection locked="0"/>
    </xf>
    <xf numFmtId="0" fontId="2" fillId="30" borderId="24" xfId="0" applyFont="1" applyFill="1" applyBorder="1" applyAlignment="1" applyProtection="1">
      <alignment vertical="center"/>
    </xf>
    <xf numFmtId="4" fontId="3" fillId="30" borderId="21" xfId="0" applyNumberFormat="1" applyFont="1" applyFill="1" applyBorder="1" applyAlignment="1" applyProtection="1">
      <alignment horizontal="right" vertical="center"/>
    </xf>
    <xf numFmtId="184" fontId="2" fillId="33" borderId="25" xfId="266" applyNumberFormat="1" applyFont="1" applyFill="1" applyBorder="1" applyAlignment="1" applyProtection="1">
      <alignment vertical="center"/>
      <protection locked="0"/>
    </xf>
    <xf numFmtId="166" fontId="2" fillId="33" borderId="25" xfId="266" applyNumberFormat="1" applyFont="1" applyFill="1" applyBorder="1" applyAlignment="1" applyProtection="1">
      <alignment vertical="center"/>
      <protection locked="0"/>
    </xf>
    <xf numFmtId="184" fontId="2" fillId="30" borderId="25" xfId="266" applyNumberFormat="1" applyFont="1" applyFill="1" applyBorder="1" applyAlignment="1" applyProtection="1">
      <alignment vertical="center"/>
      <protection locked="0"/>
    </xf>
    <xf numFmtId="0" fontId="2" fillId="30" borderId="0" xfId="0" applyFont="1" applyFill="1" applyAlignment="1" applyProtection="1">
      <alignment vertical="center"/>
    </xf>
    <xf numFmtId="184" fontId="50" fillId="30" borderId="25" xfId="0" applyNumberFormat="1" applyFont="1" applyFill="1" applyBorder="1" applyAlignment="1" applyProtection="1">
      <alignment horizontal="right" vertical="center"/>
    </xf>
    <xf numFmtId="3" fontId="50" fillId="30" borderId="21" xfId="0" applyNumberFormat="1" applyFont="1" applyFill="1" applyBorder="1" applyAlignment="1" applyProtection="1">
      <alignment horizontal="right" vertical="center"/>
    </xf>
    <xf numFmtId="10" fontId="50" fillId="30" borderId="25" xfId="159" applyNumberFormat="1" applyFont="1" applyFill="1" applyBorder="1" applyAlignment="1" applyProtection="1">
      <alignment horizontal="right" vertical="center"/>
    </xf>
    <xf numFmtId="0" fontId="3" fillId="30" borderId="108" xfId="0" applyFont="1" applyFill="1" applyBorder="1" applyAlignment="1" applyProtection="1">
      <alignment vertical="center"/>
    </xf>
    <xf numFmtId="0" fontId="3" fillId="30" borderId="96" xfId="0" applyFont="1" applyFill="1" applyBorder="1" applyAlignment="1" applyProtection="1">
      <alignment vertical="center"/>
    </xf>
    <xf numFmtId="0" fontId="3" fillId="30" borderId="96" xfId="0" quotePrefix="1" applyFont="1" applyFill="1" applyBorder="1" applyAlignment="1" applyProtection="1">
      <alignment vertical="center"/>
    </xf>
    <xf numFmtId="0" fontId="2" fillId="30" borderId="96" xfId="0" applyFont="1" applyFill="1" applyBorder="1" applyAlignment="1" applyProtection="1">
      <alignment vertical="center"/>
    </xf>
    <xf numFmtId="184" fontId="3" fillId="30" borderId="142" xfId="0" applyNumberFormat="1" applyFont="1" applyFill="1" applyBorder="1" applyAlignment="1" applyProtection="1">
      <alignment horizontal="right" vertical="center"/>
    </xf>
    <xf numFmtId="184" fontId="49" fillId="30" borderId="142" xfId="0" applyNumberFormat="1" applyFont="1" applyFill="1" applyBorder="1" applyAlignment="1" applyProtection="1">
      <alignment horizontal="right" vertical="center"/>
    </xf>
    <xf numFmtId="184" fontId="50" fillId="30" borderId="142" xfId="0" applyNumberFormat="1" applyFont="1" applyFill="1" applyBorder="1" applyAlignment="1" applyProtection="1">
      <alignment horizontal="right" vertical="center"/>
    </xf>
    <xf numFmtId="184" fontId="3" fillId="33" borderId="142" xfId="0" applyNumberFormat="1" applyFont="1" applyFill="1" applyBorder="1" applyAlignment="1" applyProtection="1">
      <alignment horizontal="right" vertical="center"/>
    </xf>
    <xf numFmtId="10" fontId="50" fillId="30" borderId="142" xfId="159" applyNumberFormat="1" applyFont="1" applyFill="1" applyBorder="1" applyAlignment="1" applyProtection="1">
      <alignment horizontal="right" vertical="center"/>
    </xf>
    <xf numFmtId="184" fontId="3" fillId="32" borderId="25" xfId="266" applyNumberFormat="1" applyFont="1" applyFill="1" applyBorder="1" applyAlignment="1" applyProtection="1">
      <alignment vertical="center"/>
      <protection locked="0"/>
    </xf>
    <xf numFmtId="10" fontId="3" fillId="33" borderId="25" xfId="159" applyNumberFormat="1" applyFont="1" applyFill="1" applyBorder="1" applyAlignment="1" applyProtection="1">
      <alignment horizontal="right" vertical="center"/>
    </xf>
    <xf numFmtId="184" fontId="3" fillId="31" borderId="25" xfId="266" applyNumberFormat="1" applyFont="1" applyFill="1" applyBorder="1" applyAlignment="1" applyProtection="1">
      <alignment vertical="center"/>
      <protection locked="0"/>
    </xf>
    <xf numFmtId="10" fontId="49" fillId="30" borderId="142" xfId="159" applyNumberFormat="1" applyFont="1" applyFill="1" applyBorder="1" applyAlignment="1" applyProtection="1">
      <alignment horizontal="right" vertical="center"/>
    </xf>
    <xf numFmtId="0" fontId="3" fillId="30" borderId="14" xfId="0" applyFont="1" applyFill="1" applyBorder="1" applyAlignment="1" applyProtection="1">
      <alignment vertical="center"/>
    </xf>
    <xf numFmtId="0" fontId="3" fillId="30" borderId="16" xfId="0" applyFont="1" applyFill="1" applyBorder="1" applyAlignment="1" applyProtection="1">
      <alignment vertical="center"/>
    </xf>
    <xf numFmtId="0" fontId="2" fillId="30" borderId="16" xfId="0" applyFont="1" applyFill="1" applyBorder="1" applyAlignment="1" applyProtection="1">
      <alignment vertical="center"/>
    </xf>
    <xf numFmtId="184" fontId="3" fillId="30" borderId="14" xfId="0" applyNumberFormat="1" applyFont="1" applyFill="1" applyBorder="1" applyAlignment="1" applyProtection="1">
      <alignment horizontal="right" vertical="center"/>
    </xf>
    <xf numFmtId="184" fontId="3" fillId="30" borderId="22" xfId="0" applyNumberFormat="1" applyFont="1" applyFill="1" applyBorder="1" applyAlignment="1" applyProtection="1">
      <alignment horizontal="right" vertical="center"/>
    </xf>
    <xf numFmtId="184" fontId="3" fillId="33" borderId="14" xfId="0" applyNumberFormat="1" applyFont="1" applyFill="1" applyBorder="1" applyAlignment="1" applyProtection="1">
      <alignment horizontal="right" vertical="center"/>
    </xf>
    <xf numFmtId="3" fontId="3" fillId="30" borderId="21" xfId="0" applyNumberFormat="1" applyFont="1" applyFill="1" applyBorder="1" applyAlignment="1" applyProtection="1">
      <alignment horizontal="right" vertical="center"/>
    </xf>
    <xf numFmtId="10" fontId="3" fillId="30" borderId="22" xfId="159" applyNumberFormat="1" applyFont="1" applyFill="1" applyBorder="1" applyAlignment="1" applyProtection="1">
      <alignment horizontal="right" vertical="center"/>
    </xf>
    <xf numFmtId="184" fontId="3" fillId="30" borderId="26" xfId="0" applyNumberFormat="1" applyFont="1" applyFill="1" applyBorder="1" applyAlignment="1" applyProtection="1">
      <alignment horizontal="right" vertical="center"/>
    </xf>
    <xf numFmtId="184" fontId="49" fillId="30" borderId="21" xfId="0" applyNumberFormat="1" applyFont="1" applyFill="1" applyBorder="1" applyAlignment="1" applyProtection="1">
      <alignment horizontal="right" vertical="center"/>
    </xf>
    <xf numFmtId="184" fontId="3" fillId="33" borderId="26" xfId="0" applyNumberFormat="1" applyFont="1" applyFill="1" applyBorder="1" applyAlignment="1" applyProtection="1">
      <alignment horizontal="right" vertical="center"/>
    </xf>
    <xf numFmtId="10" fontId="49" fillId="30" borderId="21" xfId="159" applyNumberFormat="1" applyFont="1" applyFill="1" applyBorder="1" applyAlignment="1" applyProtection="1">
      <alignment horizontal="right" vertical="center"/>
    </xf>
    <xf numFmtId="184" fontId="37" fillId="30" borderId="21" xfId="0" applyNumberFormat="1" applyFont="1" applyFill="1" applyBorder="1" applyAlignment="1" applyProtection="1">
      <alignment horizontal="right" vertical="center"/>
    </xf>
    <xf numFmtId="184" fontId="37" fillId="33" borderId="21" xfId="0" applyNumberFormat="1" applyFont="1" applyFill="1" applyBorder="1" applyAlignment="1" applyProtection="1">
      <alignment horizontal="right" vertical="center"/>
    </xf>
    <xf numFmtId="166" fontId="37" fillId="30" borderId="21" xfId="0" applyNumberFormat="1" applyFont="1" applyFill="1" applyBorder="1" applyAlignment="1" applyProtection="1">
      <alignment horizontal="right" vertical="center"/>
    </xf>
    <xf numFmtId="10" fontId="37" fillId="30" borderId="21" xfId="159" applyNumberFormat="1" applyFont="1" applyFill="1" applyBorder="1" applyAlignment="1" applyProtection="1">
      <alignment horizontal="right" vertical="center"/>
    </xf>
    <xf numFmtId="184" fontId="3" fillId="30" borderId="83" xfId="0" applyNumberFormat="1" applyFont="1" applyFill="1" applyBorder="1" applyAlignment="1" applyProtection="1">
      <alignment horizontal="right" vertical="center"/>
    </xf>
    <xf numFmtId="184" fontId="49" fillId="30" borderId="49" xfId="0" applyNumberFormat="1" applyFont="1" applyFill="1" applyBorder="1" applyAlignment="1" applyProtection="1">
      <alignment horizontal="right" vertical="center"/>
    </xf>
    <xf numFmtId="184" fontId="3" fillId="33" borderId="83" xfId="0" applyNumberFormat="1" applyFont="1" applyFill="1" applyBorder="1" applyAlignment="1" applyProtection="1">
      <alignment horizontal="right" vertical="center"/>
    </xf>
    <xf numFmtId="4" fontId="49" fillId="30" borderId="49" xfId="0" applyNumberFormat="1" applyFont="1" applyFill="1" applyBorder="1" applyAlignment="1" applyProtection="1">
      <alignment horizontal="right" vertical="center"/>
    </xf>
    <xf numFmtId="10" fontId="49" fillId="30" borderId="49" xfId="159" applyNumberFormat="1" applyFont="1" applyFill="1" applyBorder="1" applyAlignment="1" applyProtection="1">
      <alignment horizontal="right" vertical="center"/>
    </xf>
    <xf numFmtId="4" fontId="52" fillId="34" borderId="49" xfId="0" applyNumberFormat="1" applyFont="1" applyFill="1" applyBorder="1" applyAlignment="1" applyProtection="1">
      <alignment horizontal="right" vertical="center"/>
    </xf>
    <xf numFmtId="0" fontId="42" fillId="30" borderId="0" xfId="0" applyFont="1" applyFill="1" applyBorder="1" applyAlignment="1" applyProtection="1">
      <alignment vertical="center"/>
    </xf>
    <xf numFmtId="0" fontId="42" fillId="30" borderId="0" xfId="0" applyFont="1" applyFill="1" applyBorder="1" applyAlignment="1" applyProtection="1">
      <alignment horizontal="right" vertical="center"/>
    </xf>
    <xf numFmtId="3" fontId="42" fillId="30" borderId="0" xfId="0" applyNumberFormat="1" applyFont="1" applyFill="1" applyBorder="1" applyAlignment="1" applyProtection="1">
      <alignment horizontal="right" vertical="center"/>
    </xf>
    <xf numFmtId="4" fontId="53" fillId="30" borderId="0" xfId="0" applyNumberFormat="1" applyFont="1" applyFill="1" applyBorder="1" applyAlignment="1" applyProtection="1">
      <alignment horizontal="right" vertical="center"/>
    </xf>
    <xf numFmtId="3" fontId="42" fillId="33" borderId="0" xfId="0" applyNumberFormat="1" applyFont="1" applyFill="1" applyBorder="1" applyAlignment="1" applyProtection="1">
      <alignment horizontal="right" vertical="center"/>
    </xf>
    <xf numFmtId="0" fontId="87" fillId="30" borderId="0" xfId="0" applyFont="1" applyFill="1" applyAlignment="1" applyProtection="1">
      <alignment vertical="center"/>
    </xf>
    <xf numFmtId="4" fontId="42" fillId="30" borderId="0" xfId="0" applyNumberFormat="1" applyFont="1" applyFill="1" applyBorder="1" applyAlignment="1" applyProtection="1">
      <alignment horizontal="right" vertical="center"/>
    </xf>
    <xf numFmtId="0" fontId="48" fillId="30" borderId="0" xfId="0" applyFont="1" applyFill="1" applyBorder="1" applyAlignment="1" applyProtection="1">
      <alignment vertical="center"/>
    </xf>
    <xf numFmtId="10" fontId="48" fillId="30" borderId="0" xfId="159" applyNumberFormat="1" applyFont="1" applyFill="1" applyBorder="1" applyAlignment="1" applyProtection="1">
      <alignment horizontal="right" vertical="center"/>
    </xf>
    <xf numFmtId="10" fontId="48" fillId="33" borderId="0" xfId="159" applyNumberFormat="1" applyFont="1" applyFill="1" applyBorder="1" applyAlignment="1" applyProtection="1">
      <alignment horizontal="right" vertical="center"/>
    </xf>
    <xf numFmtId="0" fontId="48" fillId="30" borderId="0" xfId="159" applyNumberFormat="1" applyFont="1" applyFill="1" applyBorder="1" applyAlignment="1" applyProtection="1">
      <alignment horizontal="right" vertical="center"/>
    </xf>
    <xf numFmtId="0" fontId="91" fillId="30" borderId="0" xfId="0" applyFont="1" applyFill="1" applyAlignment="1" applyProtection="1">
      <alignment vertical="center"/>
    </xf>
    <xf numFmtId="10" fontId="73" fillId="30" borderId="0" xfId="159" applyNumberFormat="1" applyFont="1" applyFill="1" applyAlignment="1" applyProtection="1">
      <alignment vertical="center"/>
    </xf>
    <xf numFmtId="10" fontId="73" fillId="33" borderId="0" xfId="159" applyNumberFormat="1" applyFont="1" applyFill="1" applyAlignment="1" applyProtection="1">
      <alignment vertical="center"/>
    </xf>
    <xf numFmtId="0" fontId="3" fillId="30" borderId="0" xfId="0" applyFont="1" applyFill="1" applyAlignment="1" applyProtection="1">
      <alignment vertical="center"/>
    </xf>
    <xf numFmtId="4" fontId="0" fillId="30" borderId="0" xfId="0" applyNumberFormat="1" applyFill="1" applyAlignment="1" applyProtection="1">
      <alignment vertical="center"/>
    </xf>
    <xf numFmtId="4" fontId="0" fillId="33" borderId="0" xfId="0" applyNumberFormat="1" applyFill="1" applyAlignment="1" applyProtection="1">
      <alignment vertical="center"/>
    </xf>
    <xf numFmtId="4" fontId="0" fillId="30" borderId="0" xfId="0" applyNumberFormat="1" applyFill="1" applyBorder="1" applyAlignment="1" applyProtection="1">
      <alignment vertical="center"/>
    </xf>
    <xf numFmtId="4" fontId="92" fillId="30" borderId="0" xfId="0" applyNumberFormat="1" applyFont="1" applyFill="1" applyAlignment="1" applyProtection="1">
      <alignment vertical="center"/>
    </xf>
    <xf numFmtId="3" fontId="3" fillId="30" borderId="28" xfId="0" applyNumberFormat="1" applyFont="1" applyFill="1" applyBorder="1" applyAlignment="1" applyProtection="1">
      <alignment horizontal="right" vertical="center"/>
    </xf>
    <xf numFmtId="4" fontId="49" fillId="30" borderId="68" xfId="0" applyNumberFormat="1" applyFont="1" applyFill="1" applyBorder="1" applyAlignment="1" applyProtection="1">
      <alignment horizontal="right" vertical="center"/>
    </xf>
    <xf numFmtId="3" fontId="3" fillId="33" borderId="28" xfId="0" applyNumberFormat="1" applyFont="1" applyFill="1" applyBorder="1" applyAlignment="1" applyProtection="1">
      <alignment horizontal="right" vertical="center"/>
    </xf>
    <xf numFmtId="4" fontId="52" fillId="34" borderId="68" xfId="0" applyNumberFormat="1" applyFont="1" applyFill="1" applyBorder="1" applyAlignment="1" applyProtection="1">
      <alignment horizontal="right" vertical="center"/>
    </xf>
    <xf numFmtId="0" fontId="37" fillId="30" borderId="21" xfId="159" applyNumberFormat="1" applyFont="1" applyFill="1" applyBorder="1" applyAlignment="1" applyProtection="1">
      <alignment horizontal="right" vertical="center"/>
    </xf>
    <xf numFmtId="3" fontId="3" fillId="30" borderId="83" xfId="0" applyNumberFormat="1" applyFont="1" applyFill="1" applyBorder="1" applyAlignment="1" applyProtection="1">
      <alignment horizontal="right" vertical="center"/>
    </xf>
    <xf numFmtId="3" fontId="3" fillId="33" borderId="83" xfId="0" applyNumberFormat="1" applyFont="1" applyFill="1" applyBorder="1" applyAlignment="1" applyProtection="1">
      <alignment horizontal="right" vertical="center"/>
    </xf>
    <xf numFmtId="0" fontId="0" fillId="30" borderId="0" xfId="0" applyFill="1" applyBorder="1" applyAlignment="1" applyProtection="1">
      <alignment vertical="center"/>
    </xf>
    <xf numFmtId="0" fontId="50" fillId="30" borderId="0" xfId="259" applyFont="1" applyFill="1" applyBorder="1" applyAlignment="1" applyProtection="1">
      <alignment vertical="center"/>
    </xf>
    <xf numFmtId="0" fontId="50" fillId="30" borderId="0" xfId="259" applyFont="1" applyFill="1" applyBorder="1" applyAlignment="1" applyProtection="1">
      <alignment horizontal="center" vertical="center"/>
    </xf>
    <xf numFmtId="184" fontId="2" fillId="32" borderId="44" xfId="266" applyNumberFormat="1" applyFont="1" applyFill="1" applyBorder="1" applyAlignment="1" applyProtection="1">
      <alignment vertical="center"/>
      <protection locked="0"/>
    </xf>
    <xf numFmtId="184" fontId="2" fillId="32" borderId="18" xfId="266" applyNumberFormat="1" applyFont="1" applyFill="1" applyBorder="1" applyAlignment="1" applyProtection="1">
      <alignment vertical="center"/>
      <protection locked="0"/>
    </xf>
    <xf numFmtId="184" fontId="49" fillId="30" borderId="25" xfId="159" applyNumberFormat="1" applyFont="1" applyFill="1" applyBorder="1" applyAlignment="1" applyProtection="1">
      <alignment horizontal="right" vertical="center"/>
    </xf>
    <xf numFmtId="184" fontId="3" fillId="30" borderId="25" xfId="159" applyNumberFormat="1" applyFont="1" applyFill="1" applyBorder="1" applyAlignment="1" applyProtection="1">
      <alignment horizontal="right" vertical="center"/>
    </xf>
    <xf numFmtId="184" fontId="50" fillId="30" borderId="25" xfId="159" applyNumberFormat="1" applyFont="1" applyFill="1" applyBorder="1" applyAlignment="1" applyProtection="1">
      <alignment horizontal="right" vertical="center"/>
    </xf>
    <xf numFmtId="184" fontId="50" fillId="30" borderId="142" xfId="159" applyNumberFormat="1" applyFont="1" applyFill="1" applyBorder="1" applyAlignment="1" applyProtection="1">
      <alignment horizontal="right" vertical="center"/>
    </xf>
    <xf numFmtId="184" fontId="49" fillId="30" borderId="142" xfId="159" applyNumberFormat="1" applyFont="1" applyFill="1" applyBorder="1" applyAlignment="1" applyProtection="1">
      <alignment horizontal="right" vertical="center"/>
    </xf>
    <xf numFmtId="184" fontId="3" fillId="30" borderId="22" xfId="159" applyNumberFormat="1" applyFont="1" applyFill="1" applyBorder="1" applyAlignment="1" applyProtection="1">
      <alignment horizontal="right" vertical="center"/>
    </xf>
    <xf numFmtId="184" fontId="49" fillId="30" borderId="21" xfId="159" applyNumberFormat="1" applyFont="1" applyFill="1" applyBorder="1" applyAlignment="1" applyProtection="1">
      <alignment horizontal="right" vertical="center"/>
    </xf>
    <xf numFmtId="184" fontId="48" fillId="34" borderId="25" xfId="0" applyNumberFormat="1" applyFont="1" applyFill="1" applyBorder="1" applyAlignment="1" applyProtection="1">
      <alignment horizontal="right" vertical="center"/>
    </xf>
    <xf numFmtId="184" fontId="52" fillId="34" borderId="25" xfId="0" applyNumberFormat="1" applyFont="1" applyFill="1" applyBorder="1" applyAlignment="1" applyProtection="1">
      <alignment horizontal="right" vertical="center"/>
    </xf>
    <xf numFmtId="184" fontId="48" fillId="34" borderId="142" xfId="0" applyNumberFormat="1" applyFont="1" applyFill="1" applyBorder="1" applyAlignment="1" applyProtection="1">
      <alignment horizontal="right" vertical="center"/>
    </xf>
    <xf numFmtId="184" fontId="52" fillId="34" borderId="142" xfId="0" applyNumberFormat="1" applyFont="1" applyFill="1" applyBorder="1" applyAlignment="1" applyProtection="1">
      <alignment horizontal="right" vertical="center"/>
    </xf>
    <xf numFmtId="184" fontId="48" fillId="34" borderId="22" xfId="0" applyNumberFormat="1" applyFont="1" applyFill="1" applyBorder="1" applyAlignment="1" applyProtection="1">
      <alignment horizontal="right" vertical="center"/>
    </xf>
    <xf numFmtId="184" fontId="52" fillId="34" borderId="21" xfId="0" applyNumberFormat="1" applyFont="1" applyFill="1" applyBorder="1" applyAlignment="1" applyProtection="1">
      <alignment horizontal="right" vertical="center"/>
    </xf>
    <xf numFmtId="184" fontId="56" fillId="34" borderId="21" xfId="0" applyNumberFormat="1" applyFont="1" applyFill="1" applyBorder="1" applyAlignment="1" applyProtection="1">
      <alignment horizontal="right" vertical="center"/>
    </xf>
    <xf numFmtId="0" fontId="35" fillId="30" borderId="0" xfId="259" applyFont="1" applyFill="1" applyBorder="1" applyAlignment="1" applyProtection="1">
      <alignment horizontal="center"/>
    </xf>
    <xf numFmtId="0" fontId="50" fillId="30" borderId="0" xfId="259" applyFont="1" applyFill="1" applyBorder="1" applyAlignment="1" applyProtection="1">
      <alignment horizontal="center"/>
    </xf>
    <xf numFmtId="0" fontId="3" fillId="30" borderId="50" xfId="232" applyFont="1" applyFill="1" applyBorder="1" applyAlignment="1" applyProtection="1">
      <alignment horizontal="center" vertical="center" wrapText="1"/>
    </xf>
    <xf numFmtId="0" fontId="36" fillId="30" borderId="0" xfId="225" applyFont="1" applyFill="1" applyAlignment="1" applyProtection="1">
      <alignment vertical="center"/>
    </xf>
    <xf numFmtId="4" fontId="36" fillId="30" borderId="0" xfId="225" applyNumberFormat="1" applyFont="1" applyFill="1" applyAlignment="1" applyProtection="1">
      <alignment vertical="center"/>
    </xf>
    <xf numFmtId="0" fontId="39" fillId="30" borderId="0" xfId="225" applyFont="1" applyFill="1" applyAlignment="1" applyProtection="1">
      <alignment vertical="center"/>
    </xf>
    <xf numFmtId="0" fontId="12" fillId="30" borderId="0" xfId="225" applyFont="1" applyFill="1" applyAlignment="1" applyProtection="1">
      <alignment vertical="center"/>
    </xf>
    <xf numFmtId="4" fontId="12" fillId="30" borderId="0" xfId="225" applyNumberFormat="1" applyFont="1" applyFill="1" applyAlignment="1" applyProtection="1">
      <alignment vertical="center"/>
    </xf>
    <xf numFmtId="0" fontId="6" fillId="30" borderId="0" xfId="259" applyFont="1" applyFill="1" applyAlignment="1" applyProtection="1">
      <alignment vertical="center"/>
    </xf>
    <xf numFmtId="4" fontId="2" fillId="30" borderId="0" xfId="225" applyNumberFormat="1" applyFont="1" applyFill="1" applyAlignment="1" applyProtection="1">
      <alignment vertical="center"/>
    </xf>
    <xf numFmtId="0" fontId="3" fillId="30" borderId="0" xfId="232" applyFont="1" applyFill="1" applyAlignment="1" applyProtection="1">
      <alignment horizontal="center" vertical="center"/>
    </xf>
    <xf numFmtId="0" fontId="3" fillId="30" borderId="143" xfId="232" applyFont="1" applyFill="1" applyBorder="1" applyAlignment="1" applyProtection="1">
      <alignment horizontal="center" vertical="center"/>
    </xf>
    <xf numFmtId="0" fontId="39" fillId="30" borderId="37" xfId="232" applyFont="1" applyFill="1" applyBorder="1" applyAlignment="1" applyProtection="1">
      <alignment vertical="center"/>
    </xf>
    <xf numFmtId="4" fontId="2" fillId="30" borderId="37" xfId="266" applyNumberFormat="1" applyFont="1" applyFill="1" applyBorder="1" applyAlignment="1" applyProtection="1">
      <alignment vertical="center"/>
    </xf>
    <xf numFmtId="4" fontId="2" fillId="30" borderId="144" xfId="266" applyNumberFormat="1" applyFont="1" applyFill="1" applyBorder="1" applyAlignment="1" applyProtection="1">
      <alignment vertical="center"/>
    </xf>
    <xf numFmtId="4" fontId="2" fillId="30" borderId="91" xfId="266" applyNumberFormat="1" applyFont="1" applyFill="1" applyBorder="1" applyAlignment="1" applyProtection="1">
      <alignment vertical="center"/>
    </xf>
    <xf numFmtId="174" fontId="2" fillId="30" borderId="91" xfId="266" applyNumberFormat="1" applyFont="1" applyFill="1" applyBorder="1" applyAlignment="1" applyProtection="1">
      <alignment vertical="center"/>
    </xf>
    <xf numFmtId="4" fontId="2" fillId="30" borderId="145" xfId="232" applyNumberFormat="1" applyFont="1" applyFill="1" applyBorder="1" applyAlignment="1" applyProtection="1">
      <alignment vertical="center"/>
    </xf>
    <xf numFmtId="4" fontId="2" fillId="30" borderId="0" xfId="266" applyNumberFormat="1" applyFont="1" applyFill="1" applyBorder="1" applyAlignment="1" applyProtection="1">
      <alignment vertical="center"/>
    </xf>
    <xf numFmtId="4" fontId="2" fillId="30" borderId="0" xfId="232" applyNumberFormat="1" applyFont="1" applyFill="1" applyBorder="1" applyAlignment="1" applyProtection="1">
      <alignment vertical="center"/>
    </xf>
    <xf numFmtId="4" fontId="2" fillId="30" borderId="0" xfId="232" applyNumberFormat="1" applyFill="1" applyAlignment="1" applyProtection="1">
      <alignment vertical="center"/>
    </xf>
    <xf numFmtId="4" fontId="2" fillId="30" borderId="37" xfId="232" applyNumberFormat="1" applyFont="1" applyFill="1" applyBorder="1" applyAlignment="1" applyProtection="1">
      <alignment vertical="center"/>
    </xf>
    <xf numFmtId="4" fontId="2" fillId="30" borderId="66" xfId="266" applyNumberFormat="1" applyFont="1" applyFill="1" applyBorder="1" applyAlignment="1" applyProtection="1">
      <alignment vertical="center"/>
    </xf>
    <xf numFmtId="4" fontId="2" fillId="31" borderId="53" xfId="266" applyNumberFormat="1" applyFont="1" applyFill="1" applyBorder="1" applyAlignment="1" applyProtection="1">
      <alignment vertical="center"/>
      <protection locked="0"/>
    </xf>
    <xf numFmtId="4" fontId="2" fillId="0" borderId="53" xfId="266" applyNumberFormat="1" applyFont="1" applyFill="1" applyBorder="1" applyAlignment="1" applyProtection="1">
      <alignment vertical="center"/>
      <protection locked="0"/>
    </xf>
    <xf numFmtId="4" fontId="2" fillId="0" borderId="92" xfId="266" applyNumberFormat="1" applyFont="1" applyFill="1" applyBorder="1" applyAlignment="1" applyProtection="1">
      <alignment vertical="center"/>
      <protection locked="0"/>
    </xf>
    <xf numFmtId="4" fontId="2" fillId="31" borderId="92" xfId="266" applyNumberFormat="1" applyFont="1" applyFill="1" applyBorder="1" applyAlignment="1" applyProtection="1">
      <alignment vertical="center"/>
      <protection locked="0"/>
    </xf>
    <xf numFmtId="4" fontId="2" fillId="30" borderId="43" xfId="232" applyNumberFormat="1" applyFont="1" applyFill="1" applyBorder="1" applyAlignment="1" applyProtection="1">
      <alignment vertical="center"/>
    </xf>
    <xf numFmtId="4" fontId="2" fillId="30" borderId="0" xfId="266" applyNumberFormat="1" applyFont="1" applyFill="1" applyBorder="1" applyAlignment="1" applyProtection="1">
      <alignment vertical="center"/>
      <protection locked="0"/>
    </xf>
    <xf numFmtId="4" fontId="2" fillId="30" borderId="54" xfId="232" applyNumberFormat="1" applyFont="1" applyFill="1" applyBorder="1" applyAlignment="1" applyProtection="1">
      <alignment vertical="center"/>
    </xf>
    <xf numFmtId="4" fontId="2" fillId="30" borderId="18" xfId="266" applyNumberFormat="1" applyFont="1" applyFill="1" applyBorder="1" applyAlignment="1" applyProtection="1">
      <alignment vertical="center"/>
    </xf>
    <xf numFmtId="0" fontId="39" fillId="30" borderId="54" xfId="232" applyFont="1" applyFill="1" applyBorder="1" applyAlignment="1" applyProtection="1">
      <alignment vertical="center"/>
    </xf>
    <xf numFmtId="4" fontId="2" fillId="30" borderId="43" xfId="266" applyNumberFormat="1" applyFont="1" applyFill="1" applyBorder="1" applyAlignment="1" applyProtection="1">
      <alignment vertical="center"/>
    </xf>
    <xf numFmtId="4" fontId="2" fillId="30" borderId="53" xfId="266" applyNumberFormat="1" applyFont="1" applyFill="1" applyBorder="1" applyAlignment="1" applyProtection="1">
      <alignment vertical="center"/>
    </xf>
    <xf numFmtId="4" fontId="2" fillId="0" borderId="53" xfId="266" applyNumberFormat="1" applyFont="1" applyFill="1" applyBorder="1" applyAlignment="1" applyProtection="1">
      <alignment vertical="center"/>
    </xf>
    <xf numFmtId="4" fontId="2" fillId="0" borderId="92" xfId="266" applyNumberFormat="1" applyFont="1" applyFill="1" applyBorder="1" applyAlignment="1" applyProtection="1">
      <alignment vertical="center"/>
    </xf>
    <xf numFmtId="4" fontId="2" fillId="30" borderId="92" xfId="266" applyNumberFormat="1" applyFont="1" applyFill="1" applyBorder="1" applyAlignment="1" applyProtection="1">
      <alignment vertical="center"/>
    </xf>
    <xf numFmtId="174" fontId="2" fillId="30" borderId="92" xfId="266" applyNumberFormat="1" applyFont="1" applyFill="1" applyBorder="1" applyAlignment="1" applyProtection="1">
      <alignment vertical="center"/>
    </xf>
    <xf numFmtId="4" fontId="2" fillId="30" borderId="53" xfId="232" applyNumberFormat="1" applyFont="1" applyFill="1" applyBorder="1" applyAlignment="1" applyProtection="1">
      <alignment vertical="center"/>
    </xf>
    <xf numFmtId="174" fontId="2" fillId="30" borderId="92" xfId="232" applyNumberFormat="1" applyFont="1" applyFill="1" applyBorder="1" applyAlignment="1" applyProtection="1">
      <alignment vertical="center"/>
    </xf>
    <xf numFmtId="4" fontId="3" fillId="30" borderId="43" xfId="232" applyNumberFormat="1" applyFont="1" applyFill="1" applyBorder="1" applyAlignment="1" applyProtection="1">
      <alignment vertical="center"/>
    </xf>
    <xf numFmtId="4" fontId="30" fillId="30" borderId="54" xfId="232" applyNumberFormat="1" applyFont="1" applyFill="1" applyBorder="1" applyAlignment="1" applyProtection="1">
      <alignment vertical="center"/>
    </xf>
    <xf numFmtId="4" fontId="2" fillId="30" borderId="43" xfId="266" applyNumberFormat="1" applyFont="1" applyFill="1" applyBorder="1" applyAlignment="1" applyProtection="1">
      <alignment vertical="center"/>
      <protection locked="0"/>
    </xf>
    <xf numFmtId="4" fontId="2" fillId="30" borderId="53" xfId="266" applyNumberFormat="1" applyFont="1" applyFill="1" applyBorder="1" applyAlignment="1" applyProtection="1">
      <alignment vertical="center"/>
      <protection locked="0"/>
    </xf>
    <xf numFmtId="4" fontId="2" fillId="30" borderId="92" xfId="266" applyNumberFormat="1" applyFont="1" applyFill="1" applyBorder="1" applyAlignment="1" applyProtection="1">
      <alignment vertical="center"/>
      <protection locked="0"/>
    </xf>
    <xf numFmtId="174" fontId="2" fillId="30" borderId="92" xfId="266" applyNumberFormat="1" applyFont="1" applyFill="1" applyBorder="1" applyAlignment="1" applyProtection="1">
      <alignment vertical="center"/>
      <protection locked="0"/>
    </xf>
    <xf numFmtId="4" fontId="3" fillId="31" borderId="92" xfId="266" applyNumberFormat="1" applyFont="1" applyFill="1" applyBorder="1" applyAlignment="1" applyProtection="1">
      <alignment vertical="center"/>
      <protection locked="0"/>
    </xf>
    <xf numFmtId="4" fontId="3" fillId="30" borderId="50" xfId="232" applyNumberFormat="1" applyFont="1" applyFill="1" applyBorder="1" applyAlignment="1" applyProtection="1">
      <alignment vertical="center"/>
    </xf>
    <xf numFmtId="174" fontId="3" fillId="30" borderId="51" xfId="232" applyNumberFormat="1" applyFont="1" applyFill="1" applyBorder="1" applyAlignment="1" applyProtection="1">
      <alignment vertical="center"/>
    </xf>
    <xf numFmtId="4" fontId="3" fillId="30" borderId="52" xfId="232" applyNumberFormat="1" applyFont="1" applyFill="1" applyBorder="1" applyAlignment="1" applyProtection="1">
      <alignment vertical="center"/>
    </xf>
    <xf numFmtId="4" fontId="3" fillId="30" borderId="0" xfId="232" applyNumberFormat="1" applyFont="1" applyFill="1" applyBorder="1" applyAlignment="1" applyProtection="1">
      <alignment vertical="center"/>
    </xf>
    <xf numFmtId="4" fontId="3" fillId="30" borderId="0" xfId="232" applyNumberFormat="1" applyFont="1" applyFill="1" applyAlignment="1" applyProtection="1">
      <alignment vertical="center"/>
    </xf>
    <xf numFmtId="4" fontId="3" fillId="30" borderId="104" xfId="232" applyNumberFormat="1" applyFont="1" applyFill="1" applyBorder="1" applyAlignment="1" applyProtection="1">
      <alignment vertical="center"/>
    </xf>
    <xf numFmtId="4" fontId="3" fillId="30" borderId="100" xfId="266" applyNumberFormat="1" applyFont="1" applyFill="1" applyBorder="1" applyAlignment="1" applyProtection="1">
      <alignment vertical="center"/>
      <protection locked="0"/>
    </xf>
    <xf numFmtId="0" fontId="39" fillId="30" borderId="37" xfId="232" applyFont="1" applyFill="1" applyBorder="1" applyAlignment="1" applyProtection="1">
      <alignment vertical="center" wrapText="1"/>
    </xf>
    <xf numFmtId="4" fontId="2" fillId="31" borderId="54" xfId="266" applyNumberFormat="1" applyFont="1" applyFill="1" applyBorder="1" applyAlignment="1" applyProtection="1">
      <alignment vertical="center"/>
      <protection locked="0"/>
    </xf>
    <xf numFmtId="4" fontId="2" fillId="30" borderId="0" xfId="232" applyNumberFormat="1" applyFill="1" applyBorder="1" applyAlignment="1" applyProtection="1">
      <alignment vertical="center"/>
    </xf>
    <xf numFmtId="3" fontId="3" fillId="30" borderId="43" xfId="232" applyNumberFormat="1" applyFont="1" applyFill="1" applyBorder="1" applyAlignment="1" applyProtection="1">
      <alignment vertical="center"/>
    </xf>
    <xf numFmtId="0" fontId="2" fillId="30" borderId="53" xfId="232" applyFont="1" applyFill="1" applyBorder="1" applyAlignment="1" applyProtection="1">
      <alignment vertical="center"/>
    </xf>
    <xf numFmtId="4" fontId="2" fillId="30" borderId="92" xfId="232" applyNumberFormat="1" applyFont="1" applyFill="1" applyBorder="1" applyAlignment="1" applyProtection="1">
      <alignment vertical="center"/>
    </xf>
    <xf numFmtId="0" fontId="2" fillId="30" borderId="92" xfId="232" applyFont="1" applyFill="1" applyBorder="1" applyAlignment="1" applyProtection="1">
      <alignment vertical="center"/>
    </xf>
    <xf numFmtId="169" fontId="2" fillId="30" borderId="92" xfId="232" applyNumberFormat="1" applyFont="1" applyFill="1" applyBorder="1" applyAlignment="1" applyProtection="1">
      <alignment vertical="center"/>
    </xf>
    <xf numFmtId="4" fontId="43" fillId="30" borderId="92" xfId="232" applyNumberFormat="1" applyFont="1" applyFill="1" applyBorder="1" applyAlignment="1" applyProtection="1">
      <alignment vertical="center"/>
    </xf>
    <xf numFmtId="169" fontId="2" fillId="30" borderId="0" xfId="232" applyNumberFormat="1" applyFont="1" applyFill="1" applyBorder="1" applyAlignment="1" applyProtection="1">
      <alignment vertical="center"/>
    </xf>
    <xf numFmtId="0" fontId="2" fillId="30" borderId="0" xfId="232" applyFill="1" applyAlignment="1" applyProtection="1">
      <alignment vertical="center"/>
    </xf>
    <xf numFmtId="4" fontId="2" fillId="0" borderId="53" xfId="232" applyNumberFormat="1" applyFont="1" applyFill="1" applyBorder="1" applyAlignment="1" applyProtection="1">
      <alignment vertical="center"/>
    </xf>
    <xf numFmtId="4" fontId="2" fillId="0" borderId="144" xfId="266" applyNumberFormat="1" applyFont="1" applyFill="1" applyBorder="1" applyAlignment="1" applyProtection="1">
      <alignment vertical="center"/>
    </xf>
    <xf numFmtId="0" fontId="3" fillId="30" borderId="0" xfId="232" applyFont="1" applyFill="1" applyBorder="1" applyAlignment="1" applyProtection="1">
      <alignment vertical="center"/>
    </xf>
    <xf numFmtId="4" fontId="3" fillId="30" borderId="104" xfId="266" applyNumberFormat="1" applyFont="1" applyFill="1" applyBorder="1" applyAlignment="1" applyProtection="1">
      <alignment vertical="center"/>
      <protection locked="0"/>
    </xf>
    <xf numFmtId="0" fontId="12" fillId="30" borderId="0" xfId="232" applyFont="1" applyFill="1" applyBorder="1" applyAlignment="1" applyProtection="1">
      <alignment vertical="center"/>
    </xf>
    <xf numFmtId="0" fontId="2" fillId="30" borderId="0" xfId="232" applyFont="1" applyFill="1" applyBorder="1" applyAlignment="1" applyProtection="1">
      <alignment vertical="center"/>
    </xf>
    <xf numFmtId="0" fontId="3" fillId="30" borderId="26" xfId="232" applyFont="1" applyFill="1" applyBorder="1" applyAlignment="1" applyProtection="1">
      <alignment vertical="center"/>
    </xf>
    <xf numFmtId="0" fontId="3" fillId="30" borderId="27" xfId="232" applyFont="1" applyFill="1" applyBorder="1" applyAlignment="1" applyProtection="1">
      <alignment vertical="center"/>
    </xf>
    <xf numFmtId="0" fontId="3" fillId="30" borderId="83" xfId="232" applyFont="1" applyFill="1" applyBorder="1" applyAlignment="1" applyProtection="1">
      <alignment vertical="center"/>
    </xf>
    <xf numFmtId="0" fontId="3" fillId="30" borderId="76" xfId="232" applyFont="1" applyFill="1" applyBorder="1" applyAlignment="1" applyProtection="1">
      <alignment vertical="center"/>
    </xf>
    <xf numFmtId="0" fontId="3" fillId="30" borderId="84" xfId="232" applyFont="1" applyFill="1" applyBorder="1" applyAlignment="1" applyProtection="1">
      <alignment vertical="center"/>
    </xf>
    <xf numFmtId="0" fontId="39" fillId="30" borderId="14" xfId="232" applyFont="1" applyFill="1" applyBorder="1" applyAlignment="1" applyProtection="1">
      <alignment vertical="center"/>
    </xf>
    <xf numFmtId="4" fontId="3" fillId="30" borderId="22" xfId="232" applyNumberFormat="1" applyFont="1" applyFill="1" applyBorder="1" applyAlignment="1" applyProtection="1">
      <alignment vertical="center"/>
    </xf>
    <xf numFmtId="4" fontId="3" fillId="30" borderId="31" xfId="232" applyNumberFormat="1" applyFont="1" applyFill="1" applyBorder="1" applyAlignment="1" applyProtection="1">
      <alignment vertical="center"/>
    </xf>
    <xf numFmtId="4" fontId="3" fillId="30" borderId="72" xfId="232" applyNumberFormat="1" applyFont="1" applyFill="1" applyBorder="1" applyAlignment="1" applyProtection="1">
      <alignment vertical="center"/>
    </xf>
    <xf numFmtId="4" fontId="3" fillId="30" borderId="73" xfId="232" applyNumberFormat="1" applyFont="1" applyFill="1" applyBorder="1" applyAlignment="1" applyProtection="1">
      <alignment vertical="center"/>
    </xf>
    <xf numFmtId="4" fontId="3" fillId="30" borderId="73" xfId="160" applyNumberFormat="1" applyFont="1" applyFill="1" applyBorder="1" applyAlignment="1" applyProtection="1">
      <alignment vertical="center"/>
    </xf>
    <xf numFmtId="174" fontId="3" fillId="30" borderId="73" xfId="232" applyNumberFormat="1" applyFont="1" applyFill="1" applyBorder="1" applyAlignment="1" applyProtection="1">
      <alignment vertical="center"/>
    </xf>
    <xf numFmtId="4" fontId="3" fillId="30" borderId="79" xfId="232" applyNumberFormat="1" applyFont="1" applyFill="1" applyBorder="1" applyAlignment="1" applyProtection="1">
      <alignment vertical="center"/>
    </xf>
    <xf numFmtId="0" fontId="93" fillId="30" borderId="0" xfId="0" applyFont="1" applyFill="1" applyAlignment="1" applyProtection="1">
      <alignment vertical="center"/>
    </xf>
    <xf numFmtId="0" fontId="39" fillId="30" borderId="0" xfId="232" applyFont="1" applyFill="1" applyBorder="1" applyAlignment="1" applyProtection="1">
      <alignment vertical="center"/>
    </xf>
    <xf numFmtId="3" fontId="54" fillId="30" borderId="0" xfId="232" applyNumberFormat="1" applyFont="1" applyFill="1" applyBorder="1" applyAlignment="1" applyProtection="1">
      <alignment vertical="center"/>
    </xf>
    <xf numFmtId="3" fontId="39" fillId="30" borderId="0" xfId="232" applyNumberFormat="1" applyFont="1" applyFill="1" applyBorder="1" applyAlignment="1" applyProtection="1">
      <alignment vertical="center"/>
    </xf>
    <xf numFmtId="10" fontId="39" fillId="30" borderId="0" xfId="160" applyNumberFormat="1" applyFont="1" applyFill="1" applyBorder="1" applyAlignment="1" applyProtection="1">
      <alignment vertical="center"/>
    </xf>
    <xf numFmtId="4" fontId="12" fillId="30" borderId="0" xfId="232" applyNumberFormat="1" applyFont="1" applyFill="1" applyBorder="1" applyAlignment="1" applyProtection="1">
      <alignment vertical="center"/>
    </xf>
    <xf numFmtId="4" fontId="39" fillId="30" borderId="0" xfId="232" applyNumberFormat="1" applyFont="1" applyFill="1" applyBorder="1" applyAlignment="1" applyProtection="1">
      <alignment vertical="center"/>
    </xf>
    <xf numFmtId="0" fontId="54" fillId="30" borderId="0" xfId="232" applyFont="1" applyFill="1" applyBorder="1" applyAlignment="1" applyProtection="1">
      <alignment vertical="center"/>
    </xf>
    <xf numFmtId="3" fontId="12" fillId="30" borderId="0" xfId="232" applyNumberFormat="1" applyFont="1" applyFill="1" applyBorder="1" applyAlignment="1" applyProtection="1">
      <alignment vertical="center"/>
    </xf>
    <xf numFmtId="4" fontId="40" fillId="30" borderId="0" xfId="232" applyNumberFormat="1" applyFont="1" applyFill="1" applyBorder="1" applyAlignment="1" applyProtection="1">
      <alignment vertical="center"/>
    </xf>
    <xf numFmtId="4" fontId="94" fillId="30" borderId="0" xfId="0" applyNumberFormat="1" applyFont="1" applyFill="1" applyAlignment="1" applyProtection="1">
      <alignment vertical="center"/>
    </xf>
    <xf numFmtId="0" fontId="35" fillId="30" borderId="0" xfId="259" applyFont="1" applyFill="1" applyBorder="1" applyAlignment="1" applyProtection="1">
      <alignment vertical="center" wrapText="1"/>
    </xf>
    <xf numFmtId="4" fontId="3" fillId="30" borderId="51" xfId="232" applyNumberFormat="1" applyFont="1" applyFill="1" applyBorder="1" applyAlignment="1" applyProtection="1">
      <alignment vertical="center"/>
    </xf>
    <xf numFmtId="10" fontId="2" fillId="30" borderId="37" xfId="159" applyNumberFormat="1" applyFont="1" applyFill="1" applyBorder="1" applyAlignment="1" applyProtection="1">
      <alignment vertical="center"/>
    </xf>
    <xf numFmtId="4" fontId="3" fillId="30" borderId="37" xfId="232" applyNumberFormat="1" applyFont="1" applyFill="1" applyBorder="1" applyAlignment="1" applyProtection="1">
      <alignment vertical="center"/>
    </xf>
    <xf numFmtId="10" fontId="2" fillId="30" borderId="54" xfId="159" applyNumberFormat="1" applyFont="1" applyFill="1" applyBorder="1" applyAlignment="1" applyProtection="1">
      <alignment vertical="center"/>
    </xf>
    <xf numFmtId="4" fontId="3" fillId="30" borderId="54" xfId="232" applyNumberFormat="1" applyFont="1" applyFill="1" applyBorder="1" applyAlignment="1" applyProtection="1">
      <alignment vertical="center"/>
    </xf>
    <xf numFmtId="4" fontId="2" fillId="30" borderId="54" xfId="266" applyNumberFormat="1" applyFont="1" applyFill="1" applyBorder="1" applyAlignment="1" applyProtection="1">
      <alignment vertical="center"/>
    </xf>
    <xf numFmtId="4" fontId="3" fillId="30" borderId="53" xfId="232" applyNumberFormat="1" applyFont="1" applyFill="1" applyBorder="1" applyAlignment="1" applyProtection="1">
      <alignment vertical="center"/>
    </xf>
    <xf numFmtId="4" fontId="3" fillId="30" borderId="92" xfId="232" applyNumberFormat="1" applyFont="1" applyFill="1" applyBorder="1" applyAlignment="1" applyProtection="1">
      <alignment vertical="center"/>
    </xf>
    <xf numFmtId="10" fontId="3" fillId="30" borderId="54" xfId="159" applyNumberFormat="1" applyFont="1" applyFill="1" applyBorder="1" applyAlignment="1" applyProtection="1">
      <alignment vertical="center"/>
    </xf>
    <xf numFmtId="4" fontId="2" fillId="30" borderId="54" xfId="266" applyNumberFormat="1" applyFont="1" applyFill="1" applyBorder="1" applyAlignment="1" applyProtection="1">
      <alignment vertical="center"/>
      <protection locked="0"/>
    </xf>
    <xf numFmtId="4" fontId="2" fillId="30" borderId="18" xfId="266" applyNumberFormat="1" applyFont="1" applyFill="1" applyBorder="1" applyAlignment="1" applyProtection="1">
      <alignment vertical="center"/>
      <protection locked="0"/>
    </xf>
    <xf numFmtId="0" fontId="39" fillId="30" borderId="104" xfId="232" applyFont="1" applyFill="1" applyBorder="1" applyAlignment="1" applyProtection="1">
      <alignment vertical="center"/>
    </xf>
    <xf numFmtId="4" fontId="3" fillId="30" borderId="51" xfId="160" applyNumberFormat="1" applyFont="1" applyFill="1" applyBorder="1" applyAlignment="1" applyProtection="1">
      <alignment vertical="center"/>
    </xf>
    <xf numFmtId="10" fontId="3" fillId="30" borderId="104" xfId="159" applyNumberFormat="1" applyFont="1" applyFill="1" applyBorder="1" applyAlignment="1" applyProtection="1">
      <alignment vertical="center"/>
    </xf>
    <xf numFmtId="0" fontId="39" fillId="30" borderId="54" xfId="232" applyFont="1" applyFill="1" applyBorder="1" applyAlignment="1" applyProtection="1">
      <alignment vertical="center" wrapText="1"/>
    </xf>
    <xf numFmtId="3" fontId="3" fillId="30" borderId="54" xfId="232" applyNumberFormat="1" applyFont="1" applyFill="1" applyBorder="1" applyAlignment="1" applyProtection="1">
      <alignment vertical="center"/>
    </xf>
    <xf numFmtId="3" fontId="3" fillId="30" borderId="53" xfId="232" applyNumberFormat="1" applyFont="1" applyFill="1" applyBorder="1" applyAlignment="1" applyProtection="1">
      <alignment vertical="center"/>
    </xf>
    <xf numFmtId="3" fontId="3" fillId="30" borderId="92" xfId="232" applyNumberFormat="1" applyFont="1" applyFill="1" applyBorder="1" applyAlignment="1" applyProtection="1">
      <alignment vertical="center"/>
    </xf>
    <xf numFmtId="0" fontId="2" fillId="30" borderId="37" xfId="232" applyFont="1" applyFill="1" applyBorder="1" applyAlignment="1" applyProtection="1">
      <alignment vertical="center"/>
    </xf>
    <xf numFmtId="0" fontId="2" fillId="30" borderId="145" xfId="232" applyFont="1" applyFill="1" applyBorder="1" applyAlignment="1" applyProtection="1">
      <alignment vertical="center"/>
    </xf>
    <xf numFmtId="0" fontId="2" fillId="30" borderId="144" xfId="232" applyFont="1" applyFill="1" applyBorder="1" applyAlignment="1" applyProtection="1">
      <alignment vertical="center"/>
    </xf>
    <xf numFmtId="0" fontId="2" fillId="30" borderId="91" xfId="232" applyFont="1" applyFill="1" applyBorder="1" applyAlignment="1" applyProtection="1">
      <alignment vertical="center"/>
    </xf>
    <xf numFmtId="0" fontId="2" fillId="30" borderId="66" xfId="232" applyFont="1" applyFill="1" applyBorder="1" applyAlignment="1" applyProtection="1">
      <alignment vertical="center"/>
    </xf>
    <xf numFmtId="4" fontId="2" fillId="30" borderId="91" xfId="232" applyNumberFormat="1" applyFont="1" applyFill="1" applyBorder="1" applyAlignment="1" applyProtection="1">
      <alignment vertical="center"/>
    </xf>
    <xf numFmtId="4" fontId="2" fillId="30" borderId="144" xfId="232" applyNumberFormat="1" applyFont="1" applyFill="1" applyBorder="1" applyAlignment="1" applyProtection="1">
      <alignment vertical="center"/>
    </xf>
    <xf numFmtId="174" fontId="2" fillId="30" borderId="91" xfId="232" applyNumberFormat="1" applyFont="1" applyFill="1" applyBorder="1" applyAlignment="1" applyProtection="1">
      <alignment vertical="center"/>
    </xf>
    <xf numFmtId="4" fontId="2" fillId="0" borderId="144" xfId="232" applyNumberFormat="1" applyFont="1" applyFill="1" applyBorder="1" applyAlignment="1" applyProtection="1">
      <alignment vertical="center"/>
    </xf>
    <xf numFmtId="0" fontId="12" fillId="30" borderId="54" xfId="232" applyFont="1" applyFill="1" applyBorder="1" applyAlignment="1" applyProtection="1">
      <alignment vertical="center"/>
    </xf>
    <xf numFmtId="4" fontId="43" fillId="30" borderId="54" xfId="232" applyNumberFormat="1" applyFont="1" applyFill="1" applyBorder="1" applyAlignment="1" applyProtection="1">
      <alignment vertical="center"/>
    </xf>
    <xf numFmtId="4" fontId="43" fillId="30" borderId="43" xfId="232" applyNumberFormat="1" applyFont="1" applyFill="1" applyBorder="1" applyAlignment="1" applyProtection="1">
      <alignment vertical="center"/>
    </xf>
    <xf numFmtId="4" fontId="43" fillId="30" borderId="18" xfId="232" applyNumberFormat="1" applyFont="1" applyFill="1" applyBorder="1" applyAlignment="1" applyProtection="1">
      <alignment vertical="center"/>
    </xf>
    <xf numFmtId="10" fontId="43" fillId="30" borderId="54" xfId="159" applyNumberFormat="1" applyFont="1" applyFill="1" applyBorder="1" applyAlignment="1" applyProtection="1">
      <alignment vertical="center"/>
    </xf>
    <xf numFmtId="4" fontId="2" fillId="0" borderId="92" xfId="232" applyNumberFormat="1" applyFont="1" applyFill="1" applyBorder="1" applyAlignment="1" applyProtection="1">
      <alignment vertical="center"/>
    </xf>
    <xf numFmtId="174" fontId="43" fillId="30" borderId="92" xfId="232" applyNumberFormat="1" applyFont="1" applyFill="1" applyBorder="1" applyAlignment="1" applyProtection="1">
      <alignment vertical="center"/>
    </xf>
    <xf numFmtId="4" fontId="2" fillId="30" borderId="18" xfId="232" applyNumberFormat="1" applyFont="1" applyFill="1" applyBorder="1" applyAlignment="1" applyProtection="1">
      <alignment vertical="center"/>
    </xf>
    <xf numFmtId="4" fontId="3" fillId="30" borderId="100" xfId="232" applyNumberFormat="1" applyFont="1" applyFill="1" applyBorder="1" applyAlignment="1" applyProtection="1">
      <alignment vertical="center"/>
    </xf>
    <xf numFmtId="0" fontId="2" fillId="30" borderId="146" xfId="232" applyFont="1" applyFill="1" applyBorder="1" applyAlignment="1" applyProtection="1">
      <alignment vertical="center"/>
    </xf>
    <xf numFmtId="0" fontId="2" fillId="30" borderId="61" xfId="232" applyFont="1" applyFill="1" applyBorder="1" applyAlignment="1" applyProtection="1">
      <alignment vertical="center"/>
    </xf>
    <xf numFmtId="4" fontId="2" fillId="30" borderId="106" xfId="232" applyNumberFormat="1" applyFont="1" applyFill="1" applyBorder="1" applyAlignment="1" applyProtection="1">
      <alignment vertical="center"/>
    </xf>
    <xf numFmtId="10" fontId="3" fillId="30" borderId="22" xfId="159" applyNumberFormat="1" applyFont="1" applyFill="1" applyBorder="1" applyAlignment="1" applyProtection="1">
      <alignment vertical="center"/>
    </xf>
    <xf numFmtId="4" fontId="40" fillId="30" borderId="0" xfId="225" applyNumberFormat="1" applyFont="1" applyFill="1" applyAlignment="1" applyProtection="1">
      <alignment vertical="center"/>
    </xf>
    <xf numFmtId="0" fontId="2" fillId="30" borderId="0" xfId="225" applyFont="1" applyFill="1" applyAlignment="1" applyProtection="1">
      <alignment horizontal="center" vertical="center"/>
    </xf>
    <xf numFmtId="0" fontId="95" fillId="30" borderId="0" xfId="0" applyFont="1" applyFill="1" applyAlignment="1" applyProtection="1">
      <alignment horizontal="center" vertical="center"/>
    </xf>
    <xf numFmtId="0" fontId="2" fillId="30" borderId="68" xfId="232" applyFont="1" applyFill="1" applyBorder="1" applyAlignment="1" applyProtection="1">
      <alignment horizontal="center" vertical="center"/>
    </xf>
    <xf numFmtId="0" fontId="2" fillId="30" borderId="0" xfId="232" applyFont="1" applyFill="1" applyAlignment="1" applyProtection="1">
      <alignment horizontal="center" vertical="center"/>
    </xf>
    <xf numFmtId="0" fontId="2" fillId="30" borderId="21" xfId="232" applyFont="1" applyFill="1" applyBorder="1" applyAlignment="1" applyProtection="1">
      <alignment horizontal="center" vertical="center"/>
    </xf>
    <xf numFmtId="0" fontId="2" fillId="30" borderId="28" xfId="232" applyFont="1" applyFill="1" applyBorder="1" applyAlignment="1" applyProtection="1">
      <alignment vertical="center"/>
    </xf>
    <xf numFmtId="0" fontId="2" fillId="30" borderId="101" xfId="232" applyFont="1" applyFill="1" applyBorder="1" applyAlignment="1" applyProtection="1">
      <alignment vertical="center"/>
    </xf>
    <xf numFmtId="4" fontId="2" fillId="30" borderId="26" xfId="266" applyNumberFormat="1" applyFont="1" applyFill="1" applyBorder="1" applyAlignment="1" applyProtection="1">
      <alignment vertical="center"/>
      <protection locked="0"/>
    </xf>
    <xf numFmtId="4" fontId="2" fillId="30" borderId="27" xfId="232" applyNumberFormat="1" applyFont="1" applyFill="1" applyBorder="1" applyAlignment="1" applyProtection="1">
      <alignment vertical="center"/>
    </xf>
    <xf numFmtId="4" fontId="2" fillId="30" borderId="26" xfId="232" applyNumberFormat="1" applyFont="1" applyFill="1" applyBorder="1" applyAlignment="1" applyProtection="1">
      <alignment vertical="center"/>
    </xf>
    <xf numFmtId="4" fontId="3" fillId="30" borderId="83" xfId="232" applyNumberFormat="1" applyFont="1" applyFill="1" applyBorder="1" applyAlignment="1" applyProtection="1">
      <alignment vertical="center"/>
    </xf>
    <xf numFmtId="4" fontId="3" fillId="30" borderId="76" xfId="232" applyNumberFormat="1" applyFont="1" applyFill="1" applyBorder="1" applyAlignment="1" applyProtection="1">
      <alignment vertical="center"/>
    </xf>
    <xf numFmtId="4" fontId="3" fillId="30" borderId="84" xfId="232" applyNumberFormat="1" applyFont="1" applyFill="1" applyBorder="1" applyAlignment="1" applyProtection="1">
      <alignment vertical="center"/>
    </xf>
    <xf numFmtId="4" fontId="2" fillId="30" borderId="28" xfId="266" applyNumberFormat="1" applyFont="1" applyFill="1" applyBorder="1" applyAlignment="1" applyProtection="1">
      <alignment vertical="center"/>
    </xf>
    <xf numFmtId="4" fontId="2" fillId="30" borderId="61" xfId="266" applyNumberFormat="1" applyFont="1" applyFill="1" applyBorder="1" applyAlignment="1" applyProtection="1">
      <alignment vertical="center"/>
    </xf>
    <xf numFmtId="4" fontId="2" fillId="30" borderId="101" xfId="232" applyNumberFormat="1" applyFont="1" applyFill="1" applyBorder="1" applyAlignment="1" applyProtection="1">
      <alignment vertical="center"/>
    </xf>
    <xf numFmtId="4" fontId="2" fillId="30" borderId="26" xfId="266" applyNumberFormat="1" applyFont="1" applyFill="1" applyBorder="1" applyAlignment="1" applyProtection="1">
      <alignment vertical="center"/>
    </xf>
    <xf numFmtId="4" fontId="3" fillId="30" borderId="26" xfId="232" applyNumberFormat="1" applyFont="1" applyFill="1" applyBorder="1" applyAlignment="1" applyProtection="1">
      <alignment vertical="center"/>
    </xf>
    <xf numFmtId="4" fontId="3" fillId="30" borderId="27" xfId="232" applyNumberFormat="1" applyFont="1" applyFill="1" applyBorder="1" applyAlignment="1" applyProtection="1">
      <alignment vertical="center"/>
    </xf>
    <xf numFmtId="3" fontId="2" fillId="30" borderId="26" xfId="232" applyNumberFormat="1" applyFont="1" applyFill="1" applyBorder="1" applyAlignment="1" applyProtection="1">
      <alignment vertical="center"/>
    </xf>
    <xf numFmtId="184" fontId="3" fillId="0" borderId="35" xfId="232" applyNumberFormat="1" applyFont="1" applyFill="1" applyBorder="1" applyAlignment="1" applyProtection="1">
      <alignment vertical="center"/>
    </xf>
    <xf numFmtId="184" fontId="3" fillId="0" borderId="97" xfId="232" applyNumberFormat="1" applyFont="1" applyFill="1" applyBorder="1" applyAlignment="1" applyProtection="1">
      <alignment vertical="center"/>
    </xf>
    <xf numFmtId="184" fontId="3" fillId="30" borderId="18" xfId="266" applyNumberFormat="1" applyFont="1" applyFill="1" applyBorder="1" applyAlignment="1" applyProtection="1">
      <alignment vertical="center"/>
    </xf>
    <xf numFmtId="0" fontId="6" fillId="0" borderId="48" xfId="232" applyFont="1" applyFill="1" applyBorder="1" applyAlignment="1" applyProtection="1">
      <alignment vertical="center"/>
    </xf>
    <xf numFmtId="0" fontId="6" fillId="0" borderId="20" xfId="232" applyFont="1" applyFill="1" applyBorder="1" applyAlignment="1" applyProtection="1">
      <alignment vertical="center"/>
    </xf>
    <xf numFmtId="4" fontId="2" fillId="31" borderId="44" xfId="266" applyNumberFormat="1" applyFont="1" applyFill="1" applyBorder="1" applyAlignment="1" applyProtection="1">
      <alignment vertical="center"/>
      <protection locked="0"/>
    </xf>
    <xf numFmtId="0" fontId="3" fillId="30" borderId="0" xfId="1" applyFont="1" applyFill="1" applyBorder="1" applyAlignment="1" applyProtection="1">
      <alignment horizontal="left" vertical="center"/>
    </xf>
    <xf numFmtId="0" fontId="3" fillId="0" borderId="31" xfId="232" applyFont="1" applyFill="1" applyBorder="1" applyAlignment="1" applyProtection="1">
      <alignment horizontal="center" vertical="center"/>
      <protection locked="0"/>
    </xf>
    <xf numFmtId="184" fontId="80" fillId="31" borderId="74" xfId="266" applyNumberFormat="1" applyFont="1" applyFill="1" applyBorder="1" applyAlignment="1" applyProtection="1">
      <alignment vertical="center"/>
      <protection locked="0"/>
    </xf>
    <xf numFmtId="184" fontId="93" fillId="31" borderId="74" xfId="266" applyNumberFormat="1" applyFont="1" applyFill="1" applyBorder="1" applyAlignment="1" applyProtection="1">
      <alignment vertical="center"/>
      <protection locked="0"/>
    </xf>
    <xf numFmtId="184" fontId="80" fillId="31" borderId="147" xfId="266" applyNumberFormat="1" applyFont="1" applyFill="1" applyBorder="1" applyAlignment="1" applyProtection="1">
      <alignment vertical="center"/>
      <protection locked="0"/>
    </xf>
    <xf numFmtId="184" fontId="93" fillId="31" borderId="147" xfId="266" applyNumberFormat="1" applyFont="1" applyFill="1" applyBorder="1" applyAlignment="1" applyProtection="1">
      <alignment vertical="center"/>
      <protection locked="0"/>
    </xf>
    <xf numFmtId="184" fontId="93" fillId="32" borderId="147" xfId="266" applyNumberFormat="1" applyFont="1" applyFill="1" applyBorder="1" applyAlignment="1" applyProtection="1">
      <alignment vertical="center"/>
      <protection locked="0"/>
    </xf>
    <xf numFmtId="184" fontId="93" fillId="32" borderId="74" xfId="266" applyNumberFormat="1" applyFont="1" applyFill="1" applyBorder="1" applyAlignment="1" applyProtection="1">
      <alignment vertical="center"/>
      <protection locked="0"/>
    </xf>
    <xf numFmtId="184" fontId="80" fillId="32" borderId="147" xfId="266" applyNumberFormat="1" applyFont="1" applyFill="1" applyBorder="1" applyAlignment="1" applyProtection="1">
      <alignment vertical="center"/>
      <protection locked="0"/>
    </xf>
    <xf numFmtId="184" fontId="80" fillId="32" borderId="74" xfId="266" applyNumberFormat="1" applyFont="1" applyFill="1" applyBorder="1" applyAlignment="1" applyProtection="1">
      <alignment vertical="center"/>
      <protection locked="0"/>
    </xf>
    <xf numFmtId="0" fontId="98" fillId="0" borderId="0" xfId="22" applyFont="1" applyAlignment="1" applyProtection="1">
      <alignment vertical="center"/>
    </xf>
    <xf numFmtId="4" fontId="2" fillId="31" borderId="54" xfId="266" applyNumberFormat="1" applyFont="1" applyFill="1" applyBorder="1" applyAlignment="1" applyProtection="1">
      <protection locked="0"/>
    </xf>
    <xf numFmtId="184" fontId="3" fillId="33" borderId="25" xfId="159" applyNumberFormat="1" applyFont="1" applyFill="1" applyBorder="1" applyAlignment="1" applyProtection="1">
      <alignment horizontal="right" vertical="center"/>
    </xf>
    <xf numFmtId="0" fontId="6" fillId="0" borderId="35" xfId="232" applyFont="1" applyFill="1" applyBorder="1" applyAlignment="1" applyProtection="1">
      <alignment vertical="center"/>
      <protection locked="0"/>
    </xf>
    <xf numFmtId="0" fontId="6" fillId="0" borderId="36" xfId="232" applyFont="1" applyFill="1" applyBorder="1" applyAlignment="1" applyProtection="1">
      <alignment horizontal="right" vertical="center"/>
      <protection locked="0"/>
    </xf>
    <xf numFmtId="0" fontId="3" fillId="0" borderId="18" xfId="232" applyFont="1" applyFill="1" applyBorder="1" applyAlignment="1" applyProtection="1">
      <alignment vertical="center"/>
      <protection locked="0"/>
    </xf>
    <xf numFmtId="0" fontId="6" fillId="0" borderId="18" xfId="232" applyFont="1" applyFill="1" applyBorder="1" applyAlignment="1" applyProtection="1">
      <alignment vertical="center"/>
      <protection locked="0"/>
    </xf>
    <xf numFmtId="0" fontId="6" fillId="0" borderId="43" xfId="232" applyFont="1" applyFill="1" applyBorder="1" applyAlignment="1" applyProtection="1">
      <alignment horizontal="right" vertical="center"/>
      <protection locked="0"/>
    </xf>
    <xf numFmtId="0" fontId="42" fillId="0" borderId="43" xfId="232" applyFont="1" applyFill="1" applyBorder="1" applyAlignment="1" applyProtection="1">
      <alignment horizontal="right" vertical="center"/>
      <protection locked="0"/>
    </xf>
    <xf numFmtId="0" fontId="2" fillId="0" borderId="43" xfId="232" applyFont="1" applyFill="1" applyBorder="1" applyAlignment="1" applyProtection="1">
      <alignment horizontal="right" vertical="center"/>
      <protection locked="0"/>
    </xf>
    <xf numFmtId="0" fontId="2" fillId="30" borderId="47" xfId="232" applyFont="1" applyFill="1" applyBorder="1" applyAlignment="1" applyProtection="1">
      <alignment horizontal="right" vertical="center"/>
      <protection locked="0"/>
    </xf>
    <xf numFmtId="3" fontId="42" fillId="30" borderId="43" xfId="266" applyNumberFormat="1" applyFont="1" applyFill="1" applyBorder="1" applyAlignment="1" applyProtection="1">
      <alignment horizontal="right" vertical="center" wrapText="1"/>
      <protection locked="0"/>
    </xf>
    <xf numFmtId="167" fontId="2" fillId="0" borderId="18" xfId="232" applyNumberFormat="1" applyFont="1" applyFill="1" applyBorder="1" applyAlignment="1" applyProtection="1">
      <alignment horizontal="right" vertical="center"/>
      <protection locked="0"/>
    </xf>
    <xf numFmtId="0" fontId="6" fillId="30" borderId="18" xfId="232" applyFont="1" applyFill="1" applyBorder="1" applyAlignment="1" applyProtection="1">
      <alignment vertical="center"/>
      <protection locked="0"/>
    </xf>
    <xf numFmtId="0" fontId="43" fillId="0" borderId="18" xfId="232" applyFont="1" applyFill="1" applyBorder="1" applyAlignment="1" applyProtection="1">
      <alignment vertical="center"/>
      <protection locked="0"/>
    </xf>
    <xf numFmtId="0" fontId="2" fillId="0" borderId="18" xfId="232" applyFont="1" applyFill="1" applyBorder="1" applyAlignment="1" applyProtection="1">
      <alignment horizontal="left" vertical="center"/>
      <protection locked="0"/>
    </xf>
    <xf numFmtId="0" fontId="6" fillId="30" borderId="43" xfId="232" applyFont="1" applyFill="1" applyBorder="1" applyAlignment="1" applyProtection="1">
      <alignment horizontal="right" vertical="center"/>
      <protection locked="0"/>
    </xf>
    <xf numFmtId="0" fontId="2" fillId="0" borderId="18" xfId="232" applyFont="1" applyFill="1" applyBorder="1" applyAlignment="1" applyProtection="1">
      <alignment horizontal="center" vertical="center"/>
      <protection locked="0"/>
    </xf>
    <xf numFmtId="0" fontId="42" fillId="30" borderId="43" xfId="232" applyFont="1" applyFill="1" applyBorder="1" applyAlignment="1" applyProtection="1">
      <alignment horizontal="right" vertical="center"/>
      <protection locked="0"/>
    </xf>
    <xf numFmtId="0" fontId="2" fillId="30" borderId="18" xfId="232" applyFont="1" applyFill="1" applyBorder="1" applyAlignment="1" applyProtection="1">
      <alignment horizontal="center" vertical="center"/>
      <protection locked="0"/>
    </xf>
    <xf numFmtId="0" fontId="6" fillId="0" borderId="18" xfId="232" applyFont="1" applyFill="1" applyBorder="1" applyAlignment="1" applyProtection="1">
      <alignment vertical="center" wrapText="1"/>
      <protection locked="0"/>
    </xf>
    <xf numFmtId="0" fontId="2" fillId="30" borderId="43" xfId="232" applyFont="1" applyFill="1" applyBorder="1" applyAlignment="1" applyProtection="1">
      <alignment horizontal="right" vertical="center"/>
      <protection locked="0"/>
    </xf>
    <xf numFmtId="0" fontId="3" fillId="0" borderId="100" xfId="232" applyFont="1" applyFill="1" applyBorder="1" applyAlignment="1" applyProtection="1">
      <alignment vertical="center"/>
      <protection locked="0"/>
    </xf>
    <xf numFmtId="0" fontId="3" fillId="0" borderId="52" xfId="232" applyFont="1" applyFill="1" applyBorder="1" applyAlignment="1" applyProtection="1">
      <alignment horizontal="right" vertical="center"/>
      <protection locked="0"/>
    </xf>
    <xf numFmtId="0" fontId="2" fillId="0" borderId="0" xfId="232" applyFont="1" applyFill="1" applyAlignment="1" applyProtection="1">
      <alignment horizontal="right" vertical="center"/>
      <protection locked="0"/>
    </xf>
    <xf numFmtId="0" fontId="12" fillId="0" borderId="0" xfId="232" applyFont="1" applyFill="1" applyAlignment="1" applyProtection="1">
      <alignment vertical="center"/>
      <protection locked="0"/>
    </xf>
    <xf numFmtId="0" fontId="12" fillId="0" borderId="0" xfId="232" applyFont="1" applyFill="1" applyAlignment="1" applyProtection="1">
      <alignment horizontal="right" vertical="center"/>
      <protection locked="0"/>
    </xf>
    <xf numFmtId="0" fontId="2" fillId="0" borderId="0" xfId="232" applyFill="1" applyAlignment="1" applyProtection="1">
      <alignment vertical="center"/>
      <protection locked="0"/>
    </xf>
    <xf numFmtId="0" fontId="2" fillId="0" borderId="0" xfId="232" applyFill="1" applyAlignment="1" applyProtection="1">
      <alignment horizontal="right" vertical="center"/>
      <protection locked="0"/>
    </xf>
    <xf numFmtId="0" fontId="77" fillId="30" borderId="0" xfId="259" applyFont="1" applyFill="1" applyAlignment="1" applyProtection="1">
      <alignment vertical="center"/>
      <protection locked="0"/>
    </xf>
    <xf numFmtId="0" fontId="2" fillId="0" borderId="0" xfId="232" applyFill="1" applyBorder="1" applyAlignment="1" applyProtection="1">
      <alignment vertical="center"/>
      <protection locked="0"/>
    </xf>
    <xf numFmtId="0" fontId="3" fillId="0" borderId="28" xfId="232" applyFont="1" applyFill="1" applyBorder="1" applyAlignment="1" applyProtection="1">
      <alignment vertical="center"/>
      <protection locked="0"/>
    </xf>
    <xf numFmtId="0" fontId="6" fillId="0" borderId="26" xfId="232" applyFont="1" applyFill="1" applyBorder="1" applyAlignment="1" applyProtection="1">
      <alignment vertical="center"/>
      <protection locked="0"/>
    </xf>
    <xf numFmtId="0" fontId="6" fillId="0" borderId="83" xfId="232" applyFont="1" applyFill="1" applyBorder="1" applyAlignment="1" applyProtection="1">
      <alignment vertical="center"/>
      <protection locked="0"/>
    </xf>
    <xf numFmtId="0" fontId="6" fillId="0" borderId="34" xfId="232" applyFont="1" applyFill="1" applyBorder="1" applyAlignment="1" applyProtection="1">
      <alignment vertical="center"/>
      <protection locked="0"/>
    </xf>
    <xf numFmtId="0" fontId="2" fillId="0" borderId="44" xfId="232" applyFont="1" applyFill="1" applyBorder="1" applyAlignment="1" applyProtection="1">
      <alignment vertical="center"/>
      <protection locked="0"/>
    </xf>
    <xf numFmtId="0" fontId="2" fillId="30" borderId="44" xfId="232" applyFont="1" applyFill="1" applyBorder="1" applyAlignment="1" applyProtection="1">
      <alignment vertical="center"/>
      <protection locked="0"/>
    </xf>
    <xf numFmtId="0" fontId="43" fillId="0" borderId="44" xfId="232" applyFont="1" applyFill="1" applyBorder="1" applyAlignment="1" applyProtection="1">
      <alignment vertical="center"/>
      <protection locked="0"/>
    </xf>
    <xf numFmtId="0" fontId="2" fillId="0" borderId="48" xfId="232" applyFont="1" applyFill="1" applyBorder="1" applyAlignment="1" applyProtection="1">
      <alignment vertical="center"/>
      <protection locked="0"/>
    </xf>
    <xf numFmtId="0" fontId="6" fillId="0" borderId="99" xfId="232" applyFont="1" applyFill="1" applyBorder="1" applyAlignment="1" applyProtection="1">
      <alignment vertical="center"/>
      <protection locked="0"/>
    </xf>
    <xf numFmtId="4" fontId="2" fillId="39" borderId="53" xfId="266" applyNumberFormat="1" applyFont="1" applyFill="1" applyBorder="1" applyAlignment="1" applyProtection="1">
      <alignment vertical="center"/>
      <protection locked="0"/>
    </xf>
    <xf numFmtId="174" fontId="2" fillId="32" borderId="92" xfId="266" applyNumberFormat="1" applyFont="1" applyFill="1" applyBorder="1" applyAlignment="1" applyProtection="1">
      <alignment vertical="center"/>
      <protection locked="0"/>
    </xf>
    <xf numFmtId="4" fontId="2" fillId="33" borderId="43" xfId="232" applyNumberFormat="1" applyFont="1" applyFill="1" applyBorder="1" applyAlignment="1" applyProtection="1">
      <alignment vertical="center"/>
    </xf>
    <xf numFmtId="4" fontId="3" fillId="33" borderId="50" xfId="232" applyNumberFormat="1" applyFont="1" applyFill="1" applyBorder="1" applyAlignment="1" applyProtection="1">
      <alignment vertical="center"/>
    </xf>
    <xf numFmtId="4" fontId="3" fillId="33" borderId="52" xfId="232" applyNumberFormat="1" applyFont="1" applyFill="1" applyBorder="1" applyAlignment="1" applyProtection="1">
      <alignment vertical="center"/>
    </xf>
    <xf numFmtId="4" fontId="2" fillId="32" borderId="92" xfId="266" applyNumberFormat="1" applyFont="1" applyFill="1" applyBorder="1" applyAlignment="1" applyProtection="1">
      <alignment vertical="center"/>
      <protection locked="0"/>
    </xf>
    <xf numFmtId="4" fontId="3" fillId="33" borderId="51" xfId="232" applyNumberFormat="1" applyFont="1" applyFill="1" applyBorder="1" applyAlignment="1" applyProtection="1">
      <alignment vertical="center"/>
    </xf>
    <xf numFmtId="4" fontId="2" fillId="39" borderId="92" xfId="266" applyNumberFormat="1" applyFont="1" applyFill="1" applyBorder="1" applyAlignment="1" applyProtection="1">
      <alignment vertical="center"/>
      <protection locked="0"/>
    </xf>
    <xf numFmtId="3" fontId="2" fillId="31" borderId="42" xfId="266" applyNumberFormat="1" applyFont="1" applyFill="1" applyBorder="1" applyAlignment="1" applyProtection="1">
      <alignment horizontal="right" vertical="center"/>
      <protection locked="0"/>
    </xf>
    <xf numFmtId="3" fontId="2" fillId="31" borderId="39" xfId="266" applyNumberFormat="1" applyFont="1" applyFill="1" applyBorder="1" applyAlignment="1" applyProtection="1">
      <alignment horizontal="right" vertical="center"/>
      <protection locked="0"/>
    </xf>
    <xf numFmtId="3" fontId="2" fillId="31" borderId="40" xfId="266" applyNumberFormat="1" applyFont="1" applyFill="1" applyBorder="1" applyAlignment="1" applyProtection="1">
      <alignment horizontal="right" vertical="center"/>
      <protection locked="0"/>
    </xf>
    <xf numFmtId="3" fontId="2" fillId="31" borderId="102" xfId="266" applyNumberFormat="1" applyFont="1" applyFill="1" applyBorder="1" applyAlignment="1" applyProtection="1">
      <alignment horizontal="right" vertical="center"/>
      <protection locked="0"/>
    </xf>
    <xf numFmtId="3" fontId="2" fillId="31" borderId="103" xfId="266" applyNumberFormat="1" applyFont="1" applyFill="1" applyBorder="1" applyAlignment="1" applyProtection="1">
      <alignment horizontal="right" vertical="center"/>
      <protection locked="0"/>
    </xf>
    <xf numFmtId="174" fontId="2" fillId="31" borderId="42" xfId="266" applyNumberFormat="1" applyFont="1" applyFill="1" applyBorder="1" applyAlignment="1" applyProtection="1">
      <alignment horizontal="right" vertical="center"/>
      <protection locked="0"/>
    </xf>
    <xf numFmtId="174" fontId="2" fillId="31" borderId="39" xfId="266" applyNumberFormat="1" applyFont="1" applyFill="1" applyBorder="1" applyAlignment="1" applyProtection="1">
      <alignment horizontal="right" vertical="center"/>
      <protection locked="0"/>
    </xf>
    <xf numFmtId="174" fontId="2" fillId="31" borderId="40" xfId="266" applyNumberFormat="1" applyFont="1" applyFill="1" applyBorder="1" applyAlignment="1" applyProtection="1">
      <alignment horizontal="right" vertical="center"/>
      <protection locked="0"/>
    </xf>
    <xf numFmtId="174" fontId="2" fillId="31" borderId="102" xfId="266" applyNumberFormat="1" applyFont="1" applyFill="1" applyBorder="1" applyAlignment="1" applyProtection="1">
      <alignment horizontal="right" vertical="center"/>
      <protection locked="0"/>
    </xf>
    <xf numFmtId="174" fontId="2" fillId="31" borderId="103" xfId="266" applyNumberFormat="1" applyFont="1" applyFill="1" applyBorder="1" applyAlignment="1" applyProtection="1">
      <alignment horizontal="right" vertical="center"/>
      <protection locked="0"/>
    </xf>
    <xf numFmtId="167" fontId="2" fillId="30" borderId="18" xfId="232" applyNumberFormat="1" applyFont="1" applyFill="1" applyBorder="1" applyAlignment="1" applyProtection="1">
      <alignment horizontal="right" vertical="center"/>
      <protection locked="0"/>
    </xf>
    <xf numFmtId="4" fontId="2" fillId="31" borderId="42" xfId="266" applyNumberFormat="1" applyFont="1" applyFill="1" applyBorder="1" applyAlignment="1" applyProtection="1">
      <alignment horizontal="right" vertical="center"/>
      <protection locked="0"/>
    </xf>
    <xf numFmtId="4" fontId="2" fillId="31" borderId="39" xfId="266" applyNumberFormat="1" applyFont="1" applyFill="1" applyBorder="1" applyAlignment="1" applyProtection="1">
      <alignment horizontal="right" vertical="center"/>
      <protection locked="0"/>
    </xf>
    <xf numFmtId="4" fontId="2" fillId="31" borderId="40" xfId="266" applyNumberFormat="1" applyFont="1" applyFill="1" applyBorder="1" applyAlignment="1" applyProtection="1">
      <alignment horizontal="right" vertical="center"/>
      <protection locked="0"/>
    </xf>
    <xf numFmtId="4" fontId="2" fillId="31" borderId="102" xfId="266" applyNumberFormat="1" applyFont="1" applyFill="1" applyBorder="1" applyAlignment="1" applyProtection="1">
      <alignment horizontal="right" vertical="center"/>
      <protection locked="0"/>
    </xf>
    <xf numFmtId="4" fontId="2" fillId="31" borderId="103" xfId="266" applyNumberFormat="1" applyFont="1" applyFill="1" applyBorder="1" applyAlignment="1" applyProtection="1">
      <alignment horizontal="right" vertical="center"/>
      <protection locked="0"/>
    </xf>
    <xf numFmtId="170" fontId="82" fillId="31" borderId="54" xfId="266" applyNumberFormat="1" applyFont="1" applyFill="1" applyBorder="1" applyAlignment="1" applyProtection="1">
      <alignment horizontal="center" vertical="center"/>
      <protection locked="0"/>
    </xf>
    <xf numFmtId="174" fontId="81" fillId="31" borderId="42" xfId="266" applyNumberFormat="1" applyFont="1" applyFill="1" applyBorder="1" applyAlignment="1" applyProtection="1">
      <alignment horizontal="right" vertical="center"/>
      <protection locked="0"/>
    </xf>
    <xf numFmtId="174" fontId="81" fillId="31" borderId="39" xfId="266" applyNumberFormat="1" applyFont="1" applyFill="1" applyBorder="1" applyAlignment="1" applyProtection="1">
      <alignment horizontal="right" vertical="center"/>
      <protection locked="0"/>
    </xf>
    <xf numFmtId="174" fontId="81" fillId="31" borderId="40" xfId="266" applyNumberFormat="1" applyFont="1" applyFill="1" applyBorder="1" applyAlignment="1" applyProtection="1">
      <alignment horizontal="right" vertical="center"/>
      <protection locked="0"/>
    </xf>
    <xf numFmtId="174" fontId="81" fillId="31" borderId="102" xfId="266" applyNumberFormat="1" applyFont="1" applyFill="1" applyBorder="1" applyAlignment="1" applyProtection="1">
      <alignment horizontal="right" vertical="center"/>
      <protection locked="0"/>
    </xf>
    <xf numFmtId="174" fontId="81" fillId="31" borderId="103" xfId="266" applyNumberFormat="1" applyFont="1" applyFill="1" applyBorder="1" applyAlignment="1" applyProtection="1">
      <alignment horizontal="right" vertical="center"/>
      <protection locked="0"/>
    </xf>
    <xf numFmtId="174" fontId="2" fillId="31" borderId="44" xfId="266" applyNumberFormat="1" applyFont="1" applyFill="1" applyBorder="1" applyAlignment="1" applyProtection="1">
      <alignment horizontal="right" vertical="center"/>
      <protection locked="0"/>
    </xf>
    <xf numFmtId="174" fontId="2" fillId="31" borderId="18" xfId="266" applyNumberFormat="1" applyFont="1" applyFill="1" applyBorder="1" applyAlignment="1" applyProtection="1">
      <alignment horizontal="right" vertical="center"/>
      <protection locked="0"/>
    </xf>
    <xf numFmtId="174" fontId="2" fillId="31" borderId="43" xfId="266" applyNumberFormat="1" applyFont="1" applyFill="1" applyBorder="1" applyAlignment="1" applyProtection="1">
      <alignment horizontal="right" vertical="center"/>
      <protection locked="0"/>
    </xf>
    <xf numFmtId="174" fontId="2" fillId="33" borderId="111" xfId="265" applyNumberFormat="1" applyFont="1" applyFill="1" applyBorder="1" applyAlignment="1" applyProtection="1">
      <alignment horizontal="right" vertical="center"/>
      <protection locked="0"/>
    </xf>
    <xf numFmtId="174" fontId="2" fillId="33" borderId="76" xfId="265" applyNumberFormat="1" applyFont="1" applyFill="1" applyBorder="1" applyAlignment="1" applyProtection="1">
      <alignment horizontal="right" vertical="center"/>
      <protection locked="0"/>
    </xf>
    <xf numFmtId="174" fontId="2" fillId="31" borderId="111" xfId="265" applyNumberFormat="1" applyFont="1" applyFill="1" applyBorder="1" applyAlignment="1" applyProtection="1">
      <alignment horizontal="right" vertical="center"/>
      <protection locked="0"/>
    </xf>
    <xf numFmtId="174" fontId="2" fillId="32" borderId="114" xfId="265" applyNumberFormat="1" applyFont="1" applyFill="1" applyBorder="1" applyAlignment="1" applyProtection="1">
      <alignment horizontal="right" vertical="center"/>
      <protection locked="0"/>
    </xf>
    <xf numFmtId="3" fontId="2" fillId="32" borderId="129" xfId="265" applyNumberFormat="1" applyFont="1" applyFill="1" applyBorder="1" applyAlignment="1" applyProtection="1">
      <alignment horizontal="right" vertical="center"/>
      <protection locked="0"/>
    </xf>
    <xf numFmtId="174" fontId="2" fillId="32" borderId="53" xfId="266" applyNumberFormat="1" applyFont="1" applyFill="1" applyBorder="1" applyProtection="1">
      <protection locked="0"/>
    </xf>
    <xf numFmtId="174" fontId="2" fillId="32" borderId="106" xfId="266" applyNumberFormat="1" applyFont="1" applyFill="1" applyBorder="1" applyProtection="1">
      <protection locked="0"/>
    </xf>
    <xf numFmtId="174" fontId="2" fillId="32" borderId="53" xfId="266" applyNumberFormat="1" applyFont="1" applyFill="1" applyBorder="1" applyAlignment="1" applyProtection="1">
      <alignment vertical="center"/>
      <protection locked="0"/>
    </xf>
    <xf numFmtId="174" fontId="2" fillId="32" borderId="106" xfId="266" applyNumberFormat="1" applyFont="1" applyFill="1" applyBorder="1" applyAlignment="1" applyProtection="1">
      <alignment vertical="center"/>
      <protection locked="0"/>
    </xf>
    <xf numFmtId="0" fontId="3" fillId="30" borderId="16" xfId="253" applyFont="1" applyFill="1" applyBorder="1" applyAlignment="1" applyProtection="1">
      <alignment horizontal="center"/>
    </xf>
    <xf numFmtId="0" fontId="3" fillId="30" borderId="31" xfId="253" applyFont="1" applyFill="1" applyBorder="1" applyAlignment="1" applyProtection="1">
      <alignment horizontal="center"/>
    </xf>
    <xf numFmtId="0" fontId="0" fillId="0" borderId="0" xfId="0" applyAlignment="1" applyProtection="1">
      <alignment vertical="center"/>
    </xf>
    <xf numFmtId="0" fontId="2" fillId="0" borderId="0" xfId="225" applyAlignment="1" applyProtection="1">
      <alignment vertical="center"/>
    </xf>
    <xf numFmtId="0" fontId="3" fillId="31" borderId="22" xfId="225" applyFont="1" applyFill="1" applyBorder="1" applyAlignment="1" applyProtection="1">
      <alignment horizontal="center" vertical="center"/>
      <protection locked="0"/>
    </xf>
    <xf numFmtId="0" fontId="50" fillId="30" borderId="22" xfId="259" applyFont="1" applyFill="1" applyBorder="1" applyAlignment="1" applyProtection="1">
      <alignment horizontal="center" vertical="center"/>
    </xf>
    <xf numFmtId="0" fontId="2" fillId="30" borderId="18" xfId="232" applyFill="1" applyBorder="1" applyAlignment="1" applyProtection="1">
      <alignment horizontal="left" vertical="center"/>
      <protection locked="0"/>
    </xf>
    <xf numFmtId="170" fontId="6" fillId="30" borderId="18" xfId="266" applyNumberFormat="1" applyFont="1" applyFill="1" applyBorder="1" applyAlignment="1" applyProtection="1">
      <alignment horizontal="left" vertical="center"/>
      <protection locked="0"/>
    </xf>
    <xf numFmtId="170" fontId="6" fillId="30" borderId="43" xfId="266" applyNumberFormat="1" applyFont="1" applyFill="1" applyBorder="1" applyAlignment="1" applyProtection="1">
      <alignment horizontal="left" vertical="center"/>
      <protection locked="0"/>
    </xf>
    <xf numFmtId="170" fontId="3" fillId="30" borderId="18" xfId="266" applyNumberFormat="1" applyFont="1" applyFill="1" applyBorder="1" applyAlignment="1" applyProtection="1">
      <alignment horizontal="left" vertical="center"/>
      <protection locked="0"/>
    </xf>
    <xf numFmtId="170" fontId="11" fillId="30" borderId="18" xfId="266" applyNumberFormat="1" applyFont="1" applyFill="1" applyBorder="1" applyAlignment="1" applyProtection="1">
      <alignment vertical="center"/>
      <protection locked="0"/>
    </xf>
    <xf numFmtId="170" fontId="2" fillId="30" borderId="43" xfId="266" applyNumberFormat="1" applyFont="1" applyFill="1" applyBorder="1" applyAlignment="1" applyProtection="1">
      <alignment horizontal="right" vertical="center"/>
      <protection locked="0"/>
    </xf>
    <xf numFmtId="170" fontId="2" fillId="30" borderId="18" xfId="266" applyNumberFormat="1" applyFont="1" applyFill="1" applyBorder="1" applyAlignment="1" applyProtection="1">
      <alignment horizontal="right" vertical="center"/>
      <protection locked="0"/>
    </xf>
    <xf numFmtId="0" fontId="2" fillId="30" borderId="0" xfId="225" applyFill="1" applyProtection="1"/>
    <xf numFmtId="0" fontId="2" fillId="30" borderId="0" xfId="225" applyFont="1" applyFill="1" applyProtection="1"/>
    <xf numFmtId="0" fontId="3" fillId="30" borderId="0" xfId="225" applyFont="1" applyFill="1" applyBorder="1" applyAlignment="1" applyProtection="1">
      <alignment horizontal="center"/>
    </xf>
    <xf numFmtId="0" fontId="2" fillId="30" borderId="0" xfId="225" applyFill="1" applyBorder="1" applyAlignment="1" applyProtection="1">
      <alignment horizontal="center"/>
    </xf>
    <xf numFmtId="0" fontId="35" fillId="30" borderId="0" xfId="259" applyFont="1" applyFill="1" applyProtection="1"/>
    <xf numFmtId="0" fontId="36" fillId="30" borderId="0" xfId="225" applyFont="1" applyFill="1" applyAlignment="1" applyProtection="1">
      <alignment horizontal="right"/>
    </xf>
    <xf numFmtId="0" fontId="36" fillId="30" borderId="0" xfId="232" applyFont="1" applyFill="1" applyAlignment="1" applyProtection="1">
      <alignment horizontal="right"/>
    </xf>
    <xf numFmtId="0" fontId="3" fillId="30" borderId="28" xfId="259" applyFont="1" applyFill="1" applyBorder="1" applyProtection="1"/>
    <xf numFmtId="0" fontId="3" fillId="30" borderId="61" xfId="259" applyFont="1" applyFill="1" applyBorder="1" applyProtection="1"/>
    <xf numFmtId="0" fontId="2" fillId="30" borderId="61" xfId="225" applyFont="1" applyFill="1" applyBorder="1" applyAlignment="1" applyProtection="1">
      <alignment horizontal="right"/>
    </xf>
    <xf numFmtId="0" fontId="2" fillId="30" borderId="61" xfId="232" applyFont="1" applyFill="1" applyBorder="1" applyAlignment="1" applyProtection="1">
      <alignment horizontal="right"/>
    </xf>
    <xf numFmtId="0" fontId="2" fillId="30" borderId="68" xfId="232" applyFont="1" applyFill="1" applyBorder="1" applyAlignment="1" applyProtection="1">
      <alignment horizontal="right"/>
    </xf>
    <xf numFmtId="0" fontId="2" fillId="30" borderId="0" xfId="232" applyFont="1" applyFill="1" applyBorder="1" applyAlignment="1" applyProtection="1">
      <alignment horizontal="right"/>
    </xf>
    <xf numFmtId="0" fontId="2" fillId="30" borderId="0" xfId="232" applyFont="1" applyFill="1" applyProtection="1"/>
    <xf numFmtId="0" fontId="3" fillId="0" borderId="0" xfId="232" applyFont="1" applyFill="1" applyProtection="1"/>
    <xf numFmtId="0" fontId="3" fillId="0" borderId="0" xfId="232" applyFont="1" applyFill="1" applyAlignment="1" applyProtection="1"/>
    <xf numFmtId="0" fontId="3" fillId="30" borderId="26" xfId="259" applyFont="1" applyFill="1" applyBorder="1" applyProtection="1"/>
    <xf numFmtId="0" fontId="3" fillId="30" borderId="0" xfId="259" applyFont="1" applyFill="1" applyBorder="1" applyProtection="1"/>
    <xf numFmtId="0" fontId="2" fillId="30" borderId="0" xfId="225" applyFont="1" applyFill="1" applyBorder="1" applyAlignment="1" applyProtection="1">
      <alignment horizontal="right"/>
    </xf>
    <xf numFmtId="0" fontId="2" fillId="30" borderId="21" xfId="232" applyFont="1" applyFill="1" applyBorder="1" applyAlignment="1" applyProtection="1">
      <alignment horizontal="right"/>
    </xf>
    <xf numFmtId="0" fontId="58" fillId="0" borderId="26" xfId="22" applyFont="1" applyBorder="1" applyAlignment="1" applyProtection="1"/>
    <xf numFmtId="0" fontId="2" fillId="0" borderId="0" xfId="232" applyFont="1" applyFill="1" applyBorder="1" applyProtection="1"/>
    <xf numFmtId="0" fontId="2" fillId="0" borderId="0" xfId="225" applyFont="1" applyBorder="1" applyAlignment="1" applyProtection="1">
      <alignment horizontal="right"/>
    </xf>
    <xf numFmtId="0" fontId="3" fillId="0" borderId="21" xfId="225" applyFont="1" applyBorder="1" applyAlignment="1" applyProtection="1">
      <alignment horizontal="center"/>
    </xf>
    <xf numFmtId="0" fontId="3" fillId="0" borderId="21" xfId="225" applyFont="1" applyBorder="1" applyAlignment="1" applyProtection="1">
      <alignment horizontal="center" wrapText="1"/>
    </xf>
    <xf numFmtId="0" fontId="78" fillId="0" borderId="0" xfId="225" applyFont="1" applyBorder="1" applyAlignment="1" applyProtection="1">
      <alignment horizontal="right"/>
    </xf>
    <xf numFmtId="0" fontId="2" fillId="0" borderId="0" xfId="232" applyFont="1" applyFill="1" applyProtection="1"/>
    <xf numFmtId="0" fontId="3" fillId="0" borderId="28" xfId="232" applyFont="1" applyFill="1" applyBorder="1" applyAlignment="1" applyProtection="1">
      <alignment horizontal="center" vertical="center"/>
    </xf>
    <xf numFmtId="0" fontId="3" fillId="0" borderId="28" xfId="232" applyFont="1" applyFill="1" applyBorder="1" applyAlignment="1" applyProtection="1">
      <alignment horizontal="center" vertical="center" wrapText="1"/>
    </xf>
    <xf numFmtId="0" fontId="3" fillId="0" borderId="29" xfId="232" applyFont="1" applyFill="1" applyBorder="1" applyAlignment="1" applyProtection="1">
      <alignment horizontal="center" vertical="center" wrapText="1"/>
    </xf>
    <xf numFmtId="0" fontId="3" fillId="0" borderId="30" xfId="232" applyFont="1" applyFill="1" applyBorder="1" applyAlignment="1" applyProtection="1">
      <alignment horizontal="center" vertical="center" wrapText="1"/>
    </xf>
    <xf numFmtId="0" fontId="3" fillId="0" borderId="31" xfId="232" applyFont="1" applyFill="1" applyBorder="1" applyAlignment="1" applyProtection="1">
      <alignment horizontal="center" vertical="center" wrapText="1"/>
    </xf>
    <xf numFmtId="0" fontId="3" fillId="0" borderId="32" xfId="232" applyFont="1" applyFill="1" applyBorder="1" applyAlignment="1" applyProtection="1">
      <alignment horizontal="center" vertical="center"/>
    </xf>
    <xf numFmtId="0" fontId="3" fillId="0" borderId="31" xfId="232" applyFont="1" applyFill="1" applyBorder="1" applyAlignment="1" applyProtection="1">
      <alignment horizontal="center" vertical="center"/>
    </xf>
    <xf numFmtId="0" fontId="3" fillId="0" borderId="30" xfId="232" applyFont="1" applyFill="1" applyBorder="1" applyAlignment="1" applyProtection="1">
      <alignment horizontal="center" vertical="center"/>
    </xf>
    <xf numFmtId="0" fontId="3" fillId="0" borderId="26" xfId="232" applyFont="1" applyFill="1" applyBorder="1" applyProtection="1"/>
    <xf numFmtId="0" fontId="3" fillId="0" borderId="0" xfId="232" applyFont="1" applyFill="1" applyBorder="1" applyProtection="1"/>
    <xf numFmtId="0" fontId="3" fillId="0" borderId="0" xfId="232" applyFont="1" applyFill="1" applyBorder="1" applyAlignment="1" applyProtection="1">
      <alignment horizontal="right"/>
    </xf>
    <xf numFmtId="0" fontId="3" fillId="0" borderId="21" xfId="232" applyFont="1" applyFill="1" applyBorder="1" applyAlignment="1" applyProtection="1">
      <alignment horizontal="right"/>
    </xf>
    <xf numFmtId="0" fontId="3" fillId="30" borderId="0" xfId="232" applyFont="1" applyFill="1" applyAlignment="1" applyProtection="1">
      <alignment vertical="center"/>
    </xf>
    <xf numFmtId="0" fontId="3" fillId="30" borderId="0" xfId="232" applyFont="1" applyFill="1" applyProtection="1"/>
    <xf numFmtId="0" fontId="3" fillId="0" borderId="83" xfId="232" applyFont="1" applyFill="1" applyBorder="1" applyProtection="1"/>
    <xf numFmtId="0" fontId="3" fillId="0" borderId="76" xfId="232" applyFont="1" applyFill="1" applyBorder="1" applyProtection="1"/>
    <xf numFmtId="0" fontId="3" fillId="0" borderId="76" xfId="232" applyFont="1" applyFill="1" applyBorder="1" applyAlignment="1" applyProtection="1">
      <alignment horizontal="right"/>
    </xf>
    <xf numFmtId="0" fontId="3" fillId="0" borderId="49" xfId="232" applyFont="1" applyFill="1" applyBorder="1" applyAlignment="1" applyProtection="1">
      <alignment horizontal="right"/>
    </xf>
    <xf numFmtId="0" fontId="6" fillId="0" borderId="34" xfId="232" applyFont="1" applyFill="1" applyBorder="1" applyAlignment="1" applyProtection="1">
      <alignment vertical="center"/>
    </xf>
    <xf numFmtId="0" fontId="3" fillId="0" borderId="35" xfId="232" applyFont="1" applyFill="1" applyBorder="1" applyAlignment="1" applyProtection="1">
      <alignment vertical="center"/>
    </xf>
    <xf numFmtId="0" fontId="3" fillId="0" borderId="35" xfId="232" applyFont="1" applyFill="1" applyBorder="1" applyAlignment="1" applyProtection="1">
      <alignment horizontal="right" vertical="center"/>
    </xf>
    <xf numFmtId="0" fontId="3" fillId="0" borderId="37" xfId="232" applyFont="1" applyFill="1" applyBorder="1" applyAlignment="1" applyProtection="1">
      <alignment horizontal="right" vertical="center"/>
    </xf>
    <xf numFmtId="0" fontId="3" fillId="0" borderId="0" xfId="232" applyFont="1" applyFill="1" applyBorder="1" applyAlignment="1" applyProtection="1">
      <alignment horizontal="right" vertical="center"/>
    </xf>
    <xf numFmtId="0" fontId="3" fillId="0" borderId="0" xfId="232" applyFont="1" applyFill="1" applyAlignment="1" applyProtection="1">
      <alignment horizontal="center" vertical="center"/>
    </xf>
    <xf numFmtId="170" fontId="2" fillId="0" borderId="0" xfId="232" applyNumberFormat="1" applyFont="1" applyFill="1" applyAlignment="1" applyProtection="1">
      <alignment vertical="center"/>
    </xf>
    <xf numFmtId="170" fontId="2" fillId="0" borderId="38" xfId="232" applyNumberFormat="1" applyFont="1" applyFill="1" applyBorder="1" applyAlignment="1" applyProtection="1">
      <alignment vertical="center"/>
    </xf>
    <xf numFmtId="170" fontId="2" fillId="0" borderId="39" xfId="232" applyNumberFormat="1" applyFont="1" applyFill="1" applyBorder="1" applyAlignment="1" applyProtection="1">
      <alignment vertical="center"/>
    </xf>
    <xf numFmtId="170" fontId="2" fillId="0" borderId="40" xfId="232" applyNumberFormat="1" applyFont="1" applyFill="1" applyBorder="1" applyAlignment="1" applyProtection="1">
      <alignment vertical="center"/>
    </xf>
    <xf numFmtId="170" fontId="2" fillId="0" borderId="41" xfId="232" applyNumberFormat="1" applyFont="1" applyFill="1" applyBorder="1" applyAlignment="1" applyProtection="1">
      <alignment vertical="center"/>
    </xf>
    <xf numFmtId="170" fontId="2" fillId="0" borderId="42" xfId="232" applyNumberFormat="1" applyFont="1" applyFill="1" applyBorder="1" applyAlignment="1" applyProtection="1">
      <alignment vertical="center"/>
    </xf>
    <xf numFmtId="170" fontId="2" fillId="0" borderId="43" xfId="232" applyNumberFormat="1" applyFont="1" applyFill="1" applyBorder="1" applyAlignment="1" applyProtection="1">
      <alignment vertical="center"/>
    </xf>
    <xf numFmtId="0" fontId="3" fillId="0" borderId="54" xfId="232" applyFont="1" applyFill="1" applyBorder="1" applyAlignment="1" applyProtection="1">
      <alignment horizontal="center" vertical="center"/>
    </xf>
    <xf numFmtId="170" fontId="2" fillId="0" borderId="45" xfId="232" applyNumberFormat="1" applyFont="1" applyFill="1" applyBorder="1" applyAlignment="1" applyProtection="1">
      <alignment vertical="center"/>
    </xf>
    <xf numFmtId="170" fontId="2" fillId="0" borderId="46" xfId="232" applyNumberFormat="1" applyFont="1" applyFill="1" applyBorder="1" applyAlignment="1" applyProtection="1">
      <alignment vertical="center"/>
    </xf>
    <xf numFmtId="0" fontId="3" fillId="0" borderId="18" xfId="232" applyFont="1" applyFill="1" applyBorder="1" applyAlignment="1" applyProtection="1">
      <alignment vertical="center"/>
    </xf>
    <xf numFmtId="0" fontId="2" fillId="0" borderId="35" xfId="232" applyFont="1" applyFill="1" applyBorder="1" applyAlignment="1" applyProtection="1">
      <alignment horizontal="right" vertical="center"/>
    </xf>
    <xf numFmtId="0" fontId="2" fillId="0" borderId="0" xfId="232" applyFont="1" applyFill="1" applyBorder="1" applyAlignment="1" applyProtection="1">
      <alignment horizontal="right" vertical="center"/>
    </xf>
    <xf numFmtId="0" fontId="2" fillId="0" borderId="18" xfId="232" applyFont="1" applyFill="1" applyBorder="1" applyAlignment="1" applyProtection="1">
      <alignment horizontal="right" vertical="center"/>
    </xf>
    <xf numFmtId="3" fontId="2" fillId="0" borderId="0" xfId="232" applyNumberFormat="1" applyFont="1" applyFill="1" applyAlignment="1" applyProtection="1">
      <alignment horizontal="right" vertical="center"/>
    </xf>
    <xf numFmtId="170" fontId="2" fillId="0" borderId="45" xfId="232" applyNumberFormat="1" applyFont="1" applyFill="1" applyBorder="1" applyAlignment="1" applyProtection="1">
      <alignment horizontal="right" vertical="center"/>
    </xf>
    <xf numFmtId="170" fontId="2" fillId="0" borderId="39" xfId="232" applyNumberFormat="1" applyFont="1" applyFill="1" applyBorder="1" applyAlignment="1" applyProtection="1">
      <alignment horizontal="right" vertical="center"/>
    </xf>
    <xf numFmtId="170" fontId="2" fillId="0" borderId="0" xfId="232" applyNumberFormat="1" applyFont="1" applyFill="1" applyAlignment="1" applyProtection="1">
      <alignment horizontal="right" vertical="center"/>
    </xf>
    <xf numFmtId="170" fontId="2" fillId="0" borderId="46" xfId="232" applyNumberFormat="1" applyFont="1" applyFill="1" applyBorder="1" applyAlignment="1" applyProtection="1">
      <alignment horizontal="right" vertical="center"/>
    </xf>
    <xf numFmtId="170" fontId="2" fillId="0" borderId="40" xfId="232" applyNumberFormat="1" applyFont="1" applyFill="1" applyBorder="1" applyAlignment="1" applyProtection="1">
      <alignment horizontal="right" vertical="center"/>
    </xf>
    <xf numFmtId="170" fontId="2" fillId="0" borderId="41" xfId="232" applyNumberFormat="1" applyFont="1" applyFill="1" applyBorder="1" applyAlignment="1" applyProtection="1">
      <alignment horizontal="right" vertical="center"/>
    </xf>
    <xf numFmtId="170" fontId="2" fillId="0" borderId="42" xfId="232" applyNumberFormat="1" applyFont="1" applyFill="1" applyBorder="1" applyAlignment="1" applyProtection="1">
      <alignment horizontal="right" vertical="center"/>
    </xf>
    <xf numFmtId="170" fontId="2" fillId="0" borderId="43" xfId="232" applyNumberFormat="1" applyFont="1" applyFill="1" applyBorder="1" applyAlignment="1" applyProtection="1">
      <alignment horizontal="right" vertical="center"/>
    </xf>
    <xf numFmtId="0" fontId="6" fillId="30" borderId="44" xfId="232" applyFont="1" applyFill="1" applyBorder="1" applyAlignment="1" applyProtection="1">
      <alignment vertical="center"/>
    </xf>
    <xf numFmtId="0" fontId="3" fillId="30" borderId="18" xfId="232" applyFont="1" applyFill="1" applyBorder="1" applyAlignment="1" applyProtection="1">
      <alignment vertical="center"/>
    </xf>
    <xf numFmtId="0" fontId="2" fillId="30" borderId="18" xfId="232" applyFont="1" applyFill="1" applyBorder="1" applyAlignment="1" applyProtection="1">
      <alignment horizontal="right" vertical="center"/>
    </xf>
    <xf numFmtId="170" fontId="3" fillId="30" borderId="54" xfId="266" applyNumberFormat="1" applyFont="1" applyFill="1" applyBorder="1" applyAlignment="1" applyProtection="1">
      <alignment horizontal="center" vertical="center"/>
    </xf>
    <xf numFmtId="0" fontId="3" fillId="30" borderId="54" xfId="232" applyFont="1" applyFill="1" applyBorder="1" applyAlignment="1" applyProtection="1">
      <alignment horizontal="center" vertical="center"/>
    </xf>
    <xf numFmtId="0" fontId="2" fillId="30" borderId="0" xfId="232" applyFont="1" applyFill="1" applyBorder="1" applyAlignment="1" applyProtection="1">
      <alignment horizontal="right" vertical="center"/>
    </xf>
    <xf numFmtId="170" fontId="2" fillId="30" borderId="0" xfId="232" applyNumberFormat="1" applyFont="1" applyFill="1" applyAlignment="1" applyProtection="1">
      <alignment vertical="center"/>
    </xf>
    <xf numFmtId="170" fontId="2" fillId="30" borderId="45" xfId="232" applyNumberFormat="1" applyFont="1" applyFill="1" applyBorder="1" applyAlignment="1" applyProtection="1">
      <alignment horizontal="right" vertical="center"/>
    </xf>
    <xf numFmtId="170" fontId="2" fillId="30" borderId="39" xfId="232" applyNumberFormat="1" applyFont="1" applyFill="1" applyBorder="1" applyAlignment="1" applyProtection="1">
      <alignment horizontal="right" vertical="center"/>
    </xf>
    <xf numFmtId="170" fontId="2" fillId="30" borderId="0" xfId="232" applyNumberFormat="1" applyFont="1" applyFill="1" applyAlignment="1" applyProtection="1">
      <alignment horizontal="right" vertical="center"/>
    </xf>
    <xf numFmtId="170" fontId="2" fillId="30" borderId="46" xfId="232" applyNumberFormat="1" applyFont="1" applyFill="1" applyBorder="1" applyAlignment="1" applyProtection="1">
      <alignment horizontal="right" vertical="center"/>
    </xf>
    <xf numFmtId="170" fontId="2" fillId="30" borderId="40" xfId="232" applyNumberFormat="1" applyFont="1" applyFill="1" applyBorder="1" applyAlignment="1" applyProtection="1">
      <alignment horizontal="right" vertical="center"/>
    </xf>
    <xf numFmtId="170" fontId="2" fillId="30" borderId="41" xfId="232" applyNumberFormat="1" applyFont="1" applyFill="1" applyBorder="1" applyAlignment="1" applyProtection="1">
      <alignment horizontal="right" vertical="center"/>
    </xf>
    <xf numFmtId="170" fontId="2" fillId="30" borderId="42" xfId="232" applyNumberFormat="1" applyFont="1" applyFill="1" applyBorder="1" applyAlignment="1" applyProtection="1">
      <alignment horizontal="right" vertical="center"/>
    </xf>
    <xf numFmtId="170" fontId="2" fillId="30" borderId="43" xfId="232" applyNumberFormat="1" applyFont="1" applyFill="1" applyBorder="1" applyAlignment="1" applyProtection="1">
      <alignment horizontal="right" vertical="center"/>
    </xf>
    <xf numFmtId="0" fontId="3" fillId="30" borderId="0" xfId="232" applyFont="1" applyFill="1" applyAlignment="1" applyProtection="1">
      <alignment horizontal="right" vertical="center"/>
    </xf>
    <xf numFmtId="0" fontId="6" fillId="0" borderId="18" xfId="232" applyFont="1" applyFill="1" applyBorder="1" applyAlignment="1" applyProtection="1">
      <alignment horizontal="right" vertical="center"/>
    </xf>
    <xf numFmtId="0" fontId="6" fillId="0" borderId="54" xfId="232" applyFont="1" applyFill="1" applyBorder="1" applyAlignment="1" applyProtection="1">
      <alignment horizontal="center" vertical="center"/>
    </xf>
    <xf numFmtId="0" fontId="6" fillId="0" borderId="0" xfId="232" applyFont="1" applyFill="1" applyBorder="1" applyAlignment="1" applyProtection="1">
      <alignment horizontal="right" vertical="center"/>
    </xf>
    <xf numFmtId="0" fontId="2" fillId="0" borderId="0" xfId="232" applyFont="1" applyFill="1" applyAlignment="1" applyProtection="1">
      <alignment horizontal="right" vertical="center"/>
    </xf>
    <xf numFmtId="0" fontId="2" fillId="30" borderId="18" xfId="232" applyFont="1" applyFill="1" applyBorder="1" applyAlignment="1" applyProtection="1">
      <alignment vertical="center"/>
    </xf>
    <xf numFmtId="167" fontId="3" fillId="30" borderId="18" xfId="232" applyNumberFormat="1" applyFont="1" applyFill="1" applyBorder="1" applyAlignment="1" applyProtection="1">
      <alignment vertical="center"/>
    </xf>
    <xf numFmtId="167" fontId="3" fillId="30" borderId="18" xfId="232" quotePrefix="1" applyNumberFormat="1" applyFont="1" applyFill="1" applyBorder="1" applyAlignment="1" applyProtection="1">
      <alignment vertical="center"/>
    </xf>
    <xf numFmtId="167" fontId="11" fillId="30" borderId="18" xfId="232" applyNumberFormat="1" applyFont="1" applyFill="1" applyBorder="1" applyAlignment="1" applyProtection="1">
      <alignment vertical="center"/>
    </xf>
    <xf numFmtId="174" fontId="2" fillId="0" borderId="0" xfId="232" applyNumberFormat="1" applyFont="1" applyFill="1" applyAlignment="1" applyProtection="1">
      <alignment horizontal="right" vertical="center"/>
    </xf>
    <xf numFmtId="167" fontId="2" fillId="30" borderId="18" xfId="232" applyNumberFormat="1" applyFont="1" applyFill="1" applyBorder="1" applyAlignment="1" applyProtection="1">
      <alignment horizontal="right" vertical="center"/>
    </xf>
    <xf numFmtId="0" fontId="2" fillId="0" borderId="0" xfId="232" applyNumberFormat="1" applyFont="1" applyFill="1" applyAlignment="1" applyProtection="1">
      <alignment horizontal="right" vertical="center"/>
    </xf>
    <xf numFmtId="167" fontId="2" fillId="0" borderId="0" xfId="232" applyNumberFormat="1" applyFont="1" applyFill="1" applyBorder="1" applyAlignment="1" applyProtection="1">
      <alignment horizontal="right" vertical="center"/>
    </xf>
    <xf numFmtId="171" fontId="2" fillId="0" borderId="0" xfId="232" applyNumberFormat="1" applyFont="1" applyFill="1" applyAlignment="1" applyProtection="1">
      <alignment horizontal="right" vertical="center"/>
    </xf>
    <xf numFmtId="4" fontId="2" fillId="0" borderId="0" xfId="232" applyNumberFormat="1" applyFont="1" applyFill="1" applyAlignment="1" applyProtection="1">
      <alignment horizontal="right" vertical="center"/>
    </xf>
    <xf numFmtId="170" fontId="2" fillId="0" borderId="0" xfId="232" applyNumberFormat="1" applyFont="1" applyFill="1" applyAlignment="1" applyProtection="1">
      <alignment horizontal="left" vertical="center"/>
    </xf>
    <xf numFmtId="0" fontId="2" fillId="30" borderId="44" xfId="232" applyFont="1" applyFill="1" applyBorder="1" applyAlignment="1" applyProtection="1">
      <alignment vertical="center"/>
    </xf>
    <xf numFmtId="0" fontId="2" fillId="30" borderId="0" xfId="232" applyNumberFormat="1" applyFont="1" applyFill="1" applyAlignment="1" applyProtection="1">
      <alignment horizontal="right" vertical="center"/>
    </xf>
    <xf numFmtId="170" fontId="2" fillId="30" borderId="0" xfId="232" applyNumberFormat="1" applyFont="1" applyFill="1" applyAlignment="1" applyProtection="1">
      <alignment horizontal="left" vertical="center"/>
    </xf>
    <xf numFmtId="174" fontId="2" fillId="30" borderId="42" xfId="266" applyNumberFormat="1" applyFont="1" applyFill="1" applyBorder="1" applyAlignment="1" applyProtection="1">
      <alignment horizontal="right" vertical="center"/>
    </xf>
    <xf numFmtId="174" fontId="2" fillId="30" borderId="39" xfId="266" applyNumberFormat="1" applyFont="1" applyFill="1" applyBorder="1" applyAlignment="1" applyProtection="1">
      <alignment horizontal="right" vertical="center"/>
    </xf>
    <xf numFmtId="174" fontId="2" fillId="30" borderId="0" xfId="232" applyNumberFormat="1" applyFont="1" applyFill="1" applyAlignment="1" applyProtection="1">
      <alignment horizontal="right" vertical="center"/>
    </xf>
    <xf numFmtId="174" fontId="2" fillId="30" borderId="40" xfId="266" applyNumberFormat="1" applyFont="1" applyFill="1" applyBorder="1" applyAlignment="1" applyProtection="1">
      <alignment horizontal="right" vertical="center"/>
    </xf>
    <xf numFmtId="174" fontId="2" fillId="30" borderId="102" xfId="266" applyNumberFormat="1" applyFont="1" applyFill="1" applyBorder="1" applyAlignment="1" applyProtection="1">
      <alignment horizontal="right" vertical="center"/>
    </xf>
    <xf numFmtId="174" fontId="2" fillId="30" borderId="103" xfId="266" applyNumberFormat="1" applyFont="1" applyFill="1" applyBorder="1" applyAlignment="1" applyProtection="1">
      <alignment horizontal="right" vertical="center"/>
    </xf>
    <xf numFmtId="0" fontId="6" fillId="30" borderId="18" xfId="232" applyFont="1" applyFill="1" applyBorder="1" applyAlignment="1" applyProtection="1">
      <alignment vertical="center"/>
    </xf>
    <xf numFmtId="0" fontId="2" fillId="30" borderId="0" xfId="232" applyFont="1" applyFill="1" applyAlignment="1" applyProtection="1">
      <alignment horizontal="right" vertical="center"/>
    </xf>
    <xf numFmtId="0" fontId="81" fillId="0" borderId="0" xfId="232" applyFont="1" applyFill="1" applyBorder="1" applyAlignment="1" applyProtection="1">
      <alignment horizontal="right" vertical="center"/>
    </xf>
    <xf numFmtId="0" fontId="81" fillId="0" borderId="0" xfId="232" applyFont="1" applyFill="1" applyAlignment="1" applyProtection="1">
      <alignment horizontal="right" vertical="center"/>
    </xf>
    <xf numFmtId="170" fontId="81" fillId="0" borderId="0" xfId="232" applyNumberFormat="1" applyFont="1" applyFill="1" applyAlignment="1" applyProtection="1">
      <alignment horizontal="left" vertical="center"/>
    </xf>
    <xf numFmtId="174" fontId="81" fillId="0" borderId="0" xfId="232" applyNumberFormat="1" applyFont="1" applyFill="1" applyAlignment="1" applyProtection="1">
      <alignment horizontal="right" vertical="center"/>
    </xf>
    <xf numFmtId="0" fontId="81" fillId="0" borderId="0" xfId="232" applyFont="1" applyFill="1" applyAlignment="1" applyProtection="1">
      <alignment vertical="center"/>
    </xf>
    <xf numFmtId="170" fontId="82" fillId="30" borderId="54" xfId="266" applyNumberFormat="1" applyFont="1" applyFill="1" applyBorder="1" applyAlignment="1" applyProtection="1">
      <alignment horizontal="center" vertical="center"/>
    </xf>
    <xf numFmtId="0" fontId="81" fillId="30" borderId="0" xfId="232" applyFont="1" applyFill="1" applyBorder="1" applyAlignment="1" applyProtection="1">
      <alignment horizontal="right" vertical="center"/>
    </xf>
    <xf numFmtId="0" fontId="81" fillId="30" borderId="0" xfId="232" applyFont="1" applyFill="1" applyAlignment="1" applyProtection="1">
      <alignment horizontal="right" vertical="center"/>
    </xf>
    <xf numFmtId="170" fontId="81" fillId="30" borderId="0" xfId="232" applyNumberFormat="1" applyFont="1" applyFill="1" applyAlignment="1" applyProtection="1">
      <alignment horizontal="left" vertical="center"/>
    </xf>
    <xf numFmtId="174" fontId="81" fillId="30" borderId="42" xfId="266" applyNumberFormat="1" applyFont="1" applyFill="1" applyBorder="1" applyAlignment="1" applyProtection="1">
      <alignment horizontal="right" vertical="center"/>
    </xf>
    <xf numFmtId="174" fontId="81" fillId="30" borderId="39" xfId="266" applyNumberFormat="1" applyFont="1" applyFill="1" applyBorder="1" applyAlignment="1" applyProtection="1">
      <alignment horizontal="right" vertical="center"/>
    </xf>
    <xf numFmtId="174" fontId="81" fillId="30" borderId="0" xfId="232" applyNumberFormat="1" applyFont="1" applyFill="1" applyAlignment="1" applyProtection="1">
      <alignment horizontal="right" vertical="center"/>
    </xf>
    <xf numFmtId="174" fontId="81" fillId="30" borderId="40" xfId="266" applyNumberFormat="1" applyFont="1" applyFill="1" applyBorder="1" applyAlignment="1" applyProtection="1">
      <alignment horizontal="right" vertical="center"/>
    </xf>
    <xf numFmtId="174" fontId="81" fillId="30" borderId="102" xfId="266" applyNumberFormat="1" applyFont="1" applyFill="1" applyBorder="1" applyAlignment="1" applyProtection="1">
      <alignment horizontal="right" vertical="center"/>
    </xf>
    <xf numFmtId="174" fontId="81" fillId="30" borderId="103" xfId="266" applyNumberFormat="1" applyFont="1" applyFill="1" applyBorder="1" applyAlignment="1" applyProtection="1">
      <alignment horizontal="right" vertical="center"/>
    </xf>
    <xf numFmtId="0" fontId="81" fillId="30" borderId="0" xfId="232" applyFont="1" applyFill="1" applyAlignment="1" applyProtection="1">
      <alignment vertical="center"/>
    </xf>
    <xf numFmtId="174" fontId="2" fillId="30" borderId="46" xfId="232" applyNumberFormat="1" applyFont="1" applyFill="1" applyBorder="1" applyAlignment="1" applyProtection="1">
      <alignment horizontal="right" vertical="center"/>
    </xf>
    <xf numFmtId="174" fontId="2" fillId="30" borderId="39" xfId="232" applyNumberFormat="1" applyFont="1" applyFill="1" applyBorder="1" applyAlignment="1" applyProtection="1">
      <alignment horizontal="right" vertical="center"/>
    </xf>
    <xf numFmtId="174" fontId="2" fillId="30" borderId="40" xfId="232" applyNumberFormat="1" applyFont="1" applyFill="1" applyBorder="1" applyAlignment="1" applyProtection="1">
      <alignment horizontal="right" vertical="center"/>
    </xf>
    <xf numFmtId="174" fontId="2" fillId="30" borderId="41" xfId="232" applyNumberFormat="1" applyFont="1" applyFill="1" applyBorder="1" applyAlignment="1" applyProtection="1">
      <alignment horizontal="right" vertical="center"/>
    </xf>
    <xf numFmtId="174" fontId="2" fillId="30" borderId="42" xfId="232" applyNumberFormat="1" applyFont="1" applyFill="1" applyBorder="1" applyAlignment="1" applyProtection="1">
      <alignment horizontal="right" vertical="center"/>
    </xf>
    <xf numFmtId="174" fontId="2" fillId="30" borderId="43" xfId="232" applyNumberFormat="1" applyFont="1" applyFill="1" applyBorder="1" applyAlignment="1" applyProtection="1">
      <alignment horizontal="right" vertical="center"/>
    </xf>
    <xf numFmtId="0" fontId="11" fillId="0" borderId="20" xfId="232" applyFont="1" applyFill="1" applyBorder="1" applyAlignment="1" applyProtection="1">
      <alignment horizontal="right" vertical="center"/>
    </xf>
    <xf numFmtId="0" fontId="11" fillId="30" borderId="20" xfId="232" applyFont="1" applyFill="1" applyBorder="1" applyAlignment="1" applyProtection="1">
      <alignment horizontal="right" vertical="center"/>
    </xf>
    <xf numFmtId="174" fontId="2" fillId="30" borderId="44" xfId="266" applyNumberFormat="1" applyFont="1" applyFill="1" applyBorder="1" applyAlignment="1" applyProtection="1">
      <alignment horizontal="right" vertical="center"/>
    </xf>
    <xf numFmtId="174" fontId="2" fillId="30" borderId="18" xfId="266" applyNumberFormat="1" applyFont="1" applyFill="1" applyBorder="1" applyAlignment="1" applyProtection="1">
      <alignment horizontal="right" vertical="center"/>
    </xf>
    <xf numFmtId="174" fontId="2" fillId="30" borderId="43" xfId="266" applyNumberFormat="1" applyFont="1" applyFill="1" applyBorder="1" applyAlignment="1" applyProtection="1">
      <alignment horizontal="right" vertical="center"/>
    </xf>
    <xf numFmtId="0" fontId="2" fillId="0" borderId="20" xfId="232" applyFont="1" applyFill="1" applyBorder="1" applyAlignment="1" applyProtection="1">
      <alignment horizontal="right" vertical="center"/>
    </xf>
    <xf numFmtId="174" fontId="42" fillId="30" borderId="46" xfId="266" applyNumberFormat="1" applyFont="1" applyFill="1" applyBorder="1" applyAlignment="1" applyProtection="1">
      <alignment horizontal="right" vertical="center"/>
    </xf>
    <xf numFmtId="174" fontId="42" fillId="30" borderId="39" xfId="266" applyNumberFormat="1" applyFont="1" applyFill="1" applyBorder="1" applyAlignment="1" applyProtection="1">
      <alignment horizontal="right" vertical="center"/>
    </xf>
    <xf numFmtId="174" fontId="42" fillId="30" borderId="40" xfId="266" applyNumberFormat="1" applyFont="1" applyFill="1" applyBorder="1" applyAlignment="1" applyProtection="1">
      <alignment horizontal="right" vertical="center"/>
    </xf>
    <xf numFmtId="174" fontId="42" fillId="30" borderId="41" xfId="266" applyNumberFormat="1" applyFont="1" applyFill="1" applyBorder="1" applyAlignment="1" applyProtection="1">
      <alignment horizontal="right" vertical="center"/>
    </xf>
    <xf numFmtId="174" fontId="42" fillId="30" borderId="42" xfId="266" applyNumberFormat="1" applyFont="1" applyFill="1" applyBorder="1" applyAlignment="1" applyProtection="1">
      <alignment horizontal="right" vertical="center"/>
    </xf>
    <xf numFmtId="174" fontId="42" fillId="30" borderId="43" xfId="266" applyNumberFormat="1" applyFont="1" applyFill="1" applyBorder="1" applyAlignment="1" applyProtection="1">
      <alignment horizontal="right" vertical="center"/>
    </xf>
    <xf numFmtId="0" fontId="2" fillId="30" borderId="20" xfId="232" applyFont="1" applyFill="1" applyBorder="1" applyAlignment="1" applyProtection="1">
      <alignment vertical="center"/>
    </xf>
    <xf numFmtId="167" fontId="2" fillId="0" borderId="20" xfId="232" applyNumberFormat="1" applyFont="1" applyFill="1" applyBorder="1" applyAlignment="1" applyProtection="1">
      <alignment vertical="center"/>
    </xf>
    <xf numFmtId="170" fontId="42" fillId="30" borderId="46" xfId="266" applyNumberFormat="1" applyFont="1" applyFill="1" applyBorder="1" applyAlignment="1" applyProtection="1">
      <alignment horizontal="right" vertical="center"/>
    </xf>
    <xf numFmtId="170" fontId="42" fillId="30" borderId="39" xfId="266" applyNumberFormat="1" applyFont="1" applyFill="1" applyBorder="1" applyAlignment="1" applyProtection="1">
      <alignment horizontal="right" vertical="center"/>
    </xf>
    <xf numFmtId="170" fontId="42" fillId="30" borderId="40" xfId="266" applyNumberFormat="1" applyFont="1" applyFill="1" applyBorder="1" applyAlignment="1" applyProtection="1">
      <alignment horizontal="right" vertical="center"/>
    </xf>
    <xf numFmtId="170" fontId="42" fillId="30" borderId="41" xfId="266" applyNumberFormat="1" applyFont="1" applyFill="1" applyBorder="1" applyAlignment="1" applyProtection="1">
      <alignment horizontal="right" vertical="center"/>
    </xf>
    <xf numFmtId="170" fontId="42" fillId="30" borderId="42" xfId="266" applyNumberFormat="1" applyFont="1" applyFill="1" applyBorder="1" applyAlignment="1" applyProtection="1">
      <alignment horizontal="right" vertical="center"/>
    </xf>
    <xf numFmtId="170" fontId="42" fillId="30" borderId="43" xfId="266" applyNumberFormat="1" applyFont="1" applyFill="1" applyBorder="1" applyAlignment="1" applyProtection="1">
      <alignment horizontal="right" vertical="center"/>
    </xf>
    <xf numFmtId="0" fontId="2" fillId="0" borderId="99" xfId="232" applyFont="1" applyFill="1" applyBorder="1" applyAlignment="1" applyProtection="1">
      <alignment vertical="center"/>
    </xf>
    <xf numFmtId="0" fontId="2" fillId="30" borderId="100" xfId="232" applyFont="1" applyFill="1" applyBorder="1" applyAlignment="1" applyProtection="1">
      <alignment vertical="center"/>
    </xf>
    <xf numFmtId="167" fontId="2" fillId="0" borderId="100" xfId="232" applyNumberFormat="1" applyFont="1" applyFill="1" applyBorder="1" applyAlignment="1" applyProtection="1">
      <alignment vertical="center"/>
    </xf>
    <xf numFmtId="0" fontId="2" fillId="0" borderId="100" xfId="232" applyFont="1" applyFill="1" applyBorder="1" applyAlignment="1" applyProtection="1">
      <alignment horizontal="right" vertical="center"/>
    </xf>
    <xf numFmtId="0" fontId="3" fillId="0" borderId="104" xfId="232" applyFont="1" applyFill="1" applyBorder="1" applyAlignment="1" applyProtection="1">
      <alignment horizontal="center" vertical="center"/>
    </xf>
    <xf numFmtId="170" fontId="42" fillId="30" borderId="55" xfId="266" applyNumberFormat="1" applyFont="1" applyFill="1" applyBorder="1" applyAlignment="1" applyProtection="1">
      <alignment horizontal="right" vertical="center"/>
    </xf>
    <xf numFmtId="170" fontId="42" fillId="30" borderId="56" xfId="266" applyNumberFormat="1" applyFont="1" applyFill="1" applyBorder="1" applyAlignment="1" applyProtection="1">
      <alignment horizontal="right" vertical="center"/>
    </xf>
    <xf numFmtId="170" fontId="42" fillId="30" borderId="57" xfId="266" applyNumberFormat="1" applyFont="1" applyFill="1" applyBorder="1" applyAlignment="1" applyProtection="1">
      <alignment horizontal="right" vertical="center"/>
    </xf>
    <xf numFmtId="170" fontId="42" fillId="30" borderId="58" xfId="266" applyNumberFormat="1" applyFont="1" applyFill="1" applyBorder="1" applyAlignment="1" applyProtection="1">
      <alignment horizontal="right" vertical="center"/>
    </xf>
    <xf numFmtId="170" fontId="42" fillId="30" borderId="59" xfId="266" applyNumberFormat="1" applyFont="1" applyFill="1" applyBorder="1" applyAlignment="1" applyProtection="1">
      <alignment horizontal="right" vertical="center"/>
    </xf>
    <xf numFmtId="170" fontId="42" fillId="30" borderId="52" xfId="266" applyNumberFormat="1" applyFont="1" applyFill="1" applyBorder="1" applyAlignment="1" applyProtection="1">
      <alignment horizontal="right" vertical="center"/>
    </xf>
    <xf numFmtId="0" fontId="2" fillId="0" borderId="0" xfId="0" applyFont="1" applyAlignment="1" applyProtection="1">
      <alignment vertical="center"/>
    </xf>
    <xf numFmtId="170" fontId="2" fillId="0" borderId="0" xfId="232" applyNumberFormat="1" applyFont="1" applyFill="1" applyAlignment="1" applyProtection="1">
      <alignment horizontal="center" vertical="center"/>
    </xf>
    <xf numFmtId="0" fontId="2" fillId="0" borderId="0" xfId="232" applyFont="1" applyFill="1" applyAlignment="1" applyProtection="1">
      <alignment horizontal="right"/>
    </xf>
    <xf numFmtId="170" fontId="2" fillId="0" borderId="0" xfId="232" applyNumberFormat="1" applyFont="1" applyFill="1" applyAlignment="1" applyProtection="1"/>
    <xf numFmtId="170" fontId="2" fillId="0" borderId="0" xfId="232" applyNumberFormat="1" applyFont="1" applyFill="1" applyAlignment="1" applyProtection="1">
      <alignment horizontal="center"/>
    </xf>
    <xf numFmtId="174" fontId="42" fillId="30" borderId="116" xfId="266" applyNumberFormat="1" applyFont="1" applyFill="1" applyBorder="1" applyAlignment="1" applyProtection="1">
      <alignment horizontal="right" vertical="top"/>
    </xf>
    <xf numFmtId="0" fontId="2" fillId="30" borderId="60" xfId="253" applyFont="1" applyFill="1" applyBorder="1" applyAlignment="1" applyProtection="1">
      <alignment horizontal="center"/>
    </xf>
    <xf numFmtId="10" fontId="42" fillId="30" borderId="127" xfId="160" applyNumberFormat="1" applyFont="1" applyFill="1" applyBorder="1" applyAlignment="1" applyProtection="1">
      <alignment horizontal="right" vertical="top"/>
    </xf>
    <xf numFmtId="174" fontId="2" fillId="30" borderId="60" xfId="253" applyNumberFormat="1" applyFont="1" applyFill="1" applyBorder="1" applyProtection="1"/>
    <xf numFmtId="0" fontId="2" fillId="30" borderId="62" xfId="253" applyFont="1" applyFill="1" applyBorder="1" applyAlignment="1" applyProtection="1">
      <alignment horizontal="center"/>
    </xf>
    <xf numFmtId="10" fontId="42" fillId="30" borderId="60" xfId="160" applyNumberFormat="1" applyFont="1" applyFill="1" applyBorder="1" applyAlignment="1" applyProtection="1">
      <alignment horizontal="right" vertical="top"/>
    </xf>
    <xf numFmtId="174" fontId="2" fillId="30" borderId="60" xfId="253" applyNumberFormat="1" applyFont="1" applyFill="1" applyBorder="1" applyAlignment="1" applyProtection="1">
      <alignment horizontal="right"/>
    </xf>
    <xf numFmtId="0" fontId="2" fillId="30" borderId="101" xfId="253" applyFont="1" applyFill="1" applyBorder="1" applyAlignment="1" applyProtection="1">
      <alignment horizontal="center"/>
    </xf>
    <xf numFmtId="174" fontId="2" fillId="30" borderId="63" xfId="253" applyNumberFormat="1" applyFont="1" applyFill="1" applyBorder="1" applyProtection="1"/>
    <xf numFmtId="0" fontId="2" fillId="30" borderId="65" xfId="253" applyFont="1" applyFill="1" applyBorder="1" applyAlignment="1" applyProtection="1">
      <alignment horizontal="center"/>
    </xf>
    <xf numFmtId="10" fontId="2" fillId="30" borderId="0" xfId="160" applyNumberFormat="1" applyFont="1" applyFill="1" applyBorder="1" applyProtection="1"/>
    <xf numFmtId="169" fontId="2" fillId="30" borderId="65" xfId="253" applyNumberFormat="1" applyFont="1" applyFill="1" applyBorder="1" applyProtection="1"/>
    <xf numFmtId="0" fontId="2" fillId="30" borderId="0" xfId="253" applyFont="1" applyFill="1" applyBorder="1" applyAlignment="1" applyProtection="1">
      <alignment horizontal="center"/>
    </xf>
    <xf numFmtId="10" fontId="2" fillId="30" borderId="65" xfId="160" applyNumberFormat="1" applyFont="1" applyFill="1" applyBorder="1" applyProtection="1"/>
    <xf numFmtId="174" fontId="2" fillId="30" borderId="65" xfId="253" applyNumberFormat="1" applyFont="1" applyFill="1" applyBorder="1" applyAlignment="1" applyProtection="1">
      <alignment horizontal="right"/>
    </xf>
    <xf numFmtId="0" fontId="2" fillId="30" borderId="27" xfId="253" applyFont="1" applyFill="1" applyBorder="1" applyAlignment="1" applyProtection="1">
      <alignment horizontal="center"/>
    </xf>
    <xf numFmtId="174" fontId="42" fillId="30" borderId="63" xfId="266" applyNumberFormat="1" applyFont="1" applyFill="1" applyBorder="1" applyAlignment="1" applyProtection="1">
      <alignment horizontal="right" vertical="top"/>
    </xf>
    <xf numFmtId="10" fontId="42" fillId="30" borderId="64" xfId="160" applyNumberFormat="1" applyFont="1" applyFill="1" applyBorder="1" applyAlignment="1" applyProtection="1">
      <alignment horizontal="right" vertical="top"/>
    </xf>
    <xf numFmtId="10" fontId="42" fillId="30" borderId="65" xfId="160" applyNumberFormat="1" applyFont="1" applyFill="1" applyBorder="1" applyAlignment="1" applyProtection="1">
      <alignment horizontal="right" vertical="top"/>
    </xf>
    <xf numFmtId="174" fontId="2" fillId="30" borderId="65" xfId="253" applyNumberFormat="1" applyFont="1" applyFill="1" applyBorder="1" applyProtection="1"/>
    <xf numFmtId="0" fontId="2" fillId="30" borderId="107" xfId="253" applyFont="1" applyFill="1" applyBorder="1" applyAlignment="1" applyProtection="1">
      <alignment horizontal="center"/>
    </xf>
    <xf numFmtId="174" fontId="3" fillId="30" borderId="63" xfId="253" applyNumberFormat="1" applyFont="1" applyFill="1" applyBorder="1" applyProtection="1"/>
    <xf numFmtId="0" fontId="2" fillId="30" borderId="65" xfId="253" applyFont="1" applyFill="1" applyBorder="1" applyProtection="1"/>
    <xf numFmtId="174" fontId="3" fillId="30" borderId="65" xfId="253" applyNumberFormat="1" applyFont="1" applyFill="1" applyBorder="1" applyProtection="1"/>
    <xf numFmtId="174" fontId="3" fillId="30" borderId="65" xfId="253" applyNumberFormat="1" applyFont="1" applyFill="1" applyBorder="1" applyAlignment="1" applyProtection="1">
      <alignment horizontal="right"/>
    </xf>
    <xf numFmtId="0" fontId="2" fillId="30" borderId="27" xfId="253" applyFont="1" applyFill="1" applyBorder="1" applyProtection="1"/>
    <xf numFmtId="0" fontId="2" fillId="30" borderId="63" xfId="253" applyFont="1" applyFill="1" applyBorder="1" applyProtection="1"/>
    <xf numFmtId="0" fontId="2" fillId="30" borderId="119" xfId="253" applyFont="1" applyFill="1" applyBorder="1" applyAlignment="1" applyProtection="1">
      <alignment horizontal="center"/>
    </xf>
    <xf numFmtId="0" fontId="0" fillId="0" borderId="0" xfId="0" applyProtection="1"/>
    <xf numFmtId="0" fontId="83" fillId="30" borderId="0" xfId="0" applyFont="1" applyFill="1" applyProtection="1"/>
    <xf numFmtId="0" fontId="61" fillId="30" borderId="0" xfId="0" applyFont="1" applyFill="1" applyProtection="1"/>
    <xf numFmtId="0" fontId="62" fillId="30" borderId="0" xfId="0" applyFont="1" applyFill="1" applyProtection="1"/>
    <xf numFmtId="0" fontId="89" fillId="30" borderId="0" xfId="0" applyFont="1" applyFill="1" applyProtection="1"/>
    <xf numFmtId="0" fontId="84" fillId="30" borderId="0" xfId="0" applyFont="1" applyFill="1" applyProtection="1"/>
    <xf numFmtId="0" fontId="50" fillId="30" borderId="0" xfId="0" applyFont="1" applyFill="1" applyProtection="1"/>
    <xf numFmtId="0" fontId="60" fillId="30" borderId="27" xfId="0" applyFont="1" applyFill="1" applyBorder="1" applyProtection="1"/>
    <xf numFmtId="0" fontId="50" fillId="30" borderId="27" xfId="0" applyFont="1" applyFill="1" applyBorder="1" applyAlignment="1" applyProtection="1">
      <alignment horizontal="center" vertical="center"/>
    </xf>
    <xf numFmtId="0" fontId="50" fillId="30" borderId="124" xfId="0" applyFont="1" applyFill="1" applyBorder="1" applyAlignment="1" applyProtection="1">
      <alignment horizontal="center" vertical="center" wrapText="1"/>
    </xf>
    <xf numFmtId="0" fontId="50" fillId="30" borderId="125" xfId="0" applyFont="1" applyFill="1" applyBorder="1" applyAlignment="1" applyProtection="1">
      <alignment horizontal="center" vertical="center" wrapText="1"/>
    </xf>
    <xf numFmtId="0" fontId="50" fillId="30" borderId="131" xfId="0" applyFont="1" applyFill="1" applyBorder="1" applyAlignment="1" applyProtection="1">
      <alignment horizontal="center" vertical="center"/>
    </xf>
    <xf numFmtId="0" fontId="50" fillId="30" borderId="0" xfId="0" applyFont="1" applyFill="1" applyBorder="1" applyAlignment="1" applyProtection="1">
      <alignment horizontal="center" vertical="center"/>
    </xf>
    <xf numFmtId="0" fontId="62" fillId="30" borderId="0" xfId="0" applyFont="1" applyFill="1" applyAlignment="1" applyProtection="1">
      <alignment horizontal="center" vertical="center"/>
    </xf>
    <xf numFmtId="0" fontId="84" fillId="30" borderId="0" xfId="0" applyFont="1" applyFill="1" applyAlignment="1" applyProtection="1">
      <alignment horizontal="center" vertical="center"/>
    </xf>
    <xf numFmtId="0" fontId="64" fillId="30" borderId="122" xfId="0" applyFont="1" applyFill="1" applyBorder="1" applyAlignment="1" applyProtection="1">
      <alignment horizontal="center" vertical="center" wrapText="1"/>
    </xf>
    <xf numFmtId="0" fontId="64" fillId="30" borderId="123" xfId="0" applyFont="1" applyFill="1" applyBorder="1" applyAlignment="1" applyProtection="1">
      <alignment horizontal="center" vertical="center" wrapText="1"/>
    </xf>
    <xf numFmtId="0" fontId="64" fillId="30" borderId="64" xfId="0" applyFont="1" applyFill="1" applyBorder="1" applyAlignment="1" applyProtection="1">
      <alignment horizontal="center" vertical="center" wrapText="1"/>
    </xf>
    <xf numFmtId="0" fontId="64" fillId="30" borderId="65" xfId="0" applyFont="1" applyFill="1" applyBorder="1" applyAlignment="1" applyProtection="1">
      <alignment horizontal="center" vertical="center" wrapText="1"/>
    </xf>
    <xf numFmtId="0" fontId="64" fillId="30" borderId="27" xfId="0" applyFont="1" applyFill="1" applyBorder="1" applyAlignment="1" applyProtection="1">
      <alignment horizontal="center" vertical="center" wrapText="1"/>
    </xf>
    <xf numFmtId="0" fontId="50" fillId="30" borderId="26" xfId="0" applyFont="1" applyFill="1" applyBorder="1" applyAlignment="1" applyProtection="1">
      <alignment horizontal="center" vertical="center"/>
    </xf>
    <xf numFmtId="0" fontId="62" fillId="30" borderId="22" xfId="0" applyFont="1" applyFill="1" applyBorder="1" applyAlignment="1" applyProtection="1">
      <alignment vertical="center"/>
    </xf>
    <xf numFmtId="166" fontId="50" fillId="30" borderId="31" xfId="265" applyNumberFormat="1" applyFont="1" applyFill="1" applyBorder="1" applyAlignment="1" applyProtection="1">
      <alignment vertical="center"/>
    </xf>
    <xf numFmtId="4" fontId="62" fillId="30" borderId="26" xfId="0" applyNumberFormat="1" applyFont="1" applyFill="1" applyBorder="1" applyAlignment="1" applyProtection="1">
      <alignment vertical="center"/>
    </xf>
    <xf numFmtId="4" fontId="62" fillId="30" borderId="0" xfId="0" applyNumberFormat="1" applyFont="1" applyFill="1" applyBorder="1" applyAlignment="1" applyProtection="1">
      <alignment vertical="center"/>
    </xf>
    <xf numFmtId="4" fontId="50" fillId="30" borderId="0" xfId="0" applyNumberFormat="1" applyFont="1" applyFill="1" applyBorder="1" applyAlignment="1" applyProtection="1">
      <alignment vertical="center"/>
    </xf>
    <xf numFmtId="0" fontId="62" fillId="30" borderId="0" xfId="0" applyFont="1" applyFill="1" applyAlignment="1" applyProtection="1">
      <alignment vertical="center"/>
    </xf>
    <xf numFmtId="0" fontId="84" fillId="30" borderId="0" xfId="0" applyFont="1" applyFill="1" applyAlignment="1" applyProtection="1">
      <alignment vertical="center"/>
    </xf>
    <xf numFmtId="0" fontId="62" fillId="30" borderId="0" xfId="0" applyFont="1" applyFill="1" applyBorder="1" applyProtection="1"/>
    <xf numFmtId="3" fontId="50" fillId="30" borderId="0" xfId="0" applyNumberFormat="1" applyFont="1" applyFill="1" applyBorder="1" applyProtection="1"/>
    <xf numFmtId="3" fontId="63" fillId="30" borderId="0" xfId="0" applyNumberFormat="1" applyFont="1" applyFill="1" applyBorder="1" applyAlignment="1" applyProtection="1">
      <alignment wrapText="1"/>
    </xf>
    <xf numFmtId="3" fontId="50" fillId="30" borderId="0" xfId="0" applyNumberFormat="1" applyFont="1" applyFill="1" applyProtection="1"/>
    <xf numFmtId="0" fontId="62" fillId="30" borderId="0" xfId="0" applyFont="1" applyFill="1" applyBorder="1" applyAlignment="1" applyProtection="1">
      <alignment horizontal="center"/>
    </xf>
    <xf numFmtId="0" fontId="86" fillId="30" borderId="14" xfId="0" applyFont="1" applyFill="1" applyBorder="1" applyAlignment="1" applyProtection="1">
      <alignment horizontal="center" vertical="center"/>
    </xf>
    <xf numFmtId="0" fontId="86" fillId="30" borderId="33" xfId="0" applyFont="1" applyFill="1" applyBorder="1" applyAlignment="1" applyProtection="1">
      <alignment horizontal="center" vertical="center"/>
    </xf>
    <xf numFmtId="0" fontId="62" fillId="30" borderId="0" xfId="0" applyFont="1" applyFill="1" applyBorder="1" applyAlignment="1" applyProtection="1">
      <alignment horizontal="center" vertical="center"/>
    </xf>
    <xf numFmtId="0" fontId="84" fillId="30" borderId="109" xfId="0" applyFont="1" applyFill="1" applyBorder="1" applyAlignment="1" applyProtection="1">
      <alignment horizontal="left"/>
    </xf>
    <xf numFmtId="9" fontId="62" fillId="30" borderId="0" xfId="0" applyNumberFormat="1" applyFont="1" applyFill="1" applyBorder="1" applyAlignment="1" applyProtection="1">
      <alignment horizontal="center"/>
    </xf>
    <xf numFmtId="0" fontId="84" fillId="30" borderId="110" xfId="0" applyFont="1" applyFill="1" applyBorder="1" applyAlignment="1" applyProtection="1">
      <alignment horizontal="left"/>
    </xf>
    <xf numFmtId="0" fontId="84" fillId="30" borderId="110" xfId="0" applyFont="1" applyFill="1" applyBorder="1" applyAlignment="1" applyProtection="1">
      <alignment horizontal="left" vertical="center" wrapText="1"/>
    </xf>
    <xf numFmtId="0" fontId="84" fillId="30" borderId="49" xfId="0" applyFont="1" applyFill="1" applyBorder="1" applyAlignment="1" applyProtection="1">
      <alignment horizontal="left" vertical="center" wrapText="1"/>
    </xf>
    <xf numFmtId="0" fontId="84" fillId="30" borderId="0" xfId="0" applyFont="1" applyFill="1" applyBorder="1" applyProtection="1"/>
    <xf numFmtId="9" fontId="84" fillId="30" borderId="0" xfId="0" applyNumberFormat="1" applyFont="1" applyFill="1" applyBorder="1" applyAlignment="1" applyProtection="1">
      <alignment horizontal="right"/>
    </xf>
    <xf numFmtId="0" fontId="84" fillId="30" borderId="27" xfId="0" applyFont="1" applyFill="1" applyBorder="1" applyAlignment="1" applyProtection="1">
      <alignment vertical="center"/>
    </xf>
    <xf numFmtId="0" fontId="50" fillId="30" borderId="126" xfId="0" applyFont="1" applyFill="1" applyBorder="1" applyAlignment="1" applyProtection="1">
      <alignment horizontal="center" vertical="center"/>
    </xf>
    <xf numFmtId="0" fontId="50" fillId="30" borderId="124" xfId="0" applyFont="1" applyFill="1" applyBorder="1" applyAlignment="1" applyProtection="1">
      <alignment horizontal="center" vertical="center"/>
    </xf>
    <xf numFmtId="0" fontId="50" fillId="30" borderId="109" xfId="0" applyFont="1" applyFill="1" applyBorder="1" applyAlignment="1" applyProtection="1">
      <alignment horizontal="center" vertical="center"/>
    </xf>
    <xf numFmtId="0" fontId="84" fillId="30" borderId="84" xfId="0" applyFont="1" applyFill="1" applyBorder="1" applyAlignment="1" applyProtection="1">
      <alignment vertical="center"/>
    </xf>
    <xf numFmtId="0" fontId="50" fillId="30" borderId="111" xfId="0" applyFont="1" applyFill="1" applyBorder="1" applyAlignment="1" applyProtection="1">
      <alignment horizontal="center" vertical="center"/>
    </xf>
    <xf numFmtId="0" fontId="50" fillId="30" borderId="111" xfId="0" applyFont="1" applyFill="1" applyBorder="1" applyAlignment="1" applyProtection="1">
      <alignment horizontal="center" vertical="center" wrapText="1"/>
    </xf>
    <xf numFmtId="0" fontId="50" fillId="30" borderId="133" xfId="0" applyFont="1" applyFill="1" applyBorder="1" applyAlignment="1" applyProtection="1">
      <alignment horizontal="center" vertical="center" wrapText="1"/>
    </xf>
    <xf numFmtId="0" fontId="50" fillId="30" borderId="132" xfId="0" applyFont="1" applyFill="1" applyBorder="1" applyAlignment="1" applyProtection="1">
      <alignment horizontal="center" vertical="center" wrapText="1"/>
    </xf>
    <xf numFmtId="0" fontId="50" fillId="30" borderId="76" xfId="0" applyFont="1" applyFill="1" applyBorder="1" applyAlignment="1" applyProtection="1">
      <alignment horizontal="center" vertical="center" wrapText="1"/>
    </xf>
    <xf numFmtId="0" fontId="50" fillId="30" borderId="49" xfId="0" applyFont="1" applyFill="1" applyBorder="1" applyAlignment="1" applyProtection="1">
      <alignment horizontal="center" vertical="center"/>
    </xf>
    <xf numFmtId="0" fontId="62" fillId="30" borderId="49" xfId="0" applyFont="1" applyFill="1" applyBorder="1" applyAlignment="1" applyProtection="1">
      <alignment horizontal="left" vertical="center"/>
    </xf>
    <xf numFmtId="3" fontId="50" fillId="30" borderId="49" xfId="0" applyNumberFormat="1" applyFont="1" applyFill="1" applyBorder="1" applyAlignment="1" applyProtection="1">
      <alignment vertical="center"/>
    </xf>
    <xf numFmtId="3" fontId="62" fillId="30" borderId="0" xfId="0" applyNumberFormat="1" applyFont="1" applyFill="1" applyProtection="1"/>
    <xf numFmtId="0" fontId="85" fillId="30" borderId="0" xfId="0" applyFont="1" applyFill="1" applyBorder="1" applyProtection="1"/>
    <xf numFmtId="0" fontId="50" fillId="30" borderId="68" xfId="0" applyFont="1" applyFill="1" applyBorder="1" applyAlignment="1" applyProtection="1">
      <alignment horizontal="center" vertical="center" wrapText="1"/>
    </xf>
    <xf numFmtId="0" fontId="50" fillId="30" borderId="0" xfId="0" applyFont="1" applyFill="1" applyBorder="1" applyAlignment="1" applyProtection="1">
      <alignment horizontal="center"/>
    </xf>
    <xf numFmtId="0" fontId="50" fillId="30" borderId="68" xfId="0" quotePrefix="1" applyFont="1" applyFill="1" applyBorder="1" applyAlignment="1" applyProtection="1">
      <alignment horizontal="center" vertical="center" wrapText="1"/>
    </xf>
    <xf numFmtId="0" fontId="84" fillId="30" borderId="14" xfId="0" applyFont="1" applyFill="1" applyBorder="1" applyAlignment="1" applyProtection="1">
      <alignment horizontal="left" vertical="center" wrapText="1"/>
    </xf>
    <xf numFmtId="174" fontId="2" fillId="30" borderId="22" xfId="265" applyNumberFormat="1" applyFont="1" applyFill="1" applyBorder="1" applyAlignment="1" applyProtection="1">
      <alignment horizontal="right" vertical="center"/>
    </xf>
    <xf numFmtId="9" fontId="2" fillId="30" borderId="22" xfId="159" applyFont="1" applyFill="1" applyBorder="1" applyAlignment="1" applyProtection="1">
      <alignment horizontal="right" vertical="center"/>
    </xf>
    <xf numFmtId="173" fontId="62" fillId="30" borderId="0" xfId="0" applyNumberFormat="1" applyFont="1" applyFill="1" applyBorder="1" applyProtection="1"/>
    <xf numFmtId="173" fontId="62" fillId="30" borderId="0" xfId="159" applyNumberFormat="1" applyFont="1" applyFill="1" applyBorder="1" applyProtection="1"/>
    <xf numFmtId="0" fontId="40" fillId="30" borderId="0" xfId="0" applyFont="1" applyFill="1" applyProtection="1"/>
    <xf numFmtId="174" fontId="40" fillId="30" borderId="0" xfId="159" applyNumberFormat="1" applyFont="1" applyFill="1" applyAlignment="1" applyProtection="1">
      <alignment horizontal="right"/>
    </xf>
    <xf numFmtId="9" fontId="50" fillId="30" borderId="0" xfId="159" applyFont="1" applyFill="1" applyProtection="1"/>
    <xf numFmtId="0" fontId="60" fillId="30" borderId="0" xfId="0" applyFont="1" applyFill="1" applyAlignment="1" applyProtection="1">
      <alignment horizontal="center" vertical="center"/>
    </xf>
    <xf numFmtId="0" fontId="50" fillId="30" borderId="14" xfId="0" applyFont="1" applyFill="1" applyBorder="1" applyAlignment="1" applyProtection="1">
      <alignment horizontal="center" vertical="center"/>
    </xf>
    <xf numFmtId="0" fontId="50" fillId="30" borderId="31" xfId="0" applyFont="1" applyFill="1" applyBorder="1" applyAlignment="1" applyProtection="1">
      <alignment horizontal="center" vertical="center" wrapText="1"/>
    </xf>
    <xf numFmtId="0" fontId="62" fillId="30" borderId="14" xfId="0" applyFont="1" applyFill="1" applyBorder="1" applyAlignment="1" applyProtection="1">
      <alignment horizontal="left" vertical="center"/>
    </xf>
    <xf numFmtId="166" fontId="2" fillId="30" borderId="14" xfId="265" applyNumberFormat="1" applyFont="1" applyFill="1" applyBorder="1" applyAlignment="1" applyProtection="1">
      <alignment horizontal="right" vertical="center"/>
    </xf>
    <xf numFmtId="166" fontId="3" fillId="30" borderId="31" xfId="265" applyNumberFormat="1" applyFont="1" applyFill="1" applyBorder="1" applyAlignment="1" applyProtection="1">
      <alignment horizontal="right" vertical="center"/>
    </xf>
    <xf numFmtId="0" fontId="50" fillId="30" borderId="112" xfId="0" applyFont="1" applyFill="1" applyBorder="1" applyAlignment="1" applyProtection="1">
      <alignment horizontal="center" vertical="center"/>
    </xf>
    <xf numFmtId="0" fontId="50" fillId="30" borderId="130" xfId="0" applyFont="1" applyFill="1" applyBorder="1" applyAlignment="1" applyProtection="1">
      <alignment horizontal="center" vertical="center"/>
    </xf>
    <xf numFmtId="0" fontId="50" fillId="30" borderId="22" xfId="0" applyFont="1" applyFill="1" applyBorder="1" applyAlignment="1" applyProtection="1">
      <alignment horizontal="center" vertical="center"/>
    </xf>
    <xf numFmtId="3" fontId="3" fillId="30" borderId="22" xfId="265" applyNumberFormat="1" applyFont="1" applyFill="1" applyBorder="1" applyAlignment="1" applyProtection="1">
      <alignment horizontal="right" vertical="center"/>
    </xf>
    <xf numFmtId="0" fontId="62" fillId="30" borderId="22" xfId="0" applyFont="1" applyFill="1" applyBorder="1" applyProtection="1"/>
    <xf numFmtId="0" fontId="50" fillId="30" borderId="116" xfId="0" applyFont="1" applyFill="1" applyBorder="1" applyAlignment="1" applyProtection="1">
      <alignment horizontal="center" vertical="center" wrapText="1"/>
    </xf>
    <xf numFmtId="0" fontId="50" fillId="30" borderId="101" xfId="0" applyFont="1" applyFill="1" applyBorder="1" applyAlignment="1" applyProtection="1">
      <alignment horizontal="center" vertical="center" wrapText="1"/>
    </xf>
    <xf numFmtId="0" fontId="50" fillId="30" borderId="0" xfId="0" applyFont="1" applyFill="1" applyBorder="1" applyProtection="1"/>
    <xf numFmtId="0" fontId="61" fillId="30" borderId="0" xfId="0" applyFont="1" applyFill="1" applyBorder="1" applyProtection="1"/>
    <xf numFmtId="0" fontId="62" fillId="30" borderId="0" xfId="0" applyFont="1" applyFill="1" applyBorder="1" applyAlignment="1" applyProtection="1"/>
    <xf numFmtId="1" fontId="50" fillId="30" borderId="68" xfId="0" applyNumberFormat="1" applyFont="1" applyFill="1" applyBorder="1" applyAlignment="1" applyProtection="1">
      <alignment horizontal="center" vertical="center"/>
    </xf>
    <xf numFmtId="3" fontId="62" fillId="30" borderId="0" xfId="0" applyNumberFormat="1" applyFont="1" applyFill="1" applyBorder="1" applyAlignment="1" applyProtection="1">
      <alignment horizontal="center"/>
    </xf>
    <xf numFmtId="4" fontId="62" fillId="30" borderId="0" xfId="0" applyNumberFormat="1" applyFont="1" applyFill="1" applyBorder="1" applyProtection="1"/>
    <xf numFmtId="0" fontId="62" fillId="30" borderId="117" xfId="0" applyFont="1" applyFill="1" applyBorder="1" applyAlignment="1" applyProtection="1">
      <alignment horizontal="center" vertical="center"/>
    </xf>
    <xf numFmtId="166" fontId="2" fillId="30" borderId="109" xfId="265" applyNumberFormat="1" applyFont="1" applyFill="1" applyBorder="1" applyAlignment="1" applyProtection="1">
      <alignment horizontal="right" vertical="center"/>
    </xf>
    <xf numFmtId="9" fontId="62" fillId="30" borderId="0" xfId="159" applyFont="1" applyFill="1" applyBorder="1" applyProtection="1"/>
    <xf numFmtId="3" fontId="62" fillId="30" borderId="0" xfId="0" applyNumberFormat="1" applyFont="1" applyFill="1" applyBorder="1" applyProtection="1"/>
    <xf numFmtId="0" fontId="62" fillId="30" borderId="83" xfId="0" applyFont="1" applyFill="1" applyBorder="1" applyAlignment="1" applyProtection="1">
      <alignment horizontal="center" vertical="center" wrapText="1"/>
    </xf>
    <xf numFmtId="174" fontId="2" fillId="30" borderId="49" xfId="265" applyNumberFormat="1" applyFont="1" applyFill="1" applyBorder="1" applyAlignment="1" applyProtection="1">
      <alignment horizontal="right" vertical="center"/>
    </xf>
    <xf numFmtId="0" fontId="84" fillId="30" borderId="0" xfId="0" applyFont="1" applyFill="1" applyBorder="1" applyAlignment="1" applyProtection="1">
      <alignment vertical="center"/>
    </xf>
    <xf numFmtId="0" fontId="86" fillId="30" borderId="109" xfId="0" applyFont="1" applyFill="1" applyBorder="1" applyAlignment="1" applyProtection="1">
      <alignment horizontal="center" vertical="center"/>
    </xf>
    <xf numFmtId="0" fontId="50" fillId="30" borderId="114" xfId="0" applyFont="1" applyFill="1" applyBorder="1" applyAlignment="1" applyProtection="1">
      <alignment horizontal="center" vertical="center"/>
    </xf>
    <xf numFmtId="0" fontId="50" fillId="33" borderId="111" xfId="0" applyFont="1" applyFill="1" applyBorder="1" applyAlignment="1" applyProtection="1">
      <alignment horizontal="center" vertical="center"/>
    </xf>
    <xf numFmtId="0" fontId="50" fillId="33" borderId="111" xfId="0" applyFont="1" applyFill="1" applyBorder="1" applyAlignment="1" applyProtection="1">
      <alignment horizontal="center" vertical="center" wrapText="1"/>
    </xf>
    <xf numFmtId="0" fontId="84" fillId="30" borderId="49" xfId="0" applyFont="1" applyFill="1" applyBorder="1" applyProtection="1"/>
    <xf numFmtId="0" fontId="85" fillId="30" borderId="76" xfId="0" applyFont="1" applyFill="1" applyBorder="1" applyAlignment="1" applyProtection="1">
      <alignment horizontal="right" vertical="center"/>
    </xf>
    <xf numFmtId="174" fontId="2" fillId="33" borderId="114" xfId="265" applyNumberFormat="1" applyFont="1" applyFill="1" applyBorder="1" applyAlignment="1" applyProtection="1">
      <alignment horizontal="right" vertical="center"/>
    </xf>
    <xf numFmtId="174" fontId="2" fillId="30" borderId="111" xfId="265" applyNumberFormat="1" applyFont="1" applyFill="1" applyBorder="1" applyAlignment="1" applyProtection="1">
      <alignment horizontal="right" vertical="center"/>
    </xf>
    <xf numFmtId="174" fontId="2" fillId="33" borderId="111" xfId="265" applyNumberFormat="1" applyFont="1" applyFill="1" applyBorder="1" applyAlignment="1" applyProtection="1">
      <alignment horizontal="right" vertical="center"/>
    </xf>
    <xf numFmtId="174" fontId="2" fillId="33" borderId="76" xfId="265" applyNumberFormat="1" applyFont="1" applyFill="1" applyBorder="1" applyAlignment="1" applyProtection="1">
      <alignment horizontal="right" vertical="center"/>
    </xf>
    <xf numFmtId="174" fontId="84" fillId="30" borderId="22" xfId="0" applyNumberFormat="1" applyFont="1" applyFill="1" applyBorder="1" applyAlignment="1" applyProtection="1">
      <alignment vertical="center"/>
    </xf>
    <xf numFmtId="0" fontId="88" fillId="30" borderId="76" xfId="0" applyFont="1" applyFill="1" applyBorder="1" applyAlignment="1" applyProtection="1">
      <alignment horizontal="right" vertical="center"/>
    </xf>
    <xf numFmtId="174" fontId="3" fillId="33" borderId="114" xfId="265" applyNumberFormat="1" applyFont="1" applyFill="1" applyBorder="1" applyAlignment="1" applyProtection="1">
      <alignment horizontal="right" vertical="center"/>
    </xf>
    <xf numFmtId="174" fontId="3" fillId="30" borderId="111" xfId="265" applyNumberFormat="1" applyFont="1" applyFill="1" applyBorder="1" applyAlignment="1" applyProtection="1">
      <alignment horizontal="right" vertical="center"/>
    </xf>
    <xf numFmtId="174" fontId="3" fillId="33" borderId="111" xfId="265" applyNumberFormat="1" applyFont="1" applyFill="1" applyBorder="1" applyAlignment="1" applyProtection="1">
      <alignment horizontal="right" vertical="center"/>
    </xf>
    <xf numFmtId="174" fontId="3" fillId="33" borderId="76" xfId="265" applyNumberFormat="1" applyFont="1" applyFill="1" applyBorder="1" applyAlignment="1" applyProtection="1">
      <alignment horizontal="right" vertical="center"/>
    </xf>
    <xf numFmtId="175" fontId="2" fillId="33" borderId="114" xfId="265" applyNumberFormat="1" applyFont="1" applyFill="1" applyBorder="1" applyAlignment="1" applyProtection="1">
      <alignment horizontal="right" vertical="center"/>
    </xf>
    <xf numFmtId="175" fontId="2" fillId="30" borderId="111" xfId="265" applyNumberFormat="1" applyFont="1" applyFill="1" applyBorder="1" applyAlignment="1" applyProtection="1">
      <alignment horizontal="right" vertical="center"/>
    </xf>
    <xf numFmtId="175" fontId="2" fillId="33" borderId="111" xfId="265" applyNumberFormat="1" applyFont="1" applyFill="1" applyBorder="1" applyAlignment="1" applyProtection="1">
      <alignment horizontal="right" vertical="center"/>
    </xf>
    <xf numFmtId="175" fontId="2" fillId="33" borderId="76" xfId="265" applyNumberFormat="1" applyFont="1" applyFill="1" applyBorder="1" applyAlignment="1" applyProtection="1">
      <alignment horizontal="right" vertical="center"/>
    </xf>
    <xf numFmtId="0" fontId="84" fillId="30" borderId="22" xfId="0" applyFont="1" applyFill="1" applyBorder="1" applyAlignment="1" applyProtection="1">
      <alignment vertical="center"/>
    </xf>
    <xf numFmtId="0" fontId="86" fillId="30" borderId="14" xfId="0" applyFont="1" applyFill="1" applyBorder="1" applyAlignment="1" applyProtection="1">
      <alignment horizontal="left" vertical="center"/>
    </xf>
    <xf numFmtId="0" fontId="86" fillId="30" borderId="31" xfId="0" applyFont="1" applyFill="1" applyBorder="1" applyAlignment="1" applyProtection="1">
      <alignment horizontal="left" vertical="center"/>
    </xf>
    <xf numFmtId="175" fontId="2" fillId="30" borderId="114" xfId="265" applyNumberFormat="1" applyFont="1" applyFill="1" applyBorder="1" applyAlignment="1" applyProtection="1">
      <alignment horizontal="right" vertical="center"/>
    </xf>
    <xf numFmtId="3" fontId="2" fillId="33" borderId="83" xfId="265" applyNumberFormat="1" applyFont="1" applyFill="1" applyBorder="1" applyAlignment="1" applyProtection="1">
      <alignment horizontal="right" vertical="center"/>
    </xf>
    <xf numFmtId="3" fontId="2" fillId="30" borderId="115" xfId="265" applyNumberFormat="1" applyFont="1" applyFill="1" applyBorder="1" applyAlignment="1" applyProtection="1">
      <alignment horizontal="right" vertical="center"/>
    </xf>
    <xf numFmtId="0" fontId="50" fillId="33" borderId="115" xfId="0" applyFont="1" applyFill="1" applyBorder="1" applyAlignment="1" applyProtection="1">
      <alignment horizontal="center" vertical="center"/>
    </xf>
    <xf numFmtId="3" fontId="2" fillId="30" borderId="130" xfId="265" applyNumberFormat="1" applyFont="1" applyFill="1" applyBorder="1" applyAlignment="1" applyProtection="1">
      <alignment horizontal="right" vertical="center"/>
    </xf>
    <xf numFmtId="3" fontId="2" fillId="30" borderId="22" xfId="265" applyNumberFormat="1" applyFont="1" applyFill="1" applyBorder="1" applyAlignment="1" applyProtection="1">
      <alignment horizontal="right" vertical="center"/>
    </xf>
    <xf numFmtId="166" fontId="3" fillId="33" borderId="83" xfId="265" applyNumberFormat="1" applyFont="1" applyFill="1" applyBorder="1" applyAlignment="1" applyProtection="1">
      <alignment horizontal="right" vertical="center"/>
    </xf>
    <xf numFmtId="166" fontId="3" fillId="30" borderId="115" xfId="265" applyNumberFormat="1" applyFont="1" applyFill="1" applyBorder="1" applyAlignment="1" applyProtection="1">
      <alignment horizontal="right" vertical="center"/>
    </xf>
    <xf numFmtId="166" fontId="50" fillId="33" borderId="115" xfId="0" applyNumberFormat="1" applyFont="1" applyFill="1" applyBorder="1" applyAlignment="1" applyProtection="1">
      <alignment horizontal="center" vertical="center"/>
    </xf>
    <xf numFmtId="166" fontId="3" fillId="30" borderId="49" xfId="265" applyNumberFormat="1" applyFont="1" applyFill="1" applyBorder="1" applyAlignment="1" applyProtection="1">
      <alignment horizontal="right" vertical="center"/>
    </xf>
    <xf numFmtId="0" fontId="76" fillId="30" borderId="0" xfId="0" applyFont="1" applyFill="1" applyAlignment="1" applyProtection="1">
      <alignment vertical="center"/>
    </xf>
    <xf numFmtId="166" fontId="2" fillId="30" borderId="25" xfId="265" applyNumberFormat="1" applyFont="1" applyFill="1" applyBorder="1" applyAlignment="1" applyProtection="1">
      <alignment horizontal="right" vertical="center"/>
    </xf>
    <xf numFmtId="3" fontId="2" fillId="30" borderId="25" xfId="265" applyNumberFormat="1" applyFont="1" applyFill="1" applyBorder="1" applyAlignment="1" applyProtection="1">
      <alignment horizontal="right" vertical="center"/>
    </xf>
    <xf numFmtId="174" fontId="2" fillId="30" borderId="128" xfId="265" applyNumberFormat="1" applyFont="1" applyFill="1" applyBorder="1" applyAlignment="1" applyProtection="1">
      <alignment horizontal="right" vertical="center"/>
    </xf>
    <xf numFmtId="0" fontId="87" fillId="30" borderId="0" xfId="0" applyFont="1" applyFill="1" applyAlignment="1" applyProtection="1">
      <alignment horizontal="right"/>
    </xf>
    <xf numFmtId="0" fontId="87" fillId="30" borderId="0" xfId="0" applyFont="1" applyFill="1" applyProtection="1"/>
    <xf numFmtId="0" fontId="3" fillId="30" borderId="99" xfId="254" applyFont="1" applyFill="1" applyBorder="1" applyProtection="1"/>
    <xf numFmtId="0" fontId="3" fillId="30" borderId="100" xfId="254" applyFont="1" applyFill="1" applyBorder="1" applyProtection="1"/>
    <xf numFmtId="0" fontId="3" fillId="30" borderId="52" xfId="254" applyFont="1" applyFill="1" applyBorder="1" applyAlignment="1" applyProtection="1">
      <alignment horizontal="right"/>
    </xf>
    <xf numFmtId="0" fontId="3" fillId="30" borderId="99" xfId="254" applyFont="1" applyFill="1" applyBorder="1" applyAlignment="1" applyProtection="1">
      <alignment horizontal="center"/>
    </xf>
    <xf numFmtId="0" fontId="3" fillId="30" borderId="104" xfId="254" applyFont="1" applyFill="1" applyBorder="1" applyAlignment="1" applyProtection="1">
      <alignment horizontal="center"/>
    </xf>
    <xf numFmtId="0" fontId="3" fillId="30" borderId="0" xfId="254" applyFont="1" applyFill="1" applyAlignment="1" applyProtection="1"/>
    <xf numFmtId="4" fontId="3" fillId="30" borderId="104" xfId="254" applyNumberFormat="1" applyFont="1" applyFill="1" applyBorder="1" applyAlignment="1" applyProtection="1">
      <alignment horizontal="center"/>
    </xf>
    <xf numFmtId="4" fontId="3" fillId="30" borderId="0" xfId="254" applyNumberFormat="1" applyFont="1" applyFill="1" applyAlignment="1" applyProtection="1"/>
    <xf numFmtId="0" fontId="3" fillId="30" borderId="0" xfId="254" applyFont="1" applyFill="1" applyProtection="1"/>
    <xf numFmtId="0" fontId="12" fillId="30" borderId="0" xfId="254" applyFont="1" applyFill="1" applyProtection="1"/>
    <xf numFmtId="0" fontId="12" fillId="30" borderId="0" xfId="254" applyFont="1" applyFill="1" applyAlignment="1" applyProtection="1">
      <alignment horizontal="right"/>
    </xf>
    <xf numFmtId="0" fontId="12" fillId="30" borderId="0" xfId="254" applyFont="1" applyFill="1" applyAlignment="1" applyProtection="1"/>
    <xf numFmtId="0" fontId="39" fillId="30" borderId="0" xfId="254" applyFont="1" applyFill="1" applyAlignment="1" applyProtection="1">
      <alignment horizontal="left"/>
    </xf>
    <xf numFmtId="0" fontId="2" fillId="30" borderId="0" xfId="254" applyFill="1" applyProtection="1"/>
    <xf numFmtId="0" fontId="2" fillId="30" borderId="0" xfId="254" applyFill="1" applyAlignment="1" applyProtection="1">
      <alignment horizontal="right"/>
    </xf>
    <xf numFmtId="0" fontId="2" fillId="30" borderId="0" xfId="254" applyFont="1" applyFill="1" applyProtection="1"/>
    <xf numFmtId="174" fontId="2" fillId="30" borderId="0" xfId="254" applyNumberFormat="1" applyFont="1" applyFill="1" applyAlignment="1" applyProtection="1">
      <alignment vertical="center"/>
    </xf>
    <xf numFmtId="0" fontId="2" fillId="30" borderId="0" xfId="254" applyFont="1" applyFill="1" applyAlignment="1" applyProtection="1">
      <alignment vertical="center"/>
    </xf>
    <xf numFmtId="0" fontId="2" fillId="30" borderId="44" xfId="254" applyFont="1" applyFill="1" applyBorder="1" applyProtection="1"/>
    <xf numFmtId="0" fontId="2" fillId="30" borderId="18" xfId="232" applyFont="1" applyFill="1" applyBorder="1" applyAlignment="1" applyProtection="1">
      <alignment horizontal="left" vertical="center" wrapText="1"/>
    </xf>
    <xf numFmtId="0" fontId="42" fillId="30" borderId="36" xfId="254" applyFont="1" applyFill="1" applyBorder="1" applyAlignment="1" applyProtection="1">
      <alignment horizontal="right" vertical="center"/>
    </xf>
    <xf numFmtId="0" fontId="2" fillId="30" borderId="18" xfId="232" applyFont="1" applyFill="1" applyBorder="1" applyAlignment="1" applyProtection="1">
      <alignment vertical="center" wrapText="1"/>
    </xf>
    <xf numFmtId="0" fontId="3" fillId="30" borderId="18" xfId="254" applyFont="1" applyFill="1" applyBorder="1" applyProtection="1"/>
    <xf numFmtId="3" fontId="42" fillId="30" borderId="43" xfId="266" applyNumberFormat="1" applyFont="1" applyFill="1" applyBorder="1" applyAlignment="1" applyProtection="1">
      <alignment horizontal="left" indent="2"/>
    </xf>
    <xf numFmtId="3" fontId="48" fillId="30" borderId="44" xfId="266" applyNumberFormat="1" applyFont="1" applyFill="1" applyBorder="1" applyAlignment="1" applyProtection="1">
      <alignment horizontal="center"/>
    </xf>
    <xf numFmtId="3" fontId="48" fillId="30" borderId="54" xfId="266" applyNumberFormat="1" applyFont="1" applyFill="1" applyBorder="1" applyAlignment="1" applyProtection="1">
      <alignment horizontal="center"/>
    </xf>
    <xf numFmtId="0" fontId="2" fillId="30" borderId="0" xfId="254" applyFont="1" applyFill="1" applyAlignment="1" applyProtection="1">
      <alignment horizontal="center"/>
    </xf>
    <xf numFmtId="174" fontId="2" fillId="30" borderId="54" xfId="254" applyNumberFormat="1" applyFont="1" applyFill="1" applyBorder="1" applyAlignment="1" applyProtection="1">
      <alignment horizontal="right"/>
    </xf>
    <xf numFmtId="174" fontId="2" fillId="30" borderId="0" xfId="254" applyNumberFormat="1" applyFont="1" applyFill="1" applyAlignment="1" applyProtection="1">
      <alignment horizontal="center"/>
    </xf>
    <xf numFmtId="174" fontId="2" fillId="30" borderId="0" xfId="254" applyNumberFormat="1" applyFont="1" applyFill="1" applyAlignment="1" applyProtection="1"/>
    <xf numFmtId="0" fontId="3" fillId="30" borderId="44" xfId="254" applyFont="1" applyFill="1" applyBorder="1" applyProtection="1"/>
    <xf numFmtId="0" fontId="2" fillId="30" borderId="43" xfId="254" applyFont="1" applyFill="1" applyBorder="1" applyAlignment="1" applyProtection="1">
      <alignment horizontal="right"/>
    </xf>
    <xf numFmtId="0" fontId="3" fillId="30" borderId="44" xfId="254" applyFont="1" applyFill="1" applyBorder="1" applyAlignment="1" applyProtection="1">
      <alignment horizontal="center"/>
    </xf>
    <xf numFmtId="0" fontId="3" fillId="30" borderId="54" xfId="254" applyFont="1" applyFill="1" applyBorder="1" applyAlignment="1" applyProtection="1">
      <alignment horizontal="center"/>
    </xf>
    <xf numFmtId="0" fontId="2" fillId="30" borderId="0" xfId="254" applyFont="1" applyFill="1" applyAlignment="1" applyProtection="1"/>
    <xf numFmtId="174" fontId="2" fillId="30" borderId="54" xfId="254" applyNumberFormat="1" applyFont="1" applyFill="1" applyBorder="1" applyAlignment="1" applyProtection="1"/>
    <xf numFmtId="0" fontId="2" fillId="30" borderId="18" xfId="254" applyFont="1" applyFill="1" applyBorder="1" applyProtection="1"/>
    <xf numFmtId="0" fontId="42" fillId="30" borderId="36" xfId="254" applyFont="1" applyFill="1" applyBorder="1" applyAlignment="1" applyProtection="1">
      <alignment horizontal="right"/>
    </xf>
    <xf numFmtId="0" fontId="2" fillId="0" borderId="18" xfId="225" applyFont="1" applyFill="1" applyBorder="1" applyAlignment="1" applyProtection="1">
      <alignment horizontal="left"/>
    </xf>
    <xf numFmtId="4" fontId="2" fillId="30" borderId="0" xfId="254" applyNumberFormat="1" applyFont="1" applyFill="1" applyAlignment="1" applyProtection="1"/>
    <xf numFmtId="4" fontId="2" fillId="30" borderId="0" xfId="254" applyNumberFormat="1" applyFont="1" applyFill="1" applyProtection="1"/>
    <xf numFmtId="0" fontId="2" fillId="30" borderId="18" xfId="225" applyFill="1" applyBorder="1" applyAlignment="1" applyProtection="1">
      <alignment horizontal="left"/>
    </xf>
    <xf numFmtId="3" fontId="42" fillId="30" borderId="43" xfId="266" applyNumberFormat="1" applyFont="1" applyFill="1" applyBorder="1" applyAlignment="1" applyProtection="1">
      <alignment horizontal="right"/>
    </xf>
    <xf numFmtId="0" fontId="3" fillId="30" borderId="44" xfId="254" applyFont="1" applyFill="1" applyBorder="1" applyAlignment="1" applyProtection="1">
      <alignment vertical="center"/>
    </xf>
    <xf numFmtId="0" fontId="3" fillId="30" borderId="44" xfId="254" applyFont="1" applyFill="1" applyBorder="1" applyAlignment="1" applyProtection="1">
      <alignment horizontal="center" wrapText="1"/>
    </xf>
    <xf numFmtId="0" fontId="3" fillId="30" borderId="54" xfId="254" applyFont="1" applyFill="1" applyBorder="1" applyAlignment="1" applyProtection="1">
      <alignment horizontal="center" wrapText="1"/>
    </xf>
    <xf numFmtId="174" fontId="2" fillId="30" borderId="54" xfId="254" applyNumberFormat="1" applyFont="1" applyFill="1" applyBorder="1" applyAlignment="1" applyProtection="1">
      <alignment horizontal="center"/>
    </xf>
    <xf numFmtId="174" fontId="2" fillId="30" borderId="54" xfId="266" applyNumberFormat="1" applyFont="1" applyFill="1" applyBorder="1" applyAlignment="1" applyProtection="1">
      <alignment horizontal="right"/>
    </xf>
    <xf numFmtId="0" fontId="3" fillId="30" borderId="34" xfId="254" applyFont="1" applyFill="1" applyBorder="1" applyProtection="1"/>
    <xf numFmtId="0" fontId="3" fillId="30" borderId="35" xfId="254" applyFont="1" applyFill="1" applyBorder="1" applyProtection="1"/>
    <xf numFmtId="0" fontId="2" fillId="30" borderId="0" xfId="254" applyFont="1" applyFill="1" applyBorder="1" applyProtection="1"/>
    <xf numFmtId="0" fontId="3" fillId="30" borderId="18" xfId="232" applyFont="1" applyFill="1" applyBorder="1" applyProtection="1"/>
    <xf numFmtId="0" fontId="6" fillId="30" borderId="18" xfId="232" applyFont="1" applyFill="1" applyBorder="1" applyProtection="1"/>
    <xf numFmtId="0" fontId="48" fillId="30" borderId="44" xfId="254" applyFont="1" applyFill="1" applyBorder="1" applyAlignment="1" applyProtection="1">
      <alignment horizontal="center"/>
    </xf>
    <xf numFmtId="0" fontId="48" fillId="30" borderId="54" xfId="254" applyFont="1" applyFill="1" applyBorder="1" applyAlignment="1" applyProtection="1">
      <alignment horizontal="center"/>
    </xf>
    <xf numFmtId="4" fontId="2" fillId="30" borderId="54" xfId="254" applyNumberFormat="1" applyFont="1" applyFill="1" applyBorder="1" applyAlignment="1" applyProtection="1"/>
    <xf numFmtId="0" fontId="3" fillId="30" borderId="26" xfId="254" applyFont="1" applyFill="1" applyBorder="1" applyProtection="1"/>
    <xf numFmtId="0" fontId="3" fillId="30" borderId="0" xfId="254" applyFont="1" applyFill="1" applyBorder="1" applyProtection="1"/>
    <xf numFmtId="0" fontId="3" fillId="30" borderId="27" xfId="254" applyFont="1" applyFill="1" applyBorder="1" applyAlignment="1" applyProtection="1">
      <alignment horizontal="right"/>
    </xf>
    <xf numFmtId="0" fontId="3" fillId="30" borderId="26" xfId="254" applyFont="1" applyFill="1" applyBorder="1" applyAlignment="1" applyProtection="1">
      <alignment horizontal="right"/>
    </xf>
    <xf numFmtId="0" fontId="3" fillId="30" borderId="21" xfId="254" applyFont="1" applyFill="1" applyBorder="1" applyAlignment="1" applyProtection="1">
      <alignment horizontal="right"/>
    </xf>
    <xf numFmtId="0" fontId="3" fillId="30" borderId="83" xfId="254" applyFont="1" applyFill="1" applyBorder="1" applyProtection="1"/>
    <xf numFmtId="0" fontId="3" fillId="30" borderId="76" xfId="254" applyFont="1" applyFill="1" applyBorder="1" applyProtection="1"/>
    <xf numFmtId="0" fontId="3" fillId="30" borderId="84" xfId="254" applyFont="1" applyFill="1" applyBorder="1" applyAlignment="1" applyProtection="1">
      <alignment horizontal="right"/>
    </xf>
    <xf numFmtId="0" fontId="3" fillId="30" borderId="83" xfId="254" applyFont="1" applyFill="1" applyBorder="1" applyAlignment="1" applyProtection="1">
      <alignment horizontal="right"/>
    </xf>
    <xf numFmtId="0" fontId="3" fillId="30" borderId="49" xfId="254" applyFont="1" applyFill="1" applyBorder="1" applyAlignment="1" applyProtection="1">
      <alignment horizontal="right"/>
    </xf>
    <xf numFmtId="0" fontId="36" fillId="30" borderId="0" xfId="236" applyFont="1" applyFill="1" applyProtection="1"/>
    <xf numFmtId="0" fontId="39" fillId="30" borderId="0" xfId="260" applyFont="1" applyFill="1" applyProtection="1"/>
    <xf numFmtId="0" fontId="12" fillId="30" borderId="0" xfId="236" applyFont="1" applyFill="1" applyAlignment="1" applyProtection="1">
      <alignment horizontal="right"/>
    </xf>
    <xf numFmtId="0" fontId="12" fillId="30" borderId="0" xfId="236" applyFont="1" applyFill="1" applyProtection="1"/>
    <xf numFmtId="0" fontId="35" fillId="30" borderId="0" xfId="254" applyFont="1" applyFill="1" applyProtection="1"/>
    <xf numFmtId="0" fontId="2" fillId="30" borderId="0" xfId="254" applyFont="1" applyFill="1" applyAlignment="1" applyProtection="1">
      <alignment horizontal="right"/>
    </xf>
    <xf numFmtId="0" fontId="3" fillId="30" borderId="28" xfId="254" applyFont="1" applyFill="1" applyBorder="1" applyProtection="1"/>
    <xf numFmtId="0" fontId="3" fillId="30" borderId="61" xfId="254" applyFont="1" applyFill="1" applyBorder="1" applyProtection="1"/>
    <xf numFmtId="0" fontId="3" fillId="30" borderId="101" xfId="254" applyFont="1" applyFill="1" applyBorder="1" applyAlignment="1" applyProtection="1">
      <alignment horizontal="right"/>
    </xf>
    <xf numFmtId="0" fontId="3" fillId="30" borderId="28" xfId="254" applyFont="1" applyFill="1" applyBorder="1" applyAlignment="1" applyProtection="1">
      <alignment horizontal="right"/>
    </xf>
    <xf numFmtId="0" fontId="3" fillId="30" borderId="68" xfId="254" applyFont="1" applyFill="1" applyBorder="1" applyAlignment="1" applyProtection="1">
      <alignment horizontal="right"/>
    </xf>
    <xf numFmtId="0" fontId="3" fillId="0" borderId="27" xfId="232" applyFont="1" applyFill="1" applyBorder="1" applyAlignment="1" applyProtection="1">
      <alignment horizontal="center" vertical="center"/>
    </xf>
    <xf numFmtId="0" fontId="3" fillId="0" borderId="21" xfId="232" applyFont="1" applyFill="1" applyBorder="1" applyAlignment="1" applyProtection="1">
      <alignment horizontal="center" vertical="center"/>
    </xf>
    <xf numFmtId="0" fontId="3" fillId="30" borderId="0" xfId="254" applyFont="1" applyFill="1" applyAlignment="1" applyProtection="1">
      <alignment vertical="center"/>
    </xf>
    <xf numFmtId="4" fontId="2" fillId="30" borderId="44" xfId="266" applyNumberFormat="1" applyFont="1" applyFill="1" applyBorder="1" applyProtection="1"/>
    <xf numFmtId="4" fontId="3" fillId="30" borderId="54" xfId="266" applyNumberFormat="1" applyFont="1" applyFill="1" applyBorder="1" applyProtection="1"/>
    <xf numFmtId="0" fontId="2" fillId="30" borderId="0" xfId="225" applyFill="1" applyAlignment="1" applyProtection="1">
      <alignment vertical="center"/>
    </xf>
    <xf numFmtId="0" fontId="50" fillId="30" borderId="26" xfId="259" applyFont="1" applyFill="1" applyBorder="1" applyAlignment="1" applyProtection="1">
      <alignment vertical="center"/>
    </xf>
    <xf numFmtId="0" fontId="39" fillId="30" borderId="0" xfId="259" applyFont="1" applyFill="1" applyAlignment="1" applyProtection="1">
      <alignment horizontal="center" vertical="center"/>
    </xf>
    <xf numFmtId="0" fontId="76" fillId="0" borderId="101" xfId="0" applyFont="1" applyBorder="1" applyAlignment="1" applyProtection="1">
      <alignment horizontal="center" vertical="center"/>
    </xf>
    <xf numFmtId="0" fontId="76" fillId="0" borderId="27" xfId="0" applyFont="1" applyBorder="1" applyAlignment="1" applyProtection="1">
      <alignment horizontal="center" vertical="center"/>
    </xf>
    <xf numFmtId="0" fontId="0" fillId="0" borderId="148" xfId="0" applyBorder="1" applyAlignment="1" applyProtection="1">
      <alignment horizontal="center" vertical="center"/>
    </xf>
    <xf numFmtId="0" fontId="0" fillId="0" borderId="150" xfId="0" applyBorder="1" applyAlignment="1" applyProtection="1">
      <alignment horizontal="center" vertical="center"/>
    </xf>
    <xf numFmtId="0" fontId="0" fillId="0" borderId="84" xfId="0" applyBorder="1" applyAlignment="1" applyProtection="1">
      <alignment horizontal="center" vertical="center"/>
    </xf>
    <xf numFmtId="0" fontId="93" fillId="30" borderId="67" xfId="225" applyFont="1" applyFill="1" applyBorder="1" applyAlignment="1" applyProtection="1">
      <alignment horizontal="center" vertical="center"/>
    </xf>
    <xf numFmtId="0" fontId="93" fillId="30" borderId="66" xfId="225" applyFont="1" applyFill="1" applyBorder="1" applyAlignment="1" applyProtection="1">
      <alignment horizontal="center" vertical="center"/>
    </xf>
    <xf numFmtId="0" fontId="93" fillId="30" borderId="151" xfId="225" applyFont="1" applyFill="1" applyBorder="1" applyAlignment="1" applyProtection="1">
      <alignment horizontal="center" vertical="center"/>
    </xf>
    <xf numFmtId="0" fontId="93" fillId="30" borderId="153" xfId="225" applyFont="1" applyFill="1" applyBorder="1" applyAlignment="1" applyProtection="1">
      <alignment horizontal="center" vertical="center"/>
    </xf>
    <xf numFmtId="0" fontId="93" fillId="30" borderId="145" xfId="225" applyFont="1" applyFill="1" applyBorder="1" applyAlignment="1" applyProtection="1">
      <alignment horizontal="center" vertical="center"/>
    </xf>
    <xf numFmtId="0" fontId="96" fillId="30" borderId="44" xfId="225" applyFont="1" applyFill="1" applyBorder="1" applyAlignment="1" applyProtection="1">
      <alignment vertical="center"/>
    </xf>
    <xf numFmtId="0" fontId="96" fillId="30" borderId="18" xfId="225" applyFont="1" applyFill="1" applyBorder="1" applyAlignment="1" applyProtection="1">
      <alignment vertical="center"/>
    </xf>
    <xf numFmtId="184" fontId="93" fillId="30" borderId="147" xfId="225" applyNumberFormat="1" applyFont="1" applyFill="1" applyBorder="1" applyAlignment="1" applyProtection="1">
      <alignment vertical="center"/>
    </xf>
    <xf numFmtId="10" fontId="93" fillId="30" borderId="154" xfId="159" applyNumberFormat="1" applyFont="1" applyFill="1" applyBorder="1" applyAlignment="1" applyProtection="1">
      <alignment horizontal="right" vertical="center"/>
    </xf>
    <xf numFmtId="184" fontId="93" fillId="30" borderId="43" xfId="225" applyNumberFormat="1" applyFont="1" applyFill="1" applyBorder="1" applyAlignment="1" applyProtection="1">
      <alignment vertical="center"/>
    </xf>
    <xf numFmtId="0" fontId="80" fillId="30" borderId="44" xfId="225" applyFont="1" applyFill="1" applyBorder="1" applyAlignment="1" applyProtection="1">
      <alignment vertical="center"/>
    </xf>
    <xf numFmtId="0" fontId="80" fillId="30" borderId="18" xfId="225" applyFont="1" applyFill="1" applyBorder="1" applyAlignment="1" applyProtection="1">
      <alignment vertical="center"/>
    </xf>
    <xf numFmtId="184" fontId="80" fillId="30" borderId="147" xfId="225" applyNumberFormat="1" applyFont="1" applyFill="1" applyBorder="1" applyAlignment="1" applyProtection="1">
      <alignment vertical="center"/>
    </xf>
    <xf numFmtId="10" fontId="80" fillId="30" borderId="154" xfId="159" applyNumberFormat="1" applyFont="1" applyFill="1" applyBorder="1" applyAlignment="1" applyProtection="1">
      <alignment horizontal="right" vertical="center"/>
    </xf>
    <xf numFmtId="184" fontId="80" fillId="30" borderId="43" xfId="225" applyNumberFormat="1" applyFont="1" applyFill="1" applyBorder="1" applyAlignment="1" applyProtection="1">
      <alignment vertical="center"/>
    </xf>
    <xf numFmtId="0" fontId="80" fillId="30" borderId="44" xfId="225" applyFont="1" applyFill="1" applyBorder="1" applyAlignment="1" applyProtection="1">
      <alignment horizontal="right" vertical="center"/>
    </xf>
    <xf numFmtId="184" fontId="80" fillId="30" borderId="147" xfId="266" applyNumberFormat="1" applyFont="1" applyFill="1" applyBorder="1" applyAlignment="1" applyProtection="1">
      <alignment vertical="center"/>
    </xf>
    <xf numFmtId="184" fontId="80" fillId="33" borderId="147" xfId="266" applyNumberFormat="1" applyFont="1" applyFill="1" applyBorder="1" applyAlignment="1" applyProtection="1">
      <alignment vertical="center"/>
    </xf>
    <xf numFmtId="10" fontId="93" fillId="33" borderId="154" xfId="159" applyNumberFormat="1" applyFont="1" applyFill="1" applyBorder="1" applyAlignment="1" applyProtection="1">
      <alignment horizontal="right" vertical="center"/>
    </xf>
    <xf numFmtId="184" fontId="80" fillId="30" borderId="147" xfId="225" applyNumberFormat="1" applyFont="1" applyFill="1" applyBorder="1" applyAlignment="1" applyProtection="1">
      <alignment horizontal="right" vertical="center"/>
    </xf>
    <xf numFmtId="184" fontId="80" fillId="30" borderId="43" xfId="225" applyNumberFormat="1" applyFont="1" applyFill="1" applyBorder="1" applyAlignment="1" applyProtection="1">
      <alignment horizontal="right" vertical="center"/>
    </xf>
    <xf numFmtId="0" fontId="80" fillId="30" borderId="18" xfId="225" applyFont="1" applyFill="1" applyBorder="1" applyAlignment="1" applyProtection="1">
      <alignment vertical="center" wrapText="1"/>
    </xf>
    <xf numFmtId="184" fontId="93" fillId="30" borderId="147" xfId="266" applyNumberFormat="1" applyFont="1" applyFill="1" applyBorder="1" applyAlignment="1" applyProtection="1">
      <alignment vertical="center"/>
    </xf>
    <xf numFmtId="184" fontId="93" fillId="33" borderId="147" xfId="266" applyNumberFormat="1" applyFont="1" applyFill="1" applyBorder="1" applyAlignment="1" applyProtection="1">
      <alignment vertical="center"/>
    </xf>
    <xf numFmtId="184" fontId="93" fillId="30" borderId="147" xfId="225" applyNumberFormat="1" applyFont="1" applyFill="1" applyBorder="1" applyAlignment="1" applyProtection="1">
      <alignment horizontal="right" vertical="center"/>
    </xf>
    <xf numFmtId="184" fontId="93" fillId="33" borderId="147" xfId="225" applyNumberFormat="1" applyFont="1" applyFill="1" applyBorder="1" applyAlignment="1" applyProtection="1">
      <alignment horizontal="right" vertical="center"/>
    </xf>
    <xf numFmtId="0" fontId="80" fillId="30" borderId="99" xfId="225" applyFont="1" applyFill="1" applyBorder="1" applyAlignment="1" applyProtection="1">
      <alignment horizontal="right" vertical="center"/>
    </xf>
    <xf numFmtId="0" fontId="80" fillId="30" borderId="100" xfId="225" applyFont="1" applyFill="1" applyBorder="1" applyAlignment="1" applyProtection="1">
      <alignment vertical="center" wrapText="1"/>
    </xf>
    <xf numFmtId="184" fontId="97" fillId="30" borderId="148" xfId="266" applyNumberFormat="1" applyFont="1" applyFill="1" applyBorder="1" applyAlignment="1" applyProtection="1">
      <alignment horizontal="right" vertical="center"/>
    </xf>
    <xf numFmtId="10" fontId="97" fillId="30" borderId="150" xfId="159" applyNumberFormat="1" applyFont="1" applyFill="1" applyBorder="1" applyAlignment="1" applyProtection="1">
      <alignment horizontal="right" vertical="center"/>
    </xf>
    <xf numFmtId="184" fontId="97" fillId="30" borderId="52" xfId="266" applyNumberFormat="1" applyFont="1" applyFill="1" applyBorder="1" applyAlignment="1" applyProtection="1">
      <alignment horizontal="right" vertical="center"/>
    </xf>
    <xf numFmtId="0" fontId="93" fillId="30" borderId="14" xfId="225" applyFont="1" applyFill="1" applyBorder="1" applyAlignment="1" applyProtection="1">
      <alignment horizontal="right" vertical="center"/>
    </xf>
    <xf numFmtId="0" fontId="93" fillId="30" borderId="16" xfId="225" applyFont="1" applyFill="1" applyBorder="1" applyAlignment="1" applyProtection="1">
      <alignment vertical="center"/>
    </xf>
    <xf numFmtId="0" fontId="93" fillId="30" borderId="16" xfId="225" applyFont="1" applyFill="1" applyBorder="1" applyAlignment="1" applyProtection="1">
      <alignment vertical="center" wrapText="1"/>
    </xf>
    <xf numFmtId="184" fontId="93" fillId="30" borderId="155" xfId="266" applyNumberFormat="1" applyFont="1" applyFill="1" applyBorder="1" applyAlignment="1" applyProtection="1">
      <alignment horizontal="right" vertical="center"/>
    </xf>
    <xf numFmtId="10" fontId="93" fillId="30" borderId="156" xfId="159" applyNumberFormat="1" applyFont="1" applyFill="1" applyBorder="1" applyAlignment="1" applyProtection="1">
      <alignment horizontal="right" vertical="center"/>
    </xf>
    <xf numFmtId="184" fontId="93" fillId="30" borderId="31" xfId="266" applyNumberFormat="1" applyFont="1" applyFill="1" applyBorder="1" applyAlignment="1" applyProtection="1">
      <alignment horizontal="right" vertical="center"/>
    </xf>
    <xf numFmtId="0" fontId="35" fillId="30" borderId="0" xfId="259" applyFont="1" applyFill="1" applyAlignment="1" applyProtection="1">
      <alignment vertical="center"/>
    </xf>
    <xf numFmtId="0" fontId="12" fillId="30" borderId="0" xfId="259" applyFont="1" applyFill="1" applyAlignment="1" applyProtection="1">
      <alignment vertical="center"/>
    </xf>
    <xf numFmtId="0" fontId="93" fillId="30" borderId="148" xfId="225" applyFont="1" applyFill="1" applyBorder="1" applyAlignment="1" applyProtection="1">
      <alignment horizontal="center" vertical="center"/>
    </xf>
    <xf numFmtId="0" fontId="93" fillId="30" borderId="149" xfId="225" applyFont="1" applyFill="1" applyBorder="1" applyAlignment="1" applyProtection="1">
      <alignment horizontal="center" vertical="center"/>
    </xf>
    <xf numFmtId="0" fontId="93" fillId="30" borderId="150" xfId="225" applyFont="1" applyFill="1" applyBorder="1" applyAlignment="1" applyProtection="1">
      <alignment horizontal="center" vertical="center"/>
    </xf>
    <xf numFmtId="0" fontId="93" fillId="30" borderId="143" xfId="225" applyFont="1" applyFill="1" applyBorder="1" applyAlignment="1" applyProtection="1">
      <alignment horizontal="center" vertical="center"/>
    </xf>
    <xf numFmtId="0" fontId="93" fillId="30" borderId="152" xfId="225" applyFont="1" applyFill="1" applyBorder="1" applyAlignment="1" applyProtection="1">
      <alignment horizontal="center" vertical="center"/>
    </xf>
    <xf numFmtId="0" fontId="93" fillId="30" borderId="146" xfId="225" applyFont="1" applyFill="1" applyBorder="1" applyAlignment="1" applyProtection="1">
      <alignment horizontal="center" vertical="center"/>
    </xf>
    <xf numFmtId="184" fontId="93" fillId="30" borderId="74" xfId="225" applyNumberFormat="1" applyFont="1" applyFill="1" applyBorder="1" applyAlignment="1" applyProtection="1">
      <alignment vertical="center"/>
    </xf>
    <xf numFmtId="184" fontId="93" fillId="30" borderId="154" xfId="225" applyNumberFormat="1" applyFont="1" applyFill="1" applyBorder="1" applyAlignment="1" applyProtection="1">
      <alignment vertical="center"/>
    </xf>
    <xf numFmtId="184" fontId="93" fillId="30" borderId="106" xfId="225" applyNumberFormat="1" applyFont="1" applyFill="1" applyBorder="1" applyAlignment="1" applyProtection="1">
      <alignment vertical="center"/>
    </xf>
    <xf numFmtId="184" fontId="80" fillId="30" borderId="74" xfId="225" applyNumberFormat="1" applyFont="1" applyFill="1" applyBorder="1" applyAlignment="1" applyProtection="1">
      <alignment vertical="center"/>
    </xf>
    <xf numFmtId="184" fontId="93" fillId="30" borderId="154" xfId="266" applyNumberFormat="1" applyFont="1" applyFill="1" applyBorder="1" applyAlignment="1" applyProtection="1">
      <alignment vertical="center"/>
    </xf>
    <xf numFmtId="184" fontId="93" fillId="33" borderId="106" xfId="266" applyNumberFormat="1" applyFont="1" applyFill="1" applyBorder="1" applyAlignment="1" applyProtection="1">
      <alignment vertical="center"/>
    </xf>
    <xf numFmtId="184" fontId="93" fillId="33" borderId="154" xfId="266" applyNumberFormat="1" applyFont="1" applyFill="1" applyBorder="1" applyAlignment="1" applyProtection="1">
      <alignment vertical="center"/>
    </xf>
    <xf numFmtId="184" fontId="93" fillId="30" borderId="106" xfId="266" applyNumberFormat="1" applyFont="1" applyFill="1" applyBorder="1" applyAlignment="1" applyProtection="1">
      <alignment vertical="center"/>
    </xf>
    <xf numFmtId="184" fontId="80" fillId="30" borderId="154" xfId="225" applyNumberFormat="1" applyFont="1" applyFill="1" applyBorder="1" applyAlignment="1" applyProtection="1">
      <alignment vertical="center"/>
    </xf>
    <xf numFmtId="184" fontId="80" fillId="30" borderId="106" xfId="225" applyNumberFormat="1" applyFont="1" applyFill="1" applyBorder="1" applyAlignment="1" applyProtection="1">
      <alignment vertical="center"/>
    </xf>
    <xf numFmtId="184" fontId="93" fillId="30" borderId="74" xfId="266" applyNumberFormat="1" applyFont="1" applyFill="1" applyBorder="1" applyAlignment="1" applyProtection="1">
      <alignment vertical="center"/>
    </xf>
    <xf numFmtId="184" fontId="93" fillId="33" borderId="74" xfId="266" applyNumberFormat="1" applyFont="1" applyFill="1" applyBorder="1" applyAlignment="1" applyProtection="1">
      <alignment vertical="center"/>
    </xf>
    <xf numFmtId="184" fontId="80" fillId="30" borderId="148" xfId="266" applyNumberFormat="1" applyFont="1" applyFill="1" applyBorder="1" applyAlignment="1" applyProtection="1">
      <alignment vertical="center"/>
    </xf>
    <xf numFmtId="184" fontId="80" fillId="30" borderId="149" xfId="266" applyNumberFormat="1" applyFont="1" applyFill="1" applyBorder="1" applyAlignment="1" applyProtection="1">
      <alignment vertical="center"/>
    </xf>
    <xf numFmtId="184" fontId="80" fillId="30" borderId="150" xfId="266" applyNumberFormat="1" applyFont="1" applyFill="1" applyBorder="1" applyAlignment="1" applyProtection="1">
      <alignment vertical="center"/>
    </xf>
    <xf numFmtId="184" fontId="93" fillId="30" borderId="150" xfId="266" applyNumberFormat="1" applyFont="1" applyFill="1" applyBorder="1" applyAlignment="1" applyProtection="1">
      <alignment vertical="center"/>
    </xf>
    <xf numFmtId="184" fontId="93" fillId="30" borderId="143" xfId="266" applyNumberFormat="1" applyFont="1" applyFill="1" applyBorder="1" applyAlignment="1" applyProtection="1">
      <alignment vertical="center"/>
    </xf>
    <xf numFmtId="0" fontId="80" fillId="30" borderId="14" xfId="225" applyFont="1" applyFill="1" applyBorder="1" applyAlignment="1" applyProtection="1">
      <alignment vertical="center"/>
    </xf>
    <xf numFmtId="0" fontId="80" fillId="30" borderId="16" xfId="225" applyFont="1" applyFill="1" applyBorder="1" applyAlignment="1" applyProtection="1">
      <alignment vertical="center"/>
    </xf>
    <xf numFmtId="184" fontId="93" fillId="30" borderId="155" xfId="225" applyNumberFormat="1" applyFont="1" applyFill="1" applyBorder="1" applyAlignment="1" applyProtection="1">
      <alignment vertical="center"/>
    </xf>
    <xf numFmtId="184" fontId="93" fillId="30" borderId="78" xfId="225" applyNumberFormat="1" applyFont="1" applyFill="1" applyBorder="1" applyAlignment="1" applyProtection="1">
      <alignment vertical="center"/>
    </xf>
    <xf numFmtId="184" fontId="93" fillId="30" borderId="156" xfId="225" applyNumberFormat="1" applyFont="1" applyFill="1" applyBorder="1" applyAlignment="1" applyProtection="1">
      <alignment vertical="center"/>
    </xf>
    <xf numFmtId="184" fontId="93" fillId="30" borderId="79" xfId="225" applyNumberFormat="1" applyFont="1" applyFill="1" applyBorder="1" applyAlignment="1" applyProtection="1">
      <alignment vertical="center"/>
    </xf>
    <xf numFmtId="0" fontId="42" fillId="30" borderId="0" xfId="225" applyFont="1" applyFill="1" applyAlignment="1" applyProtection="1">
      <alignment horizontal="right" vertical="center"/>
    </xf>
    <xf numFmtId="0" fontId="42" fillId="30" borderId="0" xfId="225" applyFont="1" applyFill="1" applyAlignment="1" applyProtection="1">
      <alignment vertical="center"/>
    </xf>
    <xf numFmtId="0" fontId="48" fillId="30" borderId="0" xfId="0" applyFont="1" applyFill="1" applyAlignment="1" applyProtection="1">
      <alignment vertical="center"/>
    </xf>
    <xf numFmtId="10" fontId="48" fillId="30" borderId="0" xfId="159" applyNumberFormat="1" applyFont="1" applyFill="1" applyAlignment="1" applyProtection="1">
      <alignment horizontal="right" vertical="center"/>
    </xf>
    <xf numFmtId="0" fontId="48" fillId="30" borderId="0" xfId="159" applyNumberFormat="1" applyFont="1" applyFill="1" applyAlignment="1" applyProtection="1">
      <alignment horizontal="right" vertical="center"/>
    </xf>
    <xf numFmtId="0" fontId="2" fillId="30" borderId="0" xfId="225" applyFill="1" applyAlignment="1" applyProtection="1">
      <alignment horizontal="right" vertical="center"/>
    </xf>
    <xf numFmtId="10" fontId="2" fillId="30" borderId="0" xfId="159" applyNumberFormat="1" applyFont="1" applyFill="1" applyAlignment="1" applyProtection="1">
      <alignment vertical="center"/>
    </xf>
    <xf numFmtId="10" fontId="2" fillId="30" borderId="0" xfId="159" applyNumberFormat="1" applyFont="1" applyFill="1" applyAlignment="1" applyProtection="1">
      <alignment horizontal="right" vertical="center"/>
    </xf>
    <xf numFmtId="0" fontId="2" fillId="30" borderId="61" xfId="225" applyFill="1" applyBorder="1" applyProtection="1"/>
    <xf numFmtId="0" fontId="2" fillId="30" borderId="76" xfId="225" applyFill="1" applyBorder="1" applyProtection="1"/>
    <xf numFmtId="0" fontId="3" fillId="30" borderId="14" xfId="225" applyFont="1" applyFill="1" applyBorder="1" applyAlignment="1" applyProtection="1">
      <alignment horizontal="center"/>
    </xf>
    <xf numFmtId="0" fontId="3" fillId="30" borderId="77" xfId="225" applyFont="1" applyFill="1" applyBorder="1" applyAlignment="1" applyProtection="1">
      <alignment horizontal="center"/>
    </xf>
    <xf numFmtId="0" fontId="3" fillId="30" borderId="78" xfId="225" applyFont="1" applyFill="1" applyBorder="1" applyAlignment="1" applyProtection="1">
      <alignment horizontal="center"/>
    </xf>
    <xf numFmtId="0" fontId="3" fillId="30" borderId="16" xfId="225" applyFont="1" applyFill="1" applyBorder="1" applyAlignment="1" applyProtection="1">
      <alignment horizontal="center"/>
    </xf>
    <xf numFmtId="0" fontId="3" fillId="30" borderId="79" xfId="225" applyFont="1" applyFill="1" applyBorder="1" applyAlignment="1" applyProtection="1">
      <alignment horizontal="center"/>
    </xf>
    <xf numFmtId="0" fontId="3" fillId="30" borderId="72" xfId="225" applyFont="1" applyFill="1" applyBorder="1" applyAlignment="1" applyProtection="1">
      <alignment horizontal="center"/>
    </xf>
    <xf numFmtId="0" fontId="3" fillId="30" borderId="31" xfId="225" applyFont="1" applyFill="1" applyBorder="1" applyAlignment="1" applyProtection="1">
      <alignment horizontal="center"/>
    </xf>
    <xf numFmtId="0" fontId="3" fillId="30" borderId="28" xfId="225" applyFont="1" applyFill="1" applyBorder="1" applyAlignment="1" applyProtection="1">
      <alignment horizontal="center" vertical="center"/>
    </xf>
    <xf numFmtId="0" fontId="3" fillId="30" borderId="80" xfId="225" applyFont="1" applyFill="1" applyBorder="1" applyAlignment="1" applyProtection="1">
      <alignment horizontal="center" vertical="center"/>
    </xf>
    <xf numFmtId="0" fontId="3" fillId="30" borderId="81" xfId="225" applyFont="1" applyFill="1" applyBorder="1" applyAlignment="1" applyProtection="1">
      <alignment horizontal="center" vertical="center"/>
    </xf>
    <xf numFmtId="0" fontId="3" fillId="30" borderId="61" xfId="225" applyFont="1" applyFill="1" applyBorder="1" applyAlignment="1" applyProtection="1">
      <alignment horizontal="center" vertical="center"/>
    </xf>
    <xf numFmtId="0" fontId="3" fillId="30" borderId="82" xfId="225" applyFont="1" applyFill="1" applyBorder="1" applyAlignment="1" applyProtection="1">
      <alignment horizontal="center" vertical="center"/>
    </xf>
    <xf numFmtId="0" fontId="37" fillId="30" borderId="83" xfId="225" applyFont="1" applyFill="1" applyBorder="1" applyAlignment="1" applyProtection="1">
      <alignment horizontal="center" vertical="center"/>
    </xf>
    <xf numFmtId="0" fontId="37" fillId="30" borderId="76" xfId="225" applyFont="1" applyFill="1" applyBorder="1" applyAlignment="1" applyProtection="1">
      <alignment horizontal="center" vertical="center"/>
    </xf>
    <xf numFmtId="0" fontId="37" fillId="30" borderId="84" xfId="225" applyFont="1" applyFill="1" applyBorder="1" applyAlignment="1" applyProtection="1">
      <alignment horizontal="center" vertical="center"/>
    </xf>
    <xf numFmtId="0" fontId="3" fillId="30" borderId="83" xfId="225" applyFont="1" applyFill="1" applyBorder="1" applyAlignment="1" applyProtection="1">
      <alignment horizontal="center" vertical="center"/>
    </xf>
    <xf numFmtId="0" fontId="3" fillId="30" borderId="85" xfId="225" applyFont="1" applyFill="1" applyBorder="1" applyAlignment="1" applyProtection="1">
      <alignment horizontal="center" vertical="center"/>
    </xf>
    <xf numFmtId="0" fontId="3" fillId="30" borderId="86" xfId="225" applyFont="1" applyFill="1" applyBorder="1" applyAlignment="1" applyProtection="1">
      <alignment horizontal="center" vertical="center"/>
    </xf>
    <xf numFmtId="0" fontId="3" fillId="30" borderId="87" xfId="225" applyFont="1" applyFill="1" applyBorder="1" applyAlignment="1" applyProtection="1">
      <alignment horizontal="center" vertical="center"/>
    </xf>
    <xf numFmtId="0" fontId="3" fillId="30" borderId="88" xfId="225" applyFont="1" applyFill="1" applyBorder="1" applyAlignment="1" applyProtection="1">
      <alignment horizontal="center" vertical="center"/>
    </xf>
    <xf numFmtId="0" fontId="3" fillId="30" borderId="84" xfId="225" applyFont="1" applyFill="1" applyBorder="1" applyAlignment="1" applyProtection="1">
      <alignment horizontal="center" vertical="center"/>
    </xf>
    <xf numFmtId="0" fontId="3" fillId="30" borderId="34" xfId="225" applyFont="1" applyFill="1" applyBorder="1" applyProtection="1"/>
    <xf numFmtId="0" fontId="2" fillId="30" borderId="35" xfId="225" applyFont="1" applyFill="1" applyBorder="1" applyProtection="1"/>
    <xf numFmtId="0" fontId="2" fillId="30" borderId="36" xfId="225" applyFont="1" applyFill="1" applyBorder="1" applyProtection="1"/>
    <xf numFmtId="0" fontId="2" fillId="30" borderId="89" xfId="225" applyFont="1" applyFill="1" applyBorder="1" applyProtection="1"/>
    <xf numFmtId="0" fontId="2" fillId="30" borderId="90" xfId="225" applyFont="1" applyFill="1" applyBorder="1" applyProtection="1"/>
    <xf numFmtId="0" fontId="2" fillId="30" borderId="91" xfId="225" applyFont="1" applyFill="1" applyBorder="1" applyProtection="1"/>
    <xf numFmtId="0" fontId="3" fillId="30" borderId="34" xfId="225" applyFont="1" applyFill="1" applyBorder="1" applyAlignment="1" applyProtection="1">
      <alignment horizontal="right"/>
    </xf>
    <xf numFmtId="0" fontId="3" fillId="30" borderId="35" xfId="225" applyFont="1" applyFill="1" applyBorder="1" applyProtection="1"/>
    <xf numFmtId="0" fontId="3" fillId="30" borderId="36" xfId="225" applyFont="1" applyFill="1" applyBorder="1" applyProtection="1"/>
    <xf numFmtId="0" fontId="2" fillId="30" borderId="34" xfId="225" applyFill="1" applyBorder="1" applyProtection="1"/>
    <xf numFmtId="0" fontId="2" fillId="30" borderId="35" xfId="225" applyFill="1" applyBorder="1" applyAlignment="1" applyProtection="1">
      <alignment horizontal="right"/>
    </xf>
    <xf numFmtId="3" fontId="42" fillId="30" borderId="36" xfId="266" applyNumberFormat="1" applyFont="1" applyFill="1" applyBorder="1" applyAlignment="1" applyProtection="1">
      <alignment horizontal="right"/>
    </xf>
    <xf numFmtId="0" fontId="2" fillId="30" borderId="34" xfId="225" applyFont="1" applyFill="1" applyBorder="1" applyProtection="1"/>
    <xf numFmtId="4" fontId="2" fillId="30" borderId="89" xfId="225" applyNumberFormat="1" applyFont="1" applyFill="1" applyBorder="1" applyProtection="1"/>
    <xf numFmtId="4" fontId="2" fillId="30" borderId="90" xfId="225" applyNumberFormat="1" applyFont="1" applyFill="1" applyBorder="1" applyProtection="1"/>
    <xf numFmtId="4" fontId="2" fillId="30" borderId="35" xfId="225" applyNumberFormat="1" applyFont="1" applyFill="1" applyBorder="1" applyProtection="1"/>
    <xf numFmtId="4" fontId="2" fillId="30" borderId="36" xfId="225" applyNumberFormat="1" applyFont="1" applyFill="1" applyBorder="1" applyProtection="1"/>
    <xf numFmtId="0" fontId="3" fillId="30" borderId="0" xfId="225" applyFont="1" applyFill="1" applyProtection="1"/>
    <xf numFmtId="0" fontId="2" fillId="30" borderId="36" xfId="225" applyFont="1" applyFill="1" applyBorder="1" applyAlignment="1" applyProtection="1">
      <alignment horizontal="right"/>
    </xf>
    <xf numFmtId="0" fontId="3" fillId="30" borderId="35" xfId="225" applyFont="1" applyFill="1" applyBorder="1" applyAlignment="1" applyProtection="1">
      <alignment wrapText="1"/>
    </xf>
    <xf numFmtId="0" fontId="2" fillId="30" borderId="36" xfId="225" applyFill="1" applyBorder="1" applyAlignment="1" applyProtection="1">
      <alignment horizontal="right"/>
    </xf>
    <xf numFmtId="4" fontId="2" fillId="30" borderId="92" xfId="225" applyNumberFormat="1" applyFont="1" applyFill="1" applyBorder="1" applyProtection="1"/>
    <xf numFmtId="0" fontId="3" fillId="30" borderId="34" xfId="225" applyFont="1" applyFill="1" applyBorder="1" applyAlignment="1" applyProtection="1">
      <alignment horizontal="right" vertical="center"/>
    </xf>
    <xf numFmtId="0" fontId="3" fillId="30" borderId="18" xfId="225" applyFont="1" applyFill="1" applyBorder="1" applyAlignment="1" applyProtection="1">
      <alignment vertical="center"/>
    </xf>
    <xf numFmtId="3" fontId="42" fillId="30" borderId="36" xfId="266" applyNumberFormat="1" applyFont="1" applyFill="1" applyBorder="1" applyAlignment="1" applyProtection="1">
      <alignment horizontal="right" vertical="center"/>
    </xf>
    <xf numFmtId="0" fontId="3" fillId="30" borderId="35" xfId="225" applyFont="1" applyFill="1" applyBorder="1" applyAlignment="1" applyProtection="1">
      <alignment vertical="center"/>
    </xf>
    <xf numFmtId="0" fontId="3" fillId="30" borderId="48" xfId="225" applyFont="1" applyFill="1" applyBorder="1" applyAlignment="1" applyProtection="1">
      <alignment horizontal="right" vertical="center"/>
    </xf>
    <xf numFmtId="0" fontId="3" fillId="30" borderId="44" xfId="225" applyFont="1" applyFill="1" applyBorder="1" applyAlignment="1" applyProtection="1">
      <alignment horizontal="right" vertical="center"/>
    </xf>
    <xf numFmtId="0" fontId="3" fillId="30" borderId="35" xfId="225" applyFont="1" applyFill="1" applyBorder="1" applyAlignment="1" applyProtection="1">
      <alignment vertical="center" wrapText="1"/>
    </xf>
    <xf numFmtId="0" fontId="2" fillId="30" borderId="0" xfId="225" applyFont="1" applyFill="1" applyAlignment="1" applyProtection="1">
      <alignment vertical="top"/>
    </xf>
    <xf numFmtId="0" fontId="2" fillId="30" borderId="83" xfId="225" applyFill="1" applyBorder="1" applyProtection="1"/>
    <xf numFmtId="0" fontId="2" fillId="30" borderId="84" xfId="225" applyFill="1" applyBorder="1" applyAlignment="1" applyProtection="1">
      <alignment horizontal="right"/>
    </xf>
    <xf numFmtId="4" fontId="51" fillId="30" borderId="93" xfId="225" applyNumberFormat="1" applyFont="1" applyFill="1" applyBorder="1" applyProtection="1"/>
    <xf numFmtId="4" fontId="51" fillId="30" borderId="87" xfId="225" applyNumberFormat="1" applyFont="1" applyFill="1" applyBorder="1" applyProtection="1"/>
    <xf numFmtId="4" fontId="51" fillId="30" borderId="76" xfId="225" applyNumberFormat="1" applyFont="1" applyFill="1" applyBorder="1" applyProtection="1"/>
    <xf numFmtId="4" fontId="51" fillId="30" borderId="84" xfId="225" applyNumberFormat="1" applyFont="1" applyFill="1" applyBorder="1" applyProtection="1"/>
    <xf numFmtId="0" fontId="2" fillId="30" borderId="26" xfId="225" applyFill="1" applyBorder="1" applyProtection="1"/>
    <xf numFmtId="0" fontId="2" fillId="30" borderId="0" xfId="225" applyFill="1" applyBorder="1" applyProtection="1"/>
    <xf numFmtId="0" fontId="2" fillId="30" borderId="105" xfId="225" applyFont="1" applyFill="1" applyBorder="1" applyProtection="1"/>
    <xf numFmtId="4" fontId="2" fillId="30" borderId="105" xfId="225" applyNumberFormat="1" applyFont="1" applyFill="1" applyBorder="1" applyProtection="1"/>
    <xf numFmtId="4" fontId="51" fillId="30" borderId="49" xfId="225" applyNumberFormat="1" applyFont="1" applyFill="1" applyBorder="1" applyProtection="1"/>
    <xf numFmtId="0" fontId="80" fillId="30" borderId="0" xfId="0" applyFont="1" applyFill="1" applyAlignment="1" applyProtection="1">
      <alignment vertical="center"/>
    </xf>
    <xf numFmtId="0" fontId="39" fillId="30" borderId="0" xfId="261" applyFont="1" applyFill="1" applyAlignment="1" applyProtection="1">
      <alignment horizontal="left" vertical="center"/>
    </xf>
    <xf numFmtId="0" fontId="12" fillId="30" borderId="0" xfId="152" applyFont="1" applyFill="1" applyAlignment="1" applyProtection="1">
      <alignment vertical="center"/>
    </xf>
    <xf numFmtId="2" fontId="12" fillId="30" borderId="0" xfId="152" applyNumberFormat="1" applyFont="1" applyFill="1" applyAlignment="1" applyProtection="1">
      <alignment vertical="center"/>
    </xf>
    <xf numFmtId="4" fontId="39" fillId="30" borderId="0" xfId="261" applyNumberFormat="1" applyFont="1" applyFill="1" applyAlignment="1" applyProtection="1">
      <alignment horizontal="right" vertical="center"/>
    </xf>
    <xf numFmtId="0" fontId="12" fillId="30" borderId="0" xfId="261" applyFont="1" applyFill="1" applyAlignment="1" applyProtection="1">
      <alignment vertical="center"/>
    </xf>
    <xf numFmtId="0" fontId="12" fillId="30" borderId="0" xfId="261" applyFont="1" applyFill="1" applyAlignment="1" applyProtection="1">
      <alignment horizontal="center" vertical="center"/>
    </xf>
    <xf numFmtId="0" fontId="2" fillId="30" borderId="0" xfId="261" applyFont="1" applyFill="1" applyAlignment="1" applyProtection="1">
      <alignment horizontal="right" vertical="center"/>
    </xf>
    <xf numFmtId="0" fontId="2" fillId="30" borderId="0" xfId="232" applyFill="1" applyAlignment="1" applyProtection="1">
      <alignment horizontal="right" vertical="center"/>
    </xf>
    <xf numFmtId="0" fontId="93" fillId="30" borderId="148" xfId="0" applyFont="1" applyFill="1" applyBorder="1" applyAlignment="1" applyProtection="1">
      <alignment horizontal="center" vertical="center"/>
    </xf>
    <xf numFmtId="0" fontId="93" fillId="30" borderId="149" xfId="0" applyFont="1" applyFill="1" applyBorder="1" applyAlignment="1" applyProtection="1">
      <alignment horizontal="center" vertical="center"/>
    </xf>
    <xf numFmtId="0" fontId="93" fillId="30" borderId="150" xfId="0" applyFont="1" applyFill="1" applyBorder="1" applyAlignment="1" applyProtection="1">
      <alignment horizontal="center" vertical="center"/>
    </xf>
    <xf numFmtId="4" fontId="80" fillId="30" borderId="40" xfId="0" quotePrefix="1" applyNumberFormat="1" applyFont="1" applyFill="1" applyBorder="1" applyAlignment="1" applyProtection="1">
      <alignment vertical="center"/>
    </xf>
    <xf numFmtId="4" fontId="80" fillId="30" borderId="57" xfId="0" quotePrefix="1" applyNumberFormat="1" applyFont="1" applyFill="1" applyBorder="1" applyAlignment="1" applyProtection="1">
      <alignment vertical="center"/>
    </xf>
    <xf numFmtId="0" fontId="93" fillId="30" borderId="34" xfId="225" applyFont="1" applyFill="1" applyBorder="1" applyAlignment="1" applyProtection="1">
      <alignment horizontal="center" vertical="center"/>
    </xf>
    <xf numFmtId="0" fontId="93" fillId="30" borderId="35" xfId="225" applyFont="1" applyFill="1" applyBorder="1" applyAlignment="1" applyProtection="1">
      <alignment horizontal="center" vertical="center"/>
    </xf>
    <xf numFmtId="184" fontId="80" fillId="30" borderId="40" xfId="0" applyNumberFormat="1" applyFont="1" applyFill="1" applyBorder="1" applyAlignment="1" applyProtection="1">
      <alignment vertical="center"/>
    </xf>
    <xf numFmtId="184" fontId="80" fillId="30" borderId="147" xfId="0" applyNumberFormat="1" applyFont="1" applyFill="1" applyBorder="1" applyAlignment="1" applyProtection="1">
      <alignment vertical="center"/>
    </xf>
    <xf numFmtId="184" fontId="80" fillId="30" borderId="74" xfId="0" applyNumberFormat="1" applyFont="1" applyFill="1" applyBorder="1" applyAlignment="1" applyProtection="1">
      <alignment vertical="center"/>
    </xf>
    <xf numFmtId="184" fontId="80" fillId="30" borderId="154" xfId="0" applyNumberFormat="1" applyFont="1" applyFill="1" applyBorder="1" applyAlignment="1" applyProtection="1">
      <alignment vertical="center"/>
    </xf>
    <xf numFmtId="184" fontId="80" fillId="30" borderId="43" xfId="0" applyNumberFormat="1" applyFont="1" applyFill="1" applyBorder="1" applyAlignment="1" applyProtection="1">
      <alignment vertical="center"/>
    </xf>
    <xf numFmtId="184" fontId="80" fillId="30" borderId="54" xfId="0" applyNumberFormat="1" applyFont="1" applyFill="1" applyBorder="1" applyAlignment="1" applyProtection="1">
      <alignment vertical="center"/>
    </xf>
    <xf numFmtId="184" fontId="80" fillId="30" borderId="40" xfId="0" quotePrefix="1" applyNumberFormat="1" applyFont="1" applyFill="1" applyBorder="1" applyAlignment="1" applyProtection="1">
      <alignment vertical="center"/>
    </xf>
    <xf numFmtId="184" fontId="80" fillId="33" borderId="43" xfId="0" applyNumberFormat="1" applyFont="1" applyFill="1" applyBorder="1" applyAlignment="1" applyProtection="1">
      <alignment vertical="center"/>
    </xf>
    <xf numFmtId="184" fontId="80" fillId="33" borderId="74" xfId="0" applyNumberFormat="1" applyFont="1" applyFill="1" applyBorder="1" applyAlignment="1" applyProtection="1">
      <alignment vertical="center"/>
    </xf>
    <xf numFmtId="184" fontId="80" fillId="33" borderId="154" xfId="0" applyNumberFormat="1" applyFont="1" applyFill="1" applyBorder="1" applyAlignment="1" applyProtection="1">
      <alignment vertical="center"/>
    </xf>
    <xf numFmtId="184" fontId="80" fillId="30" borderId="157" xfId="0" applyNumberFormat="1" applyFont="1" applyFill="1" applyBorder="1" applyAlignment="1" applyProtection="1">
      <alignment vertical="center"/>
    </xf>
    <xf numFmtId="184" fontId="80" fillId="30" borderId="158" xfId="0" applyNumberFormat="1" applyFont="1" applyFill="1" applyBorder="1" applyAlignment="1" applyProtection="1">
      <alignment vertical="center"/>
    </xf>
    <xf numFmtId="184" fontId="80" fillId="33" borderId="158" xfId="0" applyNumberFormat="1" applyFont="1" applyFill="1" applyBorder="1" applyAlignment="1" applyProtection="1">
      <alignment vertical="center"/>
    </xf>
    <xf numFmtId="184" fontId="80" fillId="33" borderId="159" xfId="0" applyNumberFormat="1" applyFont="1" applyFill="1" applyBorder="1" applyAlignment="1" applyProtection="1">
      <alignment vertical="center"/>
    </xf>
    <xf numFmtId="184" fontId="80" fillId="30" borderId="47" xfId="0" applyNumberFormat="1" applyFont="1" applyFill="1" applyBorder="1" applyAlignment="1" applyProtection="1">
      <alignment vertical="center"/>
    </xf>
    <xf numFmtId="184" fontId="80" fillId="30" borderId="71" xfId="0" applyNumberFormat="1" applyFont="1" applyFill="1" applyBorder="1" applyAlignment="1" applyProtection="1">
      <alignment vertical="center"/>
    </xf>
    <xf numFmtId="184" fontId="80" fillId="30" borderId="160" xfId="0" quotePrefix="1" applyNumberFormat="1" applyFont="1" applyFill="1" applyBorder="1" applyAlignment="1" applyProtection="1">
      <alignment vertical="center"/>
    </xf>
    <xf numFmtId="184" fontId="80" fillId="30" borderId="159" xfId="0" applyNumberFormat="1" applyFont="1" applyFill="1" applyBorder="1" applyAlignment="1" applyProtection="1">
      <alignment vertical="center"/>
    </xf>
    <xf numFmtId="184" fontId="80" fillId="33" borderId="47" xfId="0" applyNumberFormat="1" applyFont="1" applyFill="1" applyBorder="1" applyAlignment="1" applyProtection="1">
      <alignment vertical="center"/>
    </xf>
    <xf numFmtId="184" fontId="80" fillId="30" borderId="57" xfId="0" quotePrefix="1" applyNumberFormat="1" applyFont="1" applyFill="1" applyBorder="1" applyAlignment="1" applyProtection="1">
      <alignment vertical="center"/>
    </xf>
    <xf numFmtId="184" fontId="80" fillId="30" borderId="148" xfId="0" applyNumberFormat="1" applyFont="1" applyFill="1" applyBorder="1" applyAlignment="1" applyProtection="1">
      <alignment vertical="center"/>
    </xf>
    <xf numFmtId="184" fontId="80" fillId="30" borderId="149" xfId="0" applyNumberFormat="1" applyFont="1" applyFill="1" applyBorder="1" applyAlignment="1" applyProtection="1">
      <alignment vertical="center"/>
    </xf>
    <xf numFmtId="184" fontId="80" fillId="30" borderId="150" xfId="0" applyNumberFormat="1" applyFont="1" applyFill="1" applyBorder="1" applyAlignment="1" applyProtection="1">
      <alignment vertical="center"/>
    </xf>
    <xf numFmtId="184" fontId="80" fillId="30" borderId="52" xfId="0" applyNumberFormat="1" applyFont="1" applyFill="1" applyBorder="1" applyAlignment="1" applyProtection="1">
      <alignment vertical="center"/>
    </xf>
    <xf numFmtId="184" fontId="80" fillId="30" borderId="104" xfId="0" applyNumberFormat="1" applyFont="1" applyFill="1" applyBorder="1" applyAlignment="1" applyProtection="1">
      <alignment vertical="center"/>
    </xf>
    <xf numFmtId="0" fontId="80" fillId="30" borderId="14" xfId="0" applyFont="1" applyFill="1" applyBorder="1" applyAlignment="1" applyProtection="1">
      <alignment vertical="center"/>
    </xf>
    <xf numFmtId="0" fontId="80" fillId="30" borderId="16" xfId="0" applyFont="1" applyFill="1" applyBorder="1" applyAlignment="1" applyProtection="1">
      <alignment vertical="center"/>
    </xf>
    <xf numFmtId="0" fontId="93" fillId="30" borderId="98" xfId="0" quotePrefix="1" applyFont="1" applyFill="1" applyBorder="1" applyAlignment="1" applyProtection="1">
      <alignment vertical="center"/>
    </xf>
    <xf numFmtId="184" fontId="80" fillId="30" borderId="30" xfId="0" quotePrefix="1" applyNumberFormat="1" applyFont="1" applyFill="1" applyBorder="1" applyAlignment="1" applyProtection="1">
      <alignment vertical="center"/>
    </xf>
    <xf numFmtId="184" fontId="80" fillId="30" borderId="31" xfId="0" applyNumberFormat="1" applyFont="1" applyFill="1" applyBorder="1" applyAlignment="1" applyProtection="1">
      <alignment vertical="center"/>
    </xf>
    <xf numFmtId="4" fontId="80" fillId="36" borderId="151" xfId="0" applyNumberFormat="1" applyFont="1" applyFill="1" applyBorder="1" applyAlignment="1" applyProtection="1">
      <alignment vertical="center"/>
      <protection locked="0"/>
    </xf>
    <xf numFmtId="4" fontId="80" fillId="36" borderId="152" xfId="0" applyNumberFormat="1" applyFont="1" applyFill="1" applyBorder="1" applyAlignment="1" applyProtection="1">
      <alignment vertical="center"/>
      <protection locked="0"/>
    </xf>
    <xf numFmtId="4" fontId="80" fillId="36" borderId="153" xfId="0" applyNumberFormat="1" applyFont="1" applyFill="1" applyBorder="1" applyAlignment="1" applyProtection="1">
      <alignment vertical="center"/>
      <protection locked="0"/>
    </xf>
    <xf numFmtId="4" fontId="80" fillId="36" borderId="145" xfId="0" applyNumberFormat="1" applyFont="1" applyFill="1" applyBorder="1" applyAlignment="1" applyProtection="1">
      <alignment vertical="center"/>
      <protection locked="0"/>
    </xf>
    <xf numFmtId="4" fontId="80" fillId="37" borderId="147" xfId="0" applyNumberFormat="1" applyFont="1" applyFill="1" applyBorder="1" applyAlignment="1" applyProtection="1">
      <alignment vertical="center"/>
      <protection locked="0"/>
    </xf>
    <xf numFmtId="4" fontId="80" fillId="37" borderId="74" xfId="0" applyNumberFormat="1" applyFont="1" applyFill="1" applyBorder="1" applyAlignment="1" applyProtection="1">
      <alignment vertical="center"/>
      <protection locked="0"/>
    </xf>
    <xf numFmtId="4" fontId="80" fillId="36" borderId="74" xfId="0" applyNumberFormat="1" applyFont="1" applyFill="1" applyBorder="1" applyAlignment="1" applyProtection="1">
      <alignment vertical="center"/>
      <protection locked="0"/>
    </xf>
    <xf numFmtId="4" fontId="80" fillId="37" borderId="154" xfId="0" applyNumberFormat="1" applyFont="1" applyFill="1" applyBorder="1" applyAlignment="1" applyProtection="1">
      <alignment vertical="center"/>
      <protection locked="0"/>
    </xf>
    <xf numFmtId="4" fontId="80" fillId="36" borderId="43" xfId="0" applyNumberFormat="1" applyFont="1" applyFill="1" applyBorder="1" applyAlignment="1" applyProtection="1">
      <alignment vertical="center"/>
      <protection locked="0"/>
    </xf>
    <xf numFmtId="4" fontId="80" fillId="36" borderId="147" xfId="0" applyNumberFormat="1" applyFont="1" applyFill="1" applyBorder="1" applyAlignment="1" applyProtection="1">
      <alignment vertical="center"/>
      <protection locked="0"/>
    </xf>
    <xf numFmtId="4" fontId="80" fillId="37" borderId="43" xfId="0" applyNumberFormat="1" applyFont="1" applyFill="1" applyBorder="1" applyAlignment="1" applyProtection="1">
      <alignment vertical="center"/>
      <protection locked="0"/>
    </xf>
    <xf numFmtId="4" fontId="80" fillId="36" borderId="147" xfId="225" applyNumberFormat="1" applyFont="1" applyFill="1" applyBorder="1" applyAlignment="1" applyProtection="1">
      <alignment vertical="center"/>
      <protection locked="0"/>
    </xf>
    <xf numFmtId="4" fontId="80" fillId="36" borderId="74" xfId="225" applyNumberFormat="1" applyFont="1" applyFill="1" applyBorder="1" applyAlignment="1" applyProtection="1">
      <alignment vertical="center"/>
      <protection locked="0"/>
    </xf>
    <xf numFmtId="4" fontId="80" fillId="37" borderId="74" xfId="225" applyNumberFormat="1" applyFont="1" applyFill="1" applyBorder="1" applyAlignment="1" applyProtection="1">
      <alignment vertical="center"/>
      <protection locked="0"/>
    </xf>
    <xf numFmtId="4" fontId="80" fillId="37" borderId="154" xfId="225" applyNumberFormat="1" applyFont="1" applyFill="1" applyBorder="1" applyAlignment="1" applyProtection="1">
      <alignment vertical="center"/>
      <protection locked="0"/>
    </xf>
    <xf numFmtId="4" fontId="80" fillId="37" borderId="43" xfId="225" applyNumberFormat="1" applyFont="1" applyFill="1" applyBorder="1" applyAlignment="1" applyProtection="1">
      <alignment vertical="center"/>
      <protection locked="0"/>
    </xf>
    <xf numFmtId="4" fontId="80" fillId="36" borderId="154" xfId="0" applyNumberFormat="1" applyFont="1" applyFill="1" applyBorder="1" applyAlignment="1" applyProtection="1">
      <alignment vertical="center"/>
      <protection locked="0"/>
    </xf>
    <xf numFmtId="4" fontId="80" fillId="37" borderId="157" xfId="0" applyNumberFormat="1" applyFont="1" applyFill="1" applyBorder="1" applyAlignment="1" applyProtection="1">
      <alignment vertical="center"/>
      <protection locked="0"/>
    </xf>
    <xf numFmtId="4" fontId="80" fillId="37" borderId="158" xfId="0" applyNumberFormat="1" applyFont="1" applyFill="1" applyBorder="1" applyAlignment="1" applyProtection="1">
      <alignment vertical="center"/>
      <protection locked="0"/>
    </xf>
    <xf numFmtId="4" fontId="80" fillId="37" borderId="159" xfId="0" applyNumberFormat="1" applyFont="1" applyFill="1" applyBorder="1" applyAlignment="1" applyProtection="1">
      <alignment vertical="center"/>
      <protection locked="0"/>
    </xf>
    <xf numFmtId="4" fontId="80" fillId="36" borderId="47" xfId="0" applyNumberFormat="1" applyFont="1" applyFill="1" applyBorder="1" applyAlignment="1" applyProtection="1">
      <alignment vertical="center"/>
      <protection locked="0"/>
    </xf>
    <xf numFmtId="4" fontId="80" fillId="37" borderId="148" xfId="0" applyNumberFormat="1" applyFont="1" applyFill="1" applyBorder="1" applyAlignment="1" applyProtection="1">
      <alignment vertical="center"/>
      <protection locked="0"/>
    </xf>
    <xf numFmtId="4" fontId="80" fillId="37" borderId="149" xfId="0" applyNumberFormat="1" applyFont="1" applyFill="1" applyBorder="1" applyAlignment="1" applyProtection="1">
      <alignment vertical="center"/>
      <protection locked="0"/>
    </xf>
    <xf numFmtId="4" fontId="80" fillId="36" borderId="149" xfId="0" applyNumberFormat="1" applyFont="1" applyFill="1" applyBorder="1" applyAlignment="1" applyProtection="1">
      <alignment vertical="center"/>
      <protection locked="0"/>
    </xf>
    <xf numFmtId="4" fontId="80" fillId="37" borderId="150" xfId="0" applyNumberFormat="1" applyFont="1" applyFill="1" applyBorder="1" applyAlignment="1" applyProtection="1">
      <alignment vertical="center"/>
      <protection locked="0"/>
    </xf>
    <xf numFmtId="4" fontId="80" fillId="37" borderId="52" xfId="0" applyNumberFormat="1" applyFont="1" applyFill="1" applyBorder="1" applyAlignment="1" applyProtection="1">
      <alignment vertical="center"/>
      <protection locked="0"/>
    </xf>
    <xf numFmtId="0" fontId="5" fillId="38" borderId="0" xfId="225" applyFont="1" applyFill="1" applyBorder="1" applyAlignment="1" applyProtection="1">
      <alignment horizontal="center" vertical="center"/>
    </xf>
    <xf numFmtId="0" fontId="3" fillId="30" borderId="134" xfId="1" applyFont="1" applyFill="1" applyBorder="1" applyAlignment="1" applyProtection="1">
      <alignment horizontal="left" vertical="center"/>
    </xf>
    <xf numFmtId="0" fontId="3" fillId="30" borderId="24" xfId="1" applyFont="1" applyFill="1" applyBorder="1" applyAlignment="1" applyProtection="1">
      <alignment horizontal="left" vertical="center"/>
    </xf>
    <xf numFmtId="0" fontId="3" fillId="30" borderId="161" xfId="1" applyFont="1" applyFill="1" applyBorder="1" applyAlignment="1" applyProtection="1">
      <alignment horizontal="left" vertical="center"/>
    </xf>
    <xf numFmtId="0" fontId="3" fillId="31" borderId="14" xfId="266" applyNumberFormat="1" applyFont="1" applyFill="1" applyBorder="1" applyAlignment="1" applyProtection="1">
      <alignment horizontal="center" vertical="center"/>
      <protection locked="0"/>
    </xf>
    <xf numFmtId="0" fontId="3" fillId="31" borderId="16" xfId="266" applyNumberFormat="1" applyFont="1" applyFill="1" applyBorder="1" applyAlignment="1" applyProtection="1">
      <alignment horizontal="center" vertical="center"/>
      <protection locked="0"/>
    </xf>
    <xf numFmtId="0" fontId="3" fillId="31" borderId="31" xfId="266" applyNumberFormat="1" applyFont="1" applyFill="1" applyBorder="1" applyAlignment="1" applyProtection="1">
      <alignment horizontal="center" vertical="center"/>
      <protection locked="0"/>
    </xf>
    <xf numFmtId="0" fontId="2" fillId="0" borderId="0" xfId="225" applyFont="1" applyAlignment="1" applyProtection="1">
      <alignment horizontal="left" vertical="center" wrapText="1"/>
    </xf>
    <xf numFmtId="0" fontId="99" fillId="30" borderId="14" xfId="0" applyFont="1" applyFill="1" applyBorder="1" applyAlignment="1">
      <alignment horizontal="center" vertical="center"/>
    </xf>
    <xf numFmtId="0" fontId="99" fillId="30" borderId="16" xfId="0" applyFont="1" applyFill="1" applyBorder="1" applyAlignment="1">
      <alignment horizontal="center" vertical="center"/>
    </xf>
    <xf numFmtId="0" fontId="99" fillId="30" borderId="31" xfId="0" applyFont="1" applyFill="1" applyBorder="1" applyAlignment="1">
      <alignment horizontal="center" vertical="center"/>
    </xf>
    <xf numFmtId="0" fontId="3" fillId="30" borderId="14" xfId="0" applyFont="1" applyFill="1" applyBorder="1" applyAlignment="1">
      <alignment horizontal="center" vertical="center"/>
    </xf>
    <xf numFmtId="0" fontId="3" fillId="30" borderId="16" xfId="0" applyFont="1" applyFill="1" applyBorder="1" applyAlignment="1">
      <alignment horizontal="center" vertical="center"/>
    </xf>
    <xf numFmtId="0" fontId="3" fillId="30" borderId="31" xfId="0" applyFont="1" applyFill="1" applyBorder="1" applyAlignment="1">
      <alignment horizontal="center" vertical="center"/>
    </xf>
    <xf numFmtId="0" fontId="0" fillId="30" borderId="134" xfId="0" applyFill="1" applyBorder="1" applyAlignment="1">
      <alignment horizontal="left" vertical="center"/>
    </xf>
    <xf numFmtId="0" fontId="0" fillId="30" borderId="24" xfId="0" applyFill="1" applyBorder="1" applyAlignment="1">
      <alignment horizontal="left" vertical="center"/>
    </xf>
    <xf numFmtId="0" fontId="0" fillId="30" borderId="161" xfId="0" applyFill="1" applyBorder="1" applyAlignment="1">
      <alignment horizontal="left" vertical="center"/>
    </xf>
    <xf numFmtId="0" fontId="0" fillId="30" borderId="134" xfId="0" applyFill="1" applyBorder="1" applyAlignment="1">
      <alignment horizontal="center" vertical="center"/>
    </xf>
    <xf numFmtId="0" fontId="0" fillId="30" borderId="24" xfId="0" applyFill="1" applyBorder="1" applyAlignment="1">
      <alignment horizontal="center" vertical="center"/>
    </xf>
    <xf numFmtId="0" fontId="0" fillId="30" borderId="161" xfId="0" applyFill="1" applyBorder="1" applyAlignment="1">
      <alignment horizontal="center" vertical="center"/>
    </xf>
    <xf numFmtId="0" fontId="87" fillId="30" borderId="134" xfId="0" applyFont="1" applyFill="1" applyBorder="1" applyAlignment="1">
      <alignment horizontal="left" vertical="center" wrapText="1"/>
    </xf>
    <xf numFmtId="0" fontId="87" fillId="30" borderId="24" xfId="0" applyFont="1" applyFill="1" applyBorder="1" applyAlignment="1">
      <alignment horizontal="left" vertical="center" wrapText="1"/>
    </xf>
    <xf numFmtId="0" fontId="87" fillId="30" borderId="161" xfId="0" applyFont="1" applyFill="1" applyBorder="1" applyAlignment="1">
      <alignment horizontal="left" vertical="center" wrapText="1"/>
    </xf>
    <xf numFmtId="0" fontId="6" fillId="0" borderId="18" xfId="232" applyFont="1" applyFill="1" applyBorder="1" applyAlignment="1" applyProtection="1">
      <alignment horizontal="left" vertical="center" wrapText="1"/>
    </xf>
    <xf numFmtId="0" fontId="6" fillId="0" borderId="43" xfId="232" applyFont="1" applyFill="1" applyBorder="1" applyAlignment="1" applyProtection="1">
      <alignment horizontal="left" vertical="center" wrapText="1"/>
    </xf>
    <xf numFmtId="0" fontId="2" fillId="0" borderId="18" xfId="232" applyFont="1" applyFill="1" applyBorder="1" applyAlignment="1" applyProtection="1">
      <alignment horizontal="left" vertical="center" wrapText="1"/>
    </xf>
    <xf numFmtId="0" fontId="2" fillId="0" borderId="43" xfId="232" applyFont="1" applyFill="1" applyBorder="1" applyAlignment="1" applyProtection="1">
      <alignment horizontal="left" vertical="center" wrapText="1"/>
    </xf>
    <xf numFmtId="0" fontId="35" fillId="30" borderId="14" xfId="259" applyFont="1" applyFill="1" applyBorder="1" applyAlignment="1" applyProtection="1">
      <alignment horizontal="center" vertical="center"/>
    </xf>
    <xf numFmtId="0" fontId="35" fillId="30" borderId="16" xfId="259" applyFont="1" applyFill="1" applyBorder="1" applyAlignment="1" applyProtection="1">
      <alignment horizontal="center" vertical="center"/>
    </xf>
    <xf numFmtId="0" fontId="35" fillId="30" borderId="31" xfId="259" applyFont="1" applyFill="1" applyBorder="1" applyAlignment="1" applyProtection="1">
      <alignment horizontal="center" vertical="center"/>
    </xf>
    <xf numFmtId="0" fontId="50" fillId="30" borderId="14" xfId="259" applyFont="1" applyFill="1" applyBorder="1" applyAlignment="1" applyProtection="1">
      <alignment horizontal="center" vertical="center"/>
    </xf>
    <xf numFmtId="0" fontId="50" fillId="30" borderId="16" xfId="259" applyFont="1" applyFill="1" applyBorder="1" applyAlignment="1" applyProtection="1">
      <alignment horizontal="center" vertical="center"/>
    </xf>
    <xf numFmtId="0" fontId="50" fillId="30" borderId="31" xfId="259" applyFont="1" applyFill="1" applyBorder="1" applyAlignment="1" applyProtection="1">
      <alignment horizontal="center" vertical="center"/>
    </xf>
    <xf numFmtId="0" fontId="2" fillId="0" borderId="18" xfId="232" applyFont="1" applyFill="1" applyBorder="1" applyAlignment="1" applyProtection="1">
      <alignment horizontal="left" vertical="center"/>
    </xf>
    <xf numFmtId="0" fontId="2" fillId="0" borderId="43" xfId="232" applyFont="1" applyFill="1" applyBorder="1" applyAlignment="1" applyProtection="1">
      <alignment horizontal="left" vertical="center"/>
    </xf>
    <xf numFmtId="0" fontId="44" fillId="0" borderId="18" xfId="232" applyFont="1" applyFill="1" applyBorder="1" applyAlignment="1" applyProtection="1">
      <alignment horizontal="left" vertical="center" wrapText="1"/>
    </xf>
    <xf numFmtId="0" fontId="44" fillId="0" borderId="43" xfId="232" applyFont="1" applyFill="1" applyBorder="1" applyAlignment="1" applyProtection="1">
      <alignment horizontal="left" vertical="center" wrapText="1"/>
    </xf>
    <xf numFmtId="0" fontId="48" fillId="34" borderId="28" xfId="0" applyNumberFormat="1" applyFont="1" applyFill="1" applyBorder="1" applyAlignment="1" applyProtection="1">
      <alignment horizontal="center" vertical="center"/>
    </xf>
    <xf numFmtId="0" fontId="48" fillId="34" borderId="101" xfId="0" applyNumberFormat="1" applyFont="1" applyFill="1" applyBorder="1" applyAlignment="1" applyProtection="1">
      <alignment horizontal="center" vertical="center"/>
    </xf>
    <xf numFmtId="0" fontId="48" fillId="34" borderId="83" xfId="0" applyNumberFormat="1" applyFont="1" applyFill="1" applyBorder="1" applyAlignment="1" applyProtection="1">
      <alignment horizontal="center" vertical="center"/>
    </xf>
    <xf numFmtId="0" fontId="48" fillId="34" borderId="84" xfId="0" applyNumberFormat="1" applyFont="1" applyFill="1" applyBorder="1" applyAlignment="1" applyProtection="1">
      <alignment horizontal="center" vertical="center"/>
    </xf>
    <xf numFmtId="0" fontId="3" fillId="30" borderId="14" xfId="0" applyFont="1" applyFill="1" applyBorder="1" applyAlignment="1" applyProtection="1">
      <alignment horizontal="center" vertical="center"/>
    </xf>
    <xf numFmtId="0" fontId="3" fillId="30" borderId="31" xfId="0" applyFont="1" applyFill="1" applyBorder="1" applyAlignment="1" applyProtection="1">
      <alignment horizontal="center" vertical="center"/>
    </xf>
    <xf numFmtId="0" fontId="3" fillId="30" borderId="28" xfId="0" applyNumberFormat="1" applyFont="1" applyFill="1" applyBorder="1" applyAlignment="1" applyProtection="1">
      <alignment horizontal="center" vertical="center"/>
    </xf>
    <xf numFmtId="0" fontId="3" fillId="30" borderId="61" xfId="0" applyNumberFormat="1" applyFont="1" applyFill="1" applyBorder="1" applyAlignment="1" applyProtection="1">
      <alignment horizontal="center" vertical="center"/>
    </xf>
    <xf numFmtId="0" fontId="3" fillId="30" borderId="101" xfId="0" applyNumberFormat="1" applyFont="1" applyFill="1" applyBorder="1" applyAlignment="1" applyProtection="1">
      <alignment horizontal="center" vertical="center"/>
    </xf>
    <xf numFmtId="0" fontId="3" fillId="30" borderId="83" xfId="0" applyNumberFormat="1" applyFont="1" applyFill="1" applyBorder="1" applyAlignment="1" applyProtection="1">
      <alignment horizontal="center" vertical="center"/>
    </xf>
    <xf numFmtId="0" fontId="3" fillId="30" borderId="76" xfId="0" applyNumberFormat="1" applyFont="1" applyFill="1" applyBorder="1" applyAlignment="1" applyProtection="1">
      <alignment horizontal="center" vertical="center"/>
    </xf>
    <xf numFmtId="0" fontId="3" fillId="30" borderId="84" xfId="0" applyNumberFormat="1" applyFont="1" applyFill="1" applyBorder="1" applyAlignment="1" applyProtection="1">
      <alignment horizontal="center" vertical="center"/>
    </xf>
    <xf numFmtId="0" fontId="3" fillId="30" borderId="16" xfId="0" applyFont="1" applyFill="1" applyBorder="1" applyAlignment="1" applyProtection="1">
      <alignment horizontal="center" vertical="center"/>
    </xf>
    <xf numFmtId="10" fontId="3" fillId="30" borderId="28" xfId="0" applyNumberFormat="1" applyFont="1" applyFill="1" applyBorder="1" applyAlignment="1" applyProtection="1">
      <alignment horizontal="center" vertical="center"/>
    </xf>
    <xf numFmtId="10" fontId="3" fillId="30" borderId="61" xfId="0" applyNumberFormat="1" applyFont="1" applyFill="1" applyBorder="1" applyAlignment="1" applyProtection="1">
      <alignment horizontal="center" vertical="center"/>
    </xf>
    <xf numFmtId="10" fontId="3" fillId="30" borderId="101" xfId="0" applyNumberFormat="1" applyFont="1" applyFill="1" applyBorder="1" applyAlignment="1" applyProtection="1">
      <alignment horizontal="center" vertical="center"/>
    </xf>
    <xf numFmtId="10" fontId="3" fillId="30" borderId="83" xfId="0" applyNumberFormat="1" applyFont="1" applyFill="1" applyBorder="1" applyAlignment="1" applyProtection="1">
      <alignment horizontal="center" vertical="center"/>
    </xf>
    <xf numFmtId="10" fontId="3" fillId="30" borderId="76" xfId="0" applyNumberFormat="1" applyFont="1" applyFill="1" applyBorder="1" applyAlignment="1" applyProtection="1">
      <alignment horizontal="center" vertical="center"/>
    </xf>
    <xf numFmtId="10" fontId="3" fillId="30" borderId="84" xfId="0" applyNumberFormat="1" applyFont="1" applyFill="1" applyBorder="1" applyAlignment="1" applyProtection="1">
      <alignment horizontal="center" vertical="center"/>
    </xf>
    <xf numFmtId="10" fontId="3" fillId="30" borderId="28" xfId="0" quotePrefix="1" applyNumberFormat="1" applyFont="1" applyFill="1" applyBorder="1" applyAlignment="1" applyProtection="1">
      <alignment horizontal="center" vertical="center"/>
    </xf>
    <xf numFmtId="10" fontId="3" fillId="30" borderId="61" xfId="0" quotePrefix="1" applyNumberFormat="1" applyFont="1" applyFill="1" applyBorder="1" applyAlignment="1" applyProtection="1">
      <alignment horizontal="center" vertical="center"/>
    </xf>
    <xf numFmtId="10" fontId="3" fillId="30" borderId="101" xfId="0" quotePrefix="1" applyNumberFormat="1" applyFont="1" applyFill="1" applyBorder="1" applyAlignment="1" applyProtection="1">
      <alignment horizontal="center" vertical="center"/>
    </xf>
    <xf numFmtId="10" fontId="3" fillId="30" borderId="83" xfId="0" quotePrefix="1" applyNumberFormat="1" applyFont="1" applyFill="1" applyBorder="1" applyAlignment="1" applyProtection="1">
      <alignment horizontal="center" vertical="center"/>
    </xf>
    <xf numFmtId="10" fontId="3" fillId="30" borderId="76" xfId="0" quotePrefix="1" applyNumberFormat="1" applyFont="1" applyFill="1" applyBorder="1" applyAlignment="1" applyProtection="1">
      <alignment horizontal="center" vertical="center"/>
    </xf>
    <xf numFmtId="10" fontId="3" fillId="30" borderId="84" xfId="0" quotePrefix="1" applyNumberFormat="1" applyFont="1" applyFill="1" applyBorder="1" applyAlignment="1" applyProtection="1">
      <alignment horizontal="center" vertical="center"/>
    </xf>
    <xf numFmtId="0" fontId="37" fillId="30" borderId="26" xfId="0" applyFont="1" applyFill="1" applyBorder="1" applyAlignment="1" applyProtection="1">
      <alignment horizontal="center" vertical="center"/>
    </xf>
    <xf numFmtId="0" fontId="37" fillId="30" borderId="0" xfId="0" applyFont="1" applyFill="1" applyBorder="1" applyAlignment="1" applyProtection="1">
      <alignment horizontal="center" vertical="center"/>
    </xf>
    <xf numFmtId="0" fontId="37" fillId="30" borderId="27" xfId="0" applyFont="1" applyFill="1" applyBorder="1" applyAlignment="1" applyProtection="1">
      <alignment horizontal="center" vertical="center"/>
    </xf>
    <xf numFmtId="0" fontId="3" fillId="30" borderId="24" xfId="0" applyFont="1" applyFill="1" applyBorder="1" applyAlignment="1" applyProtection="1">
      <alignment horizontal="left" vertical="center" wrapText="1"/>
    </xf>
    <xf numFmtId="0" fontId="3" fillId="30" borderId="162" xfId="0" applyFont="1" applyFill="1" applyBorder="1" applyAlignment="1" applyProtection="1">
      <alignment horizontal="left" vertical="center" wrapText="1"/>
    </xf>
    <xf numFmtId="0" fontId="3" fillId="0" borderId="28" xfId="232" applyFont="1" applyFill="1" applyBorder="1" applyAlignment="1" applyProtection="1">
      <alignment horizontal="center" vertical="center" wrapText="1"/>
      <protection locked="0"/>
    </xf>
    <xf numFmtId="0" fontId="3" fillId="0" borderId="61" xfId="232" applyFont="1" applyFill="1" applyBorder="1" applyAlignment="1" applyProtection="1">
      <alignment horizontal="center" vertical="center" wrapText="1"/>
      <protection locked="0"/>
    </xf>
    <xf numFmtId="0" fontId="3" fillId="0" borderId="101" xfId="232" applyFont="1" applyFill="1" applyBorder="1" applyAlignment="1" applyProtection="1">
      <alignment horizontal="center" vertical="center" wrapText="1"/>
      <protection locked="0"/>
    </xf>
    <xf numFmtId="0" fontId="3" fillId="0" borderId="83" xfId="232" applyFont="1" applyFill="1" applyBorder="1" applyAlignment="1" applyProtection="1">
      <alignment horizontal="center" vertical="center" wrapText="1"/>
      <protection locked="0"/>
    </xf>
    <xf numFmtId="0" fontId="3" fillId="0" borderId="76" xfId="232" applyFont="1" applyFill="1" applyBorder="1" applyAlignment="1" applyProtection="1">
      <alignment horizontal="center" vertical="center" wrapText="1"/>
      <protection locked="0"/>
    </xf>
    <xf numFmtId="0" fontId="3" fillId="0" borderId="84" xfId="232" applyFont="1" applyFill="1" applyBorder="1" applyAlignment="1" applyProtection="1">
      <alignment horizontal="center" vertical="center" wrapText="1"/>
      <protection locked="0"/>
    </xf>
    <xf numFmtId="0" fontId="3" fillId="0" borderId="28" xfId="232" applyFont="1" applyFill="1" applyBorder="1" applyAlignment="1" applyProtection="1">
      <alignment horizontal="center" vertical="center"/>
      <protection locked="0"/>
    </xf>
    <xf numFmtId="0" fontId="3" fillId="0" borderId="61" xfId="232" applyFont="1" applyFill="1" applyBorder="1" applyAlignment="1" applyProtection="1">
      <alignment horizontal="center" vertical="center"/>
      <protection locked="0"/>
    </xf>
    <xf numFmtId="0" fontId="3" fillId="0" borderId="101" xfId="232" applyFont="1" applyFill="1" applyBorder="1" applyAlignment="1" applyProtection="1">
      <alignment horizontal="center" vertical="center"/>
      <protection locked="0"/>
    </xf>
    <xf numFmtId="0" fontId="3" fillId="0" borderId="83" xfId="232" applyFont="1" applyFill="1" applyBorder="1" applyAlignment="1" applyProtection="1">
      <alignment horizontal="center" vertical="center"/>
      <protection locked="0"/>
    </xf>
    <xf numFmtId="0" fontId="3" fillId="0" borderId="76" xfId="232" applyFont="1" applyFill="1" applyBorder="1" applyAlignment="1" applyProtection="1">
      <alignment horizontal="center" vertical="center"/>
      <protection locked="0"/>
    </xf>
    <xf numFmtId="0" fontId="3" fillId="0" borderId="84" xfId="232" applyFont="1" applyFill="1" applyBorder="1" applyAlignment="1" applyProtection="1">
      <alignment horizontal="center" vertical="center"/>
      <protection locked="0"/>
    </xf>
    <xf numFmtId="0" fontId="3" fillId="30" borderId="14" xfId="266" applyNumberFormat="1" applyFont="1" applyFill="1" applyBorder="1" applyAlignment="1" applyProtection="1">
      <alignment horizontal="center" vertical="center"/>
      <protection locked="0"/>
    </xf>
    <xf numFmtId="0" fontId="3" fillId="30" borderId="31" xfId="266" applyNumberFormat="1" applyFont="1" applyFill="1" applyBorder="1" applyAlignment="1" applyProtection="1">
      <alignment horizontal="center" vertical="center"/>
      <protection locked="0"/>
    </xf>
    <xf numFmtId="0" fontId="57" fillId="30" borderId="14" xfId="259" applyFont="1" applyFill="1" applyBorder="1" applyAlignment="1" applyProtection="1">
      <alignment horizontal="center" vertical="center"/>
      <protection locked="0"/>
    </xf>
    <xf numFmtId="0" fontId="57" fillId="30" borderId="16" xfId="259" applyFont="1" applyFill="1" applyBorder="1" applyAlignment="1" applyProtection="1">
      <alignment horizontal="center" vertical="center"/>
      <protection locked="0"/>
    </xf>
    <xf numFmtId="0" fontId="57" fillId="30" borderId="31" xfId="259" applyFont="1" applyFill="1" applyBorder="1" applyAlignment="1" applyProtection="1">
      <alignment horizontal="center" vertical="center"/>
      <protection locked="0"/>
    </xf>
    <xf numFmtId="4" fontId="3" fillId="30" borderId="14" xfId="232" applyNumberFormat="1" applyFont="1" applyFill="1" applyBorder="1" applyAlignment="1" applyProtection="1">
      <alignment horizontal="center" vertical="center"/>
    </xf>
    <xf numFmtId="0" fontId="3" fillId="30" borderId="16" xfId="232" applyFont="1" applyFill="1" applyBorder="1" applyAlignment="1" applyProtection="1">
      <alignment horizontal="center" vertical="center"/>
    </xf>
    <xf numFmtId="0" fontId="3" fillId="30" borderId="31" xfId="232" applyFont="1" applyFill="1" applyBorder="1" applyAlignment="1" applyProtection="1">
      <alignment horizontal="center" vertical="center"/>
    </xf>
    <xf numFmtId="0" fontId="3" fillId="30" borderId="68" xfId="232" applyFont="1" applyFill="1" applyBorder="1" applyAlignment="1" applyProtection="1">
      <alignment horizontal="center" vertical="center"/>
    </xf>
    <xf numFmtId="0" fontId="3" fillId="30" borderId="49" xfId="232" applyFont="1" applyFill="1" applyBorder="1" applyAlignment="1" applyProtection="1">
      <alignment horizontal="center" vertical="center"/>
    </xf>
    <xf numFmtId="0" fontId="35" fillId="30" borderId="14" xfId="259" applyFont="1" applyFill="1" applyBorder="1" applyAlignment="1" applyProtection="1">
      <alignment horizontal="center" vertical="center" wrapText="1"/>
    </xf>
    <xf numFmtId="0" fontId="35" fillId="30" borderId="16" xfId="259" applyFont="1" applyFill="1" applyBorder="1" applyAlignment="1" applyProtection="1">
      <alignment horizontal="center" vertical="center" wrapText="1"/>
    </xf>
    <xf numFmtId="0" fontId="35" fillId="30" borderId="31" xfId="259" applyFont="1" applyFill="1" applyBorder="1" applyAlignment="1" applyProtection="1">
      <alignment horizontal="center" vertical="center" wrapText="1"/>
    </xf>
    <xf numFmtId="0" fontId="3" fillId="30" borderId="68" xfId="232" applyFont="1" applyFill="1" applyBorder="1" applyAlignment="1" applyProtection="1">
      <alignment horizontal="center" vertical="center" wrapText="1"/>
    </xf>
    <xf numFmtId="0" fontId="3" fillId="30" borderId="49" xfId="232" applyFont="1" applyFill="1" applyBorder="1" applyAlignment="1" applyProtection="1">
      <alignment horizontal="center" vertical="center" wrapText="1"/>
    </xf>
    <xf numFmtId="0" fontId="3" fillId="30" borderId="163" xfId="232" applyFont="1" applyFill="1" applyBorder="1" applyAlignment="1" applyProtection="1">
      <alignment horizontal="center" vertical="center"/>
    </xf>
    <xf numFmtId="0" fontId="3" fillId="30" borderId="93" xfId="232" applyFont="1" applyFill="1" applyBorder="1" applyAlignment="1" applyProtection="1">
      <alignment horizontal="center" vertical="center"/>
    </xf>
    <xf numFmtId="0" fontId="3" fillId="30" borderId="81" xfId="232" applyFont="1" applyFill="1" applyBorder="1" applyAlignment="1" applyProtection="1">
      <alignment horizontal="center" vertical="center"/>
    </xf>
    <xf numFmtId="0" fontId="3" fillId="30" borderId="86" xfId="232" applyFont="1" applyFill="1" applyBorder="1" applyAlignment="1" applyProtection="1">
      <alignment horizontal="center" vertical="center"/>
    </xf>
    <xf numFmtId="0" fontId="3" fillId="30" borderId="82" xfId="232" applyFont="1" applyFill="1" applyBorder="1" applyAlignment="1" applyProtection="1">
      <alignment horizontal="center" vertical="center"/>
    </xf>
    <xf numFmtId="0" fontId="3" fillId="30" borderId="88" xfId="232" applyFont="1" applyFill="1" applyBorder="1" applyAlignment="1" applyProtection="1">
      <alignment horizontal="center" vertical="center"/>
    </xf>
    <xf numFmtId="0" fontId="42" fillId="30" borderId="0" xfId="259" applyFont="1" applyFill="1" applyAlignment="1" applyProtection="1">
      <alignment vertical="center"/>
    </xf>
    <xf numFmtId="4" fontId="3" fillId="30" borderId="16" xfId="232" applyNumberFormat="1" applyFont="1" applyFill="1" applyBorder="1" applyAlignment="1" applyProtection="1">
      <alignment horizontal="center" vertical="center"/>
    </xf>
    <xf numFmtId="4" fontId="3" fillId="30" borderId="28" xfId="232" applyNumberFormat="1" applyFont="1" applyFill="1" applyBorder="1" applyAlignment="1" applyProtection="1">
      <alignment horizontal="center" vertical="center"/>
    </xf>
    <xf numFmtId="0" fontId="3" fillId="30" borderId="61" xfId="232" applyFont="1" applyFill="1" applyBorder="1" applyAlignment="1" applyProtection="1">
      <alignment horizontal="center" vertical="center"/>
    </xf>
    <xf numFmtId="0" fontId="3" fillId="30" borderId="101" xfId="232" applyFont="1" applyFill="1" applyBorder="1" applyAlignment="1" applyProtection="1">
      <alignment horizontal="center" vertical="center"/>
    </xf>
    <xf numFmtId="0" fontId="3" fillId="30" borderId="14" xfId="232" applyFont="1" applyFill="1" applyBorder="1" applyAlignment="1" applyProtection="1">
      <alignment horizontal="center" vertical="center"/>
    </xf>
    <xf numFmtId="0" fontId="3" fillId="30" borderId="28" xfId="232" applyFont="1" applyFill="1" applyBorder="1" applyAlignment="1" applyProtection="1">
      <alignment horizontal="center" vertical="center"/>
    </xf>
    <xf numFmtId="4" fontId="3" fillId="30" borderId="61" xfId="232" applyNumberFormat="1" applyFont="1" applyFill="1" applyBorder="1" applyAlignment="1" applyProtection="1">
      <alignment horizontal="center" vertical="center"/>
    </xf>
    <xf numFmtId="0" fontId="3" fillId="30" borderId="14" xfId="0" applyFont="1" applyFill="1" applyBorder="1" applyAlignment="1" applyProtection="1">
      <alignment horizontal="center" vertical="center" wrapText="1"/>
    </xf>
    <xf numFmtId="0" fontId="3" fillId="30" borderId="16" xfId="0" applyFont="1" applyFill="1" applyBorder="1" applyAlignment="1" applyProtection="1">
      <alignment horizontal="center" vertical="center" wrapText="1"/>
    </xf>
    <xf numFmtId="0" fontId="3" fillId="30" borderId="31" xfId="0" applyFont="1" applyFill="1" applyBorder="1" applyAlignment="1" applyProtection="1">
      <alignment horizontal="center" vertical="center" wrapText="1"/>
    </xf>
    <xf numFmtId="0" fontId="39" fillId="30" borderId="28" xfId="232" applyFont="1" applyFill="1" applyBorder="1" applyAlignment="1" applyProtection="1">
      <alignment vertical="center"/>
    </xf>
    <xf numFmtId="0" fontId="39" fillId="30" borderId="61" xfId="232" applyFont="1" applyFill="1" applyBorder="1" applyAlignment="1" applyProtection="1">
      <alignment vertical="center"/>
    </xf>
    <xf numFmtId="0" fontId="39" fillId="30" borderId="101" xfId="232" applyFont="1" applyFill="1" applyBorder="1" applyAlignment="1" applyProtection="1">
      <alignment vertical="center"/>
    </xf>
    <xf numFmtId="0" fontId="57" fillId="30" borderId="14" xfId="225" applyFont="1" applyFill="1" applyBorder="1" applyAlignment="1" applyProtection="1">
      <alignment horizontal="center" vertical="center"/>
    </xf>
    <xf numFmtId="0" fontId="57" fillId="30" borderId="16" xfId="225" applyFont="1" applyFill="1" applyBorder="1" applyAlignment="1" applyProtection="1">
      <alignment horizontal="center" vertical="center"/>
    </xf>
    <xf numFmtId="0" fontId="57" fillId="30" borderId="31" xfId="225" applyFont="1" applyFill="1" applyBorder="1" applyAlignment="1" applyProtection="1">
      <alignment horizontal="center" vertical="center"/>
    </xf>
    <xf numFmtId="0" fontId="3" fillId="0" borderId="28" xfId="232" applyFont="1" applyFill="1" applyBorder="1" applyAlignment="1" applyProtection="1">
      <alignment horizontal="center" vertical="center"/>
    </xf>
    <xf numFmtId="0" fontId="3" fillId="0" borderId="101" xfId="232" applyFont="1" applyFill="1" applyBorder="1" applyAlignment="1" applyProtection="1">
      <alignment horizontal="center" vertical="center"/>
    </xf>
    <xf numFmtId="0" fontId="3" fillId="0" borderId="83" xfId="232" applyFont="1" applyFill="1" applyBorder="1" applyAlignment="1" applyProtection="1">
      <alignment horizontal="center" vertical="center"/>
    </xf>
    <xf numFmtId="0" fontId="3" fillId="0" borderId="84" xfId="232" applyFont="1" applyFill="1" applyBorder="1" applyAlignment="1" applyProtection="1">
      <alignment horizontal="center" vertical="center"/>
    </xf>
    <xf numFmtId="0" fontId="3" fillId="0" borderId="61" xfId="232" applyFont="1" applyFill="1" applyBorder="1" applyAlignment="1" applyProtection="1">
      <alignment horizontal="center" vertical="center"/>
    </xf>
    <xf numFmtId="0" fontId="3" fillId="0" borderId="76" xfId="232" applyFont="1" applyFill="1" applyBorder="1" applyAlignment="1" applyProtection="1">
      <alignment horizontal="center" vertical="center"/>
    </xf>
    <xf numFmtId="0" fontId="3" fillId="0" borderId="28" xfId="232" applyFont="1" applyFill="1" applyBorder="1" applyAlignment="1" applyProtection="1">
      <alignment horizontal="center" vertical="center" wrapText="1"/>
    </xf>
    <xf numFmtId="0" fontId="3" fillId="0" borderId="101" xfId="232" applyFont="1" applyFill="1" applyBorder="1" applyAlignment="1" applyProtection="1">
      <alignment horizontal="center" vertical="center" wrapText="1"/>
    </xf>
    <xf numFmtId="0" fontId="3" fillId="0" borderId="83" xfId="232" applyFont="1" applyFill="1" applyBorder="1" applyAlignment="1" applyProtection="1">
      <alignment horizontal="center" vertical="center" wrapText="1"/>
    </xf>
    <xf numFmtId="0" fontId="3" fillId="0" borderId="84" xfId="232" applyFont="1" applyFill="1" applyBorder="1" applyAlignment="1" applyProtection="1">
      <alignment horizontal="center" vertical="center" wrapText="1"/>
    </xf>
    <xf numFmtId="0" fontId="2" fillId="30" borderId="18" xfId="232" applyFont="1" applyFill="1" applyBorder="1" applyAlignment="1" applyProtection="1">
      <alignment horizontal="left" vertical="center" wrapText="1"/>
    </xf>
    <xf numFmtId="0" fontId="3" fillId="0" borderId="61" xfId="232" applyFont="1" applyFill="1" applyBorder="1" applyAlignment="1" applyProtection="1">
      <alignment horizontal="center" vertical="center" wrapText="1"/>
    </xf>
    <xf numFmtId="0" fontId="3" fillId="0" borderId="76" xfId="232" applyFont="1" applyFill="1" applyBorder="1" applyAlignment="1" applyProtection="1">
      <alignment horizontal="center" vertical="center" wrapText="1"/>
    </xf>
    <xf numFmtId="0" fontId="3" fillId="30" borderId="14" xfId="266" applyNumberFormat="1" applyFont="1" applyFill="1" applyBorder="1" applyAlignment="1" applyProtection="1">
      <alignment horizontal="center" vertical="center"/>
    </xf>
    <xf numFmtId="0" fontId="3" fillId="30" borderId="31" xfId="266" applyNumberFormat="1" applyFont="1" applyFill="1" applyBorder="1" applyAlignment="1" applyProtection="1">
      <alignment horizontal="center" vertical="center"/>
    </xf>
    <xf numFmtId="0" fontId="3" fillId="30" borderId="14" xfId="253" applyFont="1" applyFill="1" applyBorder="1" applyAlignment="1" applyProtection="1">
      <alignment horizontal="center"/>
    </xf>
    <xf numFmtId="0" fontId="3" fillId="30" borderId="16" xfId="253" applyFont="1" applyFill="1" applyBorder="1" applyAlignment="1" applyProtection="1">
      <alignment horizontal="center"/>
    </xf>
    <xf numFmtId="0" fontId="3" fillId="30" borderId="31" xfId="253" applyFont="1" applyFill="1" applyBorder="1" applyAlignment="1" applyProtection="1">
      <alignment horizontal="center"/>
    </xf>
    <xf numFmtId="0" fontId="3" fillId="30" borderId="14" xfId="253" applyFont="1" applyFill="1" applyBorder="1" applyAlignment="1" applyProtection="1">
      <alignment horizontal="center" vertical="center"/>
    </xf>
    <xf numFmtId="0" fontId="3" fillId="30" borderId="31" xfId="253" applyFont="1" applyFill="1" applyBorder="1" applyAlignment="1" applyProtection="1">
      <alignment horizontal="center" vertical="center"/>
    </xf>
    <xf numFmtId="0" fontId="50" fillId="30" borderId="14" xfId="259" applyFont="1" applyFill="1" applyBorder="1" applyAlignment="1" applyProtection="1">
      <alignment horizontal="center"/>
    </xf>
    <xf numFmtId="0" fontId="50" fillId="30" borderId="16" xfId="259" applyFont="1" applyFill="1" applyBorder="1" applyAlignment="1" applyProtection="1">
      <alignment horizontal="center"/>
    </xf>
    <xf numFmtId="0" fontId="50" fillId="30" borderId="31" xfId="259" applyFont="1" applyFill="1" applyBorder="1" applyAlignment="1" applyProtection="1">
      <alignment horizontal="center"/>
    </xf>
    <xf numFmtId="0" fontId="62" fillId="30" borderId="23" xfId="0" applyFont="1" applyFill="1" applyBorder="1" applyAlignment="1" applyProtection="1">
      <alignment horizontal="left" vertical="center" wrapText="1"/>
    </xf>
    <xf numFmtId="0" fontId="62" fillId="30" borderId="162" xfId="0" applyFont="1" applyFill="1" applyBorder="1" applyAlignment="1" applyProtection="1">
      <alignment horizontal="left" vertical="center" wrapText="1"/>
    </xf>
    <xf numFmtId="0" fontId="86" fillId="30" borderId="14" xfId="0" applyFont="1" applyFill="1" applyBorder="1" applyAlignment="1" applyProtection="1">
      <alignment horizontal="left" vertical="center"/>
    </xf>
    <xf numFmtId="0" fontId="86" fillId="30" borderId="31" xfId="0" applyFont="1" applyFill="1" applyBorder="1" applyAlignment="1" applyProtection="1">
      <alignment horizontal="left" vertical="center"/>
    </xf>
    <xf numFmtId="0" fontId="84" fillId="30" borderId="14" xfId="0" applyFont="1" applyFill="1" applyBorder="1" applyAlignment="1" applyProtection="1">
      <alignment horizontal="left" vertical="center"/>
    </xf>
    <xf numFmtId="0" fontId="84" fillId="30" borderId="31" xfId="0" applyFont="1" applyFill="1" applyBorder="1" applyAlignment="1" applyProtection="1">
      <alignment horizontal="left" vertical="center"/>
    </xf>
    <xf numFmtId="0" fontId="86" fillId="30" borderId="14" xfId="0" applyFont="1" applyFill="1" applyBorder="1" applyAlignment="1" applyProtection="1">
      <alignment horizontal="left" vertical="center" wrapText="1"/>
    </xf>
    <xf numFmtId="0" fontId="86" fillId="30" borderId="31" xfId="0" applyFont="1" applyFill="1" applyBorder="1" applyAlignment="1" applyProtection="1">
      <alignment horizontal="left" vertical="center" wrapText="1"/>
    </xf>
    <xf numFmtId="0" fontId="62" fillId="30" borderId="118" xfId="0" applyFont="1" applyFill="1" applyBorder="1" applyAlignment="1" applyProtection="1">
      <alignment horizontal="left" vertical="center" wrapText="1"/>
    </xf>
    <xf numFmtId="0" fontId="62" fillId="30" borderId="168" xfId="0" applyFont="1" applyFill="1" applyBorder="1" applyAlignment="1" applyProtection="1">
      <alignment horizontal="left" vertical="center" wrapText="1"/>
    </xf>
    <xf numFmtId="0" fontId="42" fillId="30" borderId="0" xfId="232" applyFont="1" applyFill="1" applyAlignment="1" applyProtection="1">
      <alignment horizontal="left" vertical="top" wrapText="1"/>
    </xf>
    <xf numFmtId="0" fontId="84" fillId="30" borderId="68" xfId="0" applyFont="1" applyFill="1" applyBorder="1" applyAlignment="1" applyProtection="1">
      <alignment horizontal="center" vertical="center"/>
    </xf>
    <xf numFmtId="0" fontId="84" fillId="30" borderId="49" xfId="0" applyFont="1" applyFill="1" applyBorder="1" applyAlignment="1" applyProtection="1">
      <alignment horizontal="center" vertical="center"/>
    </xf>
    <xf numFmtId="0" fontId="62" fillId="30" borderId="0" xfId="0" applyFont="1" applyFill="1" applyAlignment="1" applyProtection="1">
      <alignment horizontal="left" vertical="top" wrapText="1"/>
    </xf>
    <xf numFmtId="0" fontId="62" fillId="30" borderId="117" xfId="0" applyFont="1" applyFill="1" applyBorder="1" applyAlignment="1" applyProtection="1">
      <alignment horizontal="left" vertical="center" wrapText="1"/>
    </xf>
    <xf numFmtId="0" fontId="62" fillId="30" borderId="131" xfId="0" applyFont="1" applyFill="1" applyBorder="1" applyAlignment="1" applyProtection="1">
      <alignment horizontal="left" vertical="center" wrapText="1"/>
    </xf>
    <xf numFmtId="0" fontId="62" fillId="30" borderId="0" xfId="0" applyFont="1" applyFill="1" applyBorder="1" applyAlignment="1" applyProtection="1">
      <alignment horizontal="center"/>
    </xf>
    <xf numFmtId="0" fontId="50" fillId="30" borderId="14" xfId="0" applyFont="1" applyFill="1" applyBorder="1" applyAlignment="1" applyProtection="1">
      <alignment horizontal="center"/>
    </xf>
    <xf numFmtId="0" fontId="50" fillId="30" borderId="16" xfId="0" applyFont="1" applyFill="1" applyBorder="1" applyAlignment="1" applyProtection="1">
      <alignment horizontal="center"/>
    </xf>
    <xf numFmtId="0" fontId="50" fillId="30" borderId="31" xfId="0" applyFont="1" applyFill="1" applyBorder="1" applyAlignment="1" applyProtection="1">
      <alignment horizontal="center"/>
    </xf>
    <xf numFmtId="0" fontId="50" fillId="30" borderId="117" xfId="0" applyFont="1" applyFill="1" applyBorder="1" applyAlignment="1" applyProtection="1">
      <alignment horizontal="center" vertical="center"/>
    </xf>
    <xf numFmtId="0" fontId="50" fillId="30" borderId="164" xfId="0" applyFont="1" applyFill="1" applyBorder="1" applyAlignment="1" applyProtection="1">
      <alignment horizontal="center" vertical="center"/>
    </xf>
    <xf numFmtId="0" fontId="50" fillId="30" borderId="124" xfId="0" applyFont="1" applyFill="1" applyBorder="1" applyAlignment="1" applyProtection="1">
      <alignment horizontal="center" vertical="center"/>
    </xf>
    <xf numFmtId="0" fontId="50" fillId="30" borderId="169" xfId="0" applyFont="1" applyFill="1" applyBorder="1" applyAlignment="1" applyProtection="1">
      <alignment horizontal="center" vertical="center" wrapText="1"/>
    </xf>
    <xf numFmtId="0" fontId="50" fillId="30" borderId="131" xfId="0" applyFont="1" applyFill="1" applyBorder="1" applyAlignment="1" applyProtection="1">
      <alignment horizontal="center" vertical="center" wrapText="1"/>
    </xf>
    <xf numFmtId="0" fontId="50" fillId="30" borderId="130" xfId="0" applyFont="1" applyFill="1" applyBorder="1" applyAlignment="1" applyProtection="1">
      <alignment horizontal="center" vertical="center" wrapText="1"/>
    </xf>
    <xf numFmtId="0" fontId="50" fillId="30" borderId="16" xfId="0" applyFont="1" applyFill="1" applyBorder="1" applyAlignment="1" applyProtection="1">
      <alignment horizontal="center" vertical="center" wrapText="1"/>
    </xf>
    <xf numFmtId="0" fontId="50" fillId="30" borderId="113" xfId="0" applyFont="1" applyFill="1" applyBorder="1" applyAlignment="1" applyProtection="1">
      <alignment horizontal="center" vertical="center" wrapText="1"/>
    </xf>
    <xf numFmtId="166" fontId="2" fillId="31" borderId="130" xfId="265" applyNumberFormat="1" applyFont="1" applyFill="1" applyBorder="1" applyAlignment="1" applyProtection="1">
      <alignment horizontal="center" vertical="center"/>
      <protection locked="0"/>
    </xf>
    <xf numFmtId="166" fontId="2" fillId="31" borderId="16" xfId="265" applyNumberFormat="1" applyFont="1" applyFill="1" applyBorder="1" applyAlignment="1" applyProtection="1">
      <alignment horizontal="center" vertical="center"/>
      <protection locked="0"/>
    </xf>
    <xf numFmtId="166" fontId="2" fillId="31" borderId="113" xfId="265" applyNumberFormat="1" applyFont="1" applyFill="1" applyBorder="1" applyAlignment="1" applyProtection="1">
      <alignment horizontal="center" vertical="center"/>
      <protection locked="0"/>
    </xf>
    <xf numFmtId="0" fontId="50" fillId="30" borderId="164" xfId="0" applyFont="1" applyFill="1" applyBorder="1" applyAlignment="1" applyProtection="1">
      <alignment horizontal="center" vertical="center" wrapText="1"/>
    </xf>
    <xf numFmtId="9" fontId="2" fillId="31" borderId="165" xfId="159" applyFont="1" applyFill="1" applyBorder="1" applyAlignment="1" applyProtection="1">
      <alignment horizontal="center" vertical="center"/>
      <protection locked="0"/>
    </xf>
    <xf numFmtId="9" fontId="2" fillId="31" borderId="166" xfId="159" applyFont="1" applyFill="1" applyBorder="1" applyAlignment="1" applyProtection="1">
      <alignment horizontal="center" vertical="center"/>
      <protection locked="0"/>
    </xf>
    <xf numFmtId="9" fontId="2" fillId="31" borderId="167" xfId="159" applyFont="1" applyFill="1" applyBorder="1" applyAlignment="1" applyProtection="1">
      <alignment horizontal="center" vertical="center"/>
      <protection locked="0"/>
    </xf>
    <xf numFmtId="0" fontId="3" fillId="30" borderId="18" xfId="254" applyFont="1" applyFill="1" applyBorder="1" applyAlignment="1" applyProtection="1">
      <alignment horizontal="left" wrapText="1"/>
    </xf>
    <xf numFmtId="0" fontId="3" fillId="30" borderId="43" xfId="254" applyFont="1" applyFill="1" applyBorder="1" applyAlignment="1" applyProtection="1">
      <alignment horizontal="left" wrapText="1"/>
    </xf>
    <xf numFmtId="0" fontId="57" fillId="30" borderId="14" xfId="259" applyFont="1" applyFill="1" applyBorder="1" applyAlignment="1" applyProtection="1">
      <alignment horizontal="center" vertical="center"/>
    </xf>
    <xf numFmtId="0" fontId="57" fillId="30" borderId="16" xfId="259" applyFont="1" applyFill="1" applyBorder="1" applyAlignment="1" applyProtection="1">
      <alignment horizontal="center" vertical="center"/>
    </xf>
    <xf numFmtId="0" fontId="57" fillId="30" borderId="31" xfId="259" applyFont="1" applyFill="1" applyBorder="1" applyAlignment="1" applyProtection="1">
      <alignment horizontal="center" vertical="center"/>
    </xf>
    <xf numFmtId="0" fontId="3" fillId="30" borderId="68" xfId="254" applyFont="1" applyFill="1" applyBorder="1" applyAlignment="1" applyProtection="1">
      <alignment horizontal="center" vertical="center"/>
    </xf>
    <xf numFmtId="0" fontId="3" fillId="30" borderId="21" xfId="254" applyFont="1" applyFill="1" applyBorder="1" applyAlignment="1" applyProtection="1">
      <alignment horizontal="center" vertical="center"/>
    </xf>
    <xf numFmtId="0" fontId="39" fillId="30" borderId="28" xfId="232" applyFont="1" applyFill="1" applyBorder="1" applyAlignment="1" applyProtection="1">
      <alignment horizontal="center"/>
    </xf>
    <xf numFmtId="0" fontId="39" fillId="30" borderId="61" xfId="232" applyFont="1" applyFill="1" applyBorder="1" applyAlignment="1" applyProtection="1">
      <alignment horizontal="center"/>
    </xf>
    <xf numFmtId="0" fontId="39" fillId="30" borderId="101" xfId="232" applyFont="1" applyFill="1" applyBorder="1" applyAlignment="1" applyProtection="1">
      <alignment horizontal="center"/>
    </xf>
    <xf numFmtId="0" fontId="3" fillId="30" borderId="14" xfId="0" applyFont="1" applyFill="1" applyBorder="1" applyAlignment="1" applyProtection="1">
      <alignment horizontal="center"/>
    </xf>
    <xf numFmtId="0" fontId="3" fillId="30" borderId="16" xfId="0" applyFont="1" applyFill="1" applyBorder="1" applyAlignment="1" applyProtection="1">
      <alignment horizontal="center"/>
    </xf>
    <xf numFmtId="0" fontId="3" fillId="30" borderId="31" xfId="0" applyFont="1" applyFill="1" applyBorder="1" applyAlignment="1" applyProtection="1">
      <alignment horizontal="center"/>
    </xf>
    <xf numFmtId="0" fontId="39" fillId="30" borderId="67" xfId="232" applyFont="1" applyFill="1" applyBorder="1" applyAlignment="1" applyProtection="1">
      <alignment horizontal="center"/>
    </xf>
    <xf numFmtId="0" fontId="39" fillId="30" borderId="66" xfId="232" applyFont="1" applyFill="1" applyBorder="1" applyAlignment="1" applyProtection="1">
      <alignment horizontal="center"/>
    </xf>
    <xf numFmtId="0" fontId="39" fillId="30" borderId="145" xfId="232" applyFont="1" applyFill="1" applyBorder="1" applyAlignment="1" applyProtection="1">
      <alignment horizontal="center"/>
    </xf>
    <xf numFmtId="0" fontId="93" fillId="30" borderId="28" xfId="225" applyFont="1" applyFill="1" applyBorder="1" applyAlignment="1" applyProtection="1">
      <alignment horizontal="center" vertical="center"/>
    </xf>
    <xf numFmtId="0" fontId="93" fillId="30" borderId="61" xfId="225" applyFont="1" applyFill="1" applyBorder="1" applyAlignment="1" applyProtection="1">
      <alignment horizontal="center" vertical="center"/>
    </xf>
    <xf numFmtId="0" fontId="93" fillId="30" borderId="26" xfId="225" applyFont="1" applyFill="1" applyBorder="1" applyAlignment="1" applyProtection="1">
      <alignment horizontal="center" vertical="center"/>
    </xf>
    <xf numFmtId="0" fontId="93" fillId="30" borderId="0" xfId="225" applyFont="1" applyFill="1" applyAlignment="1" applyProtection="1">
      <alignment horizontal="center" vertical="center"/>
    </xf>
    <xf numFmtId="0" fontId="93" fillId="30" borderId="83" xfId="225" applyFont="1" applyFill="1" applyBorder="1" applyAlignment="1" applyProtection="1">
      <alignment horizontal="center" vertical="center"/>
    </xf>
    <xf numFmtId="0" fontId="93" fillId="30" borderId="76" xfId="225" applyFont="1" applyFill="1" applyBorder="1" applyAlignment="1" applyProtection="1">
      <alignment horizontal="center" vertical="center"/>
    </xf>
    <xf numFmtId="0" fontId="76" fillId="0" borderId="170" xfId="0" applyFont="1" applyBorder="1" applyAlignment="1" applyProtection="1">
      <alignment horizontal="center" vertical="center"/>
    </xf>
    <xf numFmtId="0" fontId="76" fillId="0" borderId="66" xfId="0" applyFont="1" applyBorder="1" applyAlignment="1" applyProtection="1">
      <alignment horizontal="center" vertical="center"/>
    </xf>
    <xf numFmtId="0" fontId="76" fillId="0" borderId="171" xfId="0" applyFont="1" applyBorder="1" applyAlignment="1" applyProtection="1">
      <alignment horizontal="center" vertical="center"/>
    </xf>
    <xf numFmtId="0" fontId="76" fillId="0" borderId="172" xfId="0" applyFont="1" applyBorder="1" applyAlignment="1" applyProtection="1">
      <alignment horizontal="center" vertical="center"/>
    </xf>
    <xf numFmtId="0" fontId="76" fillId="0" borderId="103" xfId="0" applyFont="1" applyBorder="1" applyAlignment="1" applyProtection="1">
      <alignment horizontal="center" vertical="center"/>
    </xf>
    <xf numFmtId="0" fontId="93" fillId="30" borderId="175" xfId="225" applyFont="1" applyFill="1" applyBorder="1" applyAlignment="1" applyProtection="1">
      <alignment horizontal="center" vertical="center"/>
    </xf>
    <xf numFmtId="0" fontId="93" fillId="30" borderId="176" xfId="225" applyFont="1" applyFill="1" applyBorder="1" applyAlignment="1" applyProtection="1">
      <alignment horizontal="center" vertical="center"/>
    </xf>
    <xf numFmtId="0" fontId="93" fillId="30" borderId="177" xfId="225" applyFont="1" applyFill="1" applyBorder="1" applyAlignment="1" applyProtection="1">
      <alignment horizontal="center" vertical="center"/>
    </xf>
    <xf numFmtId="0" fontId="93" fillId="30" borderId="173" xfId="225" applyFont="1" applyFill="1" applyBorder="1" applyAlignment="1" applyProtection="1">
      <alignment horizontal="center" vertical="center"/>
    </xf>
    <xf numFmtId="0" fontId="93" fillId="30" borderId="101" xfId="225" applyFont="1" applyFill="1" applyBorder="1" applyAlignment="1" applyProtection="1">
      <alignment horizontal="center" vertical="center"/>
    </xf>
    <xf numFmtId="0" fontId="93" fillId="30" borderId="147" xfId="225" applyFont="1" applyFill="1" applyBorder="1" applyAlignment="1" applyProtection="1">
      <alignment horizontal="center" vertical="center"/>
    </xf>
    <xf numFmtId="0" fontId="93" fillId="30" borderId="74" xfId="225" applyFont="1" applyFill="1" applyBorder="1" applyAlignment="1" applyProtection="1">
      <alignment horizontal="center" vertical="center"/>
    </xf>
    <xf numFmtId="0" fontId="93" fillId="30" borderId="154" xfId="225" applyFont="1" applyFill="1" applyBorder="1" applyAlignment="1" applyProtection="1">
      <alignment horizontal="center" vertical="center"/>
    </xf>
    <xf numFmtId="0" fontId="93" fillId="30" borderId="174" xfId="225" applyFont="1" applyFill="1" applyBorder="1" applyAlignment="1" applyProtection="1">
      <alignment horizontal="center" vertical="center"/>
    </xf>
    <xf numFmtId="0" fontId="93" fillId="30" borderId="27" xfId="225" applyFont="1" applyFill="1" applyBorder="1" applyAlignment="1" applyProtection="1">
      <alignment horizontal="center" vertical="center"/>
    </xf>
    <xf numFmtId="0" fontId="3" fillId="30" borderId="26" xfId="225" applyFont="1" applyFill="1" applyBorder="1" applyAlignment="1" applyProtection="1">
      <alignment horizontal="center" vertical="center"/>
    </xf>
    <xf numFmtId="0" fontId="3" fillId="30" borderId="0" xfId="225" applyFont="1" applyFill="1" applyBorder="1" applyAlignment="1" applyProtection="1">
      <alignment horizontal="center" vertical="center"/>
    </xf>
    <xf numFmtId="0" fontId="3" fillId="30" borderId="27" xfId="225" applyFont="1" applyFill="1" applyBorder="1" applyAlignment="1" applyProtection="1">
      <alignment horizontal="center" vertical="center"/>
    </xf>
    <xf numFmtId="0" fontId="37" fillId="30" borderId="28" xfId="225" applyFont="1" applyFill="1" applyBorder="1" applyAlignment="1" applyProtection="1">
      <alignment horizontal="center" vertical="center"/>
    </xf>
    <xf numFmtId="0" fontId="37" fillId="30" borderId="61" xfId="225" applyFont="1" applyFill="1" applyBorder="1" applyAlignment="1" applyProtection="1">
      <alignment horizontal="center" vertical="center"/>
    </xf>
    <xf numFmtId="0" fontId="37" fillId="30" borderId="101" xfId="225" applyFont="1" applyFill="1" applyBorder="1" applyAlignment="1" applyProtection="1">
      <alignment horizontal="center" vertical="center"/>
    </xf>
    <xf numFmtId="0" fontId="37" fillId="30" borderId="26" xfId="225" applyFont="1" applyFill="1" applyBorder="1" applyAlignment="1" applyProtection="1">
      <alignment horizontal="center" vertical="center"/>
    </xf>
    <xf numFmtId="0" fontId="37" fillId="30" borderId="0" xfId="225" applyFont="1" applyFill="1" applyBorder="1" applyAlignment="1" applyProtection="1">
      <alignment horizontal="center" vertical="center"/>
    </xf>
    <xf numFmtId="0" fontId="37" fillId="30" borderId="27" xfId="225" applyFont="1" applyFill="1" applyBorder="1" applyAlignment="1" applyProtection="1">
      <alignment horizontal="center" vertical="center"/>
    </xf>
    <xf numFmtId="0" fontId="3" fillId="30" borderId="28" xfId="225" applyFont="1" applyFill="1" applyBorder="1" applyAlignment="1" applyProtection="1">
      <alignment horizontal="center" vertical="center"/>
    </xf>
    <xf numFmtId="0" fontId="3" fillId="30" borderId="61" xfId="225" applyFont="1" applyFill="1" applyBorder="1" applyAlignment="1" applyProtection="1">
      <alignment horizontal="center" vertical="center"/>
    </xf>
    <xf numFmtId="0" fontId="3" fillId="30" borderId="83" xfId="225" applyFont="1" applyFill="1" applyBorder="1" applyAlignment="1" applyProtection="1">
      <alignment horizontal="center" vertical="center"/>
    </xf>
    <xf numFmtId="0" fontId="3" fillId="30" borderId="76" xfId="225" applyFont="1" applyFill="1" applyBorder="1" applyAlignment="1" applyProtection="1">
      <alignment horizontal="center" vertical="center"/>
    </xf>
    <xf numFmtId="0" fontId="3" fillId="30" borderId="101" xfId="225" applyFont="1" applyFill="1" applyBorder="1" applyAlignment="1" applyProtection="1">
      <alignment horizontal="center" vertical="center"/>
    </xf>
    <xf numFmtId="4" fontId="2" fillId="31" borderId="44" xfId="266" applyNumberFormat="1" applyFont="1" applyFill="1" applyBorder="1" applyAlignment="1" applyProtection="1">
      <alignment horizontal="center"/>
      <protection locked="0"/>
    </xf>
    <xf numFmtId="4" fontId="2" fillId="31" borderId="18" xfId="266" applyNumberFormat="1" applyFont="1" applyFill="1" applyBorder="1" applyAlignment="1" applyProtection="1">
      <alignment horizontal="center"/>
      <protection locked="0"/>
    </xf>
    <xf numFmtId="4" fontId="2" fillId="31" borderId="43" xfId="266" applyNumberFormat="1" applyFont="1" applyFill="1" applyBorder="1" applyAlignment="1" applyProtection="1">
      <alignment horizontal="center"/>
      <protection locked="0"/>
    </xf>
    <xf numFmtId="4" fontId="2" fillId="32" borderId="44" xfId="266" applyNumberFormat="1" applyFont="1" applyFill="1" applyBorder="1" applyAlignment="1" applyProtection="1">
      <alignment horizontal="center"/>
      <protection locked="0"/>
    </xf>
    <xf numFmtId="4" fontId="2" fillId="32" borderId="43" xfId="266" applyNumberFormat="1" applyFont="1" applyFill="1" applyBorder="1" applyAlignment="1" applyProtection="1">
      <alignment horizontal="center"/>
      <protection locked="0"/>
    </xf>
    <xf numFmtId="0" fontId="57" fillId="30" borderId="14" xfId="259" applyFont="1" applyFill="1" applyBorder="1" applyAlignment="1" applyProtection="1">
      <alignment horizontal="center"/>
    </xf>
    <xf numFmtId="0" fontId="57" fillId="30" borderId="16" xfId="259" applyFont="1" applyFill="1" applyBorder="1" applyAlignment="1" applyProtection="1">
      <alignment horizontal="center"/>
    </xf>
    <xf numFmtId="0" fontId="57" fillId="30" borderId="31" xfId="259" applyFont="1" applyFill="1" applyBorder="1" applyAlignment="1" applyProtection="1">
      <alignment horizontal="center"/>
    </xf>
    <xf numFmtId="0" fontId="3" fillId="30" borderId="68" xfId="225" applyFont="1" applyFill="1" applyBorder="1" applyAlignment="1" applyProtection="1">
      <alignment horizontal="center" vertical="center"/>
    </xf>
    <xf numFmtId="0" fontId="3" fillId="30" borderId="49" xfId="225" applyFont="1" applyFill="1" applyBorder="1" applyAlignment="1" applyProtection="1">
      <alignment horizontal="center" vertical="center"/>
    </xf>
    <xf numFmtId="0" fontId="93" fillId="30" borderId="67" xfId="0" applyFont="1" applyFill="1" applyBorder="1" applyAlignment="1" applyProtection="1">
      <alignment horizontal="center" vertical="center"/>
    </xf>
    <xf numFmtId="0" fontId="93" fillId="30" borderId="66" xfId="0" applyFont="1" applyFill="1" applyBorder="1" applyAlignment="1" applyProtection="1">
      <alignment horizontal="center" vertical="center"/>
    </xf>
    <xf numFmtId="0" fontId="93" fillId="30" borderId="171" xfId="0" applyFont="1" applyFill="1" applyBorder="1" applyAlignment="1" applyProtection="1">
      <alignment horizontal="center" vertical="center"/>
    </xf>
    <xf numFmtId="0" fontId="93" fillId="30" borderId="44" xfId="0" applyFont="1" applyFill="1" applyBorder="1" applyAlignment="1" applyProtection="1">
      <alignment horizontal="center" vertical="center"/>
    </xf>
    <xf numFmtId="0" fontId="93" fillId="30" borderId="18" xfId="0" applyFont="1" applyFill="1" applyBorder="1" applyAlignment="1" applyProtection="1">
      <alignment horizontal="center" vertical="center"/>
    </xf>
    <xf numFmtId="0" fontId="93" fillId="30" borderId="103" xfId="0" applyFont="1" applyFill="1" applyBorder="1" applyAlignment="1" applyProtection="1">
      <alignment horizontal="center" vertical="center"/>
    </xf>
    <xf numFmtId="0" fontId="93" fillId="30" borderId="99" xfId="0" applyFont="1" applyFill="1" applyBorder="1" applyAlignment="1" applyProtection="1">
      <alignment horizontal="center" vertical="center"/>
    </xf>
    <xf numFmtId="0" fontId="93" fillId="30" borderId="100" xfId="0" applyFont="1" applyFill="1" applyBorder="1" applyAlignment="1" applyProtection="1">
      <alignment horizontal="center" vertical="center"/>
    </xf>
    <xf numFmtId="0" fontId="93" fillId="30" borderId="178" xfId="0" applyFont="1" applyFill="1" applyBorder="1" applyAlignment="1" applyProtection="1">
      <alignment horizontal="center" vertical="center"/>
    </xf>
    <xf numFmtId="0" fontId="93" fillId="30" borderId="179" xfId="0" applyFont="1" applyFill="1" applyBorder="1" applyAlignment="1" applyProtection="1">
      <alignment horizontal="center" vertical="center"/>
    </xf>
    <xf numFmtId="0" fontId="93" fillId="30" borderId="180" xfId="0" applyFont="1" applyFill="1" applyBorder="1" applyAlignment="1" applyProtection="1">
      <alignment horizontal="center" vertical="center"/>
    </xf>
    <xf numFmtId="0" fontId="93" fillId="30" borderId="181" xfId="0" applyFont="1" applyFill="1" applyBorder="1" applyAlignment="1" applyProtection="1">
      <alignment horizontal="center" vertical="center"/>
    </xf>
    <xf numFmtId="0" fontId="93" fillId="30" borderId="182" xfId="0" applyFont="1" applyFill="1" applyBorder="1" applyAlignment="1" applyProtection="1">
      <alignment horizontal="center" vertical="center"/>
    </xf>
    <xf numFmtId="0" fontId="93" fillId="30" borderId="183" xfId="0" applyFont="1" applyFill="1" applyBorder="1" applyAlignment="1" applyProtection="1">
      <alignment horizontal="center" vertical="center"/>
    </xf>
    <xf numFmtId="0" fontId="93" fillId="30" borderId="184" xfId="0" applyFont="1" applyFill="1" applyBorder="1" applyAlignment="1" applyProtection="1">
      <alignment horizontal="center" vertical="center"/>
    </xf>
    <xf numFmtId="0" fontId="93" fillId="30" borderId="147" xfId="0" applyFont="1" applyFill="1" applyBorder="1" applyAlignment="1" applyProtection="1">
      <alignment horizontal="center" vertical="center"/>
    </xf>
    <xf numFmtId="0" fontId="93" fillId="30" borderId="74" xfId="0" applyFont="1" applyFill="1" applyBorder="1" applyAlignment="1" applyProtection="1">
      <alignment horizontal="center" vertical="center"/>
    </xf>
    <xf numFmtId="0" fontId="93" fillId="30" borderId="154" xfId="0" applyFont="1" applyFill="1" applyBorder="1" applyAlignment="1" applyProtection="1">
      <alignment horizontal="center" vertical="center"/>
    </xf>
    <xf numFmtId="0" fontId="80" fillId="30" borderId="34" xfId="0" applyFont="1" applyFill="1" applyBorder="1" applyAlignment="1" applyProtection="1">
      <alignment horizontal="left" vertical="center"/>
    </xf>
    <xf numFmtId="0" fontId="80" fillId="30" borderId="35" xfId="0" applyFont="1" applyFill="1" applyBorder="1" applyAlignment="1" applyProtection="1">
      <alignment horizontal="left" vertical="center"/>
    </xf>
    <xf numFmtId="0" fontId="80" fillId="30" borderId="185" xfId="0" applyFont="1" applyFill="1" applyBorder="1" applyAlignment="1" applyProtection="1">
      <alignment horizontal="left" vertical="center"/>
    </xf>
    <xf numFmtId="0" fontId="80" fillId="30" borderId="44" xfId="0" applyFont="1" applyFill="1" applyBorder="1" applyAlignment="1" applyProtection="1">
      <alignment horizontal="left" vertical="center"/>
    </xf>
    <xf numFmtId="0" fontId="80" fillId="30" borderId="18" xfId="0" applyFont="1" applyFill="1" applyBorder="1" applyAlignment="1" applyProtection="1">
      <alignment horizontal="left" vertical="center"/>
    </xf>
    <xf numFmtId="0" fontId="80" fillId="30" borderId="103" xfId="0" applyFont="1" applyFill="1" applyBorder="1" applyAlignment="1" applyProtection="1">
      <alignment horizontal="left" vertical="center"/>
    </xf>
    <xf numFmtId="0" fontId="80" fillId="30" borderId="44" xfId="225" applyFont="1" applyFill="1" applyBorder="1" applyAlignment="1" applyProtection="1">
      <alignment horizontal="left" vertical="center"/>
    </xf>
    <xf numFmtId="0" fontId="80" fillId="30" borderId="18" xfId="225" applyFont="1" applyFill="1" applyBorder="1" applyAlignment="1" applyProtection="1">
      <alignment horizontal="left" vertical="center"/>
    </xf>
    <xf numFmtId="0" fontId="80" fillId="30" borderId="103" xfId="225" applyFont="1" applyFill="1" applyBorder="1" applyAlignment="1" applyProtection="1">
      <alignment horizontal="left" vertical="center"/>
    </xf>
    <xf numFmtId="0" fontId="80" fillId="30" borderId="99" xfId="0" applyFont="1" applyFill="1" applyBorder="1" applyAlignment="1" applyProtection="1">
      <alignment horizontal="left" vertical="center"/>
    </xf>
    <xf numFmtId="0" fontId="80" fillId="30" borderId="100" xfId="0" applyFont="1" applyFill="1" applyBorder="1" applyAlignment="1" applyProtection="1">
      <alignment horizontal="left" vertical="center"/>
    </xf>
    <xf numFmtId="0" fontId="80" fillId="30" borderId="178" xfId="0" applyFont="1" applyFill="1" applyBorder="1" applyAlignment="1" applyProtection="1">
      <alignment horizontal="left" vertical="center"/>
    </xf>
    <xf numFmtId="0" fontId="93" fillId="30" borderId="28" xfId="0" applyFont="1" applyFill="1" applyBorder="1" applyAlignment="1" applyProtection="1">
      <alignment horizontal="center" vertical="center"/>
    </xf>
    <xf numFmtId="0" fontId="93" fillId="30" borderId="61" xfId="0" applyFont="1" applyFill="1" applyBorder="1" applyAlignment="1" applyProtection="1">
      <alignment horizontal="center" vertical="center"/>
    </xf>
    <xf numFmtId="0" fontId="93" fillId="30" borderId="175" xfId="0" applyFont="1" applyFill="1" applyBorder="1" applyAlignment="1" applyProtection="1">
      <alignment horizontal="center" vertical="center"/>
    </xf>
    <xf numFmtId="0" fontId="93" fillId="30" borderId="26" xfId="0" applyFont="1" applyFill="1" applyBorder="1" applyAlignment="1" applyProtection="1">
      <alignment horizontal="center" vertical="center"/>
    </xf>
    <xf numFmtId="0" fontId="93" fillId="30" borderId="0" xfId="0" applyFont="1" applyFill="1" applyAlignment="1" applyProtection="1">
      <alignment horizontal="center" vertical="center"/>
    </xf>
    <xf numFmtId="0" fontId="93" fillId="30" borderId="176" xfId="0" applyFont="1" applyFill="1" applyBorder="1" applyAlignment="1" applyProtection="1">
      <alignment horizontal="center" vertical="center"/>
    </xf>
    <xf numFmtId="0" fontId="93" fillId="30" borderId="83" xfId="0" applyFont="1" applyFill="1" applyBorder="1" applyAlignment="1" applyProtection="1">
      <alignment horizontal="center" vertical="center"/>
    </xf>
    <xf numFmtId="0" fontId="93" fillId="30" borderId="76" xfId="0" applyFont="1" applyFill="1" applyBorder="1" applyAlignment="1" applyProtection="1">
      <alignment horizontal="center" vertical="center"/>
    </xf>
    <xf numFmtId="0" fontId="93" fillId="30" borderId="177" xfId="0" applyFont="1" applyFill="1" applyBorder="1" applyAlignment="1" applyProtection="1">
      <alignment horizontal="center" vertical="center"/>
    </xf>
    <xf numFmtId="0" fontId="93" fillId="30" borderId="68" xfId="0" applyFont="1" applyFill="1" applyBorder="1" applyAlignment="1" applyProtection="1">
      <alignment horizontal="center" vertical="center" wrapText="1"/>
    </xf>
    <xf numFmtId="0" fontId="93" fillId="30" borderId="21" xfId="0" applyFont="1" applyFill="1" applyBorder="1" applyAlignment="1" applyProtection="1">
      <alignment horizontal="center" vertical="center" wrapText="1"/>
    </xf>
    <xf numFmtId="0" fontId="93" fillId="30" borderId="49" xfId="0" applyFont="1" applyFill="1" applyBorder="1" applyAlignment="1" applyProtection="1">
      <alignment horizontal="center" vertical="center" wrapText="1"/>
    </xf>
    <xf numFmtId="0" fontId="93" fillId="30" borderId="14" xfId="0" applyFont="1" applyFill="1" applyBorder="1" applyAlignment="1" applyProtection="1">
      <alignment horizontal="center" vertical="center"/>
    </xf>
    <xf numFmtId="0" fontId="93" fillId="30" borderId="16" xfId="0" applyFont="1" applyFill="1" applyBorder="1" applyAlignment="1" applyProtection="1">
      <alignment horizontal="center" vertical="center"/>
    </xf>
    <xf numFmtId="0" fontId="93" fillId="30" borderId="98" xfId="0" applyFont="1" applyFill="1" applyBorder="1" applyAlignment="1" applyProtection="1">
      <alignment horizontal="center" vertical="center"/>
    </xf>
    <xf numFmtId="184" fontId="80" fillId="30" borderId="29" xfId="0" applyNumberFormat="1" applyFont="1" applyFill="1" applyBorder="1" applyAlignment="1" applyProtection="1">
      <alignment horizontal="center" vertical="center"/>
    </xf>
    <xf numFmtId="184" fontId="80" fillId="30" borderId="16" xfId="0" applyNumberFormat="1" applyFont="1" applyFill="1" applyBorder="1" applyAlignment="1" applyProtection="1">
      <alignment horizontal="center" vertical="center"/>
    </xf>
    <xf numFmtId="184" fontId="80" fillId="30" borderId="98" xfId="0" applyNumberFormat="1" applyFont="1" applyFill="1" applyBorder="1" applyAlignment="1" applyProtection="1">
      <alignment horizontal="center" vertical="center"/>
    </xf>
  </cellXfs>
  <cellStyles count="269">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xfId="5" xr:uid="{00000000-0005-0000-0000-000004000000}"/>
    <cellStyle name="Comma 2" xfId="6" xr:uid="{00000000-0005-0000-0000-000005000000}"/>
    <cellStyle name="Comma0" xfId="7" xr:uid="{00000000-0005-0000-0000-000006000000}"/>
    <cellStyle name="Currency" xfId="8" xr:uid="{00000000-0005-0000-0000-000007000000}"/>
    <cellStyle name="Currency0" xfId="9" xr:uid="{00000000-0005-0000-0000-000008000000}"/>
    <cellStyle name="Date" xfId="10" xr:uid="{00000000-0005-0000-0000-000009000000}"/>
    <cellStyle name="E&amp;Y House" xfId="11" xr:uid="{00000000-0005-0000-0000-00000A000000}"/>
    <cellStyle name="Euro" xfId="12" xr:uid="{00000000-0005-0000-0000-00000B000000}"/>
    <cellStyle name="Explanatory Text" xfId="13" xr:uid="{00000000-0005-0000-0000-00000C000000}"/>
    <cellStyle name="Fixed" xfId="14" xr:uid="{00000000-0005-0000-0000-00000D000000}"/>
    <cellStyle name="Good" xfId="15" xr:uid="{00000000-0005-0000-0000-00000E000000}"/>
    <cellStyle name="Heading 1" xfId="16" xr:uid="{00000000-0005-0000-0000-00000F000000}"/>
    <cellStyle name="Heading 2" xfId="17" xr:uid="{00000000-0005-0000-0000-000010000000}"/>
    <cellStyle name="Heading 3" xfId="18" xr:uid="{00000000-0005-0000-0000-000011000000}"/>
    <cellStyle name="Heading 4" xfId="19" xr:uid="{00000000-0005-0000-0000-000012000000}"/>
    <cellStyle name="Heading1" xfId="20" xr:uid="{00000000-0005-0000-0000-000013000000}"/>
    <cellStyle name="Heading2" xfId="21" xr:uid="{00000000-0005-0000-0000-000014000000}"/>
    <cellStyle name="Hyperlink" xfId="22" builtinId="8"/>
    <cellStyle name="Input" xfId="23" xr:uid="{00000000-0005-0000-0000-000016000000}"/>
    <cellStyle name="Komma 10" xfId="24" xr:uid="{00000000-0005-0000-0000-000017000000}"/>
    <cellStyle name="Komma 11" xfId="25" xr:uid="{00000000-0005-0000-0000-000018000000}"/>
    <cellStyle name="Komma 12" xfId="26" xr:uid="{00000000-0005-0000-0000-000019000000}"/>
    <cellStyle name="Komma 13" xfId="27" xr:uid="{00000000-0005-0000-0000-00001A000000}"/>
    <cellStyle name="Komma 2" xfId="28" xr:uid="{00000000-0005-0000-0000-00001B000000}"/>
    <cellStyle name="Komma 2 2" xfId="29" xr:uid="{00000000-0005-0000-0000-00001C000000}"/>
    <cellStyle name="Komma 2 2 2" xfId="30" xr:uid="{00000000-0005-0000-0000-00001D000000}"/>
    <cellStyle name="Komma 2 3" xfId="31" xr:uid="{00000000-0005-0000-0000-00001E000000}"/>
    <cellStyle name="Komma 2 4" xfId="32" xr:uid="{00000000-0005-0000-0000-00001F000000}"/>
    <cellStyle name="Komma 2 5" xfId="33" xr:uid="{00000000-0005-0000-0000-000020000000}"/>
    <cellStyle name="Komma 2 6" xfId="34" xr:uid="{00000000-0005-0000-0000-000021000000}"/>
    <cellStyle name="Komma 2 7" xfId="35" xr:uid="{00000000-0005-0000-0000-000022000000}"/>
    <cellStyle name="Komma 2_Tabel 7" xfId="36" xr:uid="{00000000-0005-0000-0000-000023000000}"/>
    <cellStyle name="Komma 3" xfId="37" xr:uid="{00000000-0005-0000-0000-000024000000}"/>
    <cellStyle name="Komma 3 2" xfId="38" xr:uid="{00000000-0005-0000-0000-000025000000}"/>
    <cellStyle name="Komma 3 3" xfId="39" xr:uid="{00000000-0005-0000-0000-000026000000}"/>
    <cellStyle name="Komma 4" xfId="40" xr:uid="{00000000-0005-0000-0000-000027000000}"/>
    <cellStyle name="Komma 4 2" xfId="41" xr:uid="{00000000-0005-0000-0000-000028000000}"/>
    <cellStyle name="Komma 4 3" xfId="42" xr:uid="{00000000-0005-0000-0000-000029000000}"/>
    <cellStyle name="Komma 4 4" xfId="43" xr:uid="{00000000-0005-0000-0000-00002A000000}"/>
    <cellStyle name="Komma 5" xfId="44" xr:uid="{00000000-0005-0000-0000-00002B000000}"/>
    <cellStyle name="Komma 5 2" xfId="45" xr:uid="{00000000-0005-0000-0000-00002C000000}"/>
    <cellStyle name="Komma 6" xfId="46" xr:uid="{00000000-0005-0000-0000-00002D000000}"/>
    <cellStyle name="Komma 6 2" xfId="47" xr:uid="{00000000-0005-0000-0000-00002E000000}"/>
    <cellStyle name="Komma 7" xfId="48" xr:uid="{00000000-0005-0000-0000-00002F000000}"/>
    <cellStyle name="Komma 7 2" xfId="49" xr:uid="{00000000-0005-0000-0000-000030000000}"/>
    <cellStyle name="Komma 8" xfId="50" xr:uid="{00000000-0005-0000-0000-000031000000}"/>
    <cellStyle name="Komma 9" xfId="51" xr:uid="{00000000-0005-0000-0000-000032000000}"/>
    <cellStyle name="Linked Cell" xfId="52" xr:uid="{00000000-0005-0000-0000-000033000000}"/>
    <cellStyle name="Milliers 2" xfId="53" xr:uid="{00000000-0005-0000-0000-000034000000}"/>
    <cellStyle name="Milliers 5" xfId="54" xr:uid="{00000000-0005-0000-0000-000035000000}"/>
    <cellStyle name="Milliers 8" xfId="55" xr:uid="{00000000-0005-0000-0000-000036000000}"/>
    <cellStyle name="Neutral" xfId="56" xr:uid="{00000000-0005-0000-0000-000037000000}"/>
    <cellStyle name="Normal 10" xfId="57" xr:uid="{00000000-0005-0000-0000-000038000000}"/>
    <cellStyle name="Normal 13" xfId="58" xr:uid="{00000000-0005-0000-0000-000039000000}"/>
    <cellStyle name="Normal 14" xfId="59" xr:uid="{00000000-0005-0000-0000-00003A000000}"/>
    <cellStyle name="Normal 15" xfId="60" xr:uid="{00000000-0005-0000-0000-00003B000000}"/>
    <cellStyle name="Normal 16" xfId="61" xr:uid="{00000000-0005-0000-0000-00003C000000}"/>
    <cellStyle name="Normal 17" xfId="62" xr:uid="{00000000-0005-0000-0000-00003D000000}"/>
    <cellStyle name="Normal 18" xfId="63" xr:uid="{00000000-0005-0000-0000-00003E000000}"/>
    <cellStyle name="Normal 19" xfId="64" xr:uid="{00000000-0005-0000-0000-00003F000000}"/>
    <cellStyle name="Normal 2" xfId="65" xr:uid="{00000000-0005-0000-0000-000040000000}"/>
    <cellStyle name="Normal 2 11" xfId="66" xr:uid="{00000000-0005-0000-0000-000041000000}"/>
    <cellStyle name="Normal 2 12" xfId="67" xr:uid="{00000000-0005-0000-0000-000042000000}"/>
    <cellStyle name="Normal 2 13" xfId="68" xr:uid="{00000000-0005-0000-0000-000043000000}"/>
    <cellStyle name="Normal 2 2" xfId="69" xr:uid="{00000000-0005-0000-0000-000044000000}"/>
    <cellStyle name="Normal 2 2 2" xfId="70" xr:uid="{00000000-0005-0000-0000-000045000000}"/>
    <cellStyle name="Normal 20" xfId="71" xr:uid="{00000000-0005-0000-0000-000046000000}"/>
    <cellStyle name="Normal 21" xfId="72" xr:uid="{00000000-0005-0000-0000-000047000000}"/>
    <cellStyle name="Normal 22" xfId="73" xr:uid="{00000000-0005-0000-0000-000048000000}"/>
    <cellStyle name="Normal 23" xfId="74" xr:uid="{00000000-0005-0000-0000-000049000000}"/>
    <cellStyle name="Normal 24" xfId="75" xr:uid="{00000000-0005-0000-0000-00004A000000}"/>
    <cellStyle name="Normal 25" xfId="76" xr:uid="{00000000-0005-0000-0000-00004B000000}"/>
    <cellStyle name="Normal 26" xfId="77" xr:uid="{00000000-0005-0000-0000-00004C000000}"/>
    <cellStyle name="Normal 27" xfId="78" xr:uid="{00000000-0005-0000-0000-00004D000000}"/>
    <cellStyle name="Normal 28" xfId="79" xr:uid="{00000000-0005-0000-0000-00004E000000}"/>
    <cellStyle name="Normal 29" xfId="80" xr:uid="{00000000-0005-0000-0000-00004F000000}"/>
    <cellStyle name="Normal 3" xfId="81" xr:uid="{00000000-0005-0000-0000-000050000000}"/>
    <cellStyle name="Normal 3 2" xfId="82" xr:uid="{00000000-0005-0000-0000-000051000000}"/>
    <cellStyle name="Normal 3 3" xfId="83" xr:uid="{00000000-0005-0000-0000-000052000000}"/>
    <cellStyle name="Normal 30" xfId="84" xr:uid="{00000000-0005-0000-0000-000053000000}"/>
    <cellStyle name="Normal 31" xfId="85" xr:uid="{00000000-0005-0000-0000-000054000000}"/>
    <cellStyle name="Normal 32" xfId="86" xr:uid="{00000000-0005-0000-0000-000055000000}"/>
    <cellStyle name="Normal 33" xfId="87" xr:uid="{00000000-0005-0000-0000-000056000000}"/>
    <cellStyle name="Normal 34" xfId="88" xr:uid="{00000000-0005-0000-0000-000057000000}"/>
    <cellStyle name="Normal 35" xfId="89" xr:uid="{00000000-0005-0000-0000-000058000000}"/>
    <cellStyle name="Normal 36" xfId="90" xr:uid="{00000000-0005-0000-0000-000059000000}"/>
    <cellStyle name="Normal 37" xfId="91" xr:uid="{00000000-0005-0000-0000-00005A000000}"/>
    <cellStyle name="Normal 38" xfId="92" xr:uid="{00000000-0005-0000-0000-00005B000000}"/>
    <cellStyle name="Normal 39" xfId="93" xr:uid="{00000000-0005-0000-0000-00005C000000}"/>
    <cellStyle name="Normal 4" xfId="94" xr:uid="{00000000-0005-0000-0000-00005D000000}"/>
    <cellStyle name="Normal 40" xfId="95" xr:uid="{00000000-0005-0000-0000-00005E000000}"/>
    <cellStyle name="Normal 41" xfId="96" xr:uid="{00000000-0005-0000-0000-00005F000000}"/>
    <cellStyle name="Normal 42" xfId="97" xr:uid="{00000000-0005-0000-0000-000060000000}"/>
    <cellStyle name="Normal 43" xfId="98" xr:uid="{00000000-0005-0000-0000-000061000000}"/>
    <cellStyle name="Normal 44" xfId="99" xr:uid="{00000000-0005-0000-0000-000062000000}"/>
    <cellStyle name="Normal 45" xfId="100" xr:uid="{00000000-0005-0000-0000-000063000000}"/>
    <cellStyle name="Normal 46" xfId="101" xr:uid="{00000000-0005-0000-0000-000064000000}"/>
    <cellStyle name="Normal 47" xfId="102" xr:uid="{00000000-0005-0000-0000-000065000000}"/>
    <cellStyle name="Normal 48" xfId="103" xr:uid="{00000000-0005-0000-0000-000066000000}"/>
    <cellStyle name="Normal 49" xfId="104" xr:uid="{00000000-0005-0000-0000-000067000000}"/>
    <cellStyle name="Normal 50" xfId="105" xr:uid="{00000000-0005-0000-0000-000068000000}"/>
    <cellStyle name="Normal 51" xfId="106" xr:uid="{00000000-0005-0000-0000-000069000000}"/>
    <cellStyle name="Normal 52" xfId="107" xr:uid="{00000000-0005-0000-0000-00006A000000}"/>
    <cellStyle name="Normal 53" xfId="108" xr:uid="{00000000-0005-0000-0000-00006B000000}"/>
    <cellStyle name="Normal 54" xfId="109" xr:uid="{00000000-0005-0000-0000-00006C000000}"/>
    <cellStyle name="Normal 56" xfId="110" xr:uid="{00000000-0005-0000-0000-00006D000000}"/>
    <cellStyle name="Normal 57" xfId="111" xr:uid="{00000000-0005-0000-0000-00006E000000}"/>
    <cellStyle name="Normal 58" xfId="112" xr:uid="{00000000-0005-0000-0000-00006F000000}"/>
    <cellStyle name="Normal 59" xfId="113" xr:uid="{00000000-0005-0000-0000-000070000000}"/>
    <cellStyle name="Normal 60" xfId="114" xr:uid="{00000000-0005-0000-0000-000071000000}"/>
    <cellStyle name="Normal 61" xfId="115" xr:uid="{00000000-0005-0000-0000-000072000000}"/>
    <cellStyle name="Normal 62" xfId="116" xr:uid="{00000000-0005-0000-0000-000073000000}"/>
    <cellStyle name="Normal 63" xfId="117" xr:uid="{00000000-0005-0000-0000-000074000000}"/>
    <cellStyle name="Normal 64" xfId="118" xr:uid="{00000000-0005-0000-0000-000075000000}"/>
    <cellStyle name="Normal 65" xfId="119" xr:uid="{00000000-0005-0000-0000-000076000000}"/>
    <cellStyle name="Normal 66" xfId="120" xr:uid="{00000000-0005-0000-0000-000077000000}"/>
    <cellStyle name="Normal 67" xfId="121" xr:uid="{00000000-0005-0000-0000-000078000000}"/>
    <cellStyle name="Normal 68" xfId="122" xr:uid="{00000000-0005-0000-0000-000079000000}"/>
    <cellStyle name="Normal 69" xfId="123" xr:uid="{00000000-0005-0000-0000-00007A000000}"/>
    <cellStyle name="Normal 70" xfId="124" xr:uid="{00000000-0005-0000-0000-00007B000000}"/>
    <cellStyle name="Normal 71" xfId="125" xr:uid="{00000000-0005-0000-0000-00007C000000}"/>
    <cellStyle name="Normal 72" xfId="126" xr:uid="{00000000-0005-0000-0000-00007D000000}"/>
    <cellStyle name="Normal 73" xfId="127" xr:uid="{00000000-0005-0000-0000-00007E000000}"/>
    <cellStyle name="Normal 74" xfId="128" xr:uid="{00000000-0005-0000-0000-00007F000000}"/>
    <cellStyle name="Normal 75" xfId="129" xr:uid="{00000000-0005-0000-0000-000080000000}"/>
    <cellStyle name="Normal 76" xfId="130" xr:uid="{00000000-0005-0000-0000-000081000000}"/>
    <cellStyle name="Normal 77" xfId="131" xr:uid="{00000000-0005-0000-0000-000082000000}"/>
    <cellStyle name="Normal 78" xfId="132" xr:uid="{00000000-0005-0000-0000-000083000000}"/>
    <cellStyle name="Normal 79" xfId="133" xr:uid="{00000000-0005-0000-0000-000084000000}"/>
    <cellStyle name="Normal 80" xfId="134" xr:uid="{00000000-0005-0000-0000-000085000000}"/>
    <cellStyle name="Normal 81" xfId="135" xr:uid="{00000000-0005-0000-0000-000086000000}"/>
    <cellStyle name="Normal 82" xfId="136" xr:uid="{00000000-0005-0000-0000-000087000000}"/>
    <cellStyle name="Normal 83" xfId="137" xr:uid="{00000000-0005-0000-0000-000088000000}"/>
    <cellStyle name="Normal 84" xfId="138" xr:uid="{00000000-0005-0000-0000-000089000000}"/>
    <cellStyle name="Normal 85" xfId="139" xr:uid="{00000000-0005-0000-0000-00008A000000}"/>
    <cellStyle name="Normal 86" xfId="140" xr:uid="{00000000-0005-0000-0000-00008B000000}"/>
    <cellStyle name="Normal 87" xfId="141" xr:uid="{00000000-0005-0000-0000-00008C000000}"/>
    <cellStyle name="Normal 88" xfId="142" xr:uid="{00000000-0005-0000-0000-00008D000000}"/>
    <cellStyle name="Normal 89" xfId="143" xr:uid="{00000000-0005-0000-0000-00008E000000}"/>
    <cellStyle name="Normal 9" xfId="144" xr:uid="{00000000-0005-0000-0000-00008F000000}"/>
    <cellStyle name="Normal 90" xfId="145" xr:uid="{00000000-0005-0000-0000-000090000000}"/>
    <cellStyle name="Normal 91" xfId="146" xr:uid="{00000000-0005-0000-0000-000091000000}"/>
    <cellStyle name="Normal 92" xfId="147" xr:uid="{00000000-0005-0000-0000-000092000000}"/>
    <cellStyle name="Normal 93" xfId="148" xr:uid="{00000000-0005-0000-0000-000093000000}"/>
    <cellStyle name="Normal 94" xfId="149" xr:uid="{00000000-0005-0000-0000-000094000000}"/>
    <cellStyle name="Normal 95 2" xfId="150" xr:uid="{00000000-0005-0000-0000-000095000000}"/>
    <cellStyle name="Normal_237 FOUT_FA" xfId="151" xr:uid="{00000000-0005-0000-0000-000096000000}"/>
    <cellStyle name="Normal_Tableaux CREG Sibelga Gaz 2004" xfId="152" xr:uid="{00000000-0005-0000-0000-000097000000}"/>
    <cellStyle name="Note" xfId="153" xr:uid="{00000000-0005-0000-0000-000098000000}"/>
    <cellStyle name="Ongedefinieerd" xfId="154" xr:uid="{00000000-0005-0000-0000-000099000000}"/>
    <cellStyle name="Output" xfId="155" xr:uid="{00000000-0005-0000-0000-00009A000000}"/>
    <cellStyle name="Percent" xfId="156" xr:uid="{00000000-0005-0000-0000-00009B000000}"/>
    <cellStyle name="Percent 2" xfId="157" xr:uid="{00000000-0005-0000-0000-00009C000000}"/>
    <cellStyle name="Pourcentage 2" xfId="158" xr:uid="{00000000-0005-0000-0000-00009D000000}"/>
    <cellStyle name="Procent" xfId="159" builtinId="5"/>
    <cellStyle name="Procent 2" xfId="160" xr:uid="{00000000-0005-0000-0000-00009F000000}"/>
    <cellStyle name="Procent 2 2" xfId="161" xr:uid="{00000000-0005-0000-0000-0000A0000000}"/>
    <cellStyle name="Procent 3" xfId="162" xr:uid="{00000000-0005-0000-0000-0000A1000000}"/>
    <cellStyle name="Procent 3 2" xfId="163" xr:uid="{00000000-0005-0000-0000-0000A2000000}"/>
    <cellStyle name="Procent 3 3" xfId="164" xr:uid="{00000000-0005-0000-0000-0000A3000000}"/>
    <cellStyle name="Procent 3 4" xfId="165" xr:uid="{00000000-0005-0000-0000-0000A4000000}"/>
    <cellStyle name="Procent 3 5" xfId="166" xr:uid="{00000000-0005-0000-0000-0000A5000000}"/>
    <cellStyle name="Procent 3 6" xfId="167" xr:uid="{00000000-0005-0000-0000-0000A6000000}"/>
    <cellStyle name="Procent 4" xfId="168" xr:uid="{00000000-0005-0000-0000-0000A7000000}"/>
    <cellStyle name="Procent 4 2" xfId="169" xr:uid="{00000000-0005-0000-0000-0000A8000000}"/>
    <cellStyle name="Procent 4 3" xfId="170" xr:uid="{00000000-0005-0000-0000-0000A9000000}"/>
    <cellStyle name="Procent 4 4" xfId="171" xr:uid="{00000000-0005-0000-0000-0000AA000000}"/>
    <cellStyle name="Procent 4 5" xfId="172" xr:uid="{00000000-0005-0000-0000-0000AB000000}"/>
    <cellStyle name="Procent 5" xfId="173" xr:uid="{00000000-0005-0000-0000-0000AC000000}"/>
    <cellStyle name="Procent 6" xfId="174" xr:uid="{00000000-0005-0000-0000-0000AD000000}"/>
    <cellStyle name="Procent 7" xfId="175" xr:uid="{00000000-0005-0000-0000-0000AE000000}"/>
    <cellStyle name="SAPBEXaggData" xfId="176" xr:uid="{00000000-0005-0000-0000-0000AF000000}"/>
    <cellStyle name="SAPBEXaggDataEmph" xfId="177" xr:uid="{00000000-0005-0000-0000-0000B0000000}"/>
    <cellStyle name="SAPBEXaggItem" xfId="178" xr:uid="{00000000-0005-0000-0000-0000B1000000}"/>
    <cellStyle name="SAPBEXaggItemX" xfId="179" xr:uid="{00000000-0005-0000-0000-0000B2000000}"/>
    <cellStyle name="SAPBEXchaText" xfId="180" xr:uid="{00000000-0005-0000-0000-0000B3000000}"/>
    <cellStyle name="SAPBEXchaText 2" xfId="181" xr:uid="{00000000-0005-0000-0000-0000B4000000}"/>
    <cellStyle name="SAPBEXexcBad7" xfId="182" xr:uid="{00000000-0005-0000-0000-0000B5000000}"/>
    <cellStyle name="SAPBEXexcBad8" xfId="183" xr:uid="{00000000-0005-0000-0000-0000B6000000}"/>
    <cellStyle name="SAPBEXexcBad9" xfId="184" xr:uid="{00000000-0005-0000-0000-0000B7000000}"/>
    <cellStyle name="SAPBEXexcCritical4" xfId="185" xr:uid="{00000000-0005-0000-0000-0000B8000000}"/>
    <cellStyle name="SAPBEXexcCritical5" xfId="186" xr:uid="{00000000-0005-0000-0000-0000B9000000}"/>
    <cellStyle name="SAPBEXexcCritical6" xfId="187" xr:uid="{00000000-0005-0000-0000-0000BA000000}"/>
    <cellStyle name="SAPBEXexcGood1" xfId="188" xr:uid="{00000000-0005-0000-0000-0000BB000000}"/>
    <cellStyle name="SAPBEXexcGood2" xfId="189" xr:uid="{00000000-0005-0000-0000-0000BC000000}"/>
    <cellStyle name="SAPBEXexcGood3" xfId="190" xr:uid="{00000000-0005-0000-0000-0000BD000000}"/>
    <cellStyle name="SAPBEXfilterDrill" xfId="191" xr:uid="{00000000-0005-0000-0000-0000BE000000}"/>
    <cellStyle name="SAPBEXfilterItem" xfId="192" xr:uid="{00000000-0005-0000-0000-0000BF000000}"/>
    <cellStyle name="SAPBEXfilterText" xfId="193" xr:uid="{00000000-0005-0000-0000-0000C0000000}"/>
    <cellStyle name="SAPBEXformats" xfId="194" xr:uid="{00000000-0005-0000-0000-0000C1000000}"/>
    <cellStyle name="SAPBEXheaderItem" xfId="195" xr:uid="{00000000-0005-0000-0000-0000C2000000}"/>
    <cellStyle name="SAPBEXheaderText" xfId="196" xr:uid="{00000000-0005-0000-0000-0000C3000000}"/>
    <cellStyle name="SAPBEXHLevel0" xfId="197" xr:uid="{00000000-0005-0000-0000-0000C4000000}"/>
    <cellStyle name="SAPBEXHLevel0X" xfId="198" xr:uid="{00000000-0005-0000-0000-0000C5000000}"/>
    <cellStyle name="SAPBEXHLevel1" xfId="199" xr:uid="{00000000-0005-0000-0000-0000C6000000}"/>
    <cellStyle name="SAPBEXHLevel1X" xfId="200" xr:uid="{00000000-0005-0000-0000-0000C7000000}"/>
    <cellStyle name="SAPBEXHLevel2" xfId="201" xr:uid="{00000000-0005-0000-0000-0000C8000000}"/>
    <cellStyle name="SAPBEXHLevel2X" xfId="202" xr:uid="{00000000-0005-0000-0000-0000C9000000}"/>
    <cellStyle name="SAPBEXHLevel3" xfId="203" xr:uid="{00000000-0005-0000-0000-0000CA000000}"/>
    <cellStyle name="SAPBEXHLevel3X" xfId="204" xr:uid="{00000000-0005-0000-0000-0000CB000000}"/>
    <cellStyle name="SAPBEXinputData" xfId="205" xr:uid="{00000000-0005-0000-0000-0000CC000000}"/>
    <cellStyle name="SAPBEXresData" xfId="206" xr:uid="{00000000-0005-0000-0000-0000CD000000}"/>
    <cellStyle name="SAPBEXresDataEmph" xfId="207" xr:uid="{00000000-0005-0000-0000-0000CE000000}"/>
    <cellStyle name="SAPBEXresItem" xfId="208" xr:uid="{00000000-0005-0000-0000-0000CF000000}"/>
    <cellStyle name="SAPBEXresItemX" xfId="209" xr:uid="{00000000-0005-0000-0000-0000D0000000}"/>
    <cellStyle name="SAPBEXstdData" xfId="210" xr:uid="{00000000-0005-0000-0000-0000D1000000}"/>
    <cellStyle name="SAPBEXstdDataEmph" xfId="211" xr:uid="{00000000-0005-0000-0000-0000D2000000}"/>
    <cellStyle name="SAPBEXstdItem" xfId="212" xr:uid="{00000000-0005-0000-0000-0000D3000000}"/>
    <cellStyle name="SAPBEXstdItem 2" xfId="213" xr:uid="{00000000-0005-0000-0000-0000D4000000}"/>
    <cellStyle name="SAPBEXstdItemX" xfId="214" xr:uid="{00000000-0005-0000-0000-0000D5000000}"/>
    <cellStyle name="SAPBEXtitle" xfId="215" xr:uid="{00000000-0005-0000-0000-0000D6000000}"/>
    <cellStyle name="SAPBEXundefined" xfId="216" xr:uid="{00000000-0005-0000-0000-0000D7000000}"/>
    <cellStyle name="Sheet Title" xfId="217" xr:uid="{00000000-0005-0000-0000-0000D8000000}"/>
    <cellStyle name="Standaard" xfId="0" builtinId="0"/>
    <cellStyle name="Standaard 10" xfId="218" xr:uid="{00000000-0005-0000-0000-0000DA000000}"/>
    <cellStyle name="Standaard 11" xfId="219" xr:uid="{00000000-0005-0000-0000-0000DB000000}"/>
    <cellStyle name="Standaard 12" xfId="220" xr:uid="{00000000-0005-0000-0000-0000DC000000}"/>
    <cellStyle name="Standaard 2" xfId="221" xr:uid="{00000000-0005-0000-0000-0000DD000000}"/>
    <cellStyle name="Standaard 2 2" xfId="222" xr:uid="{00000000-0005-0000-0000-0000DE000000}"/>
    <cellStyle name="Standaard 2 2 2" xfId="223" xr:uid="{00000000-0005-0000-0000-0000DF000000}"/>
    <cellStyle name="Standaard 2 2 2 2" xfId="224" xr:uid="{00000000-0005-0000-0000-0000E0000000}"/>
    <cellStyle name="Standaard 2 3" xfId="225" xr:uid="{00000000-0005-0000-0000-0000E1000000}"/>
    <cellStyle name="Standaard 2 4" xfId="226" xr:uid="{00000000-0005-0000-0000-0000E2000000}"/>
    <cellStyle name="Standaard 2 5" xfId="227" xr:uid="{00000000-0005-0000-0000-0000E3000000}"/>
    <cellStyle name="Standaard 2 6" xfId="228" xr:uid="{00000000-0005-0000-0000-0000E4000000}"/>
    <cellStyle name="Standaard 2 7" xfId="229" xr:uid="{00000000-0005-0000-0000-0000E5000000}"/>
    <cellStyle name="Standaard 2 8" xfId="230" xr:uid="{00000000-0005-0000-0000-0000E6000000}"/>
    <cellStyle name="Standaard 2_B2009_doorvervoer ELEK_MATRIX_versie DEF" xfId="231" xr:uid="{00000000-0005-0000-0000-0000E7000000}"/>
    <cellStyle name="Standaard 3" xfId="232" xr:uid="{00000000-0005-0000-0000-0000E8000000}"/>
    <cellStyle name="Standaard 3 2" xfId="233" xr:uid="{00000000-0005-0000-0000-0000E9000000}"/>
    <cellStyle name="Standaard 3 2 2" xfId="234" xr:uid="{00000000-0005-0000-0000-0000EA000000}"/>
    <cellStyle name="Standaard 3 2 3" xfId="235" xr:uid="{00000000-0005-0000-0000-0000EB000000}"/>
    <cellStyle name="Standaard 3 3" xfId="236" xr:uid="{00000000-0005-0000-0000-0000EC000000}"/>
    <cellStyle name="Standaard 4" xfId="237" xr:uid="{00000000-0005-0000-0000-0000ED000000}"/>
    <cellStyle name="Standaard 4 2" xfId="238" xr:uid="{00000000-0005-0000-0000-0000EE000000}"/>
    <cellStyle name="Standaard 4 3" xfId="239" xr:uid="{00000000-0005-0000-0000-0000EF000000}"/>
    <cellStyle name="Standaard 4 4" xfId="240" xr:uid="{00000000-0005-0000-0000-0000F0000000}"/>
    <cellStyle name="Standaard 4 5" xfId="241" xr:uid="{00000000-0005-0000-0000-0000F1000000}"/>
    <cellStyle name="Standaard 4 6" xfId="242" xr:uid="{00000000-0005-0000-0000-0000F2000000}"/>
    <cellStyle name="Standaard 4 7" xfId="243" xr:uid="{00000000-0005-0000-0000-0000F3000000}"/>
    <cellStyle name="Standaard 4_B2009_doorvervoer ELEK_MATRIX_versie DEF" xfId="244" xr:uid="{00000000-0005-0000-0000-0000F4000000}"/>
    <cellStyle name="Standaard 5" xfId="245" xr:uid="{00000000-0005-0000-0000-0000F5000000}"/>
    <cellStyle name="Standaard 6" xfId="246" xr:uid="{00000000-0005-0000-0000-0000F6000000}"/>
    <cellStyle name="Standaard 6 2" xfId="247" xr:uid="{00000000-0005-0000-0000-0000F7000000}"/>
    <cellStyle name="Standaard 6 3" xfId="248" xr:uid="{00000000-0005-0000-0000-0000F8000000}"/>
    <cellStyle name="Standaard 6 4" xfId="249" xr:uid="{00000000-0005-0000-0000-0000F9000000}"/>
    <cellStyle name="Standaard 6 5" xfId="250" xr:uid="{00000000-0005-0000-0000-0000FA000000}"/>
    <cellStyle name="Standaard 6 6" xfId="251" xr:uid="{00000000-0005-0000-0000-0000FB000000}"/>
    <cellStyle name="Standaard 7" xfId="252" xr:uid="{00000000-0005-0000-0000-0000FC000000}"/>
    <cellStyle name="Standaard 7 2" xfId="253" xr:uid="{00000000-0005-0000-0000-0000FD000000}"/>
    <cellStyle name="Standaard 8" xfId="254" xr:uid="{00000000-0005-0000-0000-0000FE000000}"/>
    <cellStyle name="Standaard 8 2" xfId="255" xr:uid="{00000000-0005-0000-0000-0000FF000000}"/>
    <cellStyle name="Standaard 8 3" xfId="256" xr:uid="{00000000-0005-0000-0000-000000010000}"/>
    <cellStyle name="Standaard 9" xfId="257" xr:uid="{00000000-0005-0000-0000-000001010000}"/>
    <cellStyle name="Standaard_20100727 Rekenmodel NE5R v1.9" xfId="258" xr:uid="{00000000-0005-0000-0000-000002010000}"/>
    <cellStyle name="Standaard_Balans IL-Glob. PLAU" xfId="259" xr:uid="{00000000-0005-0000-0000-000003010000}"/>
    <cellStyle name="Standaard_Balans IL-Glob. PLAU 2" xfId="260" xr:uid="{00000000-0005-0000-0000-000004010000}"/>
    <cellStyle name="Stijl 1" xfId="261" xr:uid="{00000000-0005-0000-0000-000005010000}"/>
    <cellStyle name="Style 1" xfId="262" xr:uid="{00000000-0005-0000-0000-000006010000}"/>
    <cellStyle name="Title" xfId="263" xr:uid="{00000000-0005-0000-0000-000007010000}"/>
    <cellStyle name="Total" xfId="264" xr:uid="{00000000-0005-0000-0000-000008010000}"/>
    <cellStyle name="Valuta" xfId="265" builtinId="4"/>
    <cellStyle name="Valuta 2" xfId="266" xr:uid="{00000000-0005-0000-0000-00000A010000}"/>
    <cellStyle name="Warning Text" xfId="267" xr:uid="{00000000-0005-0000-0000-00000B010000}"/>
    <cellStyle name="wittelijn" xfId="268" xr:uid="{00000000-0005-0000-0000-00000C010000}"/>
  </cellStyles>
  <dxfs count="4">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X150"/>
  <sheetViews>
    <sheetView showGridLines="0" tabSelected="1" zoomScaleNormal="100" zoomScaleSheetLayoutView="30" workbookViewId="0">
      <selection activeCell="A17" sqref="A17:L26"/>
    </sheetView>
  </sheetViews>
  <sheetFormatPr defaultColWidth="10.7265625" defaultRowHeight="15" customHeight="1"/>
  <cols>
    <col min="1" max="16384" width="10.7265625" style="361"/>
  </cols>
  <sheetData>
    <row r="1" spans="1:14" ht="15" customHeight="1">
      <c r="B1" s="362"/>
      <c r="C1" s="363"/>
      <c r="N1" s="364"/>
    </row>
    <row r="2" spans="1:14" s="365" customFormat="1" ht="30" customHeight="1">
      <c r="A2" s="1531" t="s">
        <v>377</v>
      </c>
      <c r="B2" s="1531"/>
      <c r="C2" s="1531"/>
      <c r="D2" s="1531"/>
      <c r="E2" s="1531"/>
      <c r="F2" s="1531"/>
      <c r="G2" s="1531"/>
      <c r="H2" s="1531"/>
      <c r="I2" s="1531"/>
      <c r="J2" s="1531"/>
      <c r="K2" s="1531"/>
      <c r="L2" s="1531"/>
    </row>
    <row r="3" spans="1:14" ht="15" customHeight="1">
      <c r="B3" s="362"/>
      <c r="C3" s="363"/>
      <c r="N3" s="366"/>
    </row>
    <row r="4" spans="1:14" ht="15" customHeight="1" thickBot="1">
      <c r="B4" s="362"/>
      <c r="C4" s="363"/>
    </row>
    <row r="5" spans="1:14" ht="15" customHeight="1" thickBot="1">
      <c r="B5" s="362" t="s">
        <v>4</v>
      </c>
      <c r="F5" s="1535" t="s">
        <v>248</v>
      </c>
      <c r="G5" s="1536"/>
      <c r="H5" s="1536"/>
      <c r="I5" s="1537"/>
    </row>
    <row r="6" spans="1:14" ht="15" customHeight="1" thickBot="1">
      <c r="B6" s="362" t="s">
        <v>336</v>
      </c>
      <c r="F6" s="1535"/>
      <c r="G6" s="1536"/>
      <c r="H6" s="1536"/>
      <c r="I6" s="1537"/>
    </row>
    <row r="7" spans="1:14" s="164" customFormat="1" ht="15" customHeight="1" thickBot="1">
      <c r="B7" s="367"/>
      <c r="C7" s="368"/>
      <c r="D7" s="368"/>
      <c r="E7" s="368"/>
      <c r="F7" s="368"/>
    </row>
    <row r="8" spans="1:14" ht="15" customHeight="1" thickBot="1">
      <c r="B8" s="369" t="s">
        <v>0</v>
      </c>
      <c r="C8" s="362"/>
      <c r="H8" s="369" t="s">
        <v>1</v>
      </c>
      <c r="I8" s="370">
        <v>2021</v>
      </c>
    </row>
    <row r="9" spans="1:14" ht="15" customHeight="1" thickBot="1">
      <c r="B9" s="369"/>
      <c r="C9" s="362"/>
      <c r="H9" s="369" t="s">
        <v>2</v>
      </c>
      <c r="I9" s="370">
        <v>2024</v>
      </c>
    </row>
    <row r="10" spans="1:14" ht="15" customHeight="1" thickBot="1">
      <c r="B10" s="371"/>
      <c r="C10" s="363"/>
    </row>
    <row r="11" spans="1:14" ht="15" customHeight="1" thickBot="1">
      <c r="B11" s="362" t="s">
        <v>202</v>
      </c>
      <c r="C11" s="363"/>
      <c r="I11" s="884">
        <v>2022</v>
      </c>
    </row>
    <row r="12" spans="1:14" ht="15" customHeight="1">
      <c r="B12" s="371"/>
      <c r="C12" s="363"/>
    </row>
    <row r="13" spans="1:14" ht="15" customHeight="1">
      <c r="B13" s="371"/>
      <c r="C13" s="363"/>
    </row>
    <row r="15" spans="1:14" ht="15" customHeight="1">
      <c r="A15" s="1532" t="s">
        <v>330</v>
      </c>
      <c r="B15" s="1533"/>
      <c r="C15" s="1533"/>
      <c r="D15" s="1533"/>
      <c r="E15" s="1533"/>
      <c r="F15" s="1533"/>
      <c r="G15" s="1533"/>
      <c r="H15" s="1533"/>
      <c r="I15" s="1533"/>
      <c r="J15" s="1533"/>
      <c r="K15" s="1533"/>
      <c r="L15" s="1534"/>
    </row>
    <row r="16" spans="1:14" ht="15" customHeight="1">
      <c r="A16" s="372"/>
    </row>
    <row r="17" spans="1:12" ht="15" customHeight="1">
      <c r="A17" s="1538" t="s">
        <v>388</v>
      </c>
      <c r="B17" s="1538"/>
      <c r="C17" s="1538"/>
      <c r="D17" s="1538"/>
      <c r="E17" s="1538"/>
      <c r="F17" s="1538"/>
      <c r="G17" s="1538"/>
      <c r="H17" s="1538"/>
      <c r="I17" s="1538"/>
      <c r="J17" s="1538"/>
      <c r="K17" s="1538"/>
      <c r="L17" s="1538"/>
    </row>
    <row r="18" spans="1:12" ht="15" customHeight="1">
      <c r="A18" s="1538"/>
      <c r="B18" s="1538"/>
      <c r="C18" s="1538"/>
      <c r="D18" s="1538"/>
      <c r="E18" s="1538"/>
      <c r="F18" s="1538"/>
      <c r="G18" s="1538"/>
      <c r="H18" s="1538"/>
      <c r="I18" s="1538"/>
      <c r="J18" s="1538"/>
      <c r="K18" s="1538"/>
      <c r="L18" s="1538"/>
    </row>
    <row r="19" spans="1:12" ht="15" customHeight="1">
      <c r="A19" s="1538"/>
      <c r="B19" s="1538"/>
      <c r="C19" s="1538"/>
      <c r="D19" s="1538"/>
      <c r="E19" s="1538"/>
      <c r="F19" s="1538"/>
      <c r="G19" s="1538"/>
      <c r="H19" s="1538"/>
      <c r="I19" s="1538"/>
      <c r="J19" s="1538"/>
      <c r="K19" s="1538"/>
      <c r="L19" s="1538"/>
    </row>
    <row r="20" spans="1:12" ht="15" customHeight="1">
      <c r="A20" s="1538"/>
      <c r="B20" s="1538"/>
      <c r="C20" s="1538"/>
      <c r="D20" s="1538"/>
      <c r="E20" s="1538"/>
      <c r="F20" s="1538"/>
      <c r="G20" s="1538"/>
      <c r="H20" s="1538"/>
      <c r="I20" s="1538"/>
      <c r="J20" s="1538"/>
      <c r="K20" s="1538"/>
      <c r="L20" s="1538"/>
    </row>
    <row r="21" spans="1:12" ht="15" customHeight="1">
      <c r="A21" s="1538"/>
      <c r="B21" s="1538"/>
      <c r="C21" s="1538"/>
      <c r="D21" s="1538"/>
      <c r="E21" s="1538"/>
      <c r="F21" s="1538"/>
      <c r="G21" s="1538"/>
      <c r="H21" s="1538"/>
      <c r="I21" s="1538"/>
      <c r="J21" s="1538"/>
      <c r="K21" s="1538"/>
      <c r="L21" s="1538"/>
    </row>
    <row r="22" spans="1:12" ht="15" customHeight="1">
      <c r="A22" s="1538"/>
      <c r="B22" s="1538"/>
      <c r="C22" s="1538"/>
      <c r="D22" s="1538"/>
      <c r="E22" s="1538"/>
      <c r="F22" s="1538"/>
      <c r="G22" s="1538"/>
      <c r="H22" s="1538"/>
      <c r="I22" s="1538"/>
      <c r="J22" s="1538"/>
      <c r="K22" s="1538"/>
      <c r="L22" s="1538"/>
    </row>
    <row r="23" spans="1:12" ht="15" customHeight="1">
      <c r="A23" s="1538"/>
      <c r="B23" s="1538"/>
      <c r="C23" s="1538"/>
      <c r="D23" s="1538"/>
      <c r="E23" s="1538"/>
      <c r="F23" s="1538"/>
      <c r="G23" s="1538"/>
      <c r="H23" s="1538"/>
      <c r="I23" s="1538"/>
      <c r="J23" s="1538"/>
      <c r="K23" s="1538"/>
      <c r="L23" s="1538"/>
    </row>
    <row r="24" spans="1:12" ht="15" customHeight="1">
      <c r="A24" s="1538"/>
      <c r="B24" s="1538"/>
      <c r="C24" s="1538"/>
      <c r="D24" s="1538"/>
      <c r="E24" s="1538"/>
      <c r="F24" s="1538"/>
      <c r="G24" s="1538"/>
      <c r="H24" s="1538"/>
      <c r="I24" s="1538"/>
      <c r="J24" s="1538"/>
      <c r="K24" s="1538"/>
      <c r="L24" s="1538"/>
    </row>
    <row r="25" spans="1:12" ht="15" customHeight="1">
      <c r="A25" s="1538"/>
      <c r="B25" s="1538"/>
      <c r="C25" s="1538"/>
      <c r="D25" s="1538"/>
      <c r="E25" s="1538"/>
      <c r="F25" s="1538"/>
      <c r="G25" s="1538"/>
      <c r="H25" s="1538"/>
      <c r="I25" s="1538"/>
      <c r="J25" s="1538"/>
      <c r="K25" s="1538"/>
      <c r="L25" s="1538"/>
    </row>
    <row r="26" spans="1:12" ht="15" customHeight="1">
      <c r="A26" s="1538"/>
      <c r="B26" s="1538"/>
      <c r="C26" s="1538"/>
      <c r="D26" s="1538"/>
      <c r="E26" s="1538"/>
      <c r="F26" s="1538"/>
      <c r="G26" s="1538"/>
      <c r="H26" s="1538"/>
      <c r="I26" s="1538"/>
      <c r="J26" s="1538"/>
      <c r="K26" s="1538"/>
      <c r="L26" s="1538"/>
    </row>
    <row r="27" spans="1:12" s="374" customFormat="1" ht="15" customHeight="1"/>
    <row r="28" spans="1:12" ht="15" customHeight="1">
      <c r="A28" s="1532" t="s">
        <v>332</v>
      </c>
      <c r="B28" s="1533"/>
      <c r="C28" s="1533"/>
      <c r="D28" s="1533"/>
      <c r="E28" s="1533"/>
      <c r="F28" s="1533"/>
      <c r="G28" s="1533"/>
      <c r="H28" s="1533"/>
      <c r="I28" s="1533"/>
      <c r="J28" s="1533"/>
      <c r="K28" s="1533"/>
      <c r="L28" s="1534"/>
    </row>
    <row r="29" spans="1:12" ht="15" customHeight="1">
      <c r="A29" s="788"/>
      <c r="B29" s="788"/>
      <c r="C29" s="788"/>
      <c r="D29" s="788"/>
      <c r="E29" s="788"/>
      <c r="F29" s="788"/>
      <c r="G29" s="788"/>
      <c r="H29" s="788"/>
      <c r="I29" s="788"/>
      <c r="J29" s="788"/>
      <c r="K29" s="788"/>
      <c r="L29" s="788"/>
    </row>
    <row r="30" spans="1:12" s="372" customFormat="1" ht="15" customHeight="1">
      <c r="A30" s="375"/>
      <c r="B30" s="375"/>
      <c r="C30" s="361"/>
      <c r="D30" s="361"/>
      <c r="E30" s="361"/>
      <c r="F30" s="361"/>
      <c r="G30" s="361"/>
      <c r="H30" s="361"/>
      <c r="I30" s="361"/>
      <c r="J30" s="361"/>
      <c r="K30" s="361"/>
      <c r="L30" s="361"/>
    </row>
    <row r="31" spans="1:12" ht="15" customHeight="1">
      <c r="A31" s="375"/>
      <c r="B31" s="376"/>
      <c r="D31" s="361" t="s">
        <v>334</v>
      </c>
    </row>
    <row r="32" spans="1:12" ht="15" customHeight="1">
      <c r="A32" s="375"/>
      <c r="B32" s="377"/>
    </row>
    <row r="33" spans="1:12" ht="15" customHeight="1">
      <c r="A33" s="375"/>
      <c r="B33" s="378"/>
      <c r="C33" s="379"/>
      <c r="D33" s="380" t="s">
        <v>3</v>
      </c>
    </row>
    <row r="34" spans="1:12" ht="15" customHeight="1">
      <c r="A34" s="375"/>
      <c r="B34" s="381"/>
    </row>
    <row r="35" spans="1:12" ht="15" customHeight="1">
      <c r="A35" s="375"/>
      <c r="B35" s="382"/>
      <c r="D35" s="361" t="s">
        <v>333</v>
      </c>
    </row>
    <row r="36" spans="1:12" ht="15" customHeight="1">
      <c r="A36" s="375"/>
      <c r="B36" s="375"/>
    </row>
    <row r="37" spans="1:12" s="164" customFormat="1" ht="15" customHeight="1">
      <c r="A37" s="383"/>
      <c r="B37" s="384"/>
      <c r="D37" s="385" t="s">
        <v>335</v>
      </c>
      <c r="E37" s="386"/>
      <c r="F37" s="386"/>
      <c r="G37" s="386"/>
      <c r="H37" s="386"/>
      <c r="I37" s="386"/>
      <c r="J37" s="386"/>
      <c r="K37" s="386"/>
    </row>
    <row r="38" spans="1:12" s="164" customFormat="1" ht="15" customHeight="1">
      <c r="A38" s="383"/>
      <c r="B38" s="383"/>
      <c r="D38" s="386"/>
      <c r="E38" s="386"/>
      <c r="F38" s="386"/>
      <c r="G38" s="386"/>
      <c r="H38" s="386"/>
      <c r="I38" s="386"/>
      <c r="J38" s="386"/>
      <c r="K38" s="386"/>
    </row>
    <row r="40" spans="1:12" s="372" customFormat="1" ht="15" customHeight="1">
      <c r="A40" s="1532" t="s">
        <v>331</v>
      </c>
      <c r="B40" s="1533"/>
      <c r="C40" s="1533"/>
      <c r="D40" s="1533"/>
      <c r="E40" s="1533"/>
      <c r="F40" s="1533"/>
      <c r="G40" s="1533"/>
      <c r="H40" s="1533"/>
      <c r="I40" s="1533"/>
      <c r="J40" s="1533"/>
      <c r="K40" s="1533"/>
      <c r="L40" s="1534"/>
    </row>
    <row r="41" spans="1:12" ht="15" customHeight="1">
      <c r="A41" s="372"/>
      <c r="B41" s="372"/>
      <c r="C41" s="372"/>
      <c r="D41" s="372"/>
      <c r="E41" s="372"/>
      <c r="F41" s="372"/>
      <c r="G41" s="372"/>
      <c r="H41" s="372"/>
      <c r="I41" s="372"/>
      <c r="J41" s="372"/>
      <c r="K41" s="372"/>
      <c r="L41" s="372"/>
    </row>
    <row r="42" spans="1:12" s="362" customFormat="1" ht="15" customHeight="1">
      <c r="A42" s="798" t="str">
        <f>'T1'!A1:L1</f>
        <v>TABEL 1: Overzicht door de VREG toegelaten inkomen voor gereguleerde activiteiten 'elektriciteit' en 'aardgas' voor boekjaar 2022</v>
      </c>
      <c r="B42" s="388"/>
    </row>
    <row r="43" spans="1:12" ht="15" customHeight="1">
      <c r="A43" s="798" t="str">
        <f>'T2'!A1:J1</f>
        <v>TABEL 2: Opdeling gebudgetteerd inkomen voor gereguleerde activiteit 'elektriciteit' volgens tariefcomponenten</v>
      </c>
    </row>
    <row r="44" spans="1:12" ht="15" customHeight="1">
      <c r="A44" s="798" t="str">
        <f>'T3'!A1:J1</f>
        <v>TABEL 3: Opdeling gebudgetteerd inkomen voor gereguleerde activiteit 'elektriciteit' volgens energierichting, spanningsniveau en klantengroep</v>
      </c>
    </row>
    <row r="45" spans="1:12" ht="15" customHeight="1">
      <c r="A45" s="798" t="str">
        <f>'T4'!A1:J1</f>
        <v>TABEL 4: Naam distributienetbeheerder - ELEKTRICITEIT - Tarieflijst periodieke distributienettarieven 2022 - Afname</v>
      </c>
    </row>
    <row r="46" spans="1:12" ht="15" customHeight="1">
      <c r="A46" s="798" t="str">
        <f>'T5'!A1:L1</f>
        <v>TABEL 5: Reconciliatie van het gebudgetteerd inkomen voor de gereguleerde activiteit 'elektriciteit' met de geraamde omzet voor de periodieke distributienettarieven (afname)</v>
      </c>
      <c r="B46" s="882"/>
      <c r="C46" s="882"/>
      <c r="D46" s="882"/>
      <c r="E46" s="882"/>
    </row>
    <row r="47" spans="1:12" ht="15" customHeight="1">
      <c r="A47" s="798" t="str">
        <f>T6A!A1</f>
        <v>TABEL 6A: Naam distributienetbeheerder - ELEKTRICITEIT - Tarieflijst transmissiekosten 2022</v>
      </c>
    </row>
    <row r="48" spans="1:12" ht="15" customHeight="1">
      <c r="A48" s="798" t="str">
        <f>T6B!A1</f>
        <v>TABEL 6B: Aansluiting transmissienettarieven Elia en de door de DNB doorgerekende transmissiekosten voor 2022</v>
      </c>
    </row>
    <row r="49" spans="1:12" ht="15" customHeight="1">
      <c r="A49" s="798" t="str">
        <f>T6C!A1</f>
        <v xml:space="preserve">TABEL 6C: Bepaling tarieven voor het 'beheer en de ontwikkeling van de netwerkinfrastructuur' </v>
      </c>
    </row>
    <row r="50" spans="1:12" ht="15" customHeight="1">
      <c r="A50" s="798" t="str">
        <f>'T7'!A1:R1</f>
        <v>TABEL 7: Naam distributienetbeheerder - ELEKTRICITEIT - Tarieflijst periodieke distributienettarieven 2022 - Injectie</v>
      </c>
    </row>
    <row r="51" spans="1:12" ht="15" customHeight="1">
      <c r="A51" s="798" t="str">
        <f>'T8'!A1:L1</f>
        <v xml:space="preserve">TABEL 8: Reconciliatie van het gebudgetteerd inkomen voor de gereguleerde activiteit 'elektriciteit' met de geraamde omzet voor de periodieke distributienettarieven (injectie) </v>
      </c>
    </row>
    <row r="52" spans="1:12" ht="15" customHeight="1">
      <c r="A52" s="798" t="str">
        <f>+'T9'!A1:L1</f>
        <v>TABEL 9: Budget per tariefcomponent voor gereguleerde activiteit 'aardgas'</v>
      </c>
    </row>
    <row r="53" spans="1:12" ht="15" customHeight="1">
      <c r="A53" s="798" t="str">
        <f>+'T10'!A1:L1</f>
        <v>TABEL 10: Budget per energierichting en klantengroep voor gereguleerde activiteit 'aardgas'</v>
      </c>
    </row>
    <row r="54" spans="1:12" ht="15" customHeight="1">
      <c r="A54" s="798" t="str">
        <f>T11A!A1</f>
        <v>Tabel 11A: Naam distributienetbeheerder - AARDGAS - Tarieflijst periodieke distributienettarieven 2022 - Afname</v>
      </c>
    </row>
    <row r="55" spans="1:12" ht="15" customHeight="1">
      <c r="A55" s="798" t="str">
        <f>T11B!A1</f>
        <v>Tabel 11B: Naam distributienetbeheerder - AARDGAS - Tarieflijst periodieke distributienettarieven 2022 - Injectie</v>
      </c>
    </row>
    <row r="56" spans="1:12" ht="15" customHeight="1">
      <c r="A56" s="798" t="str">
        <f>+'T12'!A1:M1</f>
        <v>TABEL 12: Rekenvolumes en reconciliatie van budget voor gereguleerde activiteit 'aardgas'</v>
      </c>
    </row>
    <row r="57" spans="1:12" ht="15" customHeight="1">
      <c r="A57" s="883"/>
      <c r="B57" s="387"/>
      <c r="C57" s="387"/>
      <c r="D57" s="387"/>
      <c r="E57" s="388"/>
      <c r="F57" s="388"/>
      <c r="G57" s="388"/>
    </row>
    <row r="58" spans="1:12" ht="15" customHeight="1">
      <c r="A58" s="372"/>
    </row>
    <row r="59" spans="1:12" ht="15" customHeight="1">
      <c r="A59" s="373"/>
    </row>
    <row r="60" spans="1:12" ht="15" customHeight="1">
      <c r="A60" s="373"/>
    </row>
    <row r="61" spans="1:12" ht="15" customHeight="1">
      <c r="A61" s="373"/>
    </row>
    <row r="62" spans="1:12" ht="15" customHeight="1">
      <c r="A62" s="372"/>
    </row>
    <row r="63" spans="1:12" ht="15" customHeight="1">
      <c r="A63" s="387"/>
      <c r="B63" s="387"/>
      <c r="C63" s="387"/>
      <c r="D63" s="387"/>
      <c r="E63" s="387"/>
      <c r="F63" s="387"/>
      <c r="G63" s="387"/>
      <c r="H63" s="387"/>
      <c r="I63" s="387"/>
      <c r="J63" s="387"/>
      <c r="K63" s="387"/>
      <c r="L63" s="387"/>
    </row>
    <row r="64" spans="1:12" ht="15" customHeight="1">
      <c r="A64" s="372"/>
    </row>
    <row r="65" spans="1:9" ht="15" customHeight="1">
      <c r="A65" s="372"/>
    </row>
    <row r="66" spans="1:9" ht="15" customHeight="1">
      <c r="A66" s="372"/>
    </row>
    <row r="67" spans="1:9" ht="15" customHeight="1">
      <c r="A67" s="372"/>
    </row>
    <row r="68" spans="1:9" ht="15" customHeight="1">
      <c r="A68" s="387"/>
      <c r="B68" s="387"/>
      <c r="C68" s="387"/>
      <c r="D68" s="388"/>
      <c r="E68" s="388"/>
      <c r="F68" s="388"/>
    </row>
    <row r="69" spans="1:9" ht="15" customHeight="1">
      <c r="A69" s="372"/>
    </row>
    <row r="70" spans="1:9" ht="15" customHeight="1">
      <c r="A70" s="372"/>
    </row>
    <row r="71" spans="1:9" ht="15" customHeight="1">
      <c r="A71" s="372"/>
    </row>
    <row r="72" spans="1:9" ht="15" customHeight="1">
      <c r="A72" s="372"/>
    </row>
    <row r="73" spans="1:9" ht="15" customHeight="1">
      <c r="A73" s="372"/>
    </row>
    <row r="74" spans="1:9" s="164" customFormat="1" ht="15" customHeight="1">
      <c r="A74" s="387"/>
      <c r="B74" s="387"/>
      <c r="C74" s="387"/>
      <c r="D74" s="387"/>
      <c r="E74" s="387"/>
      <c r="F74" s="387"/>
      <c r="G74" s="387"/>
      <c r="H74" s="387"/>
      <c r="I74" s="387"/>
    </row>
    <row r="75" spans="1:9" s="164" customFormat="1" ht="15" customHeight="1"/>
    <row r="76" spans="1:9" s="164" customFormat="1" ht="15" customHeight="1"/>
    <row r="77" spans="1:9" s="164" customFormat="1" ht="15" customHeight="1"/>
    <row r="78" spans="1:9" s="164" customFormat="1" ht="15" customHeight="1">
      <c r="A78" s="389"/>
    </row>
    <row r="79" spans="1:9" s="164" customFormat="1" ht="15" customHeight="1">
      <c r="A79" s="389"/>
    </row>
    <row r="80" spans="1:9" ht="15" customHeight="1">
      <c r="A80" s="372"/>
    </row>
    <row r="81" spans="1:24" ht="15" customHeight="1">
      <c r="A81" s="372"/>
    </row>
    <row r="82" spans="1:24" ht="15" customHeight="1">
      <c r="A82" s="372"/>
    </row>
    <row r="83" spans="1:24" s="164" customFormat="1" ht="15" customHeight="1">
      <c r="A83" s="387"/>
      <c r="B83" s="387"/>
      <c r="C83" s="387"/>
      <c r="D83" s="387"/>
      <c r="E83" s="387"/>
      <c r="F83" s="387"/>
      <c r="G83" s="882"/>
      <c r="H83" s="882"/>
      <c r="I83" s="882"/>
      <c r="J83" s="882"/>
      <c r="K83" s="882"/>
    </row>
    <row r="84" spans="1:24" s="164" customFormat="1" ht="15" customHeight="1">
      <c r="O84" s="390"/>
      <c r="P84" s="390"/>
      <c r="Q84" s="390"/>
      <c r="R84" s="390"/>
      <c r="S84" s="390"/>
      <c r="T84" s="390"/>
      <c r="U84" s="390"/>
      <c r="V84" s="390"/>
      <c r="W84" s="390"/>
      <c r="X84" s="390"/>
    </row>
    <row r="85" spans="1:24" s="164" customFormat="1" ht="15" customHeight="1">
      <c r="O85" s="390"/>
      <c r="P85" s="390"/>
      <c r="Q85" s="390"/>
      <c r="R85" s="390"/>
      <c r="S85" s="390"/>
      <c r="T85" s="390"/>
      <c r="U85" s="390"/>
      <c r="V85" s="390"/>
      <c r="W85" s="390"/>
      <c r="X85" s="390"/>
    </row>
    <row r="86" spans="1:24" s="164" customFormat="1" ht="15" customHeight="1">
      <c r="O86" s="390"/>
      <c r="P86" s="390"/>
      <c r="Q86" s="390"/>
      <c r="R86" s="390"/>
      <c r="S86" s="390"/>
      <c r="T86" s="390"/>
      <c r="U86" s="390"/>
      <c r="V86" s="390"/>
      <c r="W86" s="390"/>
      <c r="X86" s="390"/>
    </row>
    <row r="87" spans="1:24" s="164" customFormat="1" ht="15" customHeight="1">
      <c r="A87" s="389"/>
      <c r="O87" s="390"/>
      <c r="P87" s="390"/>
      <c r="Q87" s="390"/>
      <c r="R87" s="390"/>
      <c r="S87" s="390"/>
      <c r="T87" s="390"/>
      <c r="U87" s="390"/>
      <c r="V87" s="390"/>
      <c r="W87" s="390"/>
      <c r="X87" s="390"/>
    </row>
    <row r="88" spans="1:24" s="164" customFormat="1" ht="15" customHeight="1">
      <c r="A88" s="389"/>
      <c r="O88" s="390"/>
      <c r="P88" s="390"/>
      <c r="Q88" s="390"/>
      <c r="R88" s="390"/>
      <c r="S88" s="390"/>
      <c r="T88" s="390"/>
      <c r="U88" s="390"/>
      <c r="V88" s="390"/>
      <c r="W88" s="390"/>
      <c r="X88" s="390"/>
    </row>
    <row r="89" spans="1:24" s="164" customFormat="1" ht="15" customHeight="1">
      <c r="A89" s="389"/>
      <c r="O89" s="390"/>
      <c r="P89" s="390"/>
      <c r="Q89" s="390"/>
      <c r="R89" s="390"/>
      <c r="S89" s="390"/>
      <c r="T89" s="390"/>
      <c r="U89" s="390"/>
      <c r="V89" s="390"/>
      <c r="W89" s="390"/>
      <c r="X89" s="390"/>
    </row>
    <row r="90" spans="1:24" s="164" customFormat="1" ht="15" customHeight="1">
      <c r="A90" s="389"/>
      <c r="O90" s="390"/>
      <c r="P90" s="390"/>
      <c r="Q90" s="390"/>
      <c r="R90" s="390"/>
      <c r="S90" s="390"/>
      <c r="T90" s="390"/>
      <c r="U90" s="390"/>
      <c r="V90" s="390"/>
      <c r="W90" s="390"/>
      <c r="X90" s="390"/>
    </row>
    <row r="91" spans="1:24" s="164" customFormat="1" ht="15" customHeight="1">
      <c r="A91" s="389"/>
    </row>
    <row r="92" spans="1:24" s="164" customFormat="1" ht="15" customHeight="1">
      <c r="A92" s="389"/>
    </row>
    <row r="93" spans="1:24" s="164" customFormat="1" ht="15" customHeight="1">
      <c r="A93" s="389"/>
    </row>
    <row r="94" spans="1:24" ht="15" customHeight="1">
      <c r="A94" s="387"/>
      <c r="B94" s="387"/>
      <c r="C94" s="387"/>
      <c r="D94" s="387"/>
      <c r="E94" s="388"/>
      <c r="F94" s="388"/>
      <c r="G94" s="388"/>
    </row>
    <row r="96" spans="1:24" ht="15" customHeight="1">
      <c r="A96" s="391"/>
    </row>
    <row r="97" spans="1:12" ht="15" customHeight="1">
      <c r="A97" s="373"/>
    </row>
    <row r="99" spans="1:12" ht="15" customHeight="1">
      <c r="A99" s="387"/>
      <c r="B99" s="387"/>
      <c r="C99" s="387"/>
      <c r="D99" s="387"/>
      <c r="E99" s="387"/>
      <c r="F99" s="387"/>
      <c r="G99" s="387"/>
      <c r="H99" s="387"/>
      <c r="I99" s="387"/>
      <c r="J99" s="387"/>
      <c r="K99" s="387"/>
      <c r="L99" s="388"/>
    </row>
    <row r="100" spans="1:12" ht="15" customHeight="1">
      <c r="A100" s="372"/>
    </row>
    <row r="101" spans="1:12" ht="15" customHeight="1">
      <c r="A101" s="372"/>
    </row>
    <row r="102" spans="1:12" ht="15" customHeight="1">
      <c r="A102" s="372"/>
    </row>
    <row r="103" spans="1:12" ht="15" customHeight="1">
      <c r="A103" s="372"/>
    </row>
    <row r="104" spans="1:12" ht="15" customHeight="1">
      <c r="A104" s="372"/>
    </row>
    <row r="105" spans="1:12" ht="15" customHeight="1">
      <c r="A105" s="372"/>
    </row>
    <row r="106" spans="1:12" ht="15" customHeight="1">
      <c r="A106" s="387"/>
      <c r="B106" s="387"/>
      <c r="C106" s="387"/>
      <c r="D106" s="387"/>
      <c r="E106" s="387"/>
      <c r="F106" s="387"/>
      <c r="G106" s="388"/>
    </row>
    <row r="107" spans="1:12" ht="15" customHeight="1">
      <c r="A107" s="372"/>
    </row>
    <row r="108" spans="1:12" ht="15" customHeight="1">
      <c r="A108" s="373"/>
    </row>
    <row r="109" spans="1:12" ht="15" customHeight="1">
      <c r="A109" s="372"/>
    </row>
    <row r="110" spans="1:12" ht="15" customHeight="1">
      <c r="A110" s="372"/>
    </row>
    <row r="112" spans="1:12" ht="15" customHeight="1">
      <c r="A112" s="387"/>
      <c r="B112" s="387"/>
      <c r="C112" s="387"/>
      <c r="D112" s="387"/>
      <c r="E112" s="387"/>
      <c r="F112" s="387"/>
      <c r="G112" s="388"/>
      <c r="H112" s="388"/>
    </row>
    <row r="113" spans="1:11" ht="15" customHeight="1">
      <c r="A113" s="372"/>
    </row>
    <row r="114" spans="1:11" ht="15" customHeight="1">
      <c r="A114" s="372"/>
    </row>
    <row r="115" spans="1:11" ht="15" customHeight="1">
      <c r="A115" s="372"/>
    </row>
    <row r="116" spans="1:11" ht="15" customHeight="1">
      <c r="A116" s="373"/>
    </row>
    <row r="117" spans="1:11" ht="15" customHeight="1">
      <c r="A117" s="373"/>
    </row>
    <row r="118" spans="1:11" ht="15" customHeight="1">
      <c r="A118" s="373"/>
    </row>
    <row r="120" spans="1:11" ht="15" customHeight="1">
      <c r="A120" s="387"/>
      <c r="B120" s="387"/>
      <c r="C120" s="387"/>
      <c r="D120" s="388"/>
      <c r="E120" s="388"/>
      <c r="F120" s="388"/>
      <c r="G120" s="388"/>
    </row>
    <row r="123" spans="1:11" ht="15" customHeight="1">
      <c r="A123" s="373"/>
    </row>
    <row r="124" spans="1:11" ht="15" customHeight="1">
      <c r="A124" s="373"/>
    </row>
    <row r="126" spans="1:11" ht="15" customHeight="1">
      <c r="A126" s="387"/>
      <c r="B126" s="387"/>
      <c r="C126" s="387"/>
      <c r="D126" s="387"/>
      <c r="E126" s="387"/>
      <c r="F126" s="387"/>
      <c r="G126" s="387"/>
      <c r="H126" s="387"/>
      <c r="I126" s="387"/>
      <c r="J126" s="387"/>
      <c r="K126" s="388"/>
    </row>
    <row r="127" spans="1:11" ht="15" customHeight="1">
      <c r="A127" s="372"/>
    </row>
    <row r="128" spans="1:11" ht="15" customHeight="1">
      <c r="A128" s="372"/>
    </row>
    <row r="129" spans="1:5" ht="15" customHeight="1">
      <c r="A129" s="372"/>
    </row>
    <row r="131" spans="1:5" ht="15" customHeight="1">
      <c r="A131" s="388"/>
      <c r="B131" s="388"/>
      <c r="C131" s="388"/>
      <c r="D131" s="388"/>
    </row>
    <row r="136" spans="1:5" ht="15" customHeight="1">
      <c r="A136" s="388"/>
      <c r="B136" s="388"/>
      <c r="C136" s="388"/>
      <c r="D136" s="388"/>
      <c r="E136" s="388"/>
    </row>
    <row r="141" spans="1:5" ht="15" customHeight="1">
      <c r="A141" s="387"/>
      <c r="B141" s="387"/>
      <c r="C141" s="387"/>
      <c r="D141" s="387"/>
      <c r="E141" s="387"/>
    </row>
    <row r="145" spans="1:4" ht="15" customHeight="1">
      <c r="A145" s="388"/>
      <c r="B145" s="388"/>
      <c r="C145" s="388"/>
      <c r="D145" s="388"/>
    </row>
    <row r="150" spans="1:4" ht="15" customHeight="1">
      <c r="A150" s="388"/>
      <c r="B150" s="388"/>
      <c r="C150" s="388"/>
      <c r="D150" s="388"/>
    </row>
  </sheetData>
  <sheetProtection algorithmName="SHA-512" hashValue="0LgJs8qP8vV5R6pmV/dBb/9DTVa51dLgIxL3J4mEJeS9rWZ7QKsaU3yLs+bZS1D8NJePwKFtCu5Um3UnvrWl2A==" saltValue="L9uWWFyah8aVFH0c7py7pQ==" spinCount="100000" sheet="1" objects="1" scenarios="1"/>
  <mergeCells count="7">
    <mergeCell ref="A2:L2"/>
    <mergeCell ref="A15:L15"/>
    <mergeCell ref="A28:L28"/>
    <mergeCell ref="A40:L40"/>
    <mergeCell ref="F5:I5"/>
    <mergeCell ref="F6:I6"/>
    <mergeCell ref="A17:L26"/>
  </mergeCells>
  <dataValidations count="1">
    <dataValidation type="list" allowBlank="1" showInputMessage="1" showErrorMessage="1" sqref="I11" xr:uid="{0AAABD10-EA58-4508-AF1D-8CD4FACDFDA3}">
      <formula1>"2021,2022"</formula1>
    </dataValidation>
  </dataValidations>
  <hyperlinks>
    <hyperlink ref="A56" location="'T12'!A1" display="TABEL 12: Rekenvolumes en reconciliatie van budget voor gereguleerde activiteit 'aardgas'" xr:uid="{00000000-0004-0000-0000-000000000000}"/>
    <hyperlink ref="A53" location="'T10'!A1" display="TABEL 10: Budget per energierichting en klantengroep voor gereguleerde activiteit 'aardgas'" xr:uid="{00000000-0004-0000-0000-000001000000}"/>
    <hyperlink ref="A52" location="'T9'!A1" display="TABEL 9: Budget per tariefcomponent voor gereguleerde activiteit 'aardgas'" xr:uid="{00000000-0004-0000-0000-000002000000}"/>
    <hyperlink ref="A42" location="'T1'!A1" display="'T1'!A1" xr:uid="{00000000-0004-0000-0000-000003000000}"/>
    <hyperlink ref="A43" location="'T2'!A1" display="'T2'!A1" xr:uid="{00000000-0004-0000-0000-000004000000}"/>
    <hyperlink ref="A44" location="'T3'!A1" display="'T3'!A1" xr:uid="{00000000-0004-0000-0000-000005000000}"/>
    <hyperlink ref="A45" location="'T4'!A1" display="'T4'!A1" xr:uid="{00000000-0004-0000-0000-000006000000}"/>
    <hyperlink ref="A46" location="'T5'!A1" display="'T5'!A1" xr:uid="{00000000-0004-0000-0000-000007000000}"/>
    <hyperlink ref="A47" location="T6A!A1" display="T6A!A1" xr:uid="{00000000-0004-0000-0000-000008000000}"/>
    <hyperlink ref="A48" location="T6B!A1" display="T6B!A1" xr:uid="{00000000-0004-0000-0000-000009000000}"/>
    <hyperlink ref="A49" location="T6C!A1" display="T6C!A1" xr:uid="{00000000-0004-0000-0000-00000A000000}"/>
    <hyperlink ref="A50" location="'T7'!A1" display="'T7'!A1" xr:uid="{00000000-0004-0000-0000-00000B000000}"/>
    <hyperlink ref="A51" location="'T8'!A1" display="'T8'!A1" xr:uid="{00000000-0004-0000-0000-00000C000000}"/>
    <hyperlink ref="A54" location="T11A!A1" display="T11A!A1" xr:uid="{00000000-0004-0000-0000-00000D000000}"/>
    <hyperlink ref="A55" location="T11B!A1" display="T11B!A1" xr:uid="{00000000-0004-0000-0000-00000E000000}"/>
  </hyperlinks>
  <pageMargins left="0.98425196850393704" right="0.23622047244094491" top="0.82677165354330717" bottom="0.70866141732283472" header="0.74803149606299213" footer="0.47244094488188981"/>
  <pageSetup paperSize="8" scale="52" orientation="portrait" r:id="rId1"/>
  <headerFooter alignWithMargins="0">
    <oddFooter>&amp;C&amp;P/&amp;N</oddFooter>
  </headerFooter>
  <colBreaks count="1" manualBreakCount="1">
    <brk id="1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pageSetUpPr fitToPage="1"/>
  </sheetPr>
  <dimension ref="A1:R36"/>
  <sheetViews>
    <sheetView zoomScale="80" zoomScaleNormal="80" workbookViewId="0">
      <selection sqref="A1:R1"/>
    </sheetView>
  </sheetViews>
  <sheetFormatPr defaultColWidth="9.1796875" defaultRowHeight="12.5"/>
  <cols>
    <col min="1" max="1" width="7.26953125" style="1242" customWidth="1"/>
    <col min="2" max="2" width="7" style="1242" customWidth="1"/>
    <col min="3" max="3" width="46.7265625" style="1242" customWidth="1"/>
    <col min="4" max="4" width="25.7265625" style="1243" bestFit="1" customWidth="1"/>
    <col min="5" max="7" width="25.7265625" style="1243" customWidth="1"/>
    <col min="8" max="8" width="26" style="1242" customWidth="1"/>
    <col min="9" max="9" width="24.1796875" style="1242" customWidth="1"/>
    <col min="10" max="10" width="2" style="1242" customWidth="1"/>
    <col min="11" max="11" width="22.81640625" style="1242" customWidth="1"/>
    <col min="12" max="12" width="2" style="1242" customWidth="1"/>
    <col min="13" max="13" width="24.7265625" style="1242" customWidth="1"/>
    <col min="14" max="14" width="2" style="1242" customWidth="1"/>
    <col min="15" max="15" width="22.7265625" style="1242" customWidth="1"/>
    <col min="16" max="16" width="1.81640625" style="1242" customWidth="1"/>
    <col min="17" max="17" width="22" style="1242" customWidth="1"/>
    <col min="18" max="18" width="2.81640625" style="1242" customWidth="1"/>
    <col min="19" max="16384" width="9.1796875" style="1242"/>
  </cols>
  <sheetData>
    <row r="1" spans="1:18" s="1295" customFormat="1" ht="23.25" customHeight="1" thickBot="1">
      <c r="A1" s="1708" t="str">
        <f>"TABEL 7: "&amp;DNB&amp;" - ELEKTRICITEIT - Tarieflijst periodieke distributienettarieven "&amp;JAAR&amp;" - Injectie"</f>
        <v>TABEL 7: Naam distributienetbeheerder - ELEKTRICITEIT - Tarieflijst periodieke distributienettarieven 2022 - Injectie</v>
      </c>
      <c r="B1" s="1709"/>
      <c r="C1" s="1709"/>
      <c r="D1" s="1709"/>
      <c r="E1" s="1709"/>
      <c r="F1" s="1709"/>
      <c r="G1" s="1709"/>
      <c r="H1" s="1709"/>
      <c r="I1" s="1709"/>
      <c r="J1" s="1709"/>
      <c r="K1" s="1709"/>
      <c r="L1" s="1709"/>
      <c r="M1" s="1709"/>
      <c r="N1" s="1709"/>
      <c r="O1" s="1709"/>
      <c r="P1" s="1709"/>
      <c r="Q1" s="1709"/>
      <c r="R1" s="1710"/>
    </row>
    <row r="2" spans="1:18" s="1298" customFormat="1" ht="10.5">
      <c r="A2" s="1296"/>
      <c r="B2" s="1296"/>
      <c r="C2" s="1296"/>
      <c r="D2" s="1297"/>
      <c r="E2" s="1297"/>
      <c r="F2" s="1297"/>
      <c r="G2" s="1297"/>
    </row>
    <row r="3" spans="1:18" ht="18.5" thickBot="1">
      <c r="A3" s="1299"/>
      <c r="B3" s="1244"/>
      <c r="C3" s="1244"/>
      <c r="D3" s="1300"/>
      <c r="E3" s="1300"/>
      <c r="F3" s="1300"/>
      <c r="G3" s="1300"/>
    </row>
    <row r="4" spans="1:18" s="1237" customFormat="1" ht="13">
      <c r="A4" s="1301"/>
      <c r="B4" s="1302"/>
      <c r="C4" s="1302"/>
      <c r="D4" s="1303"/>
      <c r="E4" s="1304"/>
      <c r="F4" s="1305"/>
      <c r="G4" s="1305"/>
      <c r="I4" s="1711" t="s">
        <v>45</v>
      </c>
      <c r="K4" s="1711" t="s">
        <v>205</v>
      </c>
      <c r="M4" s="1711" t="s">
        <v>46</v>
      </c>
      <c r="O4" s="1711" t="s">
        <v>61</v>
      </c>
      <c r="Q4" s="1711" t="s">
        <v>62</v>
      </c>
    </row>
    <row r="5" spans="1:18" s="1237" customFormat="1" ht="12.75" customHeight="1">
      <c r="A5" s="1285"/>
      <c r="B5" s="1286"/>
      <c r="C5" s="1286"/>
      <c r="D5" s="1287"/>
      <c r="E5" s="1306" t="s">
        <v>287</v>
      </c>
      <c r="F5" s="1306" t="s">
        <v>92</v>
      </c>
      <c r="G5" s="1307" t="s">
        <v>74</v>
      </c>
      <c r="I5" s="1712"/>
      <c r="K5" s="1712"/>
      <c r="M5" s="1712"/>
      <c r="O5" s="1712"/>
      <c r="Q5" s="1712"/>
    </row>
    <row r="6" spans="1:18" s="1237" customFormat="1" ht="11.25" customHeight="1" thickBot="1">
      <c r="A6" s="1285"/>
      <c r="B6" s="1286"/>
      <c r="C6" s="1286"/>
      <c r="D6" s="1287"/>
      <c r="E6" s="1288"/>
      <c r="F6" s="1289"/>
      <c r="G6" s="1289"/>
      <c r="H6" s="1308"/>
      <c r="I6" s="1712"/>
      <c r="J6" s="1308"/>
      <c r="K6" s="1712"/>
      <c r="L6" s="1308"/>
      <c r="M6" s="1712"/>
      <c r="N6" s="1308"/>
      <c r="O6" s="1712"/>
      <c r="Q6" s="1712"/>
    </row>
    <row r="7" spans="1:18" s="1237" customFormat="1" ht="21.75" customHeight="1" thickBot="1">
      <c r="A7" s="1285"/>
      <c r="B7" s="1286"/>
      <c r="C7" s="1286"/>
      <c r="D7" s="1287"/>
      <c r="E7" s="1288"/>
      <c r="F7" s="1289"/>
      <c r="G7" s="1289"/>
      <c r="H7" s="982" t="s">
        <v>85</v>
      </c>
      <c r="I7" s="56"/>
      <c r="K7" s="56"/>
      <c r="M7" s="56"/>
      <c r="O7" s="56"/>
      <c r="Q7" s="56"/>
    </row>
    <row r="8" spans="1:18" s="1237" customFormat="1" ht="29.25" customHeight="1" thickBot="1">
      <c r="A8" s="1290"/>
      <c r="B8" s="1291"/>
      <c r="C8" s="1291"/>
      <c r="D8" s="1292"/>
      <c r="E8" s="1293"/>
      <c r="F8" s="1294"/>
      <c r="G8" s="1294"/>
      <c r="H8" s="982" t="s">
        <v>86</v>
      </c>
      <c r="I8" s="56"/>
      <c r="K8" s="56"/>
      <c r="M8" s="56"/>
      <c r="O8" s="56"/>
      <c r="Q8" s="56"/>
    </row>
    <row r="9" spans="1:18" s="1244" customFormat="1" ht="16.5" customHeight="1">
      <c r="A9" s="1277"/>
      <c r="B9" s="1280"/>
      <c r="C9" s="1281"/>
      <c r="D9" s="1266"/>
      <c r="E9" s="1282"/>
      <c r="F9" s="1283"/>
      <c r="G9" s="1283"/>
      <c r="H9" s="1263"/>
      <c r="I9" s="1284"/>
      <c r="J9" s="1263"/>
      <c r="K9" s="1284"/>
      <c r="L9" s="1268"/>
      <c r="M9" s="1284"/>
      <c r="N9" s="1268"/>
      <c r="O9" s="1284"/>
      <c r="P9" s="1268"/>
      <c r="Q9" s="1284"/>
    </row>
    <row r="10" spans="1:18" s="1244" customFormat="1" ht="16.5" customHeight="1">
      <c r="A10" s="1277" t="s">
        <v>5</v>
      </c>
      <c r="B10" s="1278" t="s">
        <v>351</v>
      </c>
      <c r="C10" s="1279"/>
      <c r="D10" s="1266" t="s">
        <v>75</v>
      </c>
      <c r="E10" s="288"/>
      <c r="F10" s="288"/>
      <c r="G10" s="288"/>
      <c r="H10" s="1263"/>
      <c r="I10" s="305"/>
      <c r="J10" s="1258"/>
      <c r="K10" s="305"/>
      <c r="L10" s="1258"/>
      <c r="M10" s="305"/>
      <c r="N10" s="1258"/>
      <c r="O10" s="305"/>
      <c r="P10" s="1258"/>
      <c r="Q10" s="305"/>
    </row>
    <row r="11" spans="1:18" s="1244" customFormat="1" ht="16.5" customHeight="1">
      <c r="A11" s="1259"/>
      <c r="B11" s="1265"/>
      <c r="C11" s="1265"/>
      <c r="D11" s="1252"/>
      <c r="E11" s="1253"/>
      <c r="F11" s="1254"/>
      <c r="G11" s="1254"/>
      <c r="H11" s="1263"/>
      <c r="I11" s="1276"/>
      <c r="J11" s="1258"/>
      <c r="K11" s="1276"/>
      <c r="L11" s="1258"/>
      <c r="M11" s="1276"/>
      <c r="N11" s="1258"/>
      <c r="O11" s="1276"/>
      <c r="P11" s="1258"/>
      <c r="Q11" s="1276"/>
    </row>
    <row r="12" spans="1:18" s="1244" customFormat="1" ht="14.25" customHeight="1">
      <c r="A12" s="1272" t="s">
        <v>22</v>
      </c>
      <c r="B12" s="1706" t="s">
        <v>337</v>
      </c>
      <c r="C12" s="1706"/>
      <c r="D12" s="1707"/>
      <c r="E12" s="1273"/>
      <c r="F12" s="1274"/>
      <c r="G12" s="1274"/>
      <c r="H12" s="1255"/>
      <c r="I12" s="1275"/>
      <c r="J12" s="1257"/>
      <c r="K12" s="1275"/>
      <c r="L12" s="1257"/>
      <c r="M12" s="1275"/>
      <c r="N12" s="1257"/>
      <c r="O12" s="1275"/>
      <c r="P12" s="1257"/>
      <c r="Q12" s="1275"/>
    </row>
    <row r="13" spans="1:18" s="1244" customFormat="1" ht="16.5" customHeight="1">
      <c r="A13" s="1247"/>
      <c r="B13" s="1251"/>
      <c r="C13" s="1270" t="s">
        <v>386</v>
      </c>
      <c r="D13" s="1271" t="s">
        <v>157</v>
      </c>
      <c r="E13" s="288"/>
      <c r="F13" s="288"/>
      <c r="G13" s="288"/>
      <c r="H13" s="1263"/>
      <c r="I13" s="119"/>
      <c r="J13" s="1268"/>
      <c r="K13" s="119"/>
      <c r="L13" s="1268"/>
      <c r="M13" s="119"/>
      <c r="N13" s="1268"/>
      <c r="O13" s="119"/>
      <c r="P13" s="1268"/>
      <c r="Q13" s="119"/>
      <c r="R13" s="1269"/>
    </row>
    <row r="14" spans="1:18" s="1244" customFormat="1" ht="16.5" customHeight="1">
      <c r="A14" s="1247"/>
      <c r="B14" s="1251"/>
      <c r="C14" s="1267"/>
      <c r="D14" s="1260"/>
      <c r="E14" s="1261"/>
      <c r="F14" s="1262"/>
      <c r="G14" s="1262"/>
      <c r="H14" s="1268"/>
      <c r="I14" s="1256"/>
      <c r="J14" s="1258"/>
      <c r="K14" s="1256"/>
      <c r="L14" s="1258"/>
      <c r="M14" s="1256"/>
      <c r="N14" s="1258"/>
      <c r="O14" s="1256"/>
      <c r="P14" s="1258"/>
      <c r="Q14" s="1256"/>
    </row>
    <row r="15" spans="1:18" s="1244" customFormat="1" ht="16.5" customHeight="1">
      <c r="A15" s="1259" t="s">
        <v>24</v>
      </c>
      <c r="B15" s="1251" t="s">
        <v>25</v>
      </c>
      <c r="C15" s="1251"/>
      <c r="D15" s="1260"/>
      <c r="E15" s="1261"/>
      <c r="F15" s="1262"/>
      <c r="G15" s="1262"/>
      <c r="H15" s="1263"/>
      <c r="I15" s="1264"/>
      <c r="J15" s="1258"/>
      <c r="K15" s="1264"/>
      <c r="L15" s="1258"/>
      <c r="M15" s="1264"/>
      <c r="N15" s="1258"/>
      <c r="O15" s="1264"/>
      <c r="P15" s="1258"/>
      <c r="Q15" s="1264"/>
    </row>
    <row r="16" spans="1:18" s="1244" customFormat="1" ht="16.5" customHeight="1">
      <c r="A16" s="1247"/>
      <c r="B16" s="1265"/>
      <c r="C16" s="1265" t="s">
        <v>26</v>
      </c>
      <c r="D16" s="1266" t="s">
        <v>75</v>
      </c>
      <c r="E16" s="288"/>
      <c r="F16" s="288"/>
      <c r="G16" s="288"/>
      <c r="H16" s="1263"/>
      <c r="I16" s="305"/>
      <c r="J16" s="1258"/>
      <c r="K16" s="305"/>
      <c r="L16" s="1258"/>
      <c r="M16" s="305"/>
      <c r="N16" s="1258"/>
      <c r="O16" s="305"/>
      <c r="P16" s="1258"/>
      <c r="Q16" s="305"/>
    </row>
    <row r="17" spans="1:17" s="1244" customFormat="1" ht="16.5" customHeight="1">
      <c r="A17" s="1247"/>
      <c r="B17" s="1251"/>
      <c r="C17" s="1251"/>
      <c r="D17" s="1252"/>
      <c r="E17" s="1253"/>
      <c r="F17" s="1254"/>
      <c r="G17" s="1254"/>
      <c r="H17" s="1255"/>
      <c r="I17" s="1256"/>
      <c r="J17" s="1257"/>
      <c r="K17" s="1256"/>
      <c r="L17" s="1257"/>
      <c r="M17" s="1256"/>
      <c r="N17" s="1258"/>
      <c r="O17" s="1256"/>
      <c r="P17" s="1258"/>
      <c r="Q17" s="1256"/>
    </row>
    <row r="18" spans="1:17" s="1244" customFormat="1" ht="16.5" customHeight="1">
      <c r="A18" s="1259" t="s">
        <v>28</v>
      </c>
      <c r="B18" s="1251" t="s">
        <v>29</v>
      </c>
      <c r="C18" s="1251"/>
      <c r="D18" s="1260"/>
      <c r="E18" s="1261"/>
      <c r="F18" s="1262"/>
      <c r="G18" s="1262"/>
      <c r="H18" s="1263"/>
      <c r="I18" s="1264"/>
      <c r="J18" s="1258"/>
      <c r="K18" s="1264"/>
      <c r="L18" s="1258"/>
      <c r="M18" s="1264"/>
      <c r="N18" s="1258"/>
      <c r="O18" s="1264"/>
      <c r="P18" s="1258"/>
      <c r="Q18" s="1264"/>
    </row>
    <row r="19" spans="1:17" s="1244" customFormat="1" ht="32.25" customHeight="1">
      <c r="A19" s="1247"/>
      <c r="B19" s="987" t="s">
        <v>37</v>
      </c>
      <c r="C19" s="1248" t="s">
        <v>39</v>
      </c>
      <c r="D19" s="1249" t="s">
        <v>75</v>
      </c>
      <c r="E19" s="289"/>
      <c r="F19" s="289"/>
      <c r="G19" s="289"/>
      <c r="H19" s="1246"/>
      <c r="I19" s="306"/>
      <c r="J19" s="1245"/>
      <c r="K19" s="306"/>
      <c r="L19" s="1245"/>
      <c r="M19" s="306"/>
      <c r="N19" s="1245"/>
      <c r="O19" s="306"/>
      <c r="P19" s="1245"/>
      <c r="Q19" s="306"/>
    </row>
    <row r="20" spans="1:17" s="1244" customFormat="1" ht="27.75" customHeight="1">
      <c r="A20" s="1247"/>
      <c r="B20" s="987" t="s">
        <v>38</v>
      </c>
      <c r="C20" s="1250" t="s">
        <v>213</v>
      </c>
      <c r="D20" s="1249" t="s">
        <v>75</v>
      </c>
      <c r="E20" s="289"/>
      <c r="F20" s="289"/>
      <c r="G20" s="289"/>
      <c r="H20" s="1246"/>
      <c r="I20" s="306"/>
      <c r="J20" s="1245"/>
      <c r="K20" s="306"/>
      <c r="L20" s="1245"/>
      <c r="M20" s="306"/>
      <c r="N20" s="1245"/>
      <c r="O20" s="306"/>
      <c r="P20" s="1245"/>
      <c r="Q20" s="306"/>
    </row>
    <row r="21" spans="1:17" s="1244" customFormat="1" ht="16.5" customHeight="1">
      <c r="A21" s="1247"/>
      <c r="B21" s="987" t="s">
        <v>54</v>
      </c>
      <c r="C21" s="450" t="s">
        <v>40</v>
      </c>
      <c r="D21" s="1249" t="s">
        <v>75</v>
      </c>
      <c r="E21" s="289"/>
      <c r="F21" s="289"/>
      <c r="G21" s="289"/>
      <c r="H21" s="1246"/>
      <c r="I21" s="306"/>
      <c r="J21" s="1245"/>
      <c r="K21" s="306"/>
      <c r="L21" s="1245"/>
      <c r="M21" s="306"/>
      <c r="N21" s="1245"/>
      <c r="O21" s="306"/>
      <c r="P21" s="1245"/>
      <c r="Q21" s="306"/>
    </row>
    <row r="22" spans="1:17" s="1244" customFormat="1" ht="18" customHeight="1">
      <c r="A22" s="1247"/>
      <c r="B22" s="987" t="s">
        <v>41</v>
      </c>
      <c r="C22" s="450" t="s">
        <v>30</v>
      </c>
      <c r="D22" s="1249" t="s">
        <v>75</v>
      </c>
      <c r="E22" s="289"/>
      <c r="F22" s="289"/>
      <c r="G22" s="289"/>
      <c r="H22" s="1246"/>
      <c r="I22" s="306"/>
      <c r="J22" s="1245"/>
      <c r="K22" s="306"/>
      <c r="L22" s="1245"/>
      <c r="M22" s="306"/>
      <c r="N22" s="1245"/>
      <c r="O22" s="306"/>
      <c r="P22" s="1245"/>
      <c r="Q22" s="306"/>
    </row>
    <row r="23" spans="1:17" s="1244" customFormat="1" ht="16.5" customHeight="1">
      <c r="A23" s="1247"/>
      <c r="B23" s="987" t="s">
        <v>42</v>
      </c>
      <c r="C23" s="450" t="s">
        <v>212</v>
      </c>
      <c r="D23" s="1249" t="s">
        <v>75</v>
      </c>
      <c r="E23" s="289"/>
      <c r="F23" s="289"/>
      <c r="G23" s="289"/>
      <c r="H23" s="1246"/>
      <c r="I23" s="306"/>
      <c r="J23" s="1245"/>
      <c r="K23" s="306"/>
      <c r="L23" s="1245"/>
      <c r="M23" s="306"/>
      <c r="N23" s="1245"/>
      <c r="O23" s="306"/>
      <c r="P23" s="1245"/>
      <c r="Q23" s="306"/>
    </row>
    <row r="24" spans="1:17" s="1244" customFormat="1" ht="39.75" customHeight="1">
      <c r="A24" s="1247"/>
      <c r="B24" s="1043" t="s">
        <v>73</v>
      </c>
      <c r="C24" s="450" t="s">
        <v>31</v>
      </c>
      <c r="D24" s="1249" t="s">
        <v>75</v>
      </c>
      <c r="E24" s="289"/>
      <c r="F24" s="289"/>
      <c r="G24" s="289"/>
      <c r="H24" s="1246"/>
      <c r="I24" s="306"/>
      <c r="J24" s="1245"/>
      <c r="K24" s="306"/>
      <c r="L24" s="1245"/>
      <c r="M24" s="306"/>
      <c r="N24" s="1245"/>
      <c r="O24" s="306"/>
      <c r="P24" s="1245"/>
      <c r="Q24" s="306"/>
    </row>
    <row r="25" spans="1:17" s="1237" customFormat="1" ht="16.5" customHeight="1" thickBot="1">
      <c r="A25" s="1229"/>
      <c r="B25" s="1230"/>
      <c r="C25" s="1230"/>
      <c r="D25" s="1231"/>
      <c r="E25" s="1232"/>
      <c r="F25" s="1233"/>
      <c r="G25" s="1233"/>
      <c r="H25" s="1234"/>
      <c r="I25" s="1235"/>
      <c r="J25" s="1234"/>
      <c r="K25" s="1235"/>
      <c r="L25" s="1236"/>
      <c r="M25" s="1235"/>
      <c r="N25" s="1236"/>
      <c r="O25" s="1235"/>
      <c r="P25" s="1236"/>
      <c r="Q25" s="1235"/>
    </row>
    <row r="26" spans="1:17" s="1238" customFormat="1" ht="13.5" customHeight="1">
      <c r="D26" s="1239"/>
      <c r="E26" s="1239"/>
      <c r="F26" s="1239"/>
      <c r="G26" s="1239"/>
      <c r="H26" s="1240"/>
      <c r="I26" s="1240"/>
      <c r="J26" s="1240"/>
      <c r="K26" s="1241"/>
      <c r="L26" s="1240"/>
      <c r="M26" s="1241"/>
      <c r="N26" s="1240"/>
      <c r="O26" s="1241"/>
    </row>
    <row r="27" spans="1:17" s="1238" customFormat="1" ht="13.5" customHeight="1">
      <c r="C27" s="1241"/>
      <c r="H27" s="1240"/>
      <c r="I27" s="1240"/>
      <c r="J27" s="1240"/>
      <c r="K27" s="1240"/>
      <c r="L27" s="1240"/>
      <c r="M27" s="1240"/>
      <c r="N27" s="1240"/>
      <c r="O27" s="1240"/>
    </row>
    <row r="28" spans="1:17" s="1238" customFormat="1" ht="13.5" customHeight="1">
      <c r="D28" s="1239"/>
      <c r="E28" s="1239"/>
      <c r="F28" s="1239"/>
      <c r="G28" s="1239"/>
      <c r="H28" s="1240"/>
      <c r="I28" s="1240"/>
      <c r="J28" s="1240"/>
      <c r="K28" s="1240"/>
      <c r="L28" s="1240"/>
      <c r="M28" s="1240"/>
      <c r="N28" s="1240"/>
      <c r="O28" s="1240"/>
    </row>
    <row r="29" spans="1:17" s="1238" customFormat="1" ht="13.5" customHeight="1">
      <c r="D29" s="1239"/>
      <c r="E29" s="1239"/>
      <c r="F29" s="1239"/>
      <c r="G29" s="1239"/>
      <c r="H29" s="1240"/>
      <c r="I29" s="1240"/>
      <c r="J29" s="1240"/>
      <c r="K29" s="1240"/>
      <c r="L29" s="1240"/>
      <c r="M29" s="1240"/>
      <c r="N29" s="1240"/>
      <c r="O29" s="1240"/>
    </row>
    <row r="30" spans="1:17" s="1238" customFormat="1" ht="13.5" customHeight="1">
      <c r="D30" s="1239"/>
      <c r="E30" s="1239"/>
      <c r="F30" s="1239"/>
      <c r="G30" s="1239"/>
      <c r="H30" s="1240"/>
      <c r="I30" s="1240"/>
      <c r="J30" s="1240"/>
      <c r="K30" s="1240"/>
      <c r="L30" s="1240"/>
      <c r="M30" s="1240"/>
      <c r="N30" s="1240"/>
      <c r="O30" s="1240"/>
    </row>
    <row r="31" spans="1:17" s="1238" customFormat="1" ht="13.5" customHeight="1">
      <c r="D31" s="1239"/>
      <c r="E31" s="1239"/>
      <c r="F31" s="1239"/>
      <c r="G31" s="1239"/>
      <c r="H31" s="1240"/>
      <c r="I31" s="1240"/>
      <c r="J31" s="1240"/>
      <c r="K31" s="1240"/>
      <c r="L31" s="1240"/>
      <c r="M31" s="1240"/>
      <c r="N31" s="1240"/>
      <c r="O31" s="1240"/>
    </row>
    <row r="32" spans="1:17" ht="13.5" customHeight="1">
      <c r="H32" s="1240"/>
      <c r="I32" s="1240"/>
    </row>
    <row r="33" spans="8:9" ht="13.5" customHeight="1">
      <c r="H33" s="1240"/>
      <c r="I33" s="1240"/>
    </row>
    <row r="34" spans="8:9" ht="13.5" customHeight="1">
      <c r="H34" s="1240"/>
      <c r="I34" s="1240"/>
    </row>
    <row r="35" spans="8:9" ht="17.25" customHeight="1"/>
    <row r="36" spans="8:9" ht="17.25" customHeight="1"/>
  </sheetData>
  <mergeCells count="7">
    <mergeCell ref="B12:D12"/>
    <mergeCell ref="A1:R1"/>
    <mergeCell ref="K4:K6"/>
    <mergeCell ref="I4:I6"/>
    <mergeCell ref="M4:M6"/>
    <mergeCell ref="O4:O6"/>
    <mergeCell ref="Q4:Q6"/>
  </mergeCells>
  <pageMargins left="7.874015748031496E-2" right="7.874015748031496E-2" top="0.39370078740157483" bottom="0.39370078740157483" header="0.31496062992125984" footer="0.31496062992125984"/>
  <pageSetup paperSize="8"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codeName="Blad8"/>
  <dimension ref="A1:AD36"/>
  <sheetViews>
    <sheetView zoomScale="80" zoomScaleNormal="80" workbookViewId="0">
      <selection sqref="A1:L1"/>
    </sheetView>
  </sheetViews>
  <sheetFormatPr defaultColWidth="9.1796875" defaultRowHeight="14.5"/>
  <cols>
    <col min="1" max="1" width="22.1796875" style="8" customWidth="1"/>
    <col min="2" max="2" width="18.453125" style="8" customWidth="1"/>
    <col min="3" max="3" width="26.1796875" style="8" customWidth="1"/>
    <col min="4" max="4" width="16.7265625" style="8" bestFit="1" customWidth="1"/>
    <col min="5" max="9" width="18.453125" style="8" customWidth="1"/>
    <col min="10" max="14" width="21.81640625" style="8" customWidth="1"/>
    <col min="15" max="15" width="18.1796875" style="8" customWidth="1"/>
    <col min="16" max="24" width="21.7265625" style="8" customWidth="1"/>
    <col min="25" max="16384" width="9.1796875" style="8"/>
  </cols>
  <sheetData>
    <row r="1" spans="1:30" s="139" customFormat="1" ht="23.25" customHeight="1" thickBot="1">
      <c r="A1" s="1620" t="str">
        <f>"TABEL 8: Reconciliatie van het gebudgetteerd inkomen voor de gereguleerde activiteit 'elektriciteit' met de geraamde omzet voor de periodieke distributienettarieven (injectie) "</f>
        <v xml:space="preserve">TABEL 8: Reconciliatie van het gebudgetteerd inkomen voor de gereguleerde activiteit 'elektriciteit' met de geraamde omzet voor de periodieke distributienettarieven (injectie) </v>
      </c>
      <c r="B1" s="1621"/>
      <c r="C1" s="1621"/>
      <c r="D1" s="1621"/>
      <c r="E1" s="1621"/>
      <c r="F1" s="1621"/>
      <c r="G1" s="1621"/>
      <c r="H1" s="1621"/>
      <c r="I1" s="1621"/>
      <c r="J1" s="1621"/>
      <c r="K1" s="1621"/>
      <c r="L1" s="1622"/>
    </row>
    <row r="2" spans="1:30" ht="15" thickBot="1">
      <c r="A2" s="5"/>
      <c r="B2" s="5"/>
      <c r="C2" s="5"/>
      <c r="D2" s="140"/>
      <c r="E2" s="140"/>
    </row>
    <row r="3" spans="1:30" ht="15" thickBot="1">
      <c r="A3" s="4" t="s">
        <v>4</v>
      </c>
      <c r="B3" s="5"/>
      <c r="C3" s="1668" t="str">
        <f>+TITELBLAD!$F$5</f>
        <v>Naam distributienetbeheerder</v>
      </c>
      <c r="D3" s="1669"/>
      <c r="E3" s="1669"/>
      <c r="F3" s="1670"/>
      <c r="G3" s="6"/>
      <c r="H3" s="6"/>
      <c r="I3" s="6"/>
      <c r="J3" s="6"/>
      <c r="K3" s="6"/>
      <c r="L3" s="6"/>
      <c r="M3" s="6"/>
      <c r="N3" s="6"/>
      <c r="O3" s="6"/>
      <c r="P3" s="6"/>
      <c r="Q3" s="6"/>
      <c r="R3" s="6"/>
      <c r="S3" s="6"/>
      <c r="T3" s="6"/>
      <c r="U3" s="6"/>
      <c r="V3" s="6"/>
      <c r="W3" s="6"/>
      <c r="X3" s="6"/>
      <c r="Y3" s="6"/>
      <c r="Z3" s="6"/>
      <c r="AA3" s="6"/>
      <c r="AB3" s="6"/>
      <c r="AC3" s="6"/>
      <c r="AD3" s="7"/>
    </row>
    <row r="5" spans="1:30" ht="15" thickBot="1"/>
    <row r="6" spans="1:30" ht="15" thickBot="1">
      <c r="B6" s="1716" t="s">
        <v>351</v>
      </c>
      <c r="C6" s="1717"/>
      <c r="D6" s="1718"/>
      <c r="E6" s="1716" t="s">
        <v>337</v>
      </c>
      <c r="F6" s="1717"/>
      <c r="G6" s="1717"/>
      <c r="H6" s="1717"/>
      <c r="I6" s="1717"/>
      <c r="J6" s="1717"/>
      <c r="K6" s="1717"/>
      <c r="L6" s="1717"/>
      <c r="M6" s="1717"/>
      <c r="N6" s="1717"/>
      <c r="O6" s="1718"/>
      <c r="P6" s="1716" t="s">
        <v>25</v>
      </c>
      <c r="Q6" s="1717"/>
      <c r="R6" s="1718"/>
      <c r="S6" s="1716" t="s">
        <v>128</v>
      </c>
      <c r="T6" s="1717"/>
      <c r="U6" s="1718"/>
      <c r="V6" s="1716" t="s">
        <v>128</v>
      </c>
      <c r="W6" s="1717"/>
      <c r="X6" s="1718"/>
    </row>
    <row r="7" spans="1:30">
      <c r="B7" s="1713"/>
      <c r="C7" s="1714"/>
      <c r="D7" s="1715"/>
      <c r="E7" s="1719"/>
      <c r="F7" s="1720"/>
      <c r="G7" s="1720"/>
      <c r="H7" s="1720"/>
      <c r="I7" s="1720"/>
      <c r="J7" s="1720"/>
      <c r="K7" s="1720"/>
      <c r="L7" s="1720"/>
      <c r="M7" s="1720"/>
      <c r="N7" s="1720"/>
      <c r="O7" s="1721"/>
      <c r="P7" s="1713" t="s">
        <v>105</v>
      </c>
      <c r="Q7" s="1714"/>
      <c r="R7" s="1715"/>
      <c r="S7" s="1713" t="s">
        <v>129</v>
      </c>
      <c r="T7" s="1714"/>
      <c r="U7" s="1715"/>
      <c r="V7" s="1713" t="s">
        <v>362</v>
      </c>
      <c r="W7" s="1714"/>
      <c r="X7" s="1715"/>
    </row>
    <row r="8" spans="1:30" ht="15" thickBot="1">
      <c r="B8" s="115" t="s">
        <v>83</v>
      </c>
      <c r="C8" s="116" t="s">
        <v>410</v>
      </c>
      <c r="D8" s="117" t="s">
        <v>108</v>
      </c>
      <c r="E8" s="115" t="s">
        <v>20</v>
      </c>
      <c r="F8" s="116" t="s">
        <v>21</v>
      </c>
      <c r="G8" s="116" t="s">
        <v>398</v>
      </c>
      <c r="H8" s="116" t="s">
        <v>399</v>
      </c>
      <c r="I8" s="116" t="s">
        <v>400</v>
      </c>
      <c r="J8" s="116" t="s">
        <v>411</v>
      </c>
      <c r="K8" s="116" t="s">
        <v>412</v>
      </c>
      <c r="L8" s="116" t="s">
        <v>413</v>
      </c>
      <c r="M8" s="116" t="s">
        <v>414</v>
      </c>
      <c r="N8" s="116" t="s">
        <v>415</v>
      </c>
      <c r="O8" s="117" t="s">
        <v>108</v>
      </c>
      <c r="P8" s="115" t="s">
        <v>83</v>
      </c>
      <c r="Q8" s="116" t="s">
        <v>410</v>
      </c>
      <c r="R8" s="117" t="s">
        <v>108</v>
      </c>
      <c r="S8" s="115" t="s">
        <v>83</v>
      </c>
      <c r="T8" s="116" t="s">
        <v>410</v>
      </c>
      <c r="U8" s="117" t="s">
        <v>108</v>
      </c>
      <c r="V8" s="115" t="s">
        <v>83</v>
      </c>
      <c r="W8" s="116" t="s">
        <v>410</v>
      </c>
      <c r="X8" s="117" t="s">
        <v>108</v>
      </c>
    </row>
    <row r="9" spans="1:30">
      <c r="A9" s="141"/>
      <c r="B9" s="142"/>
      <c r="C9" s="143"/>
      <c r="D9" s="144"/>
      <c r="E9" s="142"/>
      <c r="F9" s="143"/>
      <c r="G9" s="143"/>
      <c r="H9" s="143"/>
      <c r="I9" s="143"/>
      <c r="J9" s="143"/>
      <c r="K9" s="143"/>
      <c r="L9" s="143"/>
      <c r="M9" s="143"/>
      <c r="N9" s="143"/>
      <c r="O9" s="144"/>
      <c r="P9" s="142"/>
      <c r="Q9" s="143"/>
      <c r="R9" s="144"/>
      <c r="S9" s="142"/>
      <c r="T9" s="143"/>
      <c r="U9" s="144"/>
      <c r="V9" s="142"/>
      <c r="W9" s="143"/>
      <c r="X9" s="144"/>
    </row>
    <row r="10" spans="1:30">
      <c r="A10" s="145" t="s">
        <v>126</v>
      </c>
      <c r="B10" s="159"/>
      <c r="C10" s="307"/>
      <c r="D10" s="146">
        <f>B10*C10</f>
        <v>0</v>
      </c>
      <c r="E10" s="159"/>
      <c r="F10" s="160"/>
      <c r="G10" s="160"/>
      <c r="H10" s="160"/>
      <c r="I10" s="160"/>
      <c r="J10" s="160"/>
      <c r="K10" s="160"/>
      <c r="L10" s="160"/>
      <c r="M10" s="160"/>
      <c r="N10" s="160"/>
      <c r="O10" s="146">
        <f>(E10*J10)+(F10*K10)+(G10*L10)+(H10*M10)+(I10*N10)</f>
        <v>0</v>
      </c>
      <c r="P10" s="1309">
        <f>+$B10</f>
        <v>0</v>
      </c>
      <c r="Q10" s="307"/>
      <c r="R10" s="146">
        <f>P10*Q10</f>
        <v>0</v>
      </c>
      <c r="S10" s="1309">
        <f>+$B10</f>
        <v>0</v>
      </c>
      <c r="T10" s="307"/>
      <c r="U10" s="146">
        <f>S10*T10</f>
        <v>0</v>
      </c>
      <c r="V10" s="1309">
        <f>+$B10</f>
        <v>0</v>
      </c>
      <c r="W10" s="307"/>
      <c r="X10" s="146">
        <f>V10*W10</f>
        <v>0</v>
      </c>
    </row>
    <row r="11" spans="1:30">
      <c r="A11" s="145" t="s">
        <v>205</v>
      </c>
      <c r="B11" s="159"/>
      <c r="C11" s="307"/>
      <c r="D11" s="146">
        <f>B11*C11</f>
        <v>0</v>
      </c>
      <c r="E11" s="159"/>
      <c r="F11" s="160"/>
      <c r="G11" s="160"/>
      <c r="H11" s="160"/>
      <c r="I11" s="160"/>
      <c r="J11" s="160"/>
      <c r="K11" s="160"/>
      <c r="L11" s="160"/>
      <c r="M11" s="160"/>
      <c r="N11" s="160"/>
      <c r="O11" s="146">
        <f>(E11*J11)+(F11*K11)+(G11*L11)+(H11*M11)+(I11*N11)</f>
        <v>0</v>
      </c>
      <c r="P11" s="1309">
        <f t="shared" ref="P11:P14" si="0">+$B11</f>
        <v>0</v>
      </c>
      <c r="Q11" s="307"/>
      <c r="R11" s="146">
        <f>P11*Q11</f>
        <v>0</v>
      </c>
      <c r="S11" s="1309">
        <f t="shared" ref="S11:S14" si="1">+$B11</f>
        <v>0</v>
      </c>
      <c r="T11" s="307"/>
      <c r="U11" s="146">
        <f>S11*T11</f>
        <v>0</v>
      </c>
      <c r="V11" s="1309">
        <f t="shared" ref="V11:V14" si="2">+$B11</f>
        <v>0</v>
      </c>
      <c r="W11" s="307"/>
      <c r="X11" s="146">
        <f>V11*W11</f>
        <v>0</v>
      </c>
    </row>
    <row r="12" spans="1:30">
      <c r="A12" s="145" t="s">
        <v>46</v>
      </c>
      <c r="B12" s="118"/>
      <c r="C12" s="307"/>
      <c r="D12" s="146">
        <f>B12*C12</f>
        <v>0</v>
      </c>
      <c r="E12" s="159"/>
      <c r="F12" s="160"/>
      <c r="G12" s="160"/>
      <c r="H12" s="160"/>
      <c r="I12" s="160"/>
      <c r="J12" s="160"/>
      <c r="K12" s="160"/>
      <c r="L12" s="160"/>
      <c r="M12" s="160"/>
      <c r="N12" s="160"/>
      <c r="O12" s="146">
        <f>(E12*J12)+(F12*K12)+(G12*L12)+(H12*M12)+(I12*N12)</f>
        <v>0</v>
      </c>
      <c r="P12" s="1309">
        <f t="shared" si="0"/>
        <v>0</v>
      </c>
      <c r="Q12" s="307"/>
      <c r="R12" s="146">
        <f>P12*Q12</f>
        <v>0</v>
      </c>
      <c r="S12" s="1309">
        <f t="shared" si="1"/>
        <v>0</v>
      </c>
      <c r="T12" s="307"/>
      <c r="U12" s="146">
        <f>S12*T12</f>
        <v>0</v>
      </c>
      <c r="V12" s="1309">
        <f t="shared" si="2"/>
        <v>0</v>
      </c>
      <c r="W12" s="307"/>
      <c r="X12" s="146">
        <f>V12*W12</f>
        <v>0</v>
      </c>
    </row>
    <row r="13" spans="1:30">
      <c r="A13" s="145" t="s">
        <v>127</v>
      </c>
      <c r="B13" s="118"/>
      <c r="C13" s="307"/>
      <c r="D13" s="146">
        <f>B13*C13</f>
        <v>0</v>
      </c>
      <c r="E13" s="159"/>
      <c r="F13" s="160"/>
      <c r="G13" s="160"/>
      <c r="H13" s="160"/>
      <c r="I13" s="160"/>
      <c r="J13" s="160"/>
      <c r="K13" s="160"/>
      <c r="L13" s="160"/>
      <c r="M13" s="160"/>
      <c r="N13" s="160"/>
      <c r="O13" s="146">
        <f>(E13*J13)+(F13*K13)+(G13*L13)+(H13*M13)+(I13*N13)</f>
        <v>0</v>
      </c>
      <c r="P13" s="1309">
        <f t="shared" si="0"/>
        <v>0</v>
      </c>
      <c r="Q13" s="307"/>
      <c r="R13" s="146">
        <f>P13*Q13</f>
        <v>0</v>
      </c>
      <c r="S13" s="1309">
        <f t="shared" si="1"/>
        <v>0</v>
      </c>
      <c r="T13" s="307"/>
      <c r="U13" s="146">
        <f>S13*T13</f>
        <v>0</v>
      </c>
      <c r="V13" s="1309">
        <f t="shared" si="2"/>
        <v>0</v>
      </c>
      <c r="W13" s="307"/>
      <c r="X13" s="146">
        <f>V13*W13</f>
        <v>0</v>
      </c>
    </row>
    <row r="14" spans="1:30" ht="15" thickBot="1">
      <c r="A14" s="145" t="s">
        <v>62</v>
      </c>
      <c r="B14" s="118"/>
      <c r="C14" s="307"/>
      <c r="D14" s="146">
        <f>B14*C14</f>
        <v>0</v>
      </c>
      <c r="E14" s="159"/>
      <c r="F14" s="160"/>
      <c r="G14" s="160"/>
      <c r="H14" s="160"/>
      <c r="I14" s="160"/>
      <c r="J14" s="160"/>
      <c r="K14" s="160"/>
      <c r="L14" s="160"/>
      <c r="M14" s="160"/>
      <c r="N14" s="160"/>
      <c r="O14" s="146">
        <f>(E14*J14)+(F14*K14)+(G14*L14)+(H14*M14)+(I14*N14)</f>
        <v>0</v>
      </c>
      <c r="P14" s="1309">
        <f t="shared" si="0"/>
        <v>0</v>
      </c>
      <c r="Q14" s="307"/>
      <c r="R14" s="146">
        <f>P14*Q14</f>
        <v>0</v>
      </c>
      <c r="S14" s="1309">
        <f t="shared" si="1"/>
        <v>0</v>
      </c>
      <c r="T14" s="307"/>
      <c r="U14" s="146">
        <f>S14*T14</f>
        <v>0</v>
      </c>
      <c r="V14" s="1309">
        <f t="shared" si="2"/>
        <v>0</v>
      </c>
      <c r="W14" s="307"/>
      <c r="X14" s="146">
        <f>V14*W14</f>
        <v>0</v>
      </c>
    </row>
    <row r="15" spans="1:30" s="152" customFormat="1" ht="15" thickBot="1">
      <c r="A15" s="147" t="s">
        <v>43</v>
      </c>
      <c r="B15" s="148">
        <f>SUM(B10:B14)</f>
        <v>0</v>
      </c>
      <c r="C15" s="149"/>
      <c r="D15" s="150">
        <f t="shared" ref="D15:O15" si="3">SUM(D10:D14)</f>
        <v>0</v>
      </c>
      <c r="E15" s="148">
        <f t="shared" si="3"/>
        <v>0</v>
      </c>
      <c r="F15" s="149">
        <f t="shared" si="3"/>
        <v>0</v>
      </c>
      <c r="G15" s="149">
        <f t="shared" si="3"/>
        <v>0</v>
      </c>
      <c r="H15" s="149">
        <f t="shared" si="3"/>
        <v>0</v>
      </c>
      <c r="I15" s="149">
        <f t="shared" si="3"/>
        <v>0</v>
      </c>
      <c r="J15" s="149"/>
      <c r="K15" s="149"/>
      <c r="L15" s="151"/>
      <c r="M15" s="151"/>
      <c r="N15" s="151"/>
      <c r="O15" s="150">
        <f t="shared" si="3"/>
        <v>0</v>
      </c>
      <c r="P15" s="148">
        <f t="shared" ref="P15:X15" si="4">SUM(P10:P14)</f>
        <v>0</v>
      </c>
      <c r="Q15" s="149"/>
      <c r="R15" s="150">
        <f t="shared" si="4"/>
        <v>0</v>
      </c>
      <c r="S15" s="148">
        <f t="shared" si="4"/>
        <v>0</v>
      </c>
      <c r="T15" s="149"/>
      <c r="U15" s="150">
        <f>SUM(U10:U14)</f>
        <v>0</v>
      </c>
      <c r="V15" s="148">
        <f t="shared" si="4"/>
        <v>0</v>
      </c>
      <c r="W15" s="149"/>
      <c r="X15" s="150">
        <f t="shared" si="4"/>
        <v>0</v>
      </c>
    </row>
    <row r="18" spans="1:4" ht="15" thickBot="1"/>
    <row r="19" spans="1:4" ht="51" customHeight="1" thickBot="1">
      <c r="B19" s="308" t="s">
        <v>107</v>
      </c>
      <c r="C19" s="310" t="s">
        <v>302</v>
      </c>
      <c r="D19" s="308" t="s">
        <v>99</v>
      </c>
    </row>
    <row r="20" spans="1:4" ht="15" thickBot="1">
      <c r="B20" s="114" t="s">
        <v>112</v>
      </c>
      <c r="C20" s="311" t="s">
        <v>245</v>
      </c>
      <c r="D20" s="114" t="s">
        <v>114</v>
      </c>
    </row>
    <row r="21" spans="1:4">
      <c r="A21" s="153"/>
      <c r="B21" s="154"/>
      <c r="C21" s="155"/>
      <c r="D21" s="155"/>
    </row>
    <row r="22" spans="1:4">
      <c r="A22" s="145" t="s">
        <v>126</v>
      </c>
      <c r="B22" s="156">
        <f t="shared" ref="B22:B27" si="5">SUM(D10,O10,R10,U10,X10)</f>
        <v>0</v>
      </c>
      <c r="C22" s="1310">
        <f>+'T3'!G61+'T3'!H61</f>
        <v>0</v>
      </c>
      <c r="D22" s="156">
        <f>B22-C22</f>
        <v>0</v>
      </c>
    </row>
    <row r="23" spans="1:4">
      <c r="A23" s="145" t="s">
        <v>205</v>
      </c>
      <c r="B23" s="156">
        <f t="shared" si="5"/>
        <v>0</v>
      </c>
      <c r="C23" s="1310">
        <f>+'T3'!L61+'T3'!M61</f>
        <v>0</v>
      </c>
      <c r="D23" s="156">
        <f>B23-C23</f>
        <v>0</v>
      </c>
    </row>
    <row r="24" spans="1:4">
      <c r="A24" s="145" t="s">
        <v>46</v>
      </c>
      <c r="B24" s="156">
        <f t="shared" si="5"/>
        <v>0</v>
      </c>
      <c r="C24" s="1310">
        <f>+'T3'!Q61+'T3'!R61</f>
        <v>0</v>
      </c>
      <c r="D24" s="156">
        <f>B24-C24</f>
        <v>0</v>
      </c>
    </row>
    <row r="25" spans="1:4">
      <c r="A25" s="145" t="s">
        <v>127</v>
      </c>
      <c r="B25" s="156">
        <f t="shared" si="5"/>
        <v>0</v>
      </c>
      <c r="C25" s="1310">
        <f>+'T3'!V61+'T3'!W61</f>
        <v>0</v>
      </c>
      <c r="D25" s="156">
        <f>B25-C25</f>
        <v>0</v>
      </c>
    </row>
    <row r="26" spans="1:4" ht="15" thickBot="1">
      <c r="A26" s="145" t="s">
        <v>62</v>
      </c>
      <c r="B26" s="156">
        <f t="shared" si="5"/>
        <v>0</v>
      </c>
      <c r="C26" s="1310">
        <f>+'T3'!AA61+'T3'!AB61</f>
        <v>0</v>
      </c>
      <c r="D26" s="156">
        <f>B26-C26</f>
        <v>0</v>
      </c>
    </row>
    <row r="27" spans="1:4" ht="15" thickBot="1">
      <c r="A27" s="147" t="s">
        <v>43</v>
      </c>
      <c r="B27" s="157">
        <f t="shared" si="5"/>
        <v>0</v>
      </c>
      <c r="C27" s="157">
        <f>+'T3'!AQ61+'T3'!AS61</f>
        <v>0</v>
      </c>
      <c r="D27" s="157">
        <f>+B27-C27</f>
        <v>0</v>
      </c>
    </row>
    <row r="28" spans="1:4">
      <c r="A28" s="309" t="s">
        <v>246</v>
      </c>
      <c r="B28" s="158">
        <f>SUM(B22:B26)-B27</f>
        <v>0</v>
      </c>
      <c r="C28" s="158">
        <f>SUM(C22:C26)-C27</f>
        <v>0</v>
      </c>
      <c r="D28" s="158">
        <f>SUM(D22:D26)-D27</f>
        <v>0</v>
      </c>
    </row>
    <row r="31" spans="1:4" ht="15" thickBot="1"/>
    <row r="32" spans="1:4" ht="35.25" customHeight="1" thickBot="1">
      <c r="B32" s="308" t="s">
        <v>107</v>
      </c>
      <c r="C32" s="310" t="s">
        <v>302</v>
      </c>
      <c r="D32" s="308" t="s">
        <v>99</v>
      </c>
    </row>
    <row r="33" spans="1:4" ht="15" thickBot="1">
      <c r="B33" s="114" t="s">
        <v>112</v>
      </c>
      <c r="C33" s="311" t="s">
        <v>245</v>
      </c>
      <c r="D33" s="114" t="s">
        <v>114</v>
      </c>
    </row>
    <row r="34" spans="1:4">
      <c r="A34" s="153" t="s">
        <v>296</v>
      </c>
      <c r="B34" s="344">
        <f>+'T5'!BD73</f>
        <v>0</v>
      </c>
      <c r="C34" s="345">
        <f>+'T5'!BE73</f>
        <v>0</v>
      </c>
      <c r="D34" s="345">
        <f>+B34-C34</f>
        <v>0</v>
      </c>
    </row>
    <row r="35" spans="1:4" ht="15" thickBot="1">
      <c r="A35" s="145" t="s">
        <v>297</v>
      </c>
      <c r="B35" s="156">
        <f>+B27</f>
        <v>0</v>
      </c>
      <c r="C35" s="1310">
        <f>+C27</f>
        <v>0</v>
      </c>
      <c r="D35" s="156">
        <f>+B35-C35</f>
        <v>0</v>
      </c>
    </row>
    <row r="36" spans="1:4" ht="15" thickBot="1">
      <c r="A36" s="147" t="s">
        <v>51</v>
      </c>
      <c r="B36" s="157">
        <f>+SUM(B34:B35)</f>
        <v>0</v>
      </c>
      <c r="C36" s="157">
        <f>+SUM('T3'!AQ61,'T3'!AS61,'T3'!AU61,'T3'!AW61)</f>
        <v>0</v>
      </c>
      <c r="D36" s="157">
        <f>+B36-C36</f>
        <v>0</v>
      </c>
    </row>
  </sheetData>
  <sheetProtection algorithmName="SHA-512" hashValue="W/BT/+6n7MyHzo3/tMoJ+Nf0ykODtCgr3GRTgYk+LUneieYw0cNlMPXmV2gKfcoZ1g5fiPfw036XHzd90stM3g==" saltValue="aRyM1nlNisf0aGeRsx7uQQ==" spinCount="100000" sheet="1" objects="1" scenarios="1"/>
  <mergeCells count="12">
    <mergeCell ref="A1:L1"/>
    <mergeCell ref="P6:R6"/>
    <mergeCell ref="S6:U6"/>
    <mergeCell ref="C3:F3"/>
    <mergeCell ref="V6:X6"/>
    <mergeCell ref="B7:D7"/>
    <mergeCell ref="P7:R7"/>
    <mergeCell ref="S7:U7"/>
    <mergeCell ref="V7:X7"/>
    <mergeCell ref="E6:O6"/>
    <mergeCell ref="E7:O7"/>
    <mergeCell ref="B6:D6"/>
  </mergeCells>
  <pageMargins left="0.7" right="0.7" top="0.75" bottom="0.75" header="0.3" footer="0.3"/>
  <pageSetup paperSize="8" scale="47" orientation="landscape" r:id="rId1"/>
  <ignoredErrors>
    <ignoredError sqref="C22:C26 C3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dimension ref="A1:AF26"/>
  <sheetViews>
    <sheetView workbookViewId="0">
      <selection sqref="A1:L1"/>
    </sheetView>
  </sheetViews>
  <sheetFormatPr defaultColWidth="10.7265625" defaultRowHeight="15" customHeight="1"/>
  <cols>
    <col min="1" max="2" width="5.7265625" style="1311" customWidth="1"/>
    <col min="3" max="3" width="50.7265625" style="1311" customWidth="1"/>
    <col min="4" max="4" width="20.7265625" style="1311" customWidth="1"/>
    <col min="5" max="5" width="10.7265625" style="1311"/>
    <col min="6" max="6" width="20.7265625" style="1311" customWidth="1"/>
    <col min="7" max="7" width="10.7265625" style="1311"/>
    <col min="8" max="8" width="20.7265625" style="1311" customWidth="1"/>
    <col min="9" max="9" width="10.7265625" style="1311"/>
    <col min="10" max="10" width="20.7265625" style="1311" customWidth="1"/>
    <col min="11" max="11" width="10.7265625" style="1311"/>
    <col min="12" max="12" width="20.7265625" style="1311" customWidth="1"/>
    <col min="13" max="16384" width="10.7265625" style="1311"/>
  </cols>
  <sheetData>
    <row r="1" spans="1:32" ht="30" customHeight="1" thickBot="1">
      <c r="A1" s="1558" t="s">
        <v>401</v>
      </c>
      <c r="B1" s="1559"/>
      <c r="C1" s="1559"/>
      <c r="D1" s="1559"/>
      <c r="E1" s="1559"/>
      <c r="F1" s="1559"/>
      <c r="G1" s="1559"/>
      <c r="H1" s="1559"/>
      <c r="I1" s="1559"/>
      <c r="J1" s="1559"/>
      <c r="K1" s="1559"/>
      <c r="L1" s="1560"/>
    </row>
    <row r="3" spans="1:32" ht="15" customHeight="1" thickBot="1"/>
    <row r="4" spans="1:32" s="28" customFormat="1" ht="20.25" customHeight="1" thickBot="1">
      <c r="B4" s="407"/>
      <c r="C4" s="406" t="s">
        <v>4</v>
      </c>
      <c r="D4" s="1561" t="str">
        <f>DNB</f>
        <v>Naam distributienetbeheerder</v>
      </c>
      <c r="E4" s="1563"/>
      <c r="F4" s="1312"/>
      <c r="G4" s="406"/>
      <c r="H4" s="1313"/>
      <c r="I4" s="408"/>
      <c r="J4" s="408"/>
      <c r="K4" s="408"/>
      <c r="L4" s="408"/>
      <c r="M4" s="408"/>
      <c r="N4" s="408"/>
      <c r="O4" s="408"/>
      <c r="P4" s="408"/>
      <c r="Q4" s="408"/>
      <c r="R4" s="408"/>
      <c r="S4" s="408"/>
      <c r="T4" s="408"/>
      <c r="U4" s="408"/>
      <c r="V4" s="408"/>
      <c r="W4" s="408"/>
      <c r="X4" s="408"/>
      <c r="Y4" s="408"/>
      <c r="Z4" s="408"/>
      <c r="AA4" s="408"/>
      <c r="AB4" s="408"/>
      <c r="AC4" s="408"/>
      <c r="AD4" s="408"/>
      <c r="AE4" s="408"/>
      <c r="AF4" s="409"/>
    </row>
    <row r="6" spans="1:32" ht="15" customHeight="1" thickBot="1"/>
    <row r="7" spans="1:32" ht="15" customHeight="1">
      <c r="A7" s="1722" t="s">
        <v>394</v>
      </c>
      <c r="B7" s="1723"/>
      <c r="C7" s="1723"/>
      <c r="D7" s="1728" t="s">
        <v>402</v>
      </c>
      <c r="E7" s="1729"/>
      <c r="F7" s="1729"/>
      <c r="G7" s="1730"/>
      <c r="H7" s="1728" t="s">
        <v>403</v>
      </c>
      <c r="I7" s="1729"/>
      <c r="J7" s="1729"/>
      <c r="K7" s="1730"/>
      <c r="L7" s="1314" t="s">
        <v>285</v>
      </c>
    </row>
    <row r="8" spans="1:32" ht="15" customHeight="1">
      <c r="A8" s="1724"/>
      <c r="B8" s="1725"/>
      <c r="C8" s="1725"/>
      <c r="D8" s="1731" t="s">
        <v>395</v>
      </c>
      <c r="E8" s="1732"/>
      <c r="F8" s="1731" t="s">
        <v>396</v>
      </c>
      <c r="G8" s="1732"/>
      <c r="H8" s="1731" t="s">
        <v>395</v>
      </c>
      <c r="I8" s="1732"/>
      <c r="J8" s="1731" t="s">
        <v>396</v>
      </c>
      <c r="K8" s="1732"/>
      <c r="L8" s="1315"/>
    </row>
    <row r="9" spans="1:32" ht="15" customHeight="1" thickBot="1">
      <c r="A9" s="1726"/>
      <c r="B9" s="1727"/>
      <c r="C9" s="1727"/>
      <c r="D9" s="1316" t="s">
        <v>323</v>
      </c>
      <c r="E9" s="1317" t="s">
        <v>201</v>
      </c>
      <c r="F9" s="1316"/>
      <c r="G9" s="1317"/>
      <c r="H9" s="1316" t="s">
        <v>323</v>
      </c>
      <c r="I9" s="1317" t="s">
        <v>201</v>
      </c>
      <c r="J9" s="1316" t="s">
        <v>323</v>
      </c>
      <c r="K9" s="1317" t="s">
        <v>201</v>
      </c>
      <c r="L9" s="1318" t="s">
        <v>323</v>
      </c>
    </row>
    <row r="10" spans="1:32" ht="15" customHeight="1">
      <c r="A10" s="1319"/>
      <c r="B10" s="1320"/>
      <c r="C10" s="1320"/>
      <c r="D10" s="1321"/>
      <c r="E10" s="1322"/>
      <c r="F10" s="1321"/>
      <c r="G10" s="1322"/>
      <c r="H10" s="1321"/>
      <c r="I10" s="1322"/>
      <c r="J10" s="1321"/>
      <c r="K10" s="1322"/>
      <c r="L10" s="1323"/>
    </row>
    <row r="11" spans="1:32" ht="20.25" customHeight="1">
      <c r="A11" s="1324" t="s">
        <v>5</v>
      </c>
      <c r="B11" s="1325" t="s">
        <v>339</v>
      </c>
      <c r="C11" s="1325"/>
      <c r="D11" s="1326">
        <f>'T10'!$D$12+'T10'!$G$12+'T10'!$J$12+'T10'!$M$12</f>
        <v>0</v>
      </c>
      <c r="E11" s="1327" t="str">
        <f>IF(ISNUMBER($D11/($D11+$F11)),ROUND($D11/($D11+$F11),2),"")</f>
        <v/>
      </c>
      <c r="F11" s="1326">
        <f>'T10'!$E$12+'T10'!$H$12+'T10'!$K$12+'T10'!$N$12</f>
        <v>0</v>
      </c>
      <c r="G11" s="1327" t="str">
        <f>IF(ISNUMBER($F11/($D11+$F11)),ROUND($F11/($D11+$F11),2),"")</f>
        <v/>
      </c>
      <c r="H11" s="1326">
        <f>'T10'!$P$12</f>
        <v>0</v>
      </c>
      <c r="I11" s="1327" t="str">
        <f>IF(ISNUMBER($H11/($H11+$J11)),ROUND($H11/($H11+$J11),2),"")</f>
        <v/>
      </c>
      <c r="J11" s="1326">
        <f>'T10'!$Q$12</f>
        <v>0</v>
      </c>
      <c r="K11" s="1327" t="str">
        <f>IF(ISNUMBER($J11/($H11+$J11)),ROUND($J11/($H11+$J11),2),"")</f>
        <v/>
      </c>
      <c r="L11" s="1328">
        <f>SUM($D11,$F11,$H11,$J11)</f>
        <v>0</v>
      </c>
    </row>
    <row r="12" spans="1:32" s="367" customFormat="1" ht="15" customHeight="1">
      <c r="A12" s="1329"/>
      <c r="B12" s="1330"/>
      <c r="C12" s="1330"/>
      <c r="D12" s="1331"/>
      <c r="E12" s="1332"/>
      <c r="F12" s="1331"/>
      <c r="G12" s="1332"/>
      <c r="H12" s="1331"/>
      <c r="I12" s="1332"/>
      <c r="J12" s="1331"/>
      <c r="K12" s="1332"/>
      <c r="L12" s="1333"/>
    </row>
    <row r="13" spans="1:32" ht="20.25" customHeight="1">
      <c r="A13" s="1334"/>
      <c r="B13" s="1330" t="s">
        <v>52</v>
      </c>
      <c r="C13" s="1330" t="s">
        <v>378</v>
      </c>
      <c r="D13" s="1331">
        <f>'T10'!$D$14+'T10'!$G$14+'T10'!$J$14+'T10'!$M$14</f>
        <v>0</v>
      </c>
      <c r="E13" s="1327" t="str">
        <f>IF(ISNUMBER($D13/($D13+$F13)),ROUND($D13/($D13+$F13),2),"")</f>
        <v/>
      </c>
      <c r="F13" s="1335">
        <f>'T10'!$E$14+'T10'!$H$14+'T10'!$K$14+'T10'!$N$14</f>
        <v>0</v>
      </c>
      <c r="G13" s="1327" t="str">
        <f>IF(ISNUMBER($F13/($D13+$F13)),ROUND($F13/($D13+$F13),2),"")</f>
        <v/>
      </c>
      <c r="H13" s="1336">
        <f>'T10'!$P$14</f>
        <v>0</v>
      </c>
      <c r="I13" s="1337" t="str">
        <f>IF(ISNUMBER($H13/($H13+$J13)),ROUND($H13/($H13+$J13),2),"")</f>
        <v/>
      </c>
      <c r="J13" s="1336">
        <f>'T10'!$Q$14</f>
        <v>0</v>
      </c>
      <c r="K13" s="1337" t="str">
        <f>IF(ISNUMBER($J13/($H13+$J13)),ROUND($J13/($H13+$J13),2),"")</f>
        <v/>
      </c>
      <c r="L13" s="1333">
        <f>SUM($D13,$F13,$H13,$J13)</f>
        <v>0</v>
      </c>
    </row>
    <row r="14" spans="1:32" ht="15" customHeight="1">
      <c r="A14" s="1329"/>
      <c r="B14" s="1330"/>
      <c r="C14" s="1330"/>
      <c r="D14" s="1338"/>
      <c r="E14" s="1332"/>
      <c r="F14" s="1338"/>
      <c r="G14" s="1332"/>
      <c r="H14" s="1338"/>
      <c r="I14" s="1332"/>
      <c r="J14" s="1338"/>
      <c r="K14" s="1332"/>
      <c r="L14" s="1339"/>
    </row>
    <row r="15" spans="1:32" ht="20.25" customHeight="1">
      <c r="A15" s="1334"/>
      <c r="B15" s="1330" t="s">
        <v>18</v>
      </c>
      <c r="C15" s="1330" t="s">
        <v>351</v>
      </c>
      <c r="D15" s="1335">
        <f>'T10'!$D$16+'T10'!$G$16+'T10'!$J$16+'T10'!$M$16</f>
        <v>0</v>
      </c>
      <c r="E15" s="1327" t="str">
        <f>IF(ISNUMBER($D15/($D15+$F15)),ROUND($D15/($D15+$F15),2),"")</f>
        <v/>
      </c>
      <c r="F15" s="1335">
        <f>'T10'!$E$16+'T10'!$H$16+'T10'!$K$16+'T10'!$N$16</f>
        <v>0</v>
      </c>
      <c r="G15" s="1327" t="str">
        <f>IF(ISNUMBER($F15/($D15+$F15)),ROUND($F15/($D15+$F15),2),"")</f>
        <v/>
      </c>
      <c r="H15" s="1335">
        <f>'T10'!$P$16</f>
        <v>0</v>
      </c>
      <c r="I15" s="1327" t="str">
        <f>IF(ISNUMBER($H15/($H15+$J15)),ROUND($H15/($H15+$J15),2),"")</f>
        <v/>
      </c>
      <c r="J15" s="1335">
        <f>'T10'!$Q$16</f>
        <v>0</v>
      </c>
      <c r="K15" s="1327" t="str">
        <f>IF(ISNUMBER($J15/($H15+$J15)),ROUND($J15/($H15+$J15),2),"")</f>
        <v/>
      </c>
      <c r="L15" s="1333">
        <f>SUM($D15,$F15,$H15,$J15)</f>
        <v>0</v>
      </c>
    </row>
    <row r="16" spans="1:32" ht="15" customHeight="1">
      <c r="A16" s="1329"/>
      <c r="B16" s="1330"/>
      <c r="C16" s="1330"/>
      <c r="D16" s="1338"/>
      <c r="E16" s="1332"/>
      <c r="F16" s="1338"/>
      <c r="G16" s="1332"/>
      <c r="H16" s="1338"/>
      <c r="I16" s="1332"/>
      <c r="J16" s="1338"/>
      <c r="K16" s="1332"/>
      <c r="L16" s="1339"/>
    </row>
    <row r="17" spans="1:12" ht="20.25" customHeight="1">
      <c r="A17" s="1334"/>
      <c r="B17" s="1330" t="s">
        <v>19</v>
      </c>
      <c r="C17" s="1340" t="s">
        <v>337</v>
      </c>
      <c r="D17" s="1335">
        <f>'T10'!$D$18+'T10'!$G$18+'T10'!$J$18+'T10'!$M$18</f>
        <v>0</v>
      </c>
      <c r="E17" s="1327" t="str">
        <f>IF(ISNUMBER($D17/($D17+$F17)),ROUND($D17/($D17+$F17),2),"")</f>
        <v/>
      </c>
      <c r="F17" s="1335">
        <f>'T10'!$E$18+'T10'!$H$18+'T10'!$K$18+'T10'!$N$18</f>
        <v>0</v>
      </c>
      <c r="G17" s="1327" t="str">
        <f>IF(ISNUMBER($F17/($D17+$F17)),ROUND($F17/($D17+$F17),2),"")</f>
        <v/>
      </c>
      <c r="H17" s="1335">
        <f>'T10'!$P$18</f>
        <v>0</v>
      </c>
      <c r="I17" s="1327" t="str">
        <f>IF(ISNUMBER($H17/($H17+$J17)),ROUND($H17/($H17+$J17),2),"")</f>
        <v/>
      </c>
      <c r="J17" s="1335">
        <f>'T10'!$Q$18</f>
        <v>0</v>
      </c>
      <c r="K17" s="1327" t="str">
        <f>IF(ISNUMBER($J17/($H17+$J17)),ROUND($J17/($H17+$J17),2),"")</f>
        <v/>
      </c>
      <c r="L17" s="1333">
        <f>SUM($D17,$F17,$H17,$J17)</f>
        <v>0</v>
      </c>
    </row>
    <row r="18" spans="1:12" ht="15" customHeight="1">
      <c r="A18" s="1329"/>
      <c r="B18" s="1330"/>
      <c r="C18" s="1330"/>
      <c r="D18" s="1338"/>
      <c r="E18" s="1332"/>
      <c r="F18" s="1338"/>
      <c r="G18" s="1332"/>
      <c r="H18" s="1338"/>
      <c r="I18" s="1332"/>
      <c r="J18" s="1338"/>
      <c r="K18" s="1332"/>
      <c r="L18" s="1339"/>
    </row>
    <row r="19" spans="1:12" ht="20.25" customHeight="1">
      <c r="A19" s="1324" t="s">
        <v>22</v>
      </c>
      <c r="B19" s="1325" t="s">
        <v>23</v>
      </c>
      <c r="C19" s="1325"/>
      <c r="D19" s="1341">
        <f>'T10'!$D$20+'T10'!$G$20+'T10'!$J$20+'T10'!$M$20</f>
        <v>0</v>
      </c>
      <c r="E19" s="1327" t="str">
        <f>IF(ISNUMBER($D19/($D19+$F19)),ROUND($D19/($D19+$F19),2),"")</f>
        <v/>
      </c>
      <c r="F19" s="1341">
        <f>'T10'!$E$20+'T10'!$H$20+'T10'!$K$20+'T10'!$N$20</f>
        <v>0</v>
      </c>
      <c r="G19" s="1327" t="str">
        <f>IF(ISNUMBER($F19/($D19+$F19)),ROUND($F19/($D19+$F19),2),"")</f>
        <v/>
      </c>
      <c r="H19" s="1342">
        <f>'T10'!$P$20</f>
        <v>0</v>
      </c>
      <c r="I19" s="1337" t="str">
        <f>IF(ISNUMBER($H19/($H19+$J19)),ROUND($H19/($H19+$J19),2),"")</f>
        <v/>
      </c>
      <c r="J19" s="1342">
        <f>'T10'!$Q$20</f>
        <v>0</v>
      </c>
      <c r="K19" s="1337" t="str">
        <f>IF(ISNUMBER($J19/($H19+$J19)),ROUND($J19/($H19+$J19),2),"")</f>
        <v/>
      </c>
      <c r="L19" s="1328">
        <f>SUM($D19,$F19,$H19,$J19)</f>
        <v>0</v>
      </c>
    </row>
    <row r="20" spans="1:12" ht="15" customHeight="1">
      <c r="A20" s="1329"/>
      <c r="B20" s="1330"/>
      <c r="C20" s="1330"/>
      <c r="D20" s="1338"/>
      <c r="E20" s="1332"/>
      <c r="F20" s="1338"/>
      <c r="G20" s="1332"/>
      <c r="H20" s="1338"/>
      <c r="I20" s="1332"/>
      <c r="J20" s="1338"/>
      <c r="K20" s="1332"/>
      <c r="L20" s="1339"/>
    </row>
    <row r="21" spans="1:12" ht="20.25" customHeight="1">
      <c r="A21" s="1324" t="s">
        <v>24</v>
      </c>
      <c r="B21" s="1325" t="s">
        <v>29</v>
      </c>
      <c r="C21" s="1325"/>
      <c r="D21" s="1343">
        <f>'T10'!$D$22+'T10'!$G$22+'T10'!$J$22+'T10'!$M$22</f>
        <v>0</v>
      </c>
      <c r="E21" s="1327" t="str">
        <f>IF(ISNUMBER($D21/($D21+$F21)),ROUND($D21/($D21+$F21),2),"")</f>
        <v/>
      </c>
      <c r="F21" s="1343">
        <f>'T10'!$E$22+'T10'!$H$22+'T10'!$K$22+'T10'!$N$22</f>
        <v>0</v>
      </c>
      <c r="G21" s="1327" t="str">
        <f>IF(ISNUMBER($F21/($D21+$F21)),ROUND($F21/($D21+$F21),2),"")</f>
        <v/>
      </c>
      <c r="H21" s="1344">
        <f>'T10'!$P$22</f>
        <v>0</v>
      </c>
      <c r="I21" s="1337" t="str">
        <f>IF(ISNUMBER($H21/($H21+$J21)),ROUND($H21/($H21+$J21),2),"")</f>
        <v/>
      </c>
      <c r="J21" s="1344">
        <f>'T10'!$Q$22</f>
        <v>0</v>
      </c>
      <c r="K21" s="1337" t="str">
        <f>IF(ISNUMBER($J21/($H21+$J21)),ROUND($J21/($H21+$J21),2),"")</f>
        <v/>
      </c>
      <c r="L21" s="1328">
        <f>SUM($D21,$F21,$H21,$J21)</f>
        <v>0</v>
      </c>
    </row>
    <row r="22" spans="1:12" ht="15" customHeight="1">
      <c r="A22" s="1329"/>
      <c r="B22" s="1330"/>
      <c r="C22" s="1330"/>
      <c r="D22" s="1343"/>
      <c r="E22" s="1327"/>
      <c r="F22" s="1343"/>
      <c r="G22" s="1327"/>
      <c r="H22" s="1343"/>
      <c r="I22" s="1327"/>
      <c r="J22" s="1343"/>
      <c r="K22" s="1327"/>
      <c r="L22" s="1328"/>
    </row>
    <row r="23" spans="1:12" ht="20.25" customHeight="1">
      <c r="A23" s="1334"/>
      <c r="B23" s="1330" t="s">
        <v>57</v>
      </c>
      <c r="C23" s="1330" t="s">
        <v>30</v>
      </c>
      <c r="D23" s="1335">
        <f>'T10'!$D$24+'T10'!$G$24+'T10'!$J$24+'T10'!$M$24</f>
        <v>0</v>
      </c>
      <c r="E23" s="1327" t="str">
        <f>IF(ISNUMBER($D23/($D23+$F23)),ROUND($D23/($D23+$F23),2),"")</f>
        <v/>
      </c>
      <c r="F23" s="1335">
        <f>'T10'!$E$24+'T10'!$H$24+'T10'!$K$24+'T10'!$N$24</f>
        <v>0</v>
      </c>
      <c r="G23" s="1327" t="str">
        <f>IF(ISNUMBER($F23/($D23+$F23)),ROUND($F23/($D23+$F23),2),"")</f>
        <v/>
      </c>
      <c r="H23" s="1336">
        <f>'T10'!$P$24</f>
        <v>0</v>
      </c>
      <c r="I23" s="1337" t="str">
        <f>IF(ISNUMBER($H23/($H23+$J23)),ROUND($H23/($H23+$J23),2),"")</f>
        <v/>
      </c>
      <c r="J23" s="1336">
        <f>'T10'!$Q$24</f>
        <v>0</v>
      </c>
      <c r="K23" s="1337" t="str">
        <f>IF(ISNUMBER($J23/($H23+$J23)),ROUND($J23/($H23+$J23),2),"")</f>
        <v/>
      </c>
      <c r="L23" s="1333">
        <f>SUM($D23,$F23,$H23,$J23)</f>
        <v>0</v>
      </c>
    </row>
    <row r="24" spans="1:12" ht="20.25" customHeight="1">
      <c r="A24" s="1334"/>
      <c r="B24" s="1330" t="s">
        <v>58</v>
      </c>
      <c r="C24" s="1340" t="s">
        <v>347</v>
      </c>
      <c r="D24" s="1335">
        <f>'T10'!$D$25+'T10'!$G$25+'T10'!$J$25+'T10'!$M$25</f>
        <v>0</v>
      </c>
      <c r="E24" s="1327" t="str">
        <f>IF(ISNUMBER($D24/($D24+$F24)),ROUND($D24/($D24+$F24),2),"")</f>
        <v/>
      </c>
      <c r="F24" s="1335">
        <f>'T10'!$E$25+'T10'!$H$25+'T10'!$K$25+'T10'!$N$25</f>
        <v>0</v>
      </c>
      <c r="G24" s="1327" t="str">
        <f>IF(ISNUMBER($F24/($D24+$F24)),ROUND($F24/($D24+$F24),2),"")</f>
        <v/>
      </c>
      <c r="H24" s="1336">
        <f>'T10'!$P$25</f>
        <v>0</v>
      </c>
      <c r="I24" s="1337" t="str">
        <f>IF(ISNUMBER($H24/($H24+$J24)),ROUND($H24/($H24+$J24),2),"")</f>
        <v/>
      </c>
      <c r="J24" s="1336">
        <f>'T10'!$Q$25</f>
        <v>0</v>
      </c>
      <c r="K24" s="1337" t="str">
        <f>IF(ISNUMBER($J24/($H24+$J24)),ROUND($J24/($H24+$J24),2),"")</f>
        <v/>
      </c>
      <c r="L24" s="1333">
        <f>SUM($D24,$F24,$H24,$J24)</f>
        <v>0</v>
      </c>
    </row>
    <row r="25" spans="1:12" ht="15" customHeight="1" thickBot="1">
      <c r="A25" s="1345"/>
      <c r="B25" s="1346"/>
      <c r="C25" s="1346"/>
      <c r="D25" s="1347"/>
      <c r="E25" s="1348"/>
      <c r="F25" s="1347"/>
      <c r="G25" s="1348"/>
      <c r="H25" s="1347"/>
      <c r="I25" s="1348"/>
      <c r="J25" s="1347"/>
      <c r="K25" s="1348"/>
      <c r="L25" s="1349"/>
    </row>
    <row r="26" spans="1:12" ht="20.25" customHeight="1" thickBot="1">
      <c r="A26" s="1350"/>
      <c r="B26" s="1351" t="s">
        <v>43</v>
      </c>
      <c r="C26" s="1352"/>
      <c r="D26" s="1353">
        <f>SUM($D$21,$D$19,$D$11)</f>
        <v>0</v>
      </c>
      <c r="E26" s="1354" t="str">
        <f>IF(ISNUMBER($D26/($D26+$F26)),ROUND($D26/($D26+$F26),2),"")</f>
        <v/>
      </c>
      <c r="F26" s="1353">
        <f>SUM($F$21,$F$19,$F$11)</f>
        <v>0</v>
      </c>
      <c r="G26" s="1354" t="str">
        <f>IF(ISNUMBER($F26/($D26+$F26)),ROUND($F26/($D26+$F26),2),"")</f>
        <v/>
      </c>
      <c r="H26" s="1353">
        <f>SUM($H$21,$H$19,$H$11)</f>
        <v>0</v>
      </c>
      <c r="I26" s="1354" t="str">
        <f>IF(ISNUMBER($H26/($H26+$J26)),ROUND($H26/($H26+$J26),2),"")</f>
        <v/>
      </c>
      <c r="J26" s="1353">
        <f>SUM($J$21,$J$19,$J$11)</f>
        <v>0</v>
      </c>
      <c r="K26" s="1354" t="str">
        <f>IF(ISNUMBER($J26/($H26+$J26)),ROUND($J26/($H26+$J26),2),"")</f>
        <v/>
      </c>
      <c r="L26" s="1355">
        <f>SUM($L$21,$L$19,$L$11)</f>
        <v>0</v>
      </c>
    </row>
  </sheetData>
  <sheetProtection algorithmName="SHA-512" hashValue="+18eY63OBK2NUwvuqshBNQJM1yo68GnB/zjuqDe+xLrbA9xL3lfOe8fC64G2Y/cFE12t4sYuvtilYjHGRzbe1g==" saltValue="19/SEIXX9mfJUNr7/1RpCw==" spinCount="100000" sheet="1" objects="1" scenarios="1"/>
  <mergeCells count="9">
    <mergeCell ref="A1:L1"/>
    <mergeCell ref="D4:E4"/>
    <mergeCell ref="A7:C9"/>
    <mergeCell ref="D7:G7"/>
    <mergeCell ref="H7:K7"/>
    <mergeCell ref="D8:E8"/>
    <mergeCell ref="F8:G8"/>
    <mergeCell ref="H8:I8"/>
    <mergeCell ref="J8:K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ublished="0"/>
  <dimension ref="A1:BB35"/>
  <sheetViews>
    <sheetView workbookViewId="0">
      <selection sqref="A1:L1"/>
    </sheetView>
  </sheetViews>
  <sheetFormatPr defaultColWidth="10.7265625" defaultRowHeight="15" customHeight="1"/>
  <cols>
    <col min="1" max="2" width="5.7265625" style="1311" customWidth="1"/>
    <col min="3" max="3" width="50.7265625" style="1311" customWidth="1"/>
    <col min="4" max="18" width="20.7265625" style="1311" customWidth="1"/>
    <col min="19" max="16384" width="10.7265625" style="1311"/>
  </cols>
  <sheetData>
    <row r="1" spans="1:54" ht="30" customHeight="1" thickBot="1">
      <c r="A1" s="1558" t="s">
        <v>397</v>
      </c>
      <c r="B1" s="1559"/>
      <c r="C1" s="1559"/>
      <c r="D1" s="1559"/>
      <c r="E1" s="1559"/>
      <c r="F1" s="1559"/>
      <c r="G1" s="1559"/>
      <c r="H1" s="1559"/>
      <c r="I1" s="1559"/>
      <c r="J1" s="1559"/>
      <c r="K1" s="1559"/>
      <c r="L1" s="1560"/>
      <c r="M1" s="1356"/>
      <c r="N1" s="1356"/>
      <c r="O1" s="1356"/>
      <c r="P1" s="1356"/>
      <c r="Q1" s="1356"/>
      <c r="R1" s="1356"/>
    </row>
    <row r="3" spans="1:54" s="28" customFormat="1" ht="15" customHeight="1" thickBot="1">
      <c r="A3" s="407"/>
      <c r="B3" s="407"/>
      <c r="C3" s="407"/>
      <c r="D3" s="1357"/>
      <c r="E3" s="1357"/>
      <c r="F3" s="409"/>
      <c r="G3" s="408"/>
      <c r="H3" s="408"/>
      <c r="I3" s="408"/>
      <c r="J3" s="408"/>
      <c r="K3" s="408"/>
      <c r="L3" s="408"/>
      <c r="M3" s="408"/>
      <c r="N3" s="408"/>
      <c r="O3" s="408"/>
      <c r="P3" s="408"/>
      <c r="Q3" s="408"/>
      <c r="R3" s="408"/>
      <c r="S3" s="407"/>
      <c r="T3" s="407"/>
      <c r="U3" s="1357"/>
      <c r="V3" s="1357"/>
      <c r="W3" s="409"/>
      <c r="X3" s="408"/>
      <c r="Y3" s="408"/>
      <c r="Z3" s="408"/>
      <c r="AA3" s="408"/>
      <c r="AB3" s="408"/>
      <c r="AC3" s="408"/>
      <c r="AD3" s="408"/>
      <c r="AE3" s="408"/>
      <c r="AF3" s="408"/>
      <c r="AG3" s="408"/>
      <c r="AH3" s="408"/>
      <c r="AI3" s="408"/>
      <c r="AJ3" s="408"/>
      <c r="AK3" s="408"/>
      <c r="AL3" s="408"/>
      <c r="AM3" s="407"/>
      <c r="AN3" s="407"/>
      <c r="AO3" s="407"/>
      <c r="AP3" s="1357"/>
      <c r="AQ3" s="1357"/>
      <c r="AR3" s="409"/>
      <c r="AS3" s="408"/>
      <c r="AT3" s="408"/>
      <c r="AU3" s="408"/>
      <c r="AV3" s="408"/>
      <c r="AW3" s="408"/>
      <c r="AX3" s="408"/>
      <c r="AY3" s="408"/>
      <c r="AZ3" s="408"/>
      <c r="BA3" s="408"/>
      <c r="BB3" s="409"/>
    </row>
    <row r="4" spans="1:54" s="28" customFormat="1" ht="20.25" customHeight="1" thickBot="1">
      <c r="B4" s="406"/>
      <c r="C4" s="406" t="s">
        <v>4</v>
      </c>
      <c r="D4" s="1561" t="str">
        <f>DNB</f>
        <v>Naam distributienetbeheerder</v>
      </c>
      <c r="E4" s="1563"/>
      <c r="F4" s="406"/>
      <c r="J4" s="408"/>
      <c r="K4" s="408"/>
      <c r="L4" s="408"/>
      <c r="M4" s="408"/>
      <c r="N4" s="408"/>
      <c r="O4" s="408"/>
      <c r="P4" s="408"/>
      <c r="Q4" s="408"/>
      <c r="R4" s="408"/>
      <c r="S4" s="408"/>
      <c r="T4" s="408"/>
      <c r="U4" s="408"/>
      <c r="V4" s="408"/>
      <c r="W4" s="408"/>
      <c r="X4" s="408"/>
      <c r="Y4" s="408"/>
      <c r="Z4" s="408"/>
      <c r="AA4" s="408"/>
      <c r="AB4" s="409"/>
    </row>
    <row r="6" spans="1:54" ht="15" customHeight="1" thickBot="1"/>
    <row r="7" spans="1:54" ht="15" customHeight="1">
      <c r="A7" s="1722" t="s">
        <v>394</v>
      </c>
      <c r="B7" s="1723"/>
      <c r="C7" s="1733"/>
      <c r="D7" s="1736" t="s">
        <v>50</v>
      </c>
      <c r="E7" s="1723"/>
      <c r="F7" s="1723"/>
      <c r="G7" s="1723"/>
      <c r="H7" s="1723"/>
      <c r="I7" s="1723"/>
      <c r="J7" s="1723"/>
      <c r="K7" s="1723"/>
      <c r="L7" s="1723"/>
      <c r="M7" s="1723"/>
      <c r="N7" s="1723"/>
      <c r="O7" s="1733"/>
      <c r="P7" s="1736" t="s">
        <v>49</v>
      </c>
      <c r="Q7" s="1723"/>
      <c r="R7" s="1737"/>
    </row>
    <row r="8" spans="1:54" ht="15" customHeight="1">
      <c r="A8" s="1724"/>
      <c r="B8" s="1725"/>
      <c r="C8" s="1734"/>
      <c r="D8" s="1738" t="s">
        <v>166</v>
      </c>
      <c r="E8" s="1739"/>
      <c r="F8" s="1740"/>
      <c r="G8" s="1738" t="s">
        <v>170</v>
      </c>
      <c r="H8" s="1739"/>
      <c r="I8" s="1740"/>
      <c r="J8" s="1738" t="s">
        <v>172</v>
      </c>
      <c r="K8" s="1739"/>
      <c r="L8" s="1740"/>
      <c r="M8" s="1738" t="s">
        <v>199</v>
      </c>
      <c r="N8" s="1739"/>
      <c r="O8" s="1740"/>
      <c r="P8" s="1741"/>
      <c r="Q8" s="1725"/>
      <c r="R8" s="1742"/>
    </row>
    <row r="9" spans="1:54" ht="15" customHeight="1">
      <c r="A9" s="1724"/>
      <c r="B9" s="1725"/>
      <c r="C9" s="1734"/>
      <c r="D9" s="1738" t="s">
        <v>173</v>
      </c>
      <c r="E9" s="1739"/>
      <c r="F9" s="1740"/>
      <c r="G9" s="1738" t="s">
        <v>169</v>
      </c>
      <c r="H9" s="1739"/>
      <c r="I9" s="1740"/>
      <c r="J9" s="1738" t="s">
        <v>137</v>
      </c>
      <c r="K9" s="1739"/>
      <c r="L9" s="1740"/>
      <c r="M9" s="1738"/>
      <c r="N9" s="1739"/>
      <c r="O9" s="1740"/>
      <c r="P9" s="1741"/>
      <c r="Q9" s="1725"/>
      <c r="R9" s="1742"/>
    </row>
    <row r="10" spans="1:54" ht="15" customHeight="1" thickBot="1">
      <c r="A10" s="1726"/>
      <c r="B10" s="1727"/>
      <c r="C10" s="1735"/>
      <c r="D10" s="1358" t="s">
        <v>59</v>
      </c>
      <c r="E10" s="1359" t="s">
        <v>250</v>
      </c>
      <c r="F10" s="1360" t="s">
        <v>51</v>
      </c>
      <c r="G10" s="1358" t="s">
        <v>59</v>
      </c>
      <c r="H10" s="1359" t="s">
        <v>250</v>
      </c>
      <c r="I10" s="1360" t="s">
        <v>51</v>
      </c>
      <c r="J10" s="1358" t="s">
        <v>59</v>
      </c>
      <c r="K10" s="1359" t="s">
        <v>250</v>
      </c>
      <c r="L10" s="1360" t="s">
        <v>51</v>
      </c>
      <c r="M10" s="1358" t="s">
        <v>59</v>
      </c>
      <c r="N10" s="1359" t="s">
        <v>250</v>
      </c>
      <c r="O10" s="1360" t="s">
        <v>51</v>
      </c>
      <c r="P10" s="1358" t="s">
        <v>59</v>
      </c>
      <c r="Q10" s="1359" t="s">
        <v>250</v>
      </c>
      <c r="R10" s="1361" t="s">
        <v>51</v>
      </c>
    </row>
    <row r="11" spans="1:54" ht="15" customHeight="1">
      <c r="A11" s="1319"/>
      <c r="B11" s="1320"/>
      <c r="C11" s="1320"/>
      <c r="D11" s="1321"/>
      <c r="E11" s="1362"/>
      <c r="F11" s="1322"/>
      <c r="G11" s="1321"/>
      <c r="H11" s="1362"/>
      <c r="I11" s="1322"/>
      <c r="J11" s="1321"/>
      <c r="K11" s="1362"/>
      <c r="L11" s="1322"/>
      <c r="M11" s="1321"/>
      <c r="N11" s="1362"/>
      <c r="O11" s="1322"/>
      <c r="P11" s="1321"/>
      <c r="Q11" s="1362"/>
      <c r="R11" s="1363"/>
    </row>
    <row r="12" spans="1:54" ht="20.25" customHeight="1">
      <c r="A12" s="1324" t="s">
        <v>5</v>
      </c>
      <c r="B12" s="1325" t="s">
        <v>339</v>
      </c>
      <c r="C12" s="1325"/>
      <c r="D12" s="1326">
        <f>SUM($D$14,$D$16,$D$18)</f>
        <v>0</v>
      </c>
      <c r="E12" s="1364">
        <f>SUM($E$14,$E$16,$E$18)</f>
        <v>0</v>
      </c>
      <c r="F12" s="1365">
        <f>SUM($D$12:$E$12)</f>
        <v>0</v>
      </c>
      <c r="G12" s="1326">
        <f>SUM($G$14,$G$16,$G$18)</f>
        <v>0</v>
      </c>
      <c r="H12" s="1364">
        <f>SUM($H$14,$H$16,$H$18)</f>
        <v>0</v>
      </c>
      <c r="I12" s="1365">
        <f>SUM($G$12:$H$12)</f>
        <v>0</v>
      </c>
      <c r="J12" s="1326">
        <f>SUM($J$14,$J$16,$J$18)</f>
        <v>0</v>
      </c>
      <c r="K12" s="1364">
        <f>SUM($K$14,$K$16,$K$18)</f>
        <v>0</v>
      </c>
      <c r="L12" s="1365">
        <f>SUM($J$12:$K$12)</f>
        <v>0</v>
      </c>
      <c r="M12" s="1326">
        <f>SUM($M$14,$M$16,$M$18)</f>
        <v>0</v>
      </c>
      <c r="N12" s="1364">
        <f>SUM($N$14,$N$16,$N$18)</f>
        <v>0</v>
      </c>
      <c r="O12" s="1365">
        <f>SUM($M$12:$N$12)</f>
        <v>0</v>
      </c>
      <c r="P12" s="1326">
        <f>SUM($P$14,$P$16,$P$18)</f>
        <v>0</v>
      </c>
      <c r="Q12" s="1364">
        <f>SUM($Q$14,$Q$16,$Q$18)</f>
        <v>0</v>
      </c>
      <c r="R12" s="1366">
        <f>SUM($P$12:$Q$12)</f>
        <v>0</v>
      </c>
    </row>
    <row r="13" spans="1:54" s="367" customFormat="1" ht="15" customHeight="1">
      <c r="A13" s="1329"/>
      <c r="B13" s="1330"/>
      <c r="C13" s="1330"/>
      <c r="D13" s="1331"/>
      <c r="E13" s="1367"/>
      <c r="F13" s="1365"/>
      <c r="G13" s="1331"/>
      <c r="H13" s="1367"/>
      <c r="I13" s="1365"/>
      <c r="J13" s="1331"/>
      <c r="K13" s="1367"/>
      <c r="L13" s="1365"/>
      <c r="M13" s="1331"/>
      <c r="N13" s="1367"/>
      <c r="O13" s="1365"/>
      <c r="P13" s="1331"/>
      <c r="Q13" s="1367"/>
      <c r="R13" s="1366"/>
    </row>
    <row r="14" spans="1:54" ht="20.25" customHeight="1">
      <c r="A14" s="1334"/>
      <c r="B14" s="1330" t="s">
        <v>52</v>
      </c>
      <c r="C14" s="1330" t="s">
        <v>378</v>
      </c>
      <c r="D14" s="792">
        <v>0</v>
      </c>
      <c r="E14" s="790">
        <v>0</v>
      </c>
      <c r="F14" s="1368">
        <f>SUM($D$14:$E$14)</f>
        <v>0</v>
      </c>
      <c r="G14" s="792">
        <v>0</v>
      </c>
      <c r="H14" s="790">
        <v>0</v>
      </c>
      <c r="I14" s="1368">
        <f>SUM($G$14:$H$14)</f>
        <v>0</v>
      </c>
      <c r="J14" s="792">
        <v>0</v>
      </c>
      <c r="K14" s="790">
        <v>0</v>
      </c>
      <c r="L14" s="1368">
        <f>SUM($J$14:$K$14)</f>
        <v>0</v>
      </c>
      <c r="M14" s="792">
        <v>0</v>
      </c>
      <c r="N14" s="790">
        <v>0</v>
      </c>
      <c r="O14" s="1368">
        <f>SUM($M$14:$N$14)</f>
        <v>0</v>
      </c>
      <c r="P14" s="796">
        <v>0</v>
      </c>
      <c r="Q14" s="797">
        <v>0</v>
      </c>
      <c r="R14" s="1369">
        <f>SUM($P$14:$Q$14)</f>
        <v>0</v>
      </c>
    </row>
    <row r="15" spans="1:54" ht="15" customHeight="1">
      <c r="A15" s="1329"/>
      <c r="B15" s="1330"/>
      <c r="C15" s="1330"/>
      <c r="D15" s="1331"/>
      <c r="E15" s="1367"/>
      <c r="F15" s="1365"/>
      <c r="G15" s="1331"/>
      <c r="H15" s="1367"/>
      <c r="I15" s="1365"/>
      <c r="J15" s="1331"/>
      <c r="K15" s="1367"/>
      <c r="L15" s="1365"/>
      <c r="M15" s="1331"/>
      <c r="N15" s="1367"/>
      <c r="O15" s="1365"/>
      <c r="P15" s="1331"/>
      <c r="Q15" s="1367"/>
      <c r="R15" s="1366"/>
    </row>
    <row r="16" spans="1:54" ht="20.25" customHeight="1">
      <c r="A16" s="1334"/>
      <c r="B16" s="1330" t="s">
        <v>18</v>
      </c>
      <c r="C16" s="1330" t="s">
        <v>351</v>
      </c>
      <c r="D16" s="792">
        <v>0</v>
      </c>
      <c r="E16" s="790">
        <v>0</v>
      </c>
      <c r="F16" s="1368">
        <f>SUM($D$16:$E$16)</f>
        <v>0</v>
      </c>
      <c r="G16" s="792">
        <v>0</v>
      </c>
      <c r="H16" s="790">
        <v>0</v>
      </c>
      <c r="I16" s="1368">
        <f>SUM($G$16:$H$16)</f>
        <v>0</v>
      </c>
      <c r="J16" s="792">
        <v>0</v>
      </c>
      <c r="K16" s="790">
        <v>0</v>
      </c>
      <c r="L16" s="1368">
        <f>SUM($J$16:$K$16)</f>
        <v>0</v>
      </c>
      <c r="M16" s="796">
        <v>0</v>
      </c>
      <c r="N16" s="797">
        <v>0</v>
      </c>
      <c r="O16" s="1370">
        <f>SUM($M$16:$N$16)</f>
        <v>0</v>
      </c>
      <c r="P16" s="792">
        <v>0</v>
      </c>
      <c r="Q16" s="790">
        <v>0</v>
      </c>
      <c r="R16" s="1371">
        <f>SUM($P$16:$Q$16)</f>
        <v>0</v>
      </c>
    </row>
    <row r="17" spans="1:18" ht="15" customHeight="1">
      <c r="A17" s="1329"/>
      <c r="B17" s="1330"/>
      <c r="C17" s="1330"/>
      <c r="D17" s="1331"/>
      <c r="E17" s="1367"/>
      <c r="F17" s="1365"/>
      <c r="G17" s="1331"/>
      <c r="H17" s="1367"/>
      <c r="I17" s="1365"/>
      <c r="J17" s="1331"/>
      <c r="K17" s="1367"/>
      <c r="L17" s="1365"/>
      <c r="M17" s="1331"/>
      <c r="N17" s="1367"/>
      <c r="O17" s="1365"/>
      <c r="P17" s="1331"/>
      <c r="Q17" s="1367"/>
      <c r="R17" s="1366"/>
    </row>
    <row r="18" spans="1:18" ht="20.25" customHeight="1">
      <c r="A18" s="1334"/>
      <c r="B18" s="1330" t="s">
        <v>19</v>
      </c>
      <c r="C18" s="1340" t="s">
        <v>337</v>
      </c>
      <c r="D18" s="792">
        <v>0</v>
      </c>
      <c r="E18" s="790">
        <v>0</v>
      </c>
      <c r="F18" s="1368">
        <f>SUM($D$18:$E$18)</f>
        <v>0</v>
      </c>
      <c r="G18" s="792">
        <v>0</v>
      </c>
      <c r="H18" s="790">
        <v>0</v>
      </c>
      <c r="I18" s="1368">
        <f>SUM($G$18:$H$18)</f>
        <v>0</v>
      </c>
      <c r="J18" s="792">
        <v>0</v>
      </c>
      <c r="K18" s="790">
        <v>0</v>
      </c>
      <c r="L18" s="1368">
        <f>SUM($J$18:$K$18)</f>
        <v>0</v>
      </c>
      <c r="M18" s="796">
        <v>0</v>
      </c>
      <c r="N18" s="797">
        <v>0</v>
      </c>
      <c r="O18" s="1370">
        <f>SUM($M$18:$N$18)</f>
        <v>0</v>
      </c>
      <c r="P18" s="792">
        <v>0</v>
      </c>
      <c r="Q18" s="790">
        <v>0</v>
      </c>
      <c r="R18" s="1371">
        <f>SUM($P$18:$Q$18)</f>
        <v>0</v>
      </c>
    </row>
    <row r="19" spans="1:18" ht="15" customHeight="1">
      <c r="A19" s="1329"/>
      <c r="B19" s="1330"/>
      <c r="C19" s="1330"/>
      <c r="D19" s="1331"/>
      <c r="E19" s="1367"/>
      <c r="F19" s="1365"/>
      <c r="G19" s="1331"/>
      <c r="H19" s="1367"/>
      <c r="I19" s="1372"/>
      <c r="J19" s="1331"/>
      <c r="K19" s="1367"/>
      <c r="L19" s="1372"/>
      <c r="M19" s="1331"/>
      <c r="N19" s="1367"/>
      <c r="O19" s="1372"/>
      <c r="P19" s="1331"/>
      <c r="Q19" s="1367"/>
      <c r="R19" s="1373"/>
    </row>
    <row r="20" spans="1:18" s="367" customFormat="1" ht="20.25" customHeight="1">
      <c r="A20" s="1324" t="s">
        <v>22</v>
      </c>
      <c r="B20" s="1325" t="s">
        <v>23</v>
      </c>
      <c r="C20" s="1325"/>
      <c r="D20" s="793">
        <v>0</v>
      </c>
      <c r="E20" s="791">
        <v>0</v>
      </c>
      <c r="F20" s="1368">
        <f>SUM($D$20:$E$20)</f>
        <v>0</v>
      </c>
      <c r="G20" s="794">
        <v>0</v>
      </c>
      <c r="H20" s="795">
        <v>0</v>
      </c>
      <c r="I20" s="1370">
        <f>SUM($G$20:$H$20)</f>
        <v>0</v>
      </c>
      <c r="J20" s="794">
        <v>0</v>
      </c>
      <c r="K20" s="795">
        <v>0</v>
      </c>
      <c r="L20" s="1370">
        <f>SUM($J$20:$K$20)</f>
        <v>0</v>
      </c>
      <c r="M20" s="794">
        <v>0</v>
      </c>
      <c r="N20" s="795">
        <v>0</v>
      </c>
      <c r="O20" s="1370">
        <f>SUM($M$20:$N$20)</f>
        <v>0</v>
      </c>
      <c r="P20" s="794">
        <v>0</v>
      </c>
      <c r="Q20" s="795">
        <v>0</v>
      </c>
      <c r="R20" s="1369">
        <f>SUM($P$20:$Q$20)</f>
        <v>0</v>
      </c>
    </row>
    <row r="21" spans="1:18" ht="15" customHeight="1">
      <c r="A21" s="1329"/>
      <c r="B21" s="1330"/>
      <c r="C21" s="1330"/>
      <c r="D21" s="1331"/>
      <c r="E21" s="1367"/>
      <c r="F21" s="1365"/>
      <c r="G21" s="1331"/>
      <c r="H21" s="1367"/>
      <c r="I21" s="1365"/>
      <c r="J21" s="1331"/>
      <c r="K21" s="1367"/>
      <c r="L21" s="1365"/>
      <c r="M21" s="1331"/>
      <c r="N21" s="1367"/>
      <c r="O21" s="1365"/>
      <c r="P21" s="1331"/>
      <c r="Q21" s="1367"/>
      <c r="R21" s="1366"/>
    </row>
    <row r="22" spans="1:18" s="367" customFormat="1" ht="20.25" customHeight="1">
      <c r="A22" s="1324" t="s">
        <v>24</v>
      </c>
      <c r="B22" s="1325" t="s">
        <v>29</v>
      </c>
      <c r="C22" s="1325"/>
      <c r="D22" s="1341">
        <f>SUM($D$24:$D$25)</f>
        <v>0</v>
      </c>
      <c r="E22" s="1374">
        <f>SUM($E$24:$E$25)</f>
        <v>0</v>
      </c>
      <c r="F22" s="1368">
        <f>SUM($D$22:$E$22)</f>
        <v>0</v>
      </c>
      <c r="G22" s="1341">
        <f>SUM($G$24:$G$25)</f>
        <v>0</v>
      </c>
      <c r="H22" s="1374">
        <f>SUM($H$24:$H$25)</f>
        <v>0</v>
      </c>
      <c r="I22" s="1368">
        <f>SUM($G$22:$H$22)</f>
        <v>0</v>
      </c>
      <c r="J22" s="1341">
        <f>SUM($J$24:$J$25)</f>
        <v>0</v>
      </c>
      <c r="K22" s="1374">
        <f>SUM($K$24:$K$25)</f>
        <v>0</v>
      </c>
      <c r="L22" s="1368">
        <f>SUM($J$22:$K$22)</f>
        <v>0</v>
      </c>
      <c r="M22" s="1342">
        <f>SUM($M$24:$M$25)</f>
        <v>0</v>
      </c>
      <c r="N22" s="1375">
        <f>SUM($N$24:$N$25)</f>
        <v>0</v>
      </c>
      <c r="O22" s="1370">
        <f>SUM($M$22:$N$22)</f>
        <v>0</v>
      </c>
      <c r="P22" s="1342">
        <f>SUM($P$24:$P$25)</f>
        <v>0</v>
      </c>
      <c r="Q22" s="1375">
        <f>SUM($Q$24:$Q$25)</f>
        <v>0</v>
      </c>
      <c r="R22" s="1369">
        <f>SUM($P$22:$Q$22)</f>
        <v>0</v>
      </c>
    </row>
    <row r="23" spans="1:18" s="367" customFormat="1" ht="15" customHeight="1">
      <c r="A23" s="1329"/>
      <c r="B23" s="1330"/>
      <c r="C23" s="1330"/>
      <c r="D23" s="1341"/>
      <c r="E23" s="1374"/>
      <c r="F23" s="1368"/>
      <c r="G23" s="1341"/>
      <c r="H23" s="1374"/>
      <c r="I23" s="1368"/>
      <c r="J23" s="1341"/>
      <c r="K23" s="1374"/>
      <c r="L23" s="1368"/>
      <c r="M23" s="1341"/>
      <c r="N23" s="1374"/>
      <c r="O23" s="1368"/>
      <c r="P23" s="1341"/>
      <c r="Q23" s="1374"/>
      <c r="R23" s="1371"/>
    </row>
    <row r="24" spans="1:18" ht="20.25" customHeight="1">
      <c r="A24" s="1334"/>
      <c r="B24" s="1330" t="s">
        <v>57</v>
      </c>
      <c r="C24" s="1330" t="s">
        <v>30</v>
      </c>
      <c r="D24" s="792">
        <v>0</v>
      </c>
      <c r="E24" s="790">
        <v>0</v>
      </c>
      <c r="F24" s="1368">
        <f>SUM($D$24:$E$24)</f>
        <v>0</v>
      </c>
      <c r="G24" s="792">
        <v>0</v>
      </c>
      <c r="H24" s="790">
        <v>0</v>
      </c>
      <c r="I24" s="1368">
        <f>SUM($G$24:$H$24)</f>
        <v>0</v>
      </c>
      <c r="J24" s="792">
        <v>0</v>
      </c>
      <c r="K24" s="790">
        <v>0</v>
      </c>
      <c r="L24" s="1368">
        <f>SUM($J$24:$K$24)</f>
        <v>0</v>
      </c>
      <c r="M24" s="796">
        <v>0</v>
      </c>
      <c r="N24" s="797">
        <v>0</v>
      </c>
      <c r="O24" s="1370">
        <f>SUM($M$24:$N$24)</f>
        <v>0</v>
      </c>
      <c r="P24" s="796">
        <v>0</v>
      </c>
      <c r="Q24" s="797">
        <v>0</v>
      </c>
      <c r="R24" s="1369">
        <f>SUM($P$24:$Q$24)</f>
        <v>0</v>
      </c>
    </row>
    <row r="25" spans="1:18" ht="20.25" customHeight="1">
      <c r="A25" s="1334"/>
      <c r="B25" s="1330" t="s">
        <v>58</v>
      </c>
      <c r="C25" s="1340" t="s">
        <v>347</v>
      </c>
      <c r="D25" s="792">
        <v>0</v>
      </c>
      <c r="E25" s="790">
        <v>0</v>
      </c>
      <c r="F25" s="1368">
        <f>SUM($D$25:$E$25)</f>
        <v>0</v>
      </c>
      <c r="G25" s="792">
        <v>0</v>
      </c>
      <c r="H25" s="790">
        <v>0</v>
      </c>
      <c r="I25" s="1368">
        <f>SUM($G$25:$H$25)</f>
        <v>0</v>
      </c>
      <c r="J25" s="792">
        <v>0</v>
      </c>
      <c r="K25" s="790">
        <v>0</v>
      </c>
      <c r="L25" s="1368">
        <f>SUM($J$25:$K$25)</f>
        <v>0</v>
      </c>
      <c r="M25" s="796">
        <v>0</v>
      </c>
      <c r="N25" s="797">
        <v>0</v>
      </c>
      <c r="O25" s="1370">
        <f>SUM($M$25:$N$25)</f>
        <v>0</v>
      </c>
      <c r="P25" s="796">
        <v>0</v>
      </c>
      <c r="Q25" s="797">
        <v>0</v>
      </c>
      <c r="R25" s="1369">
        <f>SUM($P$25:$Q$25)</f>
        <v>0</v>
      </c>
    </row>
    <row r="26" spans="1:18" ht="15" customHeight="1" thickBot="1">
      <c r="A26" s="1345"/>
      <c r="B26" s="1346"/>
      <c r="C26" s="1346"/>
      <c r="D26" s="1376"/>
      <c r="E26" s="1377"/>
      <c r="F26" s="1378"/>
      <c r="G26" s="1376"/>
      <c r="H26" s="1377"/>
      <c r="I26" s="1378"/>
      <c r="J26" s="1376"/>
      <c r="K26" s="1377"/>
      <c r="L26" s="1379"/>
      <c r="M26" s="1376"/>
      <c r="N26" s="1377"/>
      <c r="O26" s="1379"/>
      <c r="P26" s="1376"/>
      <c r="Q26" s="1377"/>
      <c r="R26" s="1380"/>
    </row>
    <row r="27" spans="1:18" ht="20.25" customHeight="1" thickBot="1">
      <c r="A27" s="1381"/>
      <c r="B27" s="1382"/>
      <c r="C27" s="1351" t="s">
        <v>43</v>
      </c>
      <c r="D27" s="1383">
        <f>SUM($D$22,$D$20,$D$12)</f>
        <v>0</v>
      </c>
      <c r="E27" s="1384">
        <f>SUM($E$22,$E$20,$E$12)</f>
        <v>0</v>
      </c>
      <c r="F27" s="1385">
        <f>SUM($D$27:$E$27)</f>
        <v>0</v>
      </c>
      <c r="G27" s="1383">
        <f>SUM($G$22,$G$20,$G$12)</f>
        <v>0</v>
      </c>
      <c r="H27" s="1384">
        <f>SUM($H$22,$H$20,$H$12)</f>
        <v>0</v>
      </c>
      <c r="I27" s="1385">
        <f>SUM($G$27:$H$27)</f>
        <v>0</v>
      </c>
      <c r="J27" s="1383">
        <f>SUM($J$22,$J$20,$J$12)</f>
        <v>0</v>
      </c>
      <c r="K27" s="1384">
        <f>SUM($K$22,$K$20,$K$12)</f>
        <v>0</v>
      </c>
      <c r="L27" s="1385">
        <f>SUM($J$27:$K$27)</f>
        <v>0</v>
      </c>
      <c r="M27" s="1383">
        <f>SUM($M$22,$M$20,$M$12)</f>
        <v>0</v>
      </c>
      <c r="N27" s="1384">
        <f>SUM($N$22,$N$20,$N$12)</f>
        <v>0</v>
      </c>
      <c r="O27" s="1385">
        <f>SUM($M$27:$N$27)</f>
        <v>0</v>
      </c>
      <c r="P27" s="1383">
        <f>SUM($P$22,$P$20,$P$12)</f>
        <v>0</v>
      </c>
      <c r="Q27" s="1384">
        <f>SUM($Q$22,$Q$20,$Q$12)</f>
        <v>0</v>
      </c>
      <c r="R27" s="1386">
        <f>SUM($P$27:$Q$27)</f>
        <v>0</v>
      </c>
    </row>
    <row r="29" spans="1:18" ht="15" customHeight="1">
      <c r="O29" s="1387"/>
      <c r="P29" s="1387"/>
      <c r="Q29" s="1387"/>
      <c r="R29" s="1387"/>
    </row>
    <row r="30" spans="1:18" ht="15" customHeight="1">
      <c r="O30" s="1388"/>
      <c r="P30" s="1388"/>
      <c r="Q30" s="1388"/>
      <c r="R30" s="1388"/>
    </row>
    <row r="32" spans="1:18" s="1392" customFormat="1" ht="15" customHeight="1">
      <c r="A32" s="1311"/>
      <c r="B32" s="1311"/>
      <c r="C32" s="1389"/>
      <c r="D32" s="1390"/>
      <c r="E32" s="1390"/>
      <c r="F32" s="1391"/>
      <c r="G32" s="1390"/>
      <c r="H32" s="1390"/>
      <c r="I32" s="1390"/>
      <c r="J32" s="1390"/>
      <c r="K32" s="1390"/>
      <c r="L32" s="1390"/>
      <c r="M32" s="1390"/>
      <c r="N32" s="1390"/>
      <c r="O32" s="1390"/>
      <c r="P32" s="1390"/>
      <c r="Q32" s="1390"/>
      <c r="R32" s="1390"/>
    </row>
    <row r="33" spans="3:18" ht="15" customHeight="1">
      <c r="C33" s="1389"/>
      <c r="D33" s="1393"/>
      <c r="E33" s="1393"/>
      <c r="F33" s="1393"/>
      <c r="G33" s="1393"/>
      <c r="H33" s="1393"/>
      <c r="I33" s="1393"/>
      <c r="J33" s="1393"/>
      <c r="K33" s="1393"/>
      <c r="L33" s="1393"/>
      <c r="M33" s="1393"/>
      <c r="N33" s="1393"/>
      <c r="O33" s="1393"/>
      <c r="P33" s="1393"/>
      <c r="Q33" s="1393"/>
      <c r="R33" s="1393"/>
    </row>
    <row r="34" spans="3:18" ht="15" customHeight="1">
      <c r="C34" s="1389"/>
      <c r="D34" s="1394"/>
      <c r="E34" s="1394"/>
      <c r="F34" s="1390"/>
      <c r="G34" s="1394"/>
      <c r="H34" s="1394"/>
      <c r="I34" s="1390"/>
      <c r="J34" s="1394"/>
      <c r="K34" s="1394"/>
      <c r="L34" s="1390"/>
      <c r="M34" s="1394"/>
      <c r="N34" s="1394"/>
      <c r="O34" s="1390"/>
      <c r="P34" s="1390"/>
      <c r="Q34" s="1390"/>
      <c r="R34" s="1390"/>
    </row>
    <row r="35" spans="3:18" ht="15" customHeight="1">
      <c r="D35" s="1393"/>
      <c r="E35" s="1393"/>
      <c r="F35" s="1393"/>
      <c r="G35" s="1393"/>
      <c r="H35" s="1393"/>
      <c r="I35" s="1393"/>
      <c r="J35" s="1393"/>
      <c r="K35" s="1393"/>
      <c r="L35" s="1393"/>
      <c r="M35" s="1393"/>
      <c r="N35" s="1393"/>
      <c r="O35" s="1393"/>
      <c r="P35" s="1393"/>
      <c r="Q35" s="1393"/>
      <c r="R35" s="1393"/>
    </row>
  </sheetData>
  <sheetProtection algorithmName="SHA-512" hashValue="+y9Oef+P8LP+669E9//zmUN8Mkax8t+Ulbf1DrcjYFbPO6qZVEhzhE+Y8WsflKk2nr54GhRg7RoDluf4JDo3Tg==" saltValue="rkd+AsoMxuHCXxnrBtR+gQ==" spinCount="100000" sheet="1" objects="1" scenarios="1"/>
  <mergeCells count="14">
    <mergeCell ref="A1:L1"/>
    <mergeCell ref="D4:E4"/>
    <mergeCell ref="A7:C10"/>
    <mergeCell ref="D7:O7"/>
    <mergeCell ref="P7:R7"/>
    <mergeCell ref="D8:F8"/>
    <mergeCell ref="G8:I8"/>
    <mergeCell ref="J8:L8"/>
    <mergeCell ref="M8:O8"/>
    <mergeCell ref="P8:R9"/>
    <mergeCell ref="D9:F9"/>
    <mergeCell ref="G9:I9"/>
    <mergeCell ref="J9:L9"/>
    <mergeCell ref="M9:O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pageSetUpPr fitToPage="1"/>
  </sheetPr>
  <dimension ref="A1:K33"/>
  <sheetViews>
    <sheetView zoomScaleNormal="100" workbookViewId="0">
      <selection sqref="A1:K1"/>
    </sheetView>
  </sheetViews>
  <sheetFormatPr defaultColWidth="9.1796875" defaultRowHeight="12.5"/>
  <cols>
    <col min="1" max="1" width="8.54296875" style="893" customWidth="1"/>
    <col min="2" max="2" width="75.1796875" style="893" customWidth="1"/>
    <col min="3" max="3" width="27" style="893" bestFit="1" customWidth="1"/>
    <col min="4" max="11" width="20.7265625" style="893" customWidth="1"/>
    <col min="12" max="16384" width="9.1796875" style="893"/>
  </cols>
  <sheetData>
    <row r="1" spans="1:11" ht="20.5" thickBot="1">
      <c r="A1" s="1708" t="str">
        <f>"Tabel 11A: "&amp;DNB&amp;" - AARDGAS - Tarieflijst periodieke distributienettarieven "&amp;JAAR&amp;" - Afname"</f>
        <v>Tabel 11A: Naam distributienetbeheerder - AARDGAS - Tarieflijst periodieke distributienettarieven 2022 - Afname</v>
      </c>
      <c r="B1" s="1709"/>
      <c r="C1" s="1709"/>
      <c r="D1" s="1709"/>
      <c r="E1" s="1709"/>
      <c r="F1" s="1709"/>
      <c r="G1" s="1709"/>
      <c r="H1" s="1709"/>
      <c r="I1" s="1709"/>
      <c r="J1" s="1709"/>
      <c r="K1" s="1710"/>
    </row>
    <row r="2" spans="1:11">
      <c r="J2" s="1395"/>
      <c r="K2" s="1395"/>
    </row>
    <row r="3" spans="1:11" ht="15" customHeight="1" thickBot="1">
      <c r="J3" s="1396"/>
      <c r="K3" s="1396"/>
    </row>
    <row r="4" spans="1:11" ht="15" customHeight="1">
      <c r="A4" s="1746"/>
      <c r="B4" s="1747"/>
      <c r="C4" s="1748"/>
      <c r="D4" s="1752" t="s">
        <v>130</v>
      </c>
      <c r="E4" s="1753"/>
      <c r="F4" s="1753"/>
      <c r="G4" s="1753"/>
      <c r="H4" s="1752" t="s">
        <v>131</v>
      </c>
      <c r="I4" s="1753"/>
      <c r="J4" s="1752" t="s">
        <v>257</v>
      </c>
      <c r="K4" s="1756"/>
    </row>
    <row r="5" spans="1:11" ht="21" customHeight="1" thickBot="1">
      <c r="A5" s="1749"/>
      <c r="B5" s="1750"/>
      <c r="C5" s="1751"/>
      <c r="D5" s="1754"/>
      <c r="E5" s="1755"/>
      <c r="F5" s="1755"/>
      <c r="G5" s="1755"/>
      <c r="H5" s="1743"/>
      <c r="I5" s="1744"/>
      <c r="J5" s="1743"/>
      <c r="K5" s="1745"/>
    </row>
    <row r="6" spans="1:11" ht="21" customHeight="1" thickBot="1">
      <c r="A6" s="1749"/>
      <c r="B6" s="1750"/>
      <c r="C6" s="1751"/>
      <c r="D6" s="1397" t="s">
        <v>132</v>
      </c>
      <c r="E6" s="1398" t="s">
        <v>133</v>
      </c>
      <c r="F6" s="1399" t="s">
        <v>134</v>
      </c>
      <c r="G6" s="1400" t="s">
        <v>135</v>
      </c>
      <c r="H6" s="1397" t="s">
        <v>136</v>
      </c>
      <c r="I6" s="1401" t="s">
        <v>137</v>
      </c>
      <c r="J6" s="1402" t="s">
        <v>154</v>
      </c>
      <c r="K6" s="1403" t="s">
        <v>155</v>
      </c>
    </row>
    <row r="7" spans="1:11" s="894" customFormat="1" ht="21" customHeight="1" thickBot="1">
      <c r="A7" s="1749"/>
      <c r="B7" s="1750"/>
      <c r="C7" s="1751"/>
      <c r="D7" s="1743" t="s">
        <v>138</v>
      </c>
      <c r="E7" s="1744"/>
      <c r="F7" s="1744"/>
      <c r="G7" s="1744"/>
      <c r="H7" s="1743" t="s">
        <v>138</v>
      </c>
      <c r="I7" s="1744"/>
      <c r="J7" s="1743" t="s">
        <v>156</v>
      </c>
      <c r="K7" s="1745"/>
    </row>
    <row r="8" spans="1:11" s="894" customFormat="1" ht="18" customHeight="1">
      <c r="A8" s="1749"/>
      <c r="B8" s="1750"/>
      <c r="C8" s="1751"/>
      <c r="D8" s="1404" t="s">
        <v>139</v>
      </c>
      <c r="E8" s="1405" t="s">
        <v>140</v>
      </c>
      <c r="F8" s="1406" t="s">
        <v>141</v>
      </c>
      <c r="G8" s="1407" t="s">
        <v>142</v>
      </c>
      <c r="H8" s="1404" t="s">
        <v>143</v>
      </c>
      <c r="I8" s="1408" t="s">
        <v>144</v>
      </c>
      <c r="J8" s="1743"/>
      <c r="K8" s="1745"/>
    </row>
    <row r="9" spans="1:11" s="894" customFormat="1" ht="18" customHeight="1" thickBot="1">
      <c r="A9" s="1409"/>
      <c r="B9" s="1410"/>
      <c r="C9" s="1411"/>
      <c r="D9" s="1412"/>
      <c r="E9" s="1413"/>
      <c r="F9" s="1414"/>
      <c r="G9" s="1415"/>
      <c r="H9" s="1412"/>
      <c r="I9" s="1416"/>
      <c r="J9" s="1412"/>
      <c r="K9" s="1417"/>
    </row>
    <row r="10" spans="1:11" s="894" customFormat="1" ht="18.75" customHeight="1">
      <c r="A10" s="1418" t="s">
        <v>145</v>
      </c>
      <c r="B10" s="1419"/>
      <c r="C10" s="1420"/>
      <c r="D10" s="1421"/>
      <c r="E10" s="1422"/>
      <c r="F10" s="1422"/>
      <c r="G10" s="1423"/>
      <c r="H10" s="1421"/>
      <c r="I10" s="1419"/>
      <c r="J10" s="1421"/>
      <c r="K10" s="1420"/>
    </row>
    <row r="11" spans="1:11" s="894" customFormat="1" ht="18.75" customHeight="1">
      <c r="A11" s="1418"/>
      <c r="B11" s="1419"/>
      <c r="C11" s="1420"/>
      <c r="D11" s="1421"/>
      <c r="E11" s="1422"/>
      <c r="F11" s="1422"/>
      <c r="G11" s="1422"/>
      <c r="H11" s="1421"/>
      <c r="I11" s="1419"/>
      <c r="J11" s="1421"/>
      <c r="K11" s="1420"/>
    </row>
    <row r="12" spans="1:11" s="894" customFormat="1" ht="18.75" customHeight="1">
      <c r="A12" s="1424" t="s">
        <v>146</v>
      </c>
      <c r="B12" s="1425" t="s">
        <v>147</v>
      </c>
      <c r="C12" s="1426"/>
      <c r="D12" s="1421"/>
      <c r="E12" s="1422"/>
      <c r="F12" s="1422"/>
      <c r="G12" s="1422"/>
      <c r="H12" s="1421"/>
      <c r="I12" s="1419"/>
      <c r="J12" s="1421"/>
      <c r="K12" s="1420"/>
    </row>
    <row r="13" spans="1:11" s="894" customFormat="1" ht="18.75" customHeight="1">
      <c r="A13" s="1427"/>
      <c r="B13" s="1428" t="s">
        <v>148</v>
      </c>
      <c r="C13" s="1429" t="s">
        <v>157</v>
      </c>
      <c r="D13" s="312"/>
      <c r="E13" s="307"/>
      <c r="F13" s="256"/>
      <c r="G13" s="256"/>
      <c r="H13" s="1421"/>
      <c r="I13" s="1419"/>
      <c r="J13" s="1421"/>
      <c r="K13" s="1420"/>
    </row>
    <row r="14" spans="1:11" s="894" customFormat="1" ht="18.75" customHeight="1">
      <c r="A14" s="1427"/>
      <c r="B14" s="1428" t="s">
        <v>149</v>
      </c>
      <c r="C14" s="1429" t="s">
        <v>75</v>
      </c>
      <c r="D14" s="312"/>
      <c r="E14" s="307"/>
      <c r="F14" s="256"/>
      <c r="G14" s="256"/>
      <c r="H14" s="313"/>
      <c r="I14" s="256"/>
      <c r="J14" s="313"/>
      <c r="K14" s="314"/>
    </row>
    <row r="15" spans="1:11" s="894" customFormat="1" ht="18.75" customHeight="1">
      <c r="A15" s="1427"/>
      <c r="B15" s="1428" t="s">
        <v>150</v>
      </c>
      <c r="C15" s="1429" t="s">
        <v>158</v>
      </c>
      <c r="D15" s="1421"/>
      <c r="E15" s="1422"/>
      <c r="F15" s="1422"/>
      <c r="G15" s="1422"/>
      <c r="H15" s="313"/>
      <c r="I15" s="256"/>
      <c r="J15" s="1421"/>
      <c r="K15" s="1420"/>
    </row>
    <row r="16" spans="1:11" s="1435" customFormat="1" ht="18" customHeight="1">
      <c r="A16" s="1430"/>
      <c r="B16" s="1419"/>
      <c r="C16" s="1420"/>
      <c r="D16" s="1431"/>
      <c r="E16" s="1432"/>
      <c r="F16" s="1432"/>
      <c r="G16" s="1432"/>
      <c r="H16" s="1431"/>
      <c r="I16" s="1433"/>
      <c r="J16" s="1431"/>
      <c r="K16" s="1434"/>
    </row>
    <row r="17" spans="1:11" s="894" customFormat="1" ht="18" customHeight="1">
      <c r="A17" s="1424" t="s">
        <v>151</v>
      </c>
      <c r="B17" s="1425" t="s">
        <v>351</v>
      </c>
      <c r="C17" s="1429" t="s">
        <v>75</v>
      </c>
      <c r="D17" s="312"/>
      <c r="E17" s="307"/>
      <c r="F17" s="256"/>
      <c r="G17" s="256"/>
      <c r="H17" s="313"/>
      <c r="I17" s="256"/>
      <c r="J17" s="876"/>
      <c r="K17" s="877"/>
    </row>
    <row r="18" spans="1:11" s="894" customFormat="1" ht="18" customHeight="1">
      <c r="A18" s="1430"/>
      <c r="B18" s="1419"/>
      <c r="C18" s="1436"/>
      <c r="D18" s="1432"/>
      <c r="E18" s="1432"/>
      <c r="F18" s="1432"/>
      <c r="G18" s="1432"/>
      <c r="H18" s="1431"/>
      <c r="I18" s="1433"/>
      <c r="J18" s="1431"/>
      <c r="K18" s="1434"/>
    </row>
    <row r="19" spans="1:11" s="894" customFormat="1" ht="17.25" customHeight="1">
      <c r="A19" s="1424" t="s">
        <v>152</v>
      </c>
      <c r="B19" s="1437" t="s">
        <v>337</v>
      </c>
      <c r="C19" s="1438"/>
      <c r="D19" s="1432"/>
      <c r="E19" s="1432"/>
      <c r="F19" s="1432"/>
      <c r="G19" s="1432"/>
      <c r="H19" s="1431"/>
      <c r="I19" s="1433"/>
      <c r="J19" s="1431"/>
      <c r="K19" s="1434"/>
    </row>
    <row r="20" spans="1:11" s="894" customFormat="1" ht="18" customHeight="1">
      <c r="A20" s="1430"/>
      <c r="B20" s="1428" t="s">
        <v>20</v>
      </c>
      <c r="C20" s="1429" t="s">
        <v>157</v>
      </c>
      <c r="D20" s="1757"/>
      <c r="E20" s="1758"/>
      <c r="F20" s="1758"/>
      <c r="G20" s="1759"/>
      <c r="H20" s="1757"/>
      <c r="I20" s="1759"/>
      <c r="J20" s="1760"/>
      <c r="K20" s="1761"/>
    </row>
    <row r="21" spans="1:11" s="894" customFormat="1" ht="18" customHeight="1">
      <c r="A21" s="1430"/>
      <c r="B21" s="1428" t="s">
        <v>21</v>
      </c>
      <c r="C21" s="1429" t="s">
        <v>157</v>
      </c>
      <c r="D21" s="1757"/>
      <c r="E21" s="1758"/>
      <c r="F21" s="1758"/>
      <c r="G21" s="1759"/>
      <c r="H21" s="1757"/>
      <c r="I21" s="1758"/>
      <c r="J21" s="1760"/>
      <c r="K21" s="1761"/>
    </row>
    <row r="22" spans="1:11" s="894" customFormat="1" ht="21" customHeight="1">
      <c r="A22" s="1430"/>
      <c r="B22" s="1428" t="s">
        <v>387</v>
      </c>
      <c r="C22" s="1429" t="s">
        <v>157</v>
      </c>
      <c r="D22" s="1757"/>
      <c r="E22" s="1758"/>
      <c r="F22" s="1758"/>
      <c r="G22" s="1759"/>
      <c r="H22" s="1757"/>
      <c r="I22" s="1758"/>
      <c r="J22" s="1760"/>
      <c r="K22" s="1761"/>
    </row>
    <row r="23" spans="1:11" s="894" customFormat="1" ht="18" customHeight="1">
      <c r="A23" s="1430"/>
      <c r="B23" s="1419"/>
      <c r="C23" s="1436"/>
      <c r="D23" s="1431"/>
      <c r="E23" s="1432"/>
      <c r="F23" s="1432"/>
      <c r="G23" s="1439"/>
      <c r="H23" s="1431"/>
      <c r="I23" s="1433"/>
      <c r="J23" s="1431"/>
      <c r="K23" s="1434"/>
    </row>
    <row r="24" spans="1:11" s="894" customFormat="1" ht="18" customHeight="1">
      <c r="A24" s="1418" t="s">
        <v>153</v>
      </c>
      <c r="B24" s="1419"/>
      <c r="C24" s="1429" t="s">
        <v>75</v>
      </c>
      <c r="D24" s="312"/>
      <c r="E24" s="307"/>
      <c r="F24" s="256"/>
      <c r="G24" s="256"/>
      <c r="H24" s="313"/>
      <c r="I24" s="256"/>
      <c r="J24" s="876"/>
      <c r="K24" s="877"/>
    </row>
    <row r="25" spans="1:11" s="894" customFormat="1" ht="18" customHeight="1">
      <c r="A25" s="1430"/>
      <c r="B25" s="1419"/>
      <c r="C25" s="1436"/>
      <c r="D25" s="1431"/>
      <c r="E25" s="1432"/>
      <c r="F25" s="1432"/>
      <c r="G25" s="1432"/>
      <c r="H25" s="1431"/>
      <c r="I25" s="1433"/>
      <c r="J25" s="1431"/>
      <c r="K25" s="1434"/>
    </row>
    <row r="26" spans="1:11" s="894" customFormat="1" ht="22.5" customHeight="1">
      <c r="A26" s="161" t="s">
        <v>444</v>
      </c>
      <c r="B26" s="1419"/>
      <c r="C26" s="1429"/>
      <c r="D26" s="1431"/>
      <c r="E26" s="1432"/>
      <c r="F26" s="1432"/>
      <c r="G26" s="1432"/>
      <c r="H26" s="1431"/>
      <c r="I26" s="1433"/>
      <c r="J26" s="1431"/>
      <c r="K26" s="1434"/>
    </row>
    <row r="27" spans="1:11" s="894" customFormat="1" ht="18" customHeight="1">
      <c r="A27" s="1440" t="s">
        <v>146</v>
      </c>
      <c r="B27" s="1441" t="s">
        <v>163</v>
      </c>
      <c r="C27" s="1442" t="s">
        <v>75</v>
      </c>
      <c r="D27" s="315"/>
      <c r="E27" s="316"/>
      <c r="F27" s="317"/>
      <c r="G27" s="317"/>
      <c r="H27" s="318"/>
      <c r="I27" s="317"/>
      <c r="J27" s="878"/>
      <c r="K27" s="879"/>
    </row>
    <row r="28" spans="1:11" s="894" customFormat="1" ht="18" customHeight="1">
      <c r="A28" s="1440" t="s">
        <v>151</v>
      </c>
      <c r="B28" s="1443" t="s">
        <v>213</v>
      </c>
      <c r="C28" s="1442" t="s">
        <v>75</v>
      </c>
      <c r="D28" s="315"/>
      <c r="E28" s="316"/>
      <c r="F28" s="317"/>
      <c r="G28" s="317"/>
      <c r="H28" s="318"/>
      <c r="I28" s="317"/>
      <c r="J28" s="878"/>
      <c r="K28" s="879"/>
    </row>
    <row r="29" spans="1:11" s="894" customFormat="1" ht="18" customHeight="1">
      <c r="A29" s="1444" t="s">
        <v>152</v>
      </c>
      <c r="B29" s="1441" t="s">
        <v>40</v>
      </c>
      <c r="C29" s="1442" t="s">
        <v>75</v>
      </c>
      <c r="D29" s="315"/>
      <c r="E29" s="316"/>
      <c r="F29" s="317"/>
      <c r="G29" s="317"/>
      <c r="H29" s="318"/>
      <c r="I29" s="317"/>
      <c r="J29" s="878"/>
      <c r="K29" s="879"/>
    </row>
    <row r="30" spans="1:11" s="894" customFormat="1" ht="18" customHeight="1">
      <c r="A30" s="1444" t="s">
        <v>159</v>
      </c>
      <c r="B30" s="1443" t="s">
        <v>160</v>
      </c>
      <c r="C30" s="1442" t="s">
        <v>75</v>
      </c>
      <c r="D30" s="315"/>
      <c r="E30" s="316"/>
      <c r="F30" s="317"/>
      <c r="G30" s="317"/>
      <c r="H30" s="318"/>
      <c r="I30" s="317"/>
      <c r="J30" s="878"/>
      <c r="K30" s="879"/>
    </row>
    <row r="31" spans="1:11" s="894" customFormat="1" ht="18" customHeight="1">
      <c r="A31" s="1444" t="s">
        <v>161</v>
      </c>
      <c r="B31" s="1443" t="s">
        <v>212</v>
      </c>
      <c r="C31" s="1442" t="s">
        <v>75</v>
      </c>
      <c r="D31" s="315"/>
      <c r="E31" s="316"/>
      <c r="F31" s="317"/>
      <c r="G31" s="317"/>
      <c r="H31" s="318"/>
      <c r="I31" s="317"/>
      <c r="J31" s="878"/>
      <c r="K31" s="879"/>
    </row>
    <row r="32" spans="1:11" s="1447" customFormat="1" ht="31.5" customHeight="1">
      <c r="A32" s="1445" t="s">
        <v>162</v>
      </c>
      <c r="B32" s="1446" t="s">
        <v>164</v>
      </c>
      <c r="C32" s="1442" t="s">
        <v>75</v>
      </c>
      <c r="D32" s="315"/>
      <c r="E32" s="316"/>
      <c r="F32" s="317"/>
      <c r="G32" s="317"/>
      <c r="H32" s="318"/>
      <c r="I32" s="317"/>
      <c r="J32" s="878"/>
      <c r="K32" s="879"/>
    </row>
    <row r="33" spans="1:11" ht="16" thickBot="1">
      <c r="A33" s="1448"/>
      <c r="B33" s="1396"/>
      <c r="C33" s="1449"/>
      <c r="D33" s="1450"/>
      <c r="E33" s="1451"/>
      <c r="F33" s="1451"/>
      <c r="G33" s="1451"/>
      <c r="H33" s="1450"/>
      <c r="I33" s="1452"/>
      <c r="J33" s="1450"/>
      <c r="K33" s="1453"/>
    </row>
  </sheetData>
  <mergeCells count="17">
    <mergeCell ref="D22:G22"/>
    <mergeCell ref="H22:I22"/>
    <mergeCell ref="J22:K22"/>
    <mergeCell ref="D20:G20"/>
    <mergeCell ref="H20:I20"/>
    <mergeCell ref="J20:K20"/>
    <mergeCell ref="D21:G21"/>
    <mergeCell ref="H21:I21"/>
    <mergeCell ref="J21:K21"/>
    <mergeCell ref="D7:G7"/>
    <mergeCell ref="H7:I7"/>
    <mergeCell ref="J7:K8"/>
    <mergeCell ref="A1:K1"/>
    <mergeCell ref="A4:C8"/>
    <mergeCell ref="D4:G5"/>
    <mergeCell ref="H4:I5"/>
    <mergeCell ref="J4:K5"/>
  </mergeCells>
  <pageMargins left="0.19685039370078741" right="0.19685039370078741" top="0.39370078740157483" bottom="0.39370078740157483" header="0.51181102362204722" footer="0.19685039370078741"/>
  <pageSetup paperSize="8"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12"/>
  <sheetViews>
    <sheetView zoomScaleNormal="100" workbookViewId="0">
      <selection sqref="A1:I1"/>
    </sheetView>
  </sheetViews>
  <sheetFormatPr defaultColWidth="9.1796875" defaultRowHeight="12.5"/>
  <cols>
    <col min="1" max="1" width="8.54296875" style="893" customWidth="1"/>
    <col min="2" max="2" width="75.1796875" style="893" customWidth="1"/>
    <col min="3" max="3" width="27" style="893" bestFit="1" customWidth="1"/>
    <col min="4" max="9" width="20.7265625" style="893" customWidth="1"/>
    <col min="10" max="16384" width="9.1796875" style="893"/>
  </cols>
  <sheetData>
    <row r="1" spans="1:10" ht="20.5" thickBot="1">
      <c r="A1" s="1762" t="str">
        <f>"Tabel 11B: "&amp;DNB&amp;" - AARDGAS - Tarieflijst periodieke distributienettarieven "&amp;JAAR&amp;" - Injectie"</f>
        <v>Tabel 11B: Naam distributienetbeheerder - AARDGAS - Tarieflijst periodieke distributienettarieven 2022 - Injectie</v>
      </c>
      <c r="B1" s="1763"/>
      <c r="C1" s="1763"/>
      <c r="D1" s="1763"/>
      <c r="E1" s="1763"/>
      <c r="F1" s="1763"/>
      <c r="G1" s="1763"/>
      <c r="H1" s="1763"/>
      <c r="I1" s="1764"/>
    </row>
    <row r="2" spans="1:10">
      <c r="A2" s="1454"/>
      <c r="B2" s="1455"/>
      <c r="C2" s="1455"/>
      <c r="D2" s="1455"/>
      <c r="E2" s="1455"/>
      <c r="F2" s="1455"/>
      <c r="G2" s="1455"/>
      <c r="H2" s="1455"/>
      <c r="I2" s="1455"/>
      <c r="J2" s="1455"/>
    </row>
    <row r="3" spans="1:10" ht="15" customHeight="1" thickBot="1">
      <c r="A3" s="1454"/>
      <c r="B3" s="1455"/>
      <c r="C3" s="1455"/>
      <c r="D3" s="1455"/>
      <c r="E3" s="1455"/>
      <c r="F3" s="1455"/>
      <c r="G3" s="1455"/>
      <c r="H3" s="1455"/>
      <c r="I3" s="1455"/>
      <c r="J3" s="1455"/>
    </row>
    <row r="4" spans="1:10" ht="15" customHeight="1">
      <c r="A4" s="1746"/>
      <c r="B4" s="1747"/>
      <c r="C4" s="1748"/>
      <c r="D4" s="1765" t="s">
        <v>403</v>
      </c>
    </row>
    <row r="5" spans="1:10" ht="21" customHeight="1" thickBot="1">
      <c r="A5" s="1749"/>
      <c r="B5" s="1750"/>
      <c r="C5" s="1751"/>
      <c r="D5" s="1766"/>
    </row>
    <row r="6" spans="1:10" s="894" customFormat="1" ht="18.75" customHeight="1">
      <c r="A6" s="1418" t="s">
        <v>145</v>
      </c>
      <c r="B6" s="1419"/>
      <c r="C6" s="1420"/>
      <c r="D6" s="1456"/>
      <c r="E6" s="893"/>
      <c r="F6" s="893"/>
      <c r="G6" s="893"/>
      <c r="H6" s="893"/>
      <c r="I6" s="893"/>
    </row>
    <row r="7" spans="1:10" s="1435" customFormat="1" ht="18" customHeight="1">
      <c r="A7" s="1430"/>
      <c r="B7" s="1419"/>
      <c r="C7" s="1420"/>
      <c r="D7" s="1457"/>
      <c r="E7" s="893"/>
      <c r="F7" s="893"/>
      <c r="G7" s="893"/>
      <c r="H7" s="893"/>
      <c r="I7" s="893"/>
    </row>
    <row r="8" spans="1:10" s="894" customFormat="1" ht="19.5" customHeight="1">
      <c r="A8" s="1424" t="s">
        <v>146</v>
      </c>
      <c r="B8" s="1425" t="s">
        <v>351</v>
      </c>
      <c r="C8" s="1429" t="s">
        <v>75</v>
      </c>
      <c r="D8" s="305"/>
      <c r="E8" s="893"/>
      <c r="F8" s="893"/>
      <c r="G8" s="893"/>
      <c r="H8" s="893"/>
      <c r="I8" s="893"/>
    </row>
    <row r="9" spans="1:10" s="894" customFormat="1" ht="14.25" customHeight="1">
      <c r="A9" s="1430"/>
      <c r="B9" s="1419"/>
      <c r="C9" s="1436"/>
      <c r="D9" s="1457"/>
      <c r="E9" s="893"/>
      <c r="F9" s="893"/>
      <c r="G9" s="893"/>
      <c r="H9" s="893"/>
      <c r="I9" s="893"/>
    </row>
    <row r="10" spans="1:10" s="894" customFormat="1" ht="18" customHeight="1">
      <c r="A10" s="1424" t="s">
        <v>151</v>
      </c>
      <c r="B10" s="1437" t="s">
        <v>337</v>
      </c>
      <c r="C10" s="1438"/>
      <c r="D10" s="1457"/>
      <c r="E10" s="893"/>
      <c r="F10" s="893"/>
      <c r="G10" s="893"/>
      <c r="H10" s="893"/>
      <c r="I10" s="893"/>
    </row>
    <row r="11" spans="1:10" s="894" customFormat="1" ht="18" customHeight="1">
      <c r="A11" s="1430"/>
      <c r="B11" s="1428" t="s">
        <v>20</v>
      </c>
      <c r="C11" s="1429" t="s">
        <v>157</v>
      </c>
      <c r="D11" s="799"/>
      <c r="E11" s="893"/>
      <c r="F11" s="893"/>
      <c r="G11" s="893"/>
      <c r="H11" s="893"/>
      <c r="I11" s="893"/>
    </row>
    <row r="12" spans="1:10" ht="16" thickBot="1">
      <c r="A12" s="1448"/>
      <c r="B12" s="1396"/>
      <c r="C12" s="1449"/>
      <c r="D12" s="1458"/>
    </row>
  </sheetData>
  <mergeCells count="3">
    <mergeCell ref="A1:I1"/>
    <mergeCell ref="A4:C5"/>
    <mergeCell ref="D4:D5"/>
  </mergeCells>
  <pageMargins left="0.19685039370078741" right="0.19685039370078741" top="0.39370078740157483" bottom="0.39370078740157483" header="0.51181102362204722" footer="0.19685039370078741"/>
  <pageSetup paperSize="8" scale="8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ublished="0"/>
  <dimension ref="A1:BB43"/>
  <sheetViews>
    <sheetView workbookViewId="0">
      <selection sqref="A1:M1"/>
    </sheetView>
  </sheetViews>
  <sheetFormatPr defaultColWidth="10.7265625" defaultRowHeight="14.5"/>
  <cols>
    <col min="1" max="2" width="5.7265625" style="1459" customWidth="1"/>
    <col min="3" max="3" width="50.7265625" style="1459" customWidth="1"/>
    <col min="4" max="12" width="20.7265625" style="1459" customWidth="1"/>
    <col min="13" max="13" width="21.453125" style="1459" customWidth="1"/>
    <col min="14" max="14" width="2.81640625" style="1459" customWidth="1"/>
    <col min="15" max="15" width="21.453125" style="1459" customWidth="1"/>
    <col min="16" max="16" width="2.81640625" style="1459" customWidth="1"/>
    <col min="17" max="17" width="21.453125" style="1459" customWidth="1"/>
    <col min="18" max="16384" width="10.7265625" style="1459"/>
  </cols>
  <sheetData>
    <row r="1" spans="1:54" ht="30" customHeight="1" thickBot="1">
      <c r="A1" s="1558" t="s">
        <v>408</v>
      </c>
      <c r="B1" s="1559"/>
      <c r="C1" s="1559"/>
      <c r="D1" s="1559"/>
      <c r="E1" s="1559"/>
      <c r="F1" s="1559"/>
      <c r="G1" s="1559"/>
      <c r="H1" s="1559"/>
      <c r="I1" s="1559"/>
      <c r="J1" s="1559"/>
      <c r="K1" s="1559"/>
      <c r="L1" s="1559"/>
      <c r="M1" s="1560"/>
      <c r="N1" s="1356"/>
      <c r="O1" s="1356"/>
      <c r="P1" s="1356"/>
      <c r="Q1" s="1356"/>
      <c r="R1" s="1356"/>
      <c r="S1" s="628"/>
      <c r="T1" s="628"/>
      <c r="U1" s="628"/>
      <c r="V1" s="628"/>
      <c r="W1" s="628"/>
      <c r="X1" s="628"/>
      <c r="Y1" s="628"/>
      <c r="Z1" s="628"/>
      <c r="AA1" s="628"/>
      <c r="AB1" s="628"/>
      <c r="AC1" s="628"/>
      <c r="AD1" s="628"/>
      <c r="AE1" s="628"/>
      <c r="AF1" s="628"/>
      <c r="AG1" s="628"/>
      <c r="AH1" s="628"/>
      <c r="AI1" s="628"/>
      <c r="AJ1" s="628"/>
      <c r="AK1" s="628"/>
      <c r="AL1" s="628"/>
      <c r="AM1" s="628"/>
      <c r="AN1" s="628"/>
    </row>
    <row r="2" spans="1:54">
      <c r="C2" s="407"/>
      <c r="D2" s="407"/>
      <c r="E2" s="407"/>
      <c r="F2" s="630"/>
      <c r="G2" s="630"/>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row>
    <row r="3" spans="1:54" ht="15" thickBot="1">
      <c r="C3" s="407"/>
      <c r="D3" s="407"/>
      <c r="E3" s="407"/>
      <c r="F3" s="630"/>
      <c r="G3" s="630"/>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31"/>
      <c r="AM3" s="631"/>
      <c r="AN3" s="631"/>
    </row>
    <row r="4" spans="1:54" s="28" customFormat="1" ht="15" thickBot="1">
      <c r="C4" s="406" t="s">
        <v>4</v>
      </c>
      <c r="D4" s="1561" t="str">
        <f>DNB</f>
        <v>Naam distributienetbeheerder</v>
      </c>
      <c r="E4" s="1562"/>
      <c r="F4" s="1312"/>
      <c r="G4" s="406"/>
      <c r="H4" s="406"/>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9"/>
    </row>
    <row r="5" spans="1:54" s="28" customFormat="1">
      <c r="C5" s="407"/>
      <c r="D5" s="407"/>
      <c r="E5" s="407"/>
      <c r="F5" s="630"/>
      <c r="G5" s="630"/>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c r="AL5" s="631"/>
      <c r="AM5" s="631"/>
      <c r="AN5" s="631"/>
      <c r="AO5" s="631"/>
      <c r="AP5" s="631"/>
      <c r="AQ5" s="631"/>
      <c r="AR5" s="631"/>
      <c r="AS5" s="631"/>
      <c r="AT5" s="631"/>
      <c r="AU5" s="631"/>
      <c r="AV5" s="631"/>
      <c r="AW5" s="631"/>
      <c r="AX5" s="631"/>
      <c r="AY5" s="631"/>
      <c r="AZ5" s="631"/>
      <c r="BA5" s="631"/>
      <c r="BB5" s="631"/>
    </row>
    <row r="6" spans="1:54" ht="15" thickBot="1">
      <c r="C6" s="1460"/>
      <c r="D6" s="1460"/>
      <c r="E6" s="1461"/>
      <c r="F6" s="1461"/>
      <c r="G6" s="1462"/>
      <c r="H6" s="1463"/>
      <c r="I6" s="1463"/>
      <c r="J6" s="1463"/>
      <c r="K6" s="1463"/>
      <c r="L6" s="1463"/>
      <c r="M6" s="1463"/>
      <c r="N6" s="1463"/>
      <c r="O6" s="1463"/>
      <c r="P6" s="1463"/>
      <c r="Q6" s="1463"/>
      <c r="R6" s="1464"/>
      <c r="S6" s="1465"/>
      <c r="T6" s="1465"/>
      <c r="U6" s="1465"/>
      <c r="V6" s="1465"/>
      <c r="W6" s="1466"/>
      <c r="X6" s="1463"/>
      <c r="Y6" s="1463"/>
      <c r="Z6" s="1463"/>
      <c r="AA6" s="1464"/>
      <c r="AB6" s="1464"/>
      <c r="AC6" s="1464"/>
      <c r="AD6" s="1464"/>
      <c r="AE6" s="1464"/>
      <c r="AF6" s="1464"/>
      <c r="AG6" s="1461"/>
      <c r="AH6" s="1461"/>
      <c r="AI6" s="1461"/>
      <c r="AJ6" s="1461"/>
      <c r="AN6" s="1461"/>
    </row>
    <row r="7" spans="1:54">
      <c r="A7" s="1767" t="s">
        <v>393</v>
      </c>
      <c r="B7" s="1768"/>
      <c r="C7" s="1769"/>
      <c r="D7" s="1776" t="s">
        <v>404</v>
      </c>
      <c r="E7" s="1736" t="s">
        <v>50</v>
      </c>
      <c r="F7" s="1723"/>
      <c r="G7" s="1723"/>
      <c r="H7" s="1723"/>
      <c r="I7" s="1723"/>
      <c r="J7" s="1723"/>
      <c r="K7" s="1723"/>
      <c r="L7" s="1733"/>
      <c r="M7" s="1779" t="s">
        <v>49</v>
      </c>
      <c r="N7" s="1311"/>
      <c r="O7" s="1311"/>
      <c r="P7" s="1311"/>
      <c r="Q7" s="1311"/>
      <c r="R7" s="689"/>
      <c r="S7" s="689"/>
      <c r="T7" s="689"/>
      <c r="U7" s="689"/>
      <c r="V7" s="689"/>
      <c r="W7" s="689"/>
      <c r="X7" s="1467"/>
      <c r="Y7" s="1311"/>
      <c r="Z7" s="1311"/>
      <c r="AA7" s="1311"/>
      <c r="AB7" s="1311"/>
      <c r="AC7" s="1311"/>
      <c r="AD7" s="1311"/>
      <c r="AE7" s="1311"/>
      <c r="AF7" s="1311"/>
      <c r="AG7" s="1311"/>
      <c r="AH7" s="1311"/>
      <c r="AI7" s="1311"/>
      <c r="AJ7" s="1461"/>
      <c r="AK7" s="1461"/>
      <c r="AO7" s="1311"/>
    </row>
    <row r="8" spans="1:54">
      <c r="A8" s="1770"/>
      <c r="B8" s="1771"/>
      <c r="C8" s="1772"/>
      <c r="D8" s="1777"/>
      <c r="E8" s="1782" t="s">
        <v>391</v>
      </c>
      <c r="F8" s="1783"/>
      <c r="G8" s="1783"/>
      <c r="H8" s="1783"/>
      <c r="I8" s="1783" t="s">
        <v>392</v>
      </c>
      <c r="J8" s="1783"/>
      <c r="K8" s="1783" t="s">
        <v>199</v>
      </c>
      <c r="L8" s="1784"/>
      <c r="M8" s="1780"/>
      <c r="AJ8" s="1461"/>
      <c r="AK8" s="1461"/>
      <c r="AO8" s="1461"/>
    </row>
    <row r="9" spans="1:54" ht="15" thickBot="1">
      <c r="A9" s="1773"/>
      <c r="B9" s="1774"/>
      <c r="C9" s="1775"/>
      <c r="D9" s="1778"/>
      <c r="E9" s="1468" t="s">
        <v>132</v>
      </c>
      <c r="F9" s="1469" t="s">
        <v>133</v>
      </c>
      <c r="G9" s="1469" t="s">
        <v>134</v>
      </c>
      <c r="H9" s="1469" t="s">
        <v>135</v>
      </c>
      <c r="I9" s="1469" t="s">
        <v>136</v>
      </c>
      <c r="J9" s="1469" t="s">
        <v>137</v>
      </c>
      <c r="K9" s="1469" t="s">
        <v>390</v>
      </c>
      <c r="L9" s="1470" t="s">
        <v>155</v>
      </c>
      <c r="M9" s="1781"/>
      <c r="AJ9" s="1461"/>
      <c r="AK9" s="1461"/>
      <c r="AO9" s="1311"/>
    </row>
    <row r="10" spans="1:54">
      <c r="A10" s="1785" t="s">
        <v>389</v>
      </c>
      <c r="B10" s="1786"/>
      <c r="C10" s="1787"/>
      <c r="D10" s="1471">
        <f t="shared" ref="D10:D16" si="0">SUM($E10:$M10)</f>
        <v>0</v>
      </c>
      <c r="E10" s="1505"/>
      <c r="F10" s="1506"/>
      <c r="G10" s="1506"/>
      <c r="H10" s="1506"/>
      <c r="I10" s="1506"/>
      <c r="J10" s="1506"/>
      <c r="K10" s="1506"/>
      <c r="L10" s="1507"/>
      <c r="M10" s="1508"/>
      <c r="AJ10" s="1461"/>
      <c r="AK10" s="1461"/>
      <c r="AO10" s="1461"/>
    </row>
    <row r="11" spans="1:54">
      <c r="A11" s="1788" t="s">
        <v>20</v>
      </c>
      <c r="B11" s="1789"/>
      <c r="C11" s="1790"/>
      <c r="D11" s="1471">
        <f t="shared" si="0"/>
        <v>0</v>
      </c>
      <c r="E11" s="1509"/>
      <c r="F11" s="1510"/>
      <c r="G11" s="1510"/>
      <c r="H11" s="1510"/>
      <c r="I11" s="1511"/>
      <c r="J11" s="1511"/>
      <c r="K11" s="1510"/>
      <c r="L11" s="1512"/>
      <c r="M11" s="1513"/>
      <c r="AJ11" s="1461"/>
      <c r="AK11" s="1461"/>
      <c r="AO11" s="1311"/>
    </row>
    <row r="12" spans="1:54">
      <c r="A12" s="1788" t="s">
        <v>21</v>
      </c>
      <c r="B12" s="1789"/>
      <c r="C12" s="1790"/>
      <c r="D12" s="1471">
        <f t="shared" si="0"/>
        <v>0</v>
      </c>
      <c r="E12" s="1514"/>
      <c r="F12" s="1511"/>
      <c r="G12" s="1511"/>
      <c r="H12" s="1511"/>
      <c r="I12" s="1510"/>
      <c r="J12" s="1510"/>
      <c r="K12" s="1510"/>
      <c r="L12" s="1512"/>
      <c r="M12" s="1515"/>
      <c r="AJ12" s="1461"/>
      <c r="AK12" s="1461"/>
      <c r="AO12" s="1461"/>
    </row>
    <row r="13" spans="1:54">
      <c r="A13" s="1791" t="s">
        <v>167</v>
      </c>
      <c r="B13" s="1792"/>
      <c r="C13" s="1793"/>
      <c r="D13" s="1471">
        <f t="shared" si="0"/>
        <v>0</v>
      </c>
      <c r="E13" s="1516"/>
      <c r="F13" s="1517"/>
      <c r="G13" s="1517"/>
      <c r="H13" s="1517"/>
      <c r="I13" s="1518"/>
      <c r="J13" s="1518"/>
      <c r="K13" s="1518"/>
      <c r="L13" s="1519"/>
      <c r="M13" s="1520"/>
      <c r="N13" s="1311"/>
      <c r="O13" s="1311"/>
      <c r="P13" s="1311"/>
      <c r="Q13" s="1311"/>
      <c r="R13" s="1311"/>
      <c r="S13" s="1311"/>
      <c r="T13" s="1311"/>
      <c r="U13" s="1311"/>
      <c r="V13" s="1311"/>
      <c r="W13" s="1311"/>
      <c r="X13" s="1311"/>
      <c r="Y13" s="1311"/>
      <c r="Z13" s="1311"/>
      <c r="AA13" s="1311"/>
      <c r="AB13" s="1311"/>
      <c r="AC13" s="1311"/>
      <c r="AD13" s="1311"/>
      <c r="AE13" s="1311"/>
      <c r="AI13" s="1311"/>
      <c r="AJ13" s="1461"/>
      <c r="AK13" s="1461"/>
      <c r="AO13" s="1311"/>
    </row>
    <row r="14" spans="1:54" ht="16.5">
      <c r="A14" s="1788" t="s">
        <v>405</v>
      </c>
      <c r="B14" s="1789"/>
      <c r="C14" s="1790"/>
      <c r="D14" s="1471">
        <f t="shared" si="0"/>
        <v>0</v>
      </c>
      <c r="E14" s="1514"/>
      <c r="F14" s="1511"/>
      <c r="G14" s="1511"/>
      <c r="H14" s="1511"/>
      <c r="I14" s="1511"/>
      <c r="J14" s="1511"/>
      <c r="K14" s="1511"/>
      <c r="L14" s="1521"/>
      <c r="M14" s="1515"/>
      <c r="AJ14" s="1461"/>
      <c r="AK14" s="1461"/>
      <c r="AO14" s="1461"/>
    </row>
    <row r="15" spans="1:54" ht="16.5">
      <c r="A15" s="1788" t="s">
        <v>406</v>
      </c>
      <c r="B15" s="1789"/>
      <c r="C15" s="1790"/>
      <c r="D15" s="1471">
        <f t="shared" si="0"/>
        <v>0</v>
      </c>
      <c r="E15" s="1522"/>
      <c r="F15" s="1523"/>
      <c r="G15" s="1523"/>
      <c r="H15" s="1523"/>
      <c r="I15" s="1523"/>
      <c r="J15" s="1523"/>
      <c r="K15" s="1523"/>
      <c r="L15" s="1524"/>
      <c r="M15" s="1525"/>
      <c r="AJ15" s="1461"/>
      <c r="AK15" s="1461"/>
      <c r="AO15" s="1461"/>
    </row>
    <row r="16" spans="1:54" ht="17" thickBot="1">
      <c r="A16" s="1794" t="s">
        <v>407</v>
      </c>
      <c r="B16" s="1795"/>
      <c r="C16" s="1796"/>
      <c r="D16" s="1472">
        <f t="shared" si="0"/>
        <v>0</v>
      </c>
      <c r="E16" s="1526"/>
      <c r="F16" s="1527"/>
      <c r="G16" s="1527"/>
      <c r="H16" s="1527"/>
      <c r="I16" s="1528"/>
      <c r="J16" s="1528"/>
      <c r="K16" s="1527"/>
      <c r="L16" s="1529"/>
      <c r="M16" s="1530"/>
      <c r="AJ16" s="1461"/>
      <c r="AK16" s="1461"/>
      <c r="AO16" s="1311"/>
    </row>
    <row r="17" spans="1:41">
      <c r="AI17" s="1461"/>
      <c r="AJ17" s="1461"/>
      <c r="AN17" s="1311"/>
    </row>
    <row r="18" spans="1:41">
      <c r="AI18" s="1461"/>
      <c r="AJ18" s="1461"/>
      <c r="AN18" s="1311"/>
    </row>
    <row r="19" spans="1:41" ht="15" thickBot="1">
      <c r="AI19" s="1461"/>
      <c r="AJ19" s="1461"/>
      <c r="AN19" s="1311"/>
    </row>
    <row r="20" spans="1:41">
      <c r="A20" s="1797" t="s">
        <v>394</v>
      </c>
      <c r="B20" s="1798"/>
      <c r="C20" s="1799"/>
      <c r="D20" s="1799" t="s">
        <v>43</v>
      </c>
      <c r="E20" s="1736" t="s">
        <v>50</v>
      </c>
      <c r="F20" s="1723"/>
      <c r="G20" s="1723"/>
      <c r="H20" s="1723"/>
      <c r="I20" s="1723"/>
      <c r="J20" s="1723"/>
      <c r="K20" s="1723"/>
      <c r="L20" s="1733"/>
      <c r="M20" s="1779" t="s">
        <v>49</v>
      </c>
      <c r="O20" s="1806" t="s">
        <v>445</v>
      </c>
      <c r="Q20" s="1806" t="s">
        <v>446</v>
      </c>
      <c r="AJ20" s="1461"/>
      <c r="AK20" s="1461"/>
      <c r="AO20" s="1311"/>
    </row>
    <row r="21" spans="1:41">
      <c r="A21" s="1800"/>
      <c r="B21" s="1801"/>
      <c r="C21" s="1802"/>
      <c r="D21" s="1802"/>
      <c r="E21" s="1782" t="s">
        <v>391</v>
      </c>
      <c r="F21" s="1783"/>
      <c r="G21" s="1783"/>
      <c r="H21" s="1783"/>
      <c r="I21" s="1783" t="s">
        <v>392</v>
      </c>
      <c r="J21" s="1783"/>
      <c r="K21" s="1783" t="s">
        <v>199</v>
      </c>
      <c r="L21" s="1784"/>
      <c r="M21" s="1780"/>
      <c r="O21" s="1807"/>
      <c r="Q21" s="1807"/>
      <c r="AJ21" s="1461"/>
      <c r="AK21" s="1461"/>
      <c r="AO21" s="1311"/>
    </row>
    <row r="22" spans="1:41" ht="15" thickBot="1">
      <c r="A22" s="1803"/>
      <c r="B22" s="1804"/>
      <c r="C22" s="1805"/>
      <c r="D22" s="1805"/>
      <c r="E22" s="1468" t="s">
        <v>132</v>
      </c>
      <c r="F22" s="1469" t="s">
        <v>133</v>
      </c>
      <c r="G22" s="1469" t="s">
        <v>134</v>
      </c>
      <c r="H22" s="1469" t="s">
        <v>135</v>
      </c>
      <c r="I22" s="1469" t="s">
        <v>136</v>
      </c>
      <c r="J22" s="1469" t="s">
        <v>137</v>
      </c>
      <c r="K22" s="1469" t="s">
        <v>390</v>
      </c>
      <c r="L22" s="1470" t="s">
        <v>155</v>
      </c>
      <c r="M22" s="1781"/>
      <c r="O22" s="1808"/>
      <c r="Q22" s="1808"/>
      <c r="AJ22" s="1461"/>
      <c r="AK22" s="1461"/>
      <c r="AO22" s="1461"/>
    </row>
    <row r="23" spans="1:41">
      <c r="A23" s="1473"/>
      <c r="B23" s="1474"/>
      <c r="C23" s="1474"/>
      <c r="D23" s="1475"/>
      <c r="E23" s="1476"/>
      <c r="F23" s="1477"/>
      <c r="G23" s="1477"/>
      <c r="H23" s="1477"/>
      <c r="I23" s="1477"/>
      <c r="J23" s="1477"/>
      <c r="K23" s="1477"/>
      <c r="L23" s="1478"/>
      <c r="M23" s="1479"/>
      <c r="O23" s="1480"/>
      <c r="Q23" s="1480"/>
    </row>
    <row r="24" spans="1:41">
      <c r="A24" s="1324" t="s">
        <v>5</v>
      </c>
      <c r="B24" s="1325" t="s">
        <v>339</v>
      </c>
      <c r="C24" s="1325"/>
      <c r="D24" s="1481"/>
      <c r="E24" s="1476"/>
      <c r="F24" s="1477"/>
      <c r="G24" s="1477"/>
      <c r="H24" s="1477"/>
      <c r="I24" s="1477"/>
      <c r="J24" s="1477"/>
      <c r="K24" s="1477"/>
      <c r="L24" s="1478"/>
      <c r="M24" s="1479"/>
      <c r="O24" s="1480"/>
      <c r="Q24" s="1480"/>
    </row>
    <row r="25" spans="1:41">
      <c r="A25" s="1329"/>
      <c r="B25" s="1330"/>
      <c r="C25" s="1330"/>
      <c r="D25" s="1481"/>
      <c r="E25" s="1476"/>
      <c r="F25" s="1477"/>
      <c r="G25" s="1477"/>
      <c r="H25" s="1477"/>
      <c r="I25" s="1477"/>
      <c r="J25" s="1477"/>
      <c r="K25" s="1477"/>
      <c r="L25" s="1478"/>
      <c r="M25" s="1479"/>
      <c r="O25" s="1480"/>
      <c r="Q25" s="1480"/>
    </row>
    <row r="26" spans="1:41">
      <c r="A26" s="1334"/>
      <c r="B26" s="1330" t="s">
        <v>52</v>
      </c>
      <c r="C26" s="1330" t="s">
        <v>378</v>
      </c>
      <c r="D26" s="1481">
        <f>SUM($E26:$M26)</f>
        <v>0</v>
      </c>
      <c r="E26" s="1476">
        <f>T11A!$D$13*$E$10+T11A!$D$14*$E$14+T11A!$D$15*$E$16</f>
        <v>0</v>
      </c>
      <c r="F26" s="1477">
        <f>T11A!$E$13*$F$10+T11A!$E$14*$F$14+T11A!$E$15*$F$16</f>
        <v>0</v>
      </c>
      <c r="G26" s="1477">
        <f>T11A!$F$13*$G$10+T11A!$F$14*$G$14+T11A!$F$15*$G$16</f>
        <v>0</v>
      </c>
      <c r="H26" s="1477">
        <f>T11A!$G$13*$H$10+T11A!$G$14*$H$14+T11A!$G$15*$H$16</f>
        <v>0</v>
      </c>
      <c r="I26" s="1477">
        <f>T11A!$H$13*$I$10+T11A!$H$14*$I$14+T11A!$H$15*$I$16</f>
        <v>0</v>
      </c>
      <c r="J26" s="1477">
        <f>T11A!$I$13*$J$10+T11A!$I$14*$J$14+T11A!$I$15*$J$16</f>
        <v>0</v>
      </c>
      <c r="K26" s="1477">
        <f>T11A!$J$14*$K$14</f>
        <v>0</v>
      </c>
      <c r="L26" s="1478">
        <f>T11A!$K$14*$L$14</f>
        <v>0</v>
      </c>
      <c r="M26" s="1482"/>
      <c r="O26" s="1480">
        <f>SUM('T10'!R14,'T10'!O14,'T10'!L14,'T10'!I14,'T10'!F14)</f>
        <v>0</v>
      </c>
      <c r="Q26" s="1480">
        <f>+O26-D26</f>
        <v>0</v>
      </c>
    </row>
    <row r="27" spans="1:41">
      <c r="A27" s="1329"/>
      <c r="B27" s="1330"/>
      <c r="C27" s="1330"/>
      <c r="D27" s="1475"/>
      <c r="E27" s="1476"/>
      <c r="F27" s="1477"/>
      <c r="G27" s="1477"/>
      <c r="H27" s="1477"/>
      <c r="I27" s="1477"/>
      <c r="J27" s="1477"/>
      <c r="K27" s="1477"/>
      <c r="L27" s="1478"/>
      <c r="M27" s="1479"/>
      <c r="O27" s="1480"/>
      <c r="Q27" s="1480"/>
    </row>
    <row r="28" spans="1:41">
      <c r="A28" s="1334"/>
      <c r="B28" s="1330" t="s">
        <v>18</v>
      </c>
      <c r="C28" s="1330" t="s">
        <v>351</v>
      </c>
      <c r="D28" s="1481">
        <f>SUM($E28:$M28)</f>
        <v>0</v>
      </c>
      <c r="E28" s="1476">
        <f>T11A!$D$17*$E$14</f>
        <v>0</v>
      </c>
      <c r="F28" s="1477">
        <f>T11A!$E$17*$F$14</f>
        <v>0</v>
      </c>
      <c r="G28" s="1477">
        <f>T11A!$F$17*$G$14</f>
        <v>0</v>
      </c>
      <c r="H28" s="1477">
        <f>T11A!$G$17*$H$14</f>
        <v>0</v>
      </c>
      <c r="I28" s="1477">
        <f>T11A!$H$17*$I$14</f>
        <v>0</v>
      </c>
      <c r="J28" s="1477">
        <f>T11A!$I$17*$J$14</f>
        <v>0</v>
      </c>
      <c r="K28" s="1483"/>
      <c r="L28" s="1484"/>
      <c r="M28" s="1479">
        <f>T11B!$D$8*$M$15</f>
        <v>0</v>
      </c>
      <c r="O28" s="1480">
        <f>SUM('T10'!R16,'T10'!O16,'T10'!L16,'T10'!I16,'T10'!F16)</f>
        <v>0</v>
      </c>
      <c r="Q28" s="1480">
        <f>+O28-D28</f>
        <v>0</v>
      </c>
    </row>
    <row r="29" spans="1:41">
      <c r="A29" s="1329"/>
      <c r="B29" s="1330"/>
      <c r="C29" s="1330"/>
      <c r="D29" s="1481"/>
      <c r="E29" s="1476"/>
      <c r="F29" s="1477"/>
      <c r="G29" s="1477"/>
      <c r="H29" s="1477"/>
      <c r="I29" s="1477"/>
      <c r="J29" s="1477"/>
      <c r="K29" s="1477"/>
      <c r="L29" s="1478"/>
      <c r="M29" s="1479"/>
      <c r="O29" s="1480"/>
      <c r="Q29" s="1480"/>
    </row>
    <row r="30" spans="1:41">
      <c r="A30" s="1334"/>
      <c r="B30" s="1330" t="s">
        <v>19</v>
      </c>
      <c r="C30" s="1340" t="s">
        <v>337</v>
      </c>
      <c r="D30" s="1481">
        <f>SUM($E30:$M30)</f>
        <v>0</v>
      </c>
      <c r="E30" s="1485">
        <f>T11A!$D$20*$E$11+T11A!$D$21*$E$12+T11A!$D$22*$E$13</f>
        <v>0</v>
      </c>
      <c r="F30" s="1486">
        <f>T11A!$D$20*$F$11+T11A!$D$21*$F$12+T11A!$D$22*$F$13</f>
        <v>0</v>
      </c>
      <c r="G30" s="1486">
        <f>T11A!$D$20*$G$11+T11A!$D$21*$G$12+T11A!$D$22*$G$13</f>
        <v>0</v>
      </c>
      <c r="H30" s="1486">
        <f>T11A!$D$20*$H$11+T11A!$D$21*$H$12+T11A!$D$22*$H$13</f>
        <v>0</v>
      </c>
      <c r="I30" s="1486">
        <f>T11A!$H$20*$I$11+T11A!$H$21*$I$12+T11A!$H$22*$I$13</f>
        <v>0</v>
      </c>
      <c r="J30" s="1486">
        <f>T11A!$H$20*$J$11+T11A!$H$21*$J$12+T11A!$H$22*$J$13</f>
        <v>0</v>
      </c>
      <c r="K30" s="1487"/>
      <c r="L30" s="1488"/>
      <c r="M30" s="1489">
        <f>T11B!$D$11*$M$11</f>
        <v>0</v>
      </c>
      <c r="O30" s="1490">
        <f>SUM('T10'!R18,'T10'!O18,'T10'!L18,'T10'!I18,'T10'!F18)</f>
        <v>0</v>
      </c>
      <c r="Q30" s="1490">
        <f>+O30-D30</f>
        <v>0</v>
      </c>
    </row>
    <row r="31" spans="1:41">
      <c r="A31" s="1329"/>
      <c r="B31" s="1330"/>
      <c r="C31" s="1330"/>
      <c r="D31" s="1491"/>
      <c r="E31" s="1485"/>
      <c r="F31" s="1486"/>
      <c r="G31" s="1486"/>
      <c r="H31" s="1486"/>
      <c r="I31" s="1486"/>
      <c r="J31" s="1486"/>
      <c r="K31" s="1486"/>
      <c r="L31" s="1492"/>
      <c r="M31" s="1489"/>
      <c r="O31" s="1490"/>
      <c r="Q31" s="1490"/>
    </row>
    <row r="32" spans="1:41">
      <c r="A32" s="1324" t="s">
        <v>22</v>
      </c>
      <c r="B32" s="1325" t="s">
        <v>23</v>
      </c>
      <c r="C32" s="1325"/>
      <c r="D32" s="1481">
        <f>SUM($E32:$M32)</f>
        <v>0</v>
      </c>
      <c r="E32" s="1485">
        <f>+E14*T11A!D24</f>
        <v>0</v>
      </c>
      <c r="F32" s="1486">
        <f>+F14*T11A!E24</f>
        <v>0</v>
      </c>
      <c r="G32" s="1486">
        <f>+G14*T11A!F24</f>
        <v>0</v>
      </c>
      <c r="H32" s="1487"/>
      <c r="I32" s="1487"/>
      <c r="J32" s="1487"/>
      <c r="K32" s="1487"/>
      <c r="L32" s="1488"/>
      <c r="M32" s="1493"/>
      <c r="O32" s="1490">
        <f>SUM('T10'!R20,'T10'!O20,'T10'!L20,'T10'!I20,'T10'!F20)</f>
        <v>0</v>
      </c>
      <c r="Q32" s="1490">
        <f>+O32-D32</f>
        <v>0</v>
      </c>
    </row>
    <row r="33" spans="1:17">
      <c r="A33" s="1329"/>
      <c r="B33" s="1330"/>
      <c r="C33" s="1330"/>
      <c r="D33" s="1491"/>
      <c r="E33" s="1485"/>
      <c r="F33" s="1486"/>
      <c r="G33" s="1486"/>
      <c r="H33" s="1486"/>
      <c r="I33" s="1486"/>
      <c r="J33" s="1486"/>
      <c r="K33" s="1486"/>
      <c r="L33" s="1492"/>
      <c r="M33" s="1489"/>
      <c r="O33" s="1490"/>
      <c r="Q33" s="1490"/>
    </row>
    <row r="34" spans="1:17">
      <c r="A34" s="1324" t="s">
        <v>24</v>
      </c>
      <c r="B34" s="1325" t="s">
        <v>29</v>
      </c>
      <c r="C34" s="1325"/>
      <c r="D34" s="1491"/>
      <c r="E34" s="1485"/>
      <c r="F34" s="1486"/>
      <c r="G34" s="1486"/>
      <c r="H34" s="1486"/>
      <c r="I34" s="1486"/>
      <c r="J34" s="1486"/>
      <c r="K34" s="1486"/>
      <c r="L34" s="1492"/>
      <c r="M34" s="1489"/>
      <c r="O34" s="1490"/>
      <c r="Q34" s="1490"/>
    </row>
    <row r="35" spans="1:17">
      <c r="A35" s="1329"/>
      <c r="B35" s="1330"/>
      <c r="C35" s="1330"/>
      <c r="D35" s="1491"/>
      <c r="E35" s="1485"/>
      <c r="F35" s="1486"/>
      <c r="G35" s="1486"/>
      <c r="H35" s="1486"/>
      <c r="I35" s="1486"/>
      <c r="J35" s="1486"/>
      <c r="K35" s="1486"/>
      <c r="L35" s="1492"/>
      <c r="M35" s="1489"/>
      <c r="O35" s="1490"/>
      <c r="Q35" s="1490"/>
    </row>
    <row r="36" spans="1:17">
      <c r="A36" s="1334"/>
      <c r="B36" s="1330" t="s">
        <v>57</v>
      </c>
      <c r="C36" s="1330" t="s">
        <v>30</v>
      </c>
      <c r="D36" s="1481">
        <f>SUM($E36:$M36)</f>
        <v>0</v>
      </c>
      <c r="E36" s="1485">
        <f>T11A!$D$30*$E$14</f>
        <v>0</v>
      </c>
      <c r="F36" s="1486">
        <f>T11A!$E$30*$F$14</f>
        <v>0</v>
      </c>
      <c r="G36" s="1486">
        <f>T11A!$F$30*$G$14</f>
        <v>0</v>
      </c>
      <c r="H36" s="1486">
        <f>T11A!$G$30*$H$14</f>
        <v>0</v>
      </c>
      <c r="I36" s="1486">
        <f>T11A!$H$30*$I$14</f>
        <v>0</v>
      </c>
      <c r="J36" s="1486">
        <f>T11A!$I$30*$J$14</f>
        <v>0</v>
      </c>
      <c r="K36" s="1487"/>
      <c r="L36" s="1488"/>
      <c r="M36" s="1493"/>
      <c r="O36" s="1490">
        <f>SUM('T10'!R24,'T10'!O24,'T10'!L24,'T10'!I24,'T10'!F24)</f>
        <v>0</v>
      </c>
      <c r="Q36" s="1490">
        <f>+O36-D36</f>
        <v>0</v>
      </c>
    </row>
    <row r="37" spans="1:17">
      <c r="A37" s="1334"/>
      <c r="B37" s="1330" t="s">
        <v>58</v>
      </c>
      <c r="C37" s="1340" t="s">
        <v>347</v>
      </c>
      <c r="D37" s="1481">
        <f>SUM($E37:$M37)</f>
        <v>0</v>
      </c>
      <c r="E37" s="1485">
        <f>T11A!$D$32*$E$14</f>
        <v>0</v>
      </c>
      <c r="F37" s="1486">
        <f>T11A!$E$32*$F$14</f>
        <v>0</v>
      </c>
      <c r="G37" s="1486">
        <f>T11A!$F$32*$G$14</f>
        <v>0</v>
      </c>
      <c r="H37" s="1486">
        <f>T11A!$G$32*$H$14</f>
        <v>0</v>
      </c>
      <c r="I37" s="1486">
        <f>T11A!$H$32*$I$14</f>
        <v>0</v>
      </c>
      <c r="J37" s="1486">
        <f>T11A!$I$32*$J$14</f>
        <v>0</v>
      </c>
      <c r="K37" s="1487"/>
      <c r="L37" s="1488"/>
      <c r="M37" s="1493"/>
      <c r="O37" s="1490">
        <f>SUM('T10'!R25,'T10'!O25,'T10'!L25,'T10'!I25,'T10'!F25)</f>
        <v>0</v>
      </c>
      <c r="Q37" s="1490">
        <f>+O37-D37</f>
        <v>0</v>
      </c>
    </row>
    <row r="38" spans="1:17" ht="15" thickBot="1">
      <c r="A38" s="1345"/>
      <c r="B38" s="1346"/>
      <c r="C38" s="1346"/>
      <c r="D38" s="1494"/>
      <c r="E38" s="1495"/>
      <c r="F38" s="1496"/>
      <c r="G38" s="1496"/>
      <c r="H38" s="1496"/>
      <c r="I38" s="1496"/>
      <c r="J38" s="1496"/>
      <c r="K38" s="1496"/>
      <c r="L38" s="1497"/>
      <c r="M38" s="1498"/>
      <c r="O38" s="1499"/>
      <c r="Q38" s="1499"/>
    </row>
    <row r="39" spans="1:17" ht="15" thickBot="1">
      <c r="A39" s="1500"/>
      <c r="B39" s="1501"/>
      <c r="C39" s="1502" t="s">
        <v>43</v>
      </c>
      <c r="D39" s="1503">
        <f>SUBTOTAL(109,D$23:D$38)</f>
        <v>0</v>
      </c>
      <c r="E39" s="1495">
        <f>SUBTOTAL(109,E$23:E$38)</f>
        <v>0</v>
      </c>
      <c r="F39" s="1496">
        <f>SUBTOTAL(109,F$23:F$38)</f>
        <v>0</v>
      </c>
      <c r="G39" s="1496">
        <f t="shared" ref="G39:L39" si="1">SUBTOTAL(109,G$23:G$38)</f>
        <v>0</v>
      </c>
      <c r="H39" s="1496">
        <f t="shared" si="1"/>
        <v>0</v>
      </c>
      <c r="I39" s="1496">
        <f t="shared" si="1"/>
        <v>0</v>
      </c>
      <c r="J39" s="1496">
        <f t="shared" si="1"/>
        <v>0</v>
      </c>
      <c r="K39" s="1496">
        <f t="shared" si="1"/>
        <v>0</v>
      </c>
      <c r="L39" s="1497">
        <f t="shared" si="1"/>
        <v>0</v>
      </c>
      <c r="M39" s="1498">
        <f>SUBTOTAL(109,M$23:M$38)</f>
        <v>0</v>
      </c>
      <c r="O39" s="1499">
        <f>SUM('T10'!R27,'T10'!O27,'T10'!L27,'T10'!I27,'T10'!F27)</f>
        <v>0</v>
      </c>
      <c r="Q39" s="1499">
        <f>+O39-D39</f>
        <v>0</v>
      </c>
    </row>
    <row r="40" spans="1:17" ht="15" thickBot="1"/>
    <row r="41" spans="1:17" ht="15" thickBot="1">
      <c r="A41" s="1809" t="s">
        <v>445</v>
      </c>
      <c r="B41" s="1810"/>
      <c r="C41" s="1811"/>
      <c r="D41" s="1503"/>
      <c r="E41" s="1812">
        <f>+SUM('T10'!F27,'T10'!I27,'T10'!L27,'T10'!O27)</f>
        <v>0</v>
      </c>
      <c r="F41" s="1813"/>
      <c r="G41" s="1813"/>
      <c r="H41" s="1813"/>
      <c r="I41" s="1813"/>
      <c r="J41" s="1813"/>
      <c r="K41" s="1813"/>
      <c r="L41" s="1814"/>
      <c r="M41" s="1504">
        <f>+'T10'!R27</f>
        <v>0</v>
      </c>
    </row>
    <row r="42" spans="1:17" ht="15" thickBot="1"/>
    <row r="43" spans="1:17" ht="15" thickBot="1">
      <c r="A43" s="1500"/>
      <c r="B43" s="1501"/>
      <c r="C43" s="1502" t="s">
        <v>446</v>
      </c>
      <c r="D43" s="1503"/>
      <c r="E43" s="1812">
        <f>+E41-SUM(E39:L39)</f>
        <v>0</v>
      </c>
      <c r="F43" s="1813"/>
      <c r="G43" s="1813"/>
      <c r="H43" s="1813"/>
      <c r="I43" s="1813"/>
      <c r="J43" s="1813"/>
      <c r="K43" s="1813"/>
      <c r="L43" s="1814"/>
      <c r="M43" s="1504">
        <f>+M41-M39</f>
        <v>0</v>
      </c>
    </row>
  </sheetData>
  <sheetProtection algorithmName="SHA-512" hashValue="zJ2m8LIHfxdIwYEhuP9st8ER6iBtS1QzZspoPQbNKZ2FFLwZOzycYsb6qh/Pau2u+OISEWe81LRQ5boCgcdDxg==" saltValue="TQP6BN6OBjdz+UT0ZFPotg==" spinCount="100000" sheet="1" objects="1" scenarios="1"/>
  <mergeCells count="28">
    <mergeCell ref="O20:O22"/>
    <mergeCell ref="Q20:Q22"/>
    <mergeCell ref="A41:C41"/>
    <mergeCell ref="E41:L41"/>
    <mergeCell ref="E43:L43"/>
    <mergeCell ref="M20:M22"/>
    <mergeCell ref="E21:H21"/>
    <mergeCell ref="I21:J21"/>
    <mergeCell ref="K21:L21"/>
    <mergeCell ref="A15:C15"/>
    <mergeCell ref="A16:C16"/>
    <mergeCell ref="A20:C22"/>
    <mergeCell ref="D20:D22"/>
    <mergeCell ref="E20:L20"/>
    <mergeCell ref="A10:C10"/>
    <mergeCell ref="A11:C11"/>
    <mergeCell ref="A12:C12"/>
    <mergeCell ref="A13:C13"/>
    <mergeCell ref="A14:C14"/>
    <mergeCell ref="A1:M1"/>
    <mergeCell ref="D4:E4"/>
    <mergeCell ref="A7:C9"/>
    <mergeCell ref="D7:D9"/>
    <mergeCell ref="E7:L7"/>
    <mergeCell ref="M7:M9"/>
    <mergeCell ref="E8:H8"/>
    <mergeCell ref="I8:J8"/>
    <mergeCell ref="K8:L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44B8-1EF7-4504-8E77-06C6510184BE}">
  <sheetPr published="0"/>
  <dimension ref="A1"/>
  <sheetViews>
    <sheetView workbookViewId="0"/>
  </sheetViews>
  <sheetFormatPr defaultRowHeight="1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M20"/>
  <sheetViews>
    <sheetView zoomScaleNormal="100" workbookViewId="0">
      <selection sqref="A1:L1"/>
    </sheetView>
  </sheetViews>
  <sheetFormatPr defaultColWidth="10.7265625" defaultRowHeight="15" customHeight="1"/>
  <cols>
    <col min="1" max="1" width="10.7265625" style="329" customWidth="1"/>
    <col min="2" max="2" width="40.7265625" style="329" customWidth="1"/>
    <col min="3" max="4" width="10.7265625" style="329" customWidth="1"/>
    <col min="5" max="5" width="20.7265625" style="329" customWidth="1"/>
    <col min="6" max="16384" width="10.7265625" style="329"/>
  </cols>
  <sheetData>
    <row r="1" spans="1:13" ht="30" customHeight="1" thickBot="1">
      <c r="A1" s="1539" t="str">
        <f>"TABEL 1: Overzicht door de VREG toegelaten inkomen voor gereguleerde activiteiten 'elektriciteit' en 'aardgas' voor boekjaar "&amp;JAAR</f>
        <v>TABEL 1: Overzicht door de VREG toegelaten inkomen voor gereguleerde activiteiten 'elektriciteit' en 'aardgas' voor boekjaar 2022</v>
      </c>
      <c r="B1" s="1540"/>
      <c r="C1" s="1540"/>
      <c r="D1" s="1540"/>
      <c r="E1" s="1540"/>
      <c r="F1" s="1540"/>
      <c r="G1" s="1540"/>
      <c r="H1" s="1540"/>
      <c r="I1" s="1540"/>
      <c r="J1" s="1540"/>
      <c r="K1" s="1540"/>
      <c r="L1" s="1541"/>
      <c r="M1"/>
    </row>
    <row r="3" spans="1:13" ht="15" customHeight="1" thickBot="1"/>
    <row r="4" spans="1:13" ht="15" customHeight="1" thickBot="1">
      <c r="B4" s="394" t="s">
        <v>4</v>
      </c>
      <c r="C4" s="1542" t="str">
        <f>DNB</f>
        <v>Naam distributienetbeheerder</v>
      </c>
      <c r="D4" s="1543"/>
      <c r="E4" s="1544"/>
      <c r="F4"/>
    </row>
    <row r="6" spans="1:13" ht="15" customHeight="1">
      <c r="A6" s="395"/>
      <c r="B6" s="395"/>
      <c r="C6" s="395"/>
      <c r="D6" s="395"/>
    </row>
    <row r="7" spans="1:13" ht="15" customHeight="1">
      <c r="A7" s="396" t="s">
        <v>289</v>
      </c>
    </row>
    <row r="9" spans="1:13" ht="15" customHeight="1">
      <c r="A9" s="1545" t="s">
        <v>298</v>
      </c>
      <c r="B9" s="1546"/>
      <c r="C9" s="1547"/>
      <c r="D9" s="397"/>
      <c r="E9" s="398">
        <v>0</v>
      </c>
    </row>
    <row r="10" spans="1:13" ht="15" customHeight="1">
      <c r="A10" s="1545" t="s">
        <v>299</v>
      </c>
      <c r="B10" s="1546"/>
      <c r="C10" s="1547"/>
      <c r="D10" s="399"/>
      <c r="E10" s="398">
        <v>0</v>
      </c>
    </row>
    <row r="11" spans="1:13" ht="15" customHeight="1">
      <c r="A11" s="1548"/>
      <c r="B11" s="1549"/>
      <c r="C11" s="1550"/>
      <c r="D11" s="399"/>
      <c r="E11" s="400"/>
    </row>
    <row r="12" spans="1:13" ht="15" customHeight="1">
      <c r="A12" s="1551" t="s">
        <v>300</v>
      </c>
      <c r="B12" s="1552"/>
      <c r="C12" s="1553"/>
      <c r="D12" s="401"/>
      <c r="E12" s="402">
        <f>SUM($E$9:$E$10)</f>
        <v>0</v>
      </c>
    </row>
    <row r="15" spans="1:13" ht="15" customHeight="1">
      <c r="A15" s="396" t="s">
        <v>290</v>
      </c>
    </row>
    <row r="17" spans="1:5" ht="15" customHeight="1">
      <c r="A17" s="1545" t="s">
        <v>298</v>
      </c>
      <c r="B17" s="1546"/>
      <c r="C17" s="1547"/>
      <c r="D17" s="399"/>
      <c r="E17" s="398">
        <v>0</v>
      </c>
    </row>
    <row r="18" spans="1:5" ht="15" customHeight="1">
      <c r="A18" s="1545" t="s">
        <v>299</v>
      </c>
      <c r="B18" s="1546"/>
      <c r="C18" s="1547"/>
      <c r="D18" s="399"/>
      <c r="E18" s="398">
        <v>0</v>
      </c>
    </row>
    <row r="19" spans="1:5" ht="15" customHeight="1">
      <c r="A19" s="1548"/>
      <c r="B19" s="1549"/>
      <c r="C19" s="1550"/>
      <c r="D19" s="399"/>
      <c r="E19" s="400"/>
    </row>
    <row r="20" spans="1:5" ht="15" customHeight="1">
      <c r="A20" s="1551" t="s">
        <v>301</v>
      </c>
      <c r="B20" s="1552"/>
      <c r="C20" s="1553"/>
      <c r="D20" s="401"/>
      <c r="E20" s="402">
        <f>SUM($E$17:$E$18)</f>
        <v>0</v>
      </c>
    </row>
  </sheetData>
  <sheetProtection algorithmName="SHA-512" hashValue="gevDhCg0j5QeGjen+cgptAdUY8GOCnWxAL6hLs0ITOHWLkfLj7bFRGdRDhav80Za8i5wZJK7vAjHD+cr71y83g==" saltValue="Xs2S16ZamuSru/ig4wlI8w==" spinCount="100000" sheet="1" objects="1" scenarios="1"/>
  <mergeCells count="10">
    <mergeCell ref="A1:L1"/>
    <mergeCell ref="C4:E4"/>
    <mergeCell ref="A9:C9"/>
    <mergeCell ref="A19:C19"/>
    <mergeCell ref="A20:C20"/>
    <mergeCell ref="A10:C10"/>
    <mergeCell ref="A11:C11"/>
    <mergeCell ref="A12:C12"/>
    <mergeCell ref="A17:C17"/>
    <mergeCell ref="A18:C18"/>
  </mergeCells>
  <pageMargins left="0.7" right="0.7" top="0.75" bottom="0.75" header="0.3" footer="0.3"/>
  <pageSetup paperSize="8"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Blad3">
    <pageSetUpPr fitToPage="1"/>
  </sheetPr>
  <dimension ref="A1:AI45"/>
  <sheetViews>
    <sheetView showGridLines="0" zoomScaleNormal="100" workbookViewId="0">
      <selection sqref="A1:J1"/>
    </sheetView>
  </sheetViews>
  <sheetFormatPr defaultColWidth="10.7265625" defaultRowHeight="15" customHeight="1"/>
  <cols>
    <col min="1" max="2" width="5.7265625" style="411" customWidth="1"/>
    <col min="3" max="3" width="60.7265625" style="411" customWidth="1"/>
    <col min="4" max="4" width="10.7265625" style="412" customWidth="1"/>
    <col min="5" max="5" width="10.7265625" style="411" customWidth="1"/>
    <col min="6" max="6" width="20.7265625" style="411" customWidth="1"/>
    <col min="7" max="7" width="17" style="411" bestFit="1" customWidth="1"/>
    <col min="8" max="8" width="20.7265625" style="411" customWidth="1"/>
    <col min="9" max="9" width="17" style="411" bestFit="1" customWidth="1"/>
    <col min="10" max="10" width="20.7265625" style="411" customWidth="1"/>
    <col min="11" max="16384" width="10.7265625" style="411"/>
  </cols>
  <sheetData>
    <row r="1" spans="1:35" s="403" customFormat="1" ht="30" customHeight="1" thickBot="1">
      <c r="A1" s="1558" t="str">
        <f>"TABEL 2: Opdeling gebudgetteerd inkomen voor gereguleerde activiteit 'elektriciteit' volgens tariefcomponenten"</f>
        <v>TABEL 2: Opdeling gebudgetteerd inkomen voor gereguleerde activiteit 'elektriciteit' volgens tariefcomponenten</v>
      </c>
      <c r="B1" s="1559"/>
      <c r="C1" s="1559"/>
      <c r="D1" s="1559"/>
      <c r="E1" s="1559"/>
      <c r="F1" s="1559"/>
      <c r="G1" s="1559"/>
      <c r="H1" s="1559"/>
      <c r="I1" s="1559"/>
      <c r="J1" s="1560"/>
      <c r="K1"/>
      <c r="L1"/>
      <c r="M1"/>
      <c r="N1"/>
      <c r="O1"/>
      <c r="P1"/>
    </row>
    <row r="2" spans="1:35" s="405" customFormat="1" ht="15" customHeight="1">
      <c r="A2" s="404"/>
      <c r="B2" s="404"/>
      <c r="C2" s="404"/>
      <c r="D2" s="404"/>
    </row>
    <row r="3" spans="1:35" s="405" customFormat="1" ht="15" customHeight="1" thickBot="1">
      <c r="A3" s="404"/>
      <c r="B3" s="404"/>
      <c r="C3" s="404"/>
      <c r="D3" s="404"/>
    </row>
    <row r="4" spans="1:35" s="28" customFormat="1" ht="15" customHeight="1" thickBot="1">
      <c r="B4" s="407"/>
      <c r="C4" s="406" t="s">
        <v>4</v>
      </c>
      <c r="D4" s="1561" t="str">
        <f>DNB</f>
        <v>Naam distributienetbeheerder</v>
      </c>
      <c r="E4" s="1562"/>
      <c r="F4" s="1563"/>
      <c r="G4"/>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9"/>
    </row>
    <row r="5" spans="1:35" ht="15" customHeight="1">
      <c r="A5" s="410"/>
      <c r="B5" s="362"/>
    </row>
    <row r="6" spans="1:35" ht="15" customHeight="1" thickBot="1">
      <c r="A6" s="413"/>
    </row>
    <row r="7" spans="1:35" s="418" customFormat="1" ht="15" customHeight="1" thickBot="1">
      <c r="A7" s="414"/>
      <c r="B7" s="415"/>
      <c r="C7" s="415"/>
      <c r="D7" s="416"/>
      <c r="E7" s="9"/>
      <c r="F7" s="10" t="s">
        <v>33</v>
      </c>
      <c r="G7" s="11" t="s">
        <v>201</v>
      </c>
      <c r="H7" s="12" t="s">
        <v>249</v>
      </c>
      <c r="I7" s="11" t="s">
        <v>201</v>
      </c>
      <c r="J7" s="13" t="s">
        <v>43</v>
      </c>
      <c r="K7" s="417"/>
      <c r="L7" s="417"/>
      <c r="M7" s="417"/>
      <c r="N7" s="417"/>
      <c r="O7" s="417"/>
      <c r="P7" s="417"/>
    </row>
    <row r="8" spans="1:35" s="426" customFormat="1" ht="15" customHeight="1" thickBot="1">
      <c r="A8" s="419"/>
      <c r="B8" s="420"/>
      <c r="C8" s="420"/>
      <c r="D8" s="421"/>
      <c r="E8" s="14"/>
      <c r="F8" s="422"/>
      <c r="G8" s="423"/>
      <c r="H8" s="424"/>
      <c r="I8" s="423"/>
      <c r="J8" s="425"/>
    </row>
    <row r="9" spans="1:35" s="18" customFormat="1" ht="20.25" customHeight="1">
      <c r="A9" s="182" t="s">
        <v>5</v>
      </c>
      <c r="B9" s="427" t="s">
        <v>339</v>
      </c>
      <c r="C9" s="427"/>
      <c r="D9" s="428"/>
      <c r="F9" s="463">
        <f>SUM($F$11,$F$13,$F$15)</f>
        <v>0</v>
      </c>
      <c r="G9" s="162" t="e">
        <f>$F$9/$J$9</f>
        <v>#DIV/0!</v>
      </c>
      <c r="H9" s="473">
        <f>SUM($H$11,$H$13,$H$15)</f>
        <v>0</v>
      </c>
      <c r="I9" s="429" t="e">
        <f>$H$9/$J$9</f>
        <v>#DIV/0!</v>
      </c>
      <c r="J9" s="482">
        <f>SUM($F$9,$H$9)</f>
        <v>0</v>
      </c>
    </row>
    <row r="10" spans="1:35" s="18" customFormat="1" ht="15" customHeight="1">
      <c r="A10" s="182"/>
      <c r="B10" s="427"/>
      <c r="C10" s="427"/>
      <c r="D10" s="428"/>
      <c r="F10" s="463"/>
      <c r="G10" s="162"/>
      <c r="H10" s="782"/>
      <c r="I10" s="162"/>
      <c r="J10" s="783"/>
    </row>
    <row r="11" spans="1:35" s="18" customFormat="1" ht="15" customHeight="1">
      <c r="A11" s="430"/>
      <c r="B11" s="15" t="s">
        <v>52</v>
      </c>
      <c r="C11" s="15" t="s">
        <v>322</v>
      </c>
      <c r="D11" s="433"/>
      <c r="F11" s="464">
        <v>0</v>
      </c>
      <c r="G11" s="17" t="e">
        <f>$F$11/$J$11</f>
        <v>#DIV/0!</v>
      </c>
      <c r="H11" s="474">
        <v>0</v>
      </c>
      <c r="I11" s="17" t="e">
        <f>$H$11/$J$11</f>
        <v>#DIV/0!</v>
      </c>
      <c r="J11" s="483">
        <f>SUM($F$11,$H$11)</f>
        <v>0</v>
      </c>
    </row>
    <row r="12" spans="1:35" s="18" customFormat="1" ht="15" customHeight="1">
      <c r="A12" s="430"/>
      <c r="B12" s="15"/>
      <c r="C12" s="15"/>
      <c r="D12" s="431"/>
      <c r="E12" s="432"/>
      <c r="F12" s="465"/>
      <c r="G12" s="17"/>
      <c r="H12" s="475"/>
      <c r="I12" s="17"/>
      <c r="J12" s="484"/>
    </row>
    <row r="13" spans="1:35" s="18" customFormat="1" ht="15" customHeight="1">
      <c r="A13" s="430"/>
      <c r="B13" s="15" t="s">
        <v>18</v>
      </c>
      <c r="C13" s="15" t="s">
        <v>351</v>
      </c>
      <c r="D13" s="433"/>
      <c r="E13" s="432"/>
      <c r="F13" s="464">
        <v>0</v>
      </c>
      <c r="G13" s="17" t="e">
        <f>$F$13/$J$13</f>
        <v>#DIV/0!</v>
      </c>
      <c r="H13" s="474">
        <v>0</v>
      </c>
      <c r="I13" s="17" t="e">
        <f>$H$13/$J$13</f>
        <v>#DIV/0!</v>
      </c>
      <c r="J13" s="483">
        <f>SUM($F$13,$H$13)</f>
        <v>0</v>
      </c>
    </row>
    <row r="14" spans="1:35" s="18" customFormat="1" ht="15" customHeight="1">
      <c r="A14" s="430"/>
      <c r="B14" s="15"/>
      <c r="C14" s="434"/>
      <c r="D14" s="435"/>
      <c r="E14" s="432"/>
      <c r="F14" s="466"/>
      <c r="G14" s="436"/>
      <c r="H14" s="476"/>
      <c r="I14" s="436"/>
      <c r="J14" s="485"/>
    </row>
    <row r="15" spans="1:35" s="443" customFormat="1" ht="15" customHeight="1">
      <c r="A15" s="430"/>
      <c r="B15" s="15" t="s">
        <v>19</v>
      </c>
      <c r="C15" s="15" t="s">
        <v>337</v>
      </c>
      <c r="D15" s="433"/>
      <c r="E15" s="432"/>
      <c r="F15" s="464">
        <v>0</v>
      </c>
      <c r="G15" s="17" t="e">
        <f>$F$15/$J$15</f>
        <v>#DIV/0!</v>
      </c>
      <c r="H15" s="474">
        <v>0</v>
      </c>
      <c r="I15" s="17" t="e">
        <f>$H$15/$J$15</f>
        <v>#DIV/0!</v>
      </c>
      <c r="J15" s="483">
        <f>SUM($F$15,$H$15)</f>
        <v>0</v>
      </c>
    </row>
    <row r="16" spans="1:35" s="18" customFormat="1" ht="20.25" customHeight="1">
      <c r="A16" s="437"/>
      <c r="B16" s="438"/>
      <c r="C16" s="439"/>
      <c r="D16" s="440"/>
      <c r="E16" s="441"/>
      <c r="F16" s="467"/>
      <c r="G16" s="442"/>
      <c r="H16" s="477"/>
      <c r="I16" s="442"/>
      <c r="J16" s="486"/>
    </row>
    <row r="17" spans="1:10" s="18" customFormat="1" ht="15" customHeight="1">
      <c r="A17" s="182" t="s">
        <v>22</v>
      </c>
      <c r="B17" s="427" t="s">
        <v>23</v>
      </c>
      <c r="C17" s="427"/>
      <c r="D17" s="444"/>
      <c r="F17" s="468">
        <f>SUM($F$19:$F$25)</f>
        <v>0</v>
      </c>
      <c r="G17" s="445" t="e">
        <f>$F$17/$J$17</f>
        <v>#DIV/0!</v>
      </c>
      <c r="H17" s="478">
        <f>SUM($H$19:$H$25)</f>
        <v>0</v>
      </c>
      <c r="I17" s="445" t="e">
        <f>$H$17/$J$17</f>
        <v>#DIV/0!</v>
      </c>
      <c r="J17" s="487">
        <f>SUM($F$17,$H$17)</f>
        <v>0</v>
      </c>
    </row>
    <row r="18" spans="1:10" s="18" customFormat="1" ht="15" customHeight="1">
      <c r="A18" s="182"/>
      <c r="B18" s="427"/>
      <c r="C18" s="427"/>
      <c r="D18" s="444"/>
      <c r="F18" s="468"/>
      <c r="G18" s="445"/>
      <c r="H18" s="784"/>
      <c r="I18" s="445"/>
      <c r="J18" s="487"/>
    </row>
    <row r="19" spans="1:10" s="18" customFormat="1" ht="15" customHeight="1">
      <c r="A19" s="430"/>
      <c r="B19" s="15" t="s">
        <v>379</v>
      </c>
      <c r="C19" s="1556" t="s">
        <v>340</v>
      </c>
      <c r="D19" s="1557"/>
      <c r="E19" s="16"/>
      <c r="F19" s="609"/>
      <c r="G19" s="17" t="e">
        <f>$F$19/$J$19</f>
        <v>#DIV/0!</v>
      </c>
      <c r="H19" s="474">
        <v>0</v>
      </c>
      <c r="I19" s="17" t="e">
        <f>$H$19/$J$19</f>
        <v>#DIV/0!</v>
      </c>
      <c r="J19" s="483">
        <f>SUM($F$19,$H$19)</f>
        <v>0</v>
      </c>
    </row>
    <row r="20" spans="1:10" s="18" customFormat="1" ht="15" customHeight="1">
      <c r="A20" s="430"/>
      <c r="B20" s="15" t="s">
        <v>380</v>
      </c>
      <c r="C20" s="1556" t="s">
        <v>341</v>
      </c>
      <c r="D20" s="1557"/>
      <c r="E20" s="16"/>
      <c r="F20" s="609"/>
      <c r="G20" s="17" t="e">
        <f>$F$20/$J$20</f>
        <v>#DIV/0!</v>
      </c>
      <c r="H20" s="474">
        <v>0</v>
      </c>
      <c r="I20" s="17" t="e">
        <f>$H$20/$J$20</f>
        <v>#DIV/0!</v>
      </c>
      <c r="J20" s="483">
        <f>SUM($F$20,$H$20)</f>
        <v>0</v>
      </c>
    </row>
    <row r="21" spans="1:10" s="18" customFormat="1" ht="15" customHeight="1">
      <c r="A21" s="430"/>
      <c r="B21" s="15" t="s">
        <v>381</v>
      </c>
      <c r="C21" s="1556" t="s">
        <v>342</v>
      </c>
      <c r="D21" s="1557"/>
      <c r="E21" s="16"/>
      <c r="F21" s="464">
        <v>0</v>
      </c>
      <c r="G21" s="17" t="e">
        <f>$F$21/$J$21</f>
        <v>#DIV/0!</v>
      </c>
      <c r="H21" s="474">
        <v>0</v>
      </c>
      <c r="I21" s="17" t="e">
        <f>$H$21/$J$21</f>
        <v>#DIV/0!</v>
      </c>
      <c r="J21" s="483">
        <f>SUM($F$21,$H$21)</f>
        <v>0</v>
      </c>
    </row>
    <row r="22" spans="1:10" s="18" customFormat="1" ht="15" customHeight="1">
      <c r="A22" s="430"/>
      <c r="B22" s="15" t="s">
        <v>382</v>
      </c>
      <c r="C22" s="358" t="s">
        <v>343</v>
      </c>
      <c r="D22" s="359"/>
      <c r="E22" s="16"/>
      <c r="F22" s="609"/>
      <c r="G22" s="17" t="e">
        <f>$F$22/$J$22</f>
        <v>#DIV/0!</v>
      </c>
      <c r="H22" s="474">
        <v>0</v>
      </c>
      <c r="I22" s="17" t="e">
        <f>$H$22/$J$22</f>
        <v>#DIV/0!</v>
      </c>
      <c r="J22" s="483">
        <f>SUM($F$22,$H$22)</f>
        <v>0</v>
      </c>
    </row>
    <row r="23" spans="1:10" s="18" customFormat="1" ht="15" customHeight="1">
      <c r="A23" s="430"/>
      <c r="B23" s="15" t="s">
        <v>383</v>
      </c>
      <c r="C23" s="1556" t="s">
        <v>344</v>
      </c>
      <c r="D23" s="1557"/>
      <c r="E23" s="16"/>
      <c r="F23" s="609"/>
      <c r="G23" s="17" t="e">
        <f>$F$23/$J$23</f>
        <v>#DIV/0!</v>
      </c>
      <c r="H23" s="474">
        <v>0</v>
      </c>
      <c r="I23" s="17" t="e">
        <f>$H$23/$J$23</f>
        <v>#DIV/0!</v>
      </c>
      <c r="J23" s="483">
        <f>SUM($F$23,$H$23)</f>
        <v>0</v>
      </c>
    </row>
    <row r="24" spans="1:10" s="18" customFormat="1" ht="15" customHeight="1">
      <c r="A24" s="430"/>
      <c r="B24" s="15" t="s">
        <v>384</v>
      </c>
      <c r="C24" s="1556" t="s">
        <v>345</v>
      </c>
      <c r="D24" s="1557"/>
      <c r="E24" s="16"/>
      <c r="F24" s="464">
        <v>0</v>
      </c>
      <c r="G24" s="17" t="e">
        <f>$F$24/$J$24</f>
        <v>#DIV/0!</v>
      </c>
      <c r="H24" s="474">
        <v>0</v>
      </c>
      <c r="I24" s="17" t="e">
        <f>$H$24/$J$24</f>
        <v>#DIV/0!</v>
      </c>
      <c r="J24" s="483">
        <f>SUM($F$24,$H$24)</f>
        <v>0</v>
      </c>
    </row>
    <row r="25" spans="1:10" s="18" customFormat="1" ht="17.149999999999999" customHeight="1">
      <c r="A25" s="430"/>
      <c r="B25" s="15" t="s">
        <v>385</v>
      </c>
      <c r="C25" s="1564" t="s">
        <v>346</v>
      </c>
      <c r="D25" s="1565"/>
      <c r="E25" s="16"/>
      <c r="F25" s="464">
        <v>0</v>
      </c>
      <c r="G25" s="17" t="e">
        <f>$F$25/$J$25</f>
        <v>#DIV/0!</v>
      </c>
      <c r="H25" s="610"/>
      <c r="I25" s="17" t="e">
        <f>$H$25/$J$25</f>
        <v>#DIV/0!</v>
      </c>
      <c r="J25" s="483">
        <f>SUM($F$25,$H$25)</f>
        <v>0</v>
      </c>
    </row>
    <row r="26" spans="1:10" s="18" customFormat="1" ht="15" customHeight="1">
      <c r="A26" s="430"/>
      <c r="B26" s="427"/>
      <c r="C26" s="1566"/>
      <c r="D26" s="1567"/>
      <c r="E26" s="16"/>
      <c r="F26" s="466"/>
      <c r="G26" s="436"/>
      <c r="H26" s="476"/>
      <c r="I26" s="436"/>
      <c r="J26" s="485"/>
    </row>
    <row r="27" spans="1:10" s="18" customFormat="1" ht="15" customHeight="1">
      <c r="A27" s="182" t="s">
        <v>24</v>
      </c>
      <c r="B27" s="427" t="s">
        <v>25</v>
      </c>
      <c r="C27" s="427"/>
      <c r="D27" s="444"/>
      <c r="F27" s="469">
        <f>SUM($F$29,$F$31)</f>
        <v>0</v>
      </c>
      <c r="G27" s="445" t="e">
        <f>$F$27/$J$27</f>
        <v>#DIV/0!</v>
      </c>
      <c r="H27" s="479">
        <f>SUM($H$29,$H$31)</f>
        <v>0</v>
      </c>
      <c r="I27" s="445" t="e">
        <f>$H$27/$J$27</f>
        <v>#DIV/0!</v>
      </c>
      <c r="J27" s="487">
        <f>SUM($F$27,$H$27)</f>
        <v>0</v>
      </c>
    </row>
    <row r="28" spans="1:10" s="18" customFormat="1" ht="15" customHeight="1">
      <c r="A28" s="182"/>
      <c r="B28" s="427"/>
      <c r="C28" s="427"/>
      <c r="D28" s="444"/>
      <c r="F28" s="469"/>
      <c r="G28" s="445"/>
      <c r="H28" s="479"/>
      <c r="I28" s="445"/>
      <c r="J28" s="488"/>
    </row>
    <row r="29" spans="1:10" s="18" customFormat="1" ht="15" customHeight="1">
      <c r="A29" s="430"/>
      <c r="B29" s="15" t="s">
        <v>57</v>
      </c>
      <c r="C29" s="15" t="s">
        <v>26</v>
      </c>
      <c r="D29" s="446"/>
      <c r="E29" s="16"/>
      <c r="F29" s="464">
        <v>0</v>
      </c>
      <c r="G29" s="17" t="e">
        <f>$F$29/$J$29</f>
        <v>#DIV/0!</v>
      </c>
      <c r="H29" s="474">
        <v>0</v>
      </c>
      <c r="I29" s="17" t="e">
        <f>$H$29/$J$29</f>
        <v>#DIV/0!</v>
      </c>
      <c r="J29" s="483">
        <f>SUM($F$29,$H$29)</f>
        <v>0</v>
      </c>
    </row>
    <row r="30" spans="1:10" s="18" customFormat="1" ht="20.25" customHeight="1">
      <c r="A30" s="430"/>
      <c r="B30" s="15"/>
      <c r="C30" s="15"/>
      <c r="D30" s="435"/>
      <c r="E30" s="16"/>
      <c r="F30" s="466"/>
      <c r="G30" s="436"/>
      <c r="H30" s="476"/>
      <c r="I30" s="436"/>
      <c r="J30" s="485"/>
    </row>
    <row r="31" spans="1:10" s="18" customFormat="1" ht="15" customHeight="1">
      <c r="A31" s="430"/>
      <c r="B31" s="15" t="s">
        <v>58</v>
      </c>
      <c r="C31" s="15" t="s">
        <v>27</v>
      </c>
      <c r="D31" s="446"/>
      <c r="F31" s="464">
        <v>0</v>
      </c>
      <c r="G31" s="17" t="e">
        <f>$F$31/$J$31</f>
        <v>#DIV/0!</v>
      </c>
      <c r="H31" s="474">
        <v>0</v>
      </c>
      <c r="I31" s="17" t="e">
        <f>$H$31/$J$31</f>
        <v>#DIV/0!</v>
      </c>
      <c r="J31" s="483">
        <f>SUM($F$31,$H$31)</f>
        <v>0</v>
      </c>
    </row>
    <row r="32" spans="1:10" s="18" customFormat="1" ht="15" customHeight="1">
      <c r="A32" s="430"/>
      <c r="B32" s="15"/>
      <c r="C32" s="15"/>
      <c r="D32" s="435"/>
      <c r="F32" s="466"/>
      <c r="G32" s="436"/>
      <c r="H32" s="476"/>
      <c r="I32" s="436"/>
      <c r="J32" s="485"/>
    </row>
    <row r="33" spans="1:16" s="183" customFormat="1" ht="15" customHeight="1">
      <c r="A33" s="182" t="s">
        <v>28</v>
      </c>
      <c r="B33" s="427" t="s">
        <v>29</v>
      </c>
      <c r="C33" s="427"/>
      <c r="D33" s="446"/>
      <c r="E33" s="18"/>
      <c r="F33" s="469">
        <f>SUM($F$35:$F$36)</f>
        <v>0</v>
      </c>
      <c r="G33" s="445" t="e">
        <f>$F$33/$J$33</f>
        <v>#DIV/0!</v>
      </c>
      <c r="H33" s="479">
        <f>SUM($H$35:$H$36)</f>
        <v>0</v>
      </c>
      <c r="I33" s="445" t="e">
        <f>$H$33/$J$33</f>
        <v>#DIV/0!</v>
      </c>
      <c r="J33" s="488">
        <f>SUM($F$33,$H$33)</f>
        <v>0</v>
      </c>
    </row>
    <row r="34" spans="1:16" s="183" customFormat="1" ht="20.25" customHeight="1">
      <c r="A34" s="785"/>
      <c r="B34" s="786"/>
      <c r="C34" s="427"/>
      <c r="D34" s="446"/>
      <c r="E34" s="18"/>
      <c r="F34" s="469"/>
      <c r="G34" s="445"/>
      <c r="H34" s="479"/>
      <c r="I34" s="445"/>
      <c r="J34" s="488"/>
    </row>
    <row r="35" spans="1:16" s="183" customFormat="1" ht="15" customHeight="1">
      <c r="A35" s="447"/>
      <c r="B35" s="19" t="s">
        <v>37</v>
      </c>
      <c r="C35" s="1556" t="s">
        <v>30</v>
      </c>
      <c r="D35" s="1557"/>
      <c r="E35" s="18"/>
      <c r="F35" s="464">
        <v>0</v>
      </c>
      <c r="G35" s="17" t="e">
        <f>$F$35/$J$35</f>
        <v>#DIV/0!</v>
      </c>
      <c r="H35" s="474">
        <v>0</v>
      </c>
      <c r="I35" s="17" t="e">
        <f>$H$35/$J$35</f>
        <v>#DIV/0!</v>
      </c>
      <c r="J35" s="483">
        <f>SUM($F$35,$H$35)</f>
        <v>0</v>
      </c>
    </row>
    <row r="36" spans="1:16" s="183" customFormat="1" ht="20.25" customHeight="1">
      <c r="A36" s="447"/>
      <c r="B36" s="19" t="s">
        <v>38</v>
      </c>
      <c r="C36" s="1556" t="s">
        <v>347</v>
      </c>
      <c r="D36" s="1557"/>
      <c r="E36" s="18"/>
      <c r="F36" s="464">
        <v>0</v>
      </c>
      <c r="G36" s="17" t="e">
        <f>$F$36/$J$36</f>
        <v>#DIV/0!</v>
      </c>
      <c r="H36" s="474">
        <v>0</v>
      </c>
      <c r="I36" s="17" t="e">
        <f>$H$36/$J$36</f>
        <v>#DIV/0!</v>
      </c>
      <c r="J36" s="483">
        <f>SUM($F$36,$H$36)</f>
        <v>0</v>
      </c>
    </row>
    <row r="37" spans="1:16" s="183" customFormat="1" ht="15" customHeight="1">
      <c r="A37" s="448"/>
      <c r="B37" s="449"/>
      <c r="C37" s="450"/>
      <c r="D37" s="451"/>
      <c r="F37" s="470"/>
      <c r="G37" s="452"/>
      <c r="H37" s="480"/>
      <c r="I37" s="452"/>
      <c r="J37" s="489"/>
    </row>
    <row r="38" spans="1:16" s="426" customFormat="1" ht="20.25" customHeight="1">
      <c r="A38" s="182" t="s">
        <v>32</v>
      </c>
      <c r="B38" s="1554" t="s">
        <v>211</v>
      </c>
      <c r="C38" s="1554"/>
      <c r="D38" s="1555"/>
      <c r="E38" s="183"/>
      <c r="F38" s="471">
        <v>0</v>
      </c>
      <c r="G38" s="445" t="e">
        <f>$F$38/$J$38</f>
        <v>#DIV/0!</v>
      </c>
      <c r="H38" s="481">
        <v>0</v>
      </c>
      <c r="I38" s="445" t="e">
        <f>$H$38/$J$38</f>
        <v>#DIV/0!</v>
      </c>
      <c r="J38" s="487">
        <f>SUM($F$38,$H$38)</f>
        <v>0</v>
      </c>
    </row>
    <row r="39" spans="1:16" s="458" customFormat="1" ht="15" customHeight="1">
      <c r="A39" s="448"/>
      <c r="B39" s="449"/>
      <c r="C39" s="450"/>
      <c r="D39" s="435"/>
      <c r="E39" s="183"/>
      <c r="F39" s="466"/>
      <c r="G39" s="436"/>
      <c r="H39" s="476"/>
      <c r="I39" s="436"/>
      <c r="J39" s="485"/>
      <c r="P39" s="14"/>
    </row>
    <row r="40" spans="1:16" s="458" customFormat="1" ht="15" customHeight="1">
      <c r="A40" s="182" t="s">
        <v>208</v>
      </c>
      <c r="B40" s="427" t="s">
        <v>338</v>
      </c>
      <c r="C40" s="450"/>
      <c r="D40" s="451"/>
      <c r="E40" s="183"/>
      <c r="F40" s="471">
        <v>0</v>
      </c>
      <c r="G40" s="445" t="e">
        <f>$F$40/$J$40</f>
        <v>#DIV/0!</v>
      </c>
      <c r="H40" s="610"/>
      <c r="I40" s="445" t="e">
        <f>$H$40/$J$40</f>
        <v>#DIV/0!</v>
      </c>
      <c r="J40" s="487">
        <f>SUM($F$40,$H$40)</f>
        <v>0</v>
      </c>
    </row>
    <row r="41" spans="1:16" s="458" customFormat="1" ht="15" customHeight="1" thickBot="1">
      <c r="A41" s="448"/>
      <c r="B41" s="449"/>
      <c r="C41" s="450"/>
      <c r="D41" s="435"/>
      <c r="E41" s="183"/>
      <c r="F41" s="466"/>
      <c r="G41" s="436"/>
      <c r="H41" s="476"/>
      <c r="I41" s="436"/>
      <c r="J41" s="485"/>
    </row>
    <row r="42" spans="1:16" ht="15" customHeight="1" thickBot="1">
      <c r="A42" s="453"/>
      <c r="B42" s="454" t="s">
        <v>247</v>
      </c>
      <c r="C42" s="455"/>
      <c r="D42" s="456"/>
      <c r="E42" s="426"/>
      <c r="F42" s="472">
        <f>SUM($F$38,$F$33,$F$27,$F$17,$F$9,$F$40)</f>
        <v>0</v>
      </c>
      <c r="G42" s="163" t="e">
        <f>$F$42/$J$42</f>
        <v>#DIV/0!</v>
      </c>
      <c r="H42" s="457">
        <f>SUM($H$38,$H$33,$H$27,$H$17,$H$9,$H$40)</f>
        <v>0</v>
      </c>
      <c r="I42" s="163" t="e">
        <f>$H$42/$J$42</f>
        <v>#DIV/0!</v>
      </c>
      <c r="J42" s="490">
        <f>SUM($J$38,$J$33,$J$27,$J$17,$J$9,$J$40)</f>
        <v>0</v>
      </c>
    </row>
    <row r="43" spans="1:16" ht="15" customHeight="1">
      <c r="A43" s="458"/>
      <c r="B43" s="458"/>
      <c r="C43" s="458"/>
      <c r="D43" s="459"/>
      <c r="E43" s="458"/>
      <c r="F43" s="460"/>
      <c r="G43" s="460"/>
      <c r="H43" s="460"/>
      <c r="I43" s="460"/>
      <c r="J43" s="458"/>
    </row>
    <row r="44" spans="1:16" ht="15" customHeight="1">
      <c r="A44" s="458"/>
      <c r="B44" s="461" t="s">
        <v>44</v>
      </c>
      <c r="C44" s="458"/>
      <c r="D44" s="459"/>
      <c r="E44" s="458"/>
      <c r="F44" s="491">
        <f>$F$42-'T1'!$E$10</f>
        <v>0</v>
      </c>
      <c r="G44" s="462"/>
      <c r="H44" s="491">
        <f>$H$42-'T1'!$E$9</f>
        <v>0</v>
      </c>
      <c r="I44" s="462"/>
      <c r="J44" s="18"/>
    </row>
    <row r="45" spans="1:16" ht="15" customHeight="1">
      <c r="A45" s="458"/>
      <c r="B45" s="458"/>
      <c r="C45" s="458"/>
      <c r="D45" s="459"/>
      <c r="E45" s="458"/>
      <c r="F45" s="458"/>
      <c r="G45" s="458"/>
      <c r="H45" s="458"/>
      <c r="I45" s="458"/>
      <c r="J45" s="458"/>
    </row>
  </sheetData>
  <sheetProtection algorithmName="SHA-512" hashValue="2PJrZGSLxKuw76eAA/IedYKy5MOoOim+2hrk0PcgzcNCQgUeKcYb0t69y1ggOx8wZ4H0YwmzNGp7NmGdII22Rw==" saltValue="ZuH+Sps+HKMyUW6knC9f2A==" spinCount="100000" sheet="1" objects="1" scenarios="1"/>
  <mergeCells count="12">
    <mergeCell ref="B38:D38"/>
    <mergeCell ref="C36:D36"/>
    <mergeCell ref="A1:J1"/>
    <mergeCell ref="C35:D35"/>
    <mergeCell ref="D4:F4"/>
    <mergeCell ref="C25:D25"/>
    <mergeCell ref="C20:D20"/>
    <mergeCell ref="C19:D19"/>
    <mergeCell ref="C26:D26"/>
    <mergeCell ref="C24:D24"/>
    <mergeCell ref="C23:D23"/>
    <mergeCell ref="C21:D21"/>
  </mergeCells>
  <pageMargins left="0.55118110236220474" right="0.23622047244094491" top="0.43307086614173229" bottom="0.43307086614173229" header="0.27559055118110237" footer="0.27559055118110237"/>
  <pageSetup paperSize="8" scale="56" orientation="portrait" r:id="rId1"/>
  <headerFooter scaleWithDoc="0"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BF66"/>
  <sheetViews>
    <sheetView zoomScale="80" zoomScaleNormal="80" zoomScaleSheetLayoutView="55" workbookViewId="0">
      <pane xSplit="6" ySplit="10" topLeftCell="AE34" activePane="bottomRight" state="frozen"/>
      <selection pane="topRight" activeCell="G1" sqref="G1"/>
      <selection pane="bottomLeft" activeCell="A12" sqref="A12"/>
      <selection pane="bottomRight" activeCell="AH51" sqref="AH51"/>
    </sheetView>
  </sheetViews>
  <sheetFormatPr defaultColWidth="10.7265625" defaultRowHeight="15" customHeight="1"/>
  <cols>
    <col min="1" max="3" width="5.7265625" style="594" customWidth="1"/>
    <col min="4" max="4" width="40.7265625" style="28" customWidth="1"/>
    <col min="5" max="5" width="10.7265625" style="28" customWidth="1"/>
    <col min="6" max="6" width="50.7265625" style="28" customWidth="1"/>
    <col min="7" max="41" width="20.7265625" style="595" customWidth="1"/>
    <col min="42" max="42" width="5.7265625" style="597" customWidth="1"/>
    <col min="43" max="57" width="20.7265625" style="595" customWidth="1"/>
    <col min="58" max="58" width="10.7265625" style="594" customWidth="1"/>
    <col min="59" max="16384" width="10.7265625" style="28"/>
  </cols>
  <sheetData>
    <row r="1" spans="1:58" ht="30" customHeight="1" thickBot="1">
      <c r="A1" s="1558" t="str">
        <f>"TABEL 3: Opdeling gebudgetteerd inkomen voor gereguleerde activiteit 'elektriciteit' volgens energierichting, spanningsniveau en klantengroep"</f>
        <v>TABEL 3: Opdeling gebudgetteerd inkomen voor gereguleerde activiteit 'elektriciteit' volgens energierichting, spanningsniveau en klantengroep</v>
      </c>
      <c r="B1" s="1559"/>
      <c r="C1" s="1559"/>
      <c r="D1" s="1559"/>
      <c r="E1" s="1559"/>
      <c r="F1" s="1559"/>
      <c r="G1" s="1559"/>
      <c r="H1" s="1559"/>
      <c r="I1" s="1559"/>
      <c r="J1" s="1560"/>
      <c r="K1" s="492"/>
      <c r="L1" s="493"/>
      <c r="M1" s="493"/>
      <c r="N1" s="493"/>
      <c r="O1" s="493"/>
      <c r="P1" s="493"/>
      <c r="Q1" s="493"/>
      <c r="R1" s="493"/>
      <c r="S1" s="493"/>
      <c r="T1" s="493"/>
      <c r="U1" s="493"/>
      <c r="V1" s="1"/>
      <c r="W1" s="1"/>
      <c r="X1" s="1"/>
      <c r="Y1" s="1"/>
      <c r="Z1" s="1"/>
      <c r="AA1" s="1"/>
      <c r="AB1" s="1"/>
      <c r="AC1" s="1"/>
      <c r="AD1" s="1"/>
      <c r="AE1" s="1"/>
      <c r="AF1" s="494"/>
      <c r="AG1" s="494"/>
      <c r="AH1" s="494"/>
      <c r="AI1" s="494"/>
      <c r="AJ1" s="494"/>
      <c r="AK1" s="494"/>
      <c r="AL1" s="494"/>
      <c r="AM1" s="494"/>
      <c r="AN1" s="494"/>
      <c r="AO1" s="494"/>
      <c r="AP1" s="495"/>
      <c r="AQ1" s="1"/>
      <c r="AR1" s="1"/>
      <c r="AS1" s="1"/>
      <c r="AT1" s="1"/>
      <c r="AU1" s="1"/>
      <c r="AV1" s="1"/>
      <c r="AW1" s="1"/>
      <c r="AX1" s="1"/>
      <c r="AY1" s="1"/>
      <c r="AZ1" s="1"/>
      <c r="BA1" s="494"/>
      <c r="BB1" s="494"/>
      <c r="BC1" s="494"/>
      <c r="BD1" s="494"/>
      <c r="BE1" s="494"/>
      <c r="BF1" s="496"/>
    </row>
    <row r="2" spans="1:58" ht="15" customHeight="1">
      <c r="A2" s="407"/>
      <c r="B2" s="407"/>
      <c r="C2" s="407"/>
      <c r="D2" s="497"/>
      <c r="E2" s="497"/>
      <c r="F2" s="409"/>
      <c r="G2" s="408"/>
      <c r="H2" s="408"/>
      <c r="I2" s="408"/>
      <c r="J2" s="408"/>
      <c r="K2" s="408"/>
      <c r="L2" s="408"/>
      <c r="M2" s="408"/>
      <c r="N2" s="408"/>
      <c r="O2" s="408"/>
      <c r="P2" s="408"/>
      <c r="Q2" s="408"/>
      <c r="R2" s="408"/>
      <c r="S2" s="408"/>
      <c r="T2" s="408"/>
      <c r="U2" s="408"/>
      <c r="V2" s="1"/>
      <c r="W2" s="1"/>
      <c r="X2" s="1"/>
      <c r="Y2" s="1"/>
      <c r="Z2" s="1"/>
      <c r="AA2" s="1"/>
      <c r="AB2" s="1"/>
      <c r="AC2" s="1"/>
      <c r="AD2" s="1"/>
      <c r="AE2" s="1"/>
      <c r="AF2" s="408"/>
      <c r="AG2" s="408"/>
      <c r="AH2" s="408"/>
      <c r="AI2" s="408"/>
      <c r="AJ2" s="408"/>
      <c r="AK2" s="408"/>
      <c r="AL2" s="408"/>
      <c r="AM2" s="408"/>
      <c r="AN2" s="408"/>
      <c r="AO2" s="408"/>
      <c r="AP2" s="498"/>
      <c r="AQ2" s="1"/>
      <c r="AR2" s="1"/>
      <c r="AS2" s="1"/>
      <c r="AT2" s="1"/>
      <c r="AU2" s="1"/>
      <c r="AV2" s="1"/>
      <c r="AW2" s="1"/>
      <c r="AX2" s="1"/>
      <c r="AY2" s="1"/>
      <c r="AZ2" s="1"/>
      <c r="BA2" s="408"/>
      <c r="BB2" s="408"/>
      <c r="BC2" s="408"/>
      <c r="BD2" s="408"/>
      <c r="BE2" s="408"/>
      <c r="BF2" s="409"/>
    </row>
    <row r="3" spans="1:58" ht="15" customHeight="1" thickBot="1">
      <c r="A3" s="28"/>
      <c r="B3" s="407"/>
      <c r="C3" s="407"/>
      <c r="D3" s="407"/>
      <c r="E3" s="497"/>
      <c r="F3" s="497"/>
      <c r="G3" s="409"/>
      <c r="H3" s="408"/>
      <c r="I3" s="408"/>
      <c r="J3" s="408"/>
      <c r="K3" s="408"/>
      <c r="L3" s="28"/>
      <c r="M3" s="28"/>
      <c r="N3" s="28"/>
      <c r="O3" s="28"/>
      <c r="P3" s="28"/>
      <c r="Q3" s="28"/>
      <c r="R3" s="28"/>
      <c r="S3" s="28"/>
      <c r="T3" s="28"/>
      <c r="U3" s="28"/>
      <c r="V3" s="1"/>
      <c r="W3" s="1"/>
      <c r="X3" s="1"/>
      <c r="Y3" s="1"/>
      <c r="Z3" s="1"/>
      <c r="AA3" s="1"/>
      <c r="AB3" s="1"/>
      <c r="AC3" s="1"/>
      <c r="AD3" s="1"/>
      <c r="AE3" s="1"/>
      <c r="AF3" s="408"/>
      <c r="AG3" s="408"/>
      <c r="AH3" s="408"/>
      <c r="AI3" s="408"/>
      <c r="AJ3" s="408"/>
      <c r="AK3" s="408"/>
      <c r="AL3" s="408"/>
      <c r="AM3" s="408"/>
      <c r="AN3" s="408"/>
      <c r="AO3" s="408"/>
      <c r="AP3" s="498"/>
      <c r="AQ3" s="1"/>
      <c r="AR3" s="1"/>
      <c r="AS3" s="1"/>
      <c r="AT3" s="1"/>
      <c r="AU3" s="1"/>
      <c r="AV3" s="1"/>
      <c r="AW3" s="1"/>
      <c r="AX3" s="1"/>
      <c r="AY3" s="1"/>
      <c r="AZ3" s="1"/>
      <c r="BA3" s="408"/>
      <c r="BB3" s="408"/>
      <c r="BC3" s="408"/>
      <c r="BD3" s="408"/>
      <c r="BE3" s="408"/>
      <c r="BF3" s="409"/>
    </row>
    <row r="4" spans="1:58" ht="15" customHeight="1" thickBot="1">
      <c r="A4" s="28"/>
      <c r="B4" s="28"/>
      <c r="C4" s="407"/>
      <c r="D4" s="406" t="s">
        <v>4</v>
      </c>
      <c r="E4" s="1"/>
      <c r="F4" s="885" t="str">
        <f>+TITELBLAD!$F$5</f>
        <v>Naam distributienetbeheerder</v>
      </c>
      <c r="G4" s="1"/>
      <c r="H4" s="408"/>
      <c r="I4" s="408"/>
      <c r="J4" s="408"/>
      <c r="K4" s="408"/>
      <c r="L4" s="28"/>
      <c r="M4" s="28"/>
      <c r="N4" s="28"/>
      <c r="O4" s="28"/>
      <c r="P4" s="28"/>
      <c r="Q4" s="28"/>
      <c r="R4" s="28"/>
      <c r="S4" s="28"/>
      <c r="T4" s="28"/>
      <c r="U4" s="28"/>
      <c r="V4" s="1"/>
      <c r="W4" s="1"/>
      <c r="X4" s="1"/>
      <c r="Y4" s="1"/>
      <c r="Z4" s="1"/>
      <c r="AA4" s="1"/>
      <c r="AB4" s="1"/>
      <c r="AC4" s="1"/>
      <c r="AD4" s="1"/>
      <c r="AE4" s="1"/>
      <c r="AF4" s="408"/>
      <c r="AG4" s="408"/>
      <c r="AH4" s="408"/>
      <c r="AI4" s="408"/>
      <c r="AJ4" s="408"/>
      <c r="AK4" s="408"/>
      <c r="AL4" s="408"/>
      <c r="AM4" s="408"/>
      <c r="AN4" s="408"/>
      <c r="AO4" s="408"/>
      <c r="AP4" s="498"/>
      <c r="AQ4" s="1"/>
      <c r="AR4" s="1"/>
      <c r="AS4" s="1"/>
      <c r="AT4" s="1"/>
      <c r="AU4" s="1"/>
      <c r="AV4" s="1"/>
      <c r="AW4" s="1"/>
      <c r="AX4" s="1"/>
      <c r="AY4" s="1"/>
      <c r="AZ4" s="1"/>
      <c r="BA4" s="408"/>
      <c r="BB4" s="408"/>
      <c r="BC4" s="408"/>
      <c r="BD4" s="408"/>
      <c r="BE4" s="408"/>
      <c r="BF4" s="409"/>
    </row>
    <row r="5" spans="1:58" ht="15" customHeight="1">
      <c r="A5" s="28"/>
      <c r="B5" s="28"/>
      <c r="C5" s="407"/>
      <c r="D5" s="406"/>
      <c r="E5"/>
      <c r="F5" s="607"/>
      <c r="G5"/>
      <c r="H5" s="408"/>
      <c r="I5" s="408"/>
      <c r="J5" s="408"/>
      <c r="K5" s="408"/>
      <c r="L5" s="28"/>
      <c r="M5" s="28"/>
      <c r="N5" s="28"/>
      <c r="O5" s="28"/>
      <c r="P5" s="28"/>
      <c r="Q5" s="28"/>
      <c r="R5" s="28"/>
      <c r="S5" s="28"/>
      <c r="T5" s="28"/>
      <c r="U5" s="28"/>
      <c r="V5" s="406"/>
      <c r="W5" s="407"/>
      <c r="X5" s="608"/>
      <c r="Y5" s="608"/>
      <c r="Z5" s="608"/>
      <c r="AA5" s="608"/>
      <c r="AB5" s="408"/>
      <c r="AC5" s="408"/>
      <c r="AD5" s="408"/>
      <c r="AE5" s="408"/>
      <c r="AF5" s="408"/>
      <c r="AG5" s="408"/>
      <c r="AH5" s="408"/>
      <c r="AI5" s="408"/>
      <c r="AJ5" s="408"/>
      <c r="AK5" s="408"/>
      <c r="AL5" s="408"/>
      <c r="AM5" s="408"/>
      <c r="AN5" s="408"/>
      <c r="AO5" s="408"/>
      <c r="AP5" s="498"/>
      <c r="AQ5" s="406"/>
      <c r="AR5" s="407"/>
      <c r="AS5" s="608"/>
      <c r="AT5" s="608"/>
      <c r="AU5" s="608"/>
      <c r="AV5" s="608"/>
      <c r="AW5" s="408"/>
      <c r="AX5" s="408"/>
      <c r="AY5" s="408"/>
      <c r="AZ5" s="408"/>
      <c r="BA5" s="408"/>
      <c r="BB5" s="408"/>
      <c r="BC5" s="408"/>
      <c r="BD5" s="408"/>
      <c r="BE5" s="408"/>
      <c r="BF5" s="409"/>
    </row>
    <row r="6" spans="1:58" ht="15" customHeight="1" thickBot="1">
      <c r="A6" s="499"/>
      <c r="B6" s="499"/>
      <c r="C6" s="499"/>
      <c r="D6" s="500"/>
      <c r="E6" s="500"/>
      <c r="F6" s="499"/>
      <c r="G6" s="501"/>
      <c r="H6" s="501"/>
      <c r="I6" s="501"/>
      <c r="J6" s="499"/>
      <c r="K6" s="499"/>
      <c r="L6" s="499"/>
      <c r="M6" s="499"/>
      <c r="N6" s="499"/>
      <c r="O6" s="499"/>
      <c r="P6" s="499"/>
      <c r="Q6" s="499"/>
      <c r="R6" s="499"/>
      <c r="S6" s="499"/>
      <c r="T6" s="499"/>
      <c r="U6" s="499"/>
      <c r="V6" s="499"/>
      <c r="W6" s="499"/>
      <c r="X6" s="499"/>
      <c r="Y6" s="499"/>
      <c r="Z6" s="499"/>
      <c r="AA6" s="502"/>
      <c r="AB6" s="502"/>
      <c r="AC6" s="502"/>
      <c r="AD6" s="502"/>
      <c r="AE6" s="499"/>
      <c r="AF6" s="502"/>
      <c r="AG6" s="502"/>
      <c r="AH6" s="502"/>
      <c r="AI6" s="502"/>
      <c r="AJ6" s="499"/>
      <c r="AK6" s="502"/>
      <c r="AL6" s="502"/>
      <c r="AM6" s="502"/>
      <c r="AN6" s="502"/>
      <c r="AO6" s="499"/>
      <c r="AP6" s="503"/>
      <c r="AQ6" s="499"/>
      <c r="AR6" s="499"/>
      <c r="AS6" s="499"/>
      <c r="AT6" s="499"/>
      <c r="AU6" s="499"/>
      <c r="AV6" s="499"/>
      <c r="AW6" s="499"/>
      <c r="AX6" s="499"/>
      <c r="AY6" s="499"/>
      <c r="AZ6" s="499"/>
      <c r="BA6" s="499"/>
      <c r="BB6" s="499"/>
      <c r="BC6" s="499"/>
      <c r="BD6" s="499"/>
      <c r="BE6" s="499"/>
      <c r="BF6" s="503"/>
    </row>
    <row r="7" spans="1:58" ht="15" customHeight="1">
      <c r="A7" s="504"/>
      <c r="B7" s="505"/>
      <c r="C7" s="505"/>
      <c r="D7" s="505"/>
      <c r="E7" s="506"/>
      <c r="F7" s="506"/>
      <c r="G7" s="1581" t="s">
        <v>45</v>
      </c>
      <c r="H7" s="1582"/>
      <c r="I7" s="1582"/>
      <c r="J7" s="1582"/>
      <c r="K7" s="1583"/>
      <c r="L7" s="1587" t="s">
        <v>205</v>
      </c>
      <c r="M7" s="1588"/>
      <c r="N7" s="1588"/>
      <c r="O7" s="1588"/>
      <c r="P7" s="1589"/>
      <c r="Q7" s="1587" t="s">
        <v>46</v>
      </c>
      <c r="R7" s="1588"/>
      <c r="S7" s="1588"/>
      <c r="T7" s="1588"/>
      <c r="U7" s="1589"/>
      <c r="V7" s="1581" t="s">
        <v>47</v>
      </c>
      <c r="W7" s="1582"/>
      <c r="X7" s="1582"/>
      <c r="Y7" s="1582"/>
      <c r="Z7" s="1583"/>
      <c r="AA7" s="1581" t="s">
        <v>48</v>
      </c>
      <c r="AB7" s="1582"/>
      <c r="AC7" s="1582"/>
      <c r="AD7" s="1582"/>
      <c r="AE7" s="1583"/>
      <c r="AF7" s="1581" t="s">
        <v>210</v>
      </c>
      <c r="AG7" s="1582"/>
      <c r="AH7" s="1582"/>
      <c r="AI7" s="1582"/>
      <c r="AJ7" s="1583"/>
      <c r="AK7" s="1581" t="s">
        <v>199</v>
      </c>
      <c r="AL7" s="1582"/>
      <c r="AM7" s="1582"/>
      <c r="AN7" s="1582"/>
      <c r="AO7" s="1583"/>
      <c r="AP7" s="20"/>
      <c r="AQ7" s="1574" t="s">
        <v>51</v>
      </c>
      <c r="AR7" s="1575"/>
      <c r="AS7" s="1575"/>
      <c r="AT7" s="1575"/>
      <c r="AU7" s="1575"/>
      <c r="AV7" s="1575"/>
      <c r="AW7" s="1575"/>
      <c r="AX7" s="1575"/>
      <c r="AY7" s="1575"/>
      <c r="AZ7" s="1575"/>
      <c r="BA7" s="1575"/>
      <c r="BB7" s="1575"/>
      <c r="BC7" s="1576"/>
      <c r="BD7" s="1568" t="s">
        <v>231</v>
      </c>
      <c r="BE7" s="1569"/>
      <c r="BF7" s="21"/>
    </row>
    <row r="8" spans="1:58" ht="15" customHeight="1" thickBot="1">
      <c r="A8" s="507"/>
      <c r="B8" s="508"/>
      <c r="C8" s="508"/>
      <c r="D8" s="508"/>
      <c r="E8" s="509"/>
      <c r="F8" s="509"/>
      <c r="G8" s="1584"/>
      <c r="H8" s="1585"/>
      <c r="I8" s="1585"/>
      <c r="J8" s="1585"/>
      <c r="K8" s="1586"/>
      <c r="L8" s="1590"/>
      <c r="M8" s="1591"/>
      <c r="N8" s="1591"/>
      <c r="O8" s="1591"/>
      <c r="P8" s="1592"/>
      <c r="Q8" s="1590"/>
      <c r="R8" s="1591"/>
      <c r="S8" s="1591"/>
      <c r="T8" s="1591"/>
      <c r="U8" s="1592"/>
      <c r="V8" s="1584"/>
      <c r="W8" s="1585"/>
      <c r="X8" s="1585"/>
      <c r="Y8" s="1585"/>
      <c r="Z8" s="1586"/>
      <c r="AA8" s="1584"/>
      <c r="AB8" s="1585"/>
      <c r="AC8" s="1585"/>
      <c r="AD8" s="1585"/>
      <c r="AE8" s="1586"/>
      <c r="AF8" s="1584"/>
      <c r="AG8" s="1585"/>
      <c r="AH8" s="1585"/>
      <c r="AI8" s="1585"/>
      <c r="AJ8" s="1586"/>
      <c r="AK8" s="1584"/>
      <c r="AL8" s="1585"/>
      <c r="AM8" s="1585"/>
      <c r="AN8" s="1585"/>
      <c r="AO8" s="1586"/>
      <c r="AP8" s="20"/>
      <c r="AQ8" s="1577"/>
      <c r="AR8" s="1578"/>
      <c r="AS8" s="1578"/>
      <c r="AT8" s="1578"/>
      <c r="AU8" s="1578"/>
      <c r="AV8" s="1578"/>
      <c r="AW8" s="1578"/>
      <c r="AX8" s="1578"/>
      <c r="AY8" s="1578"/>
      <c r="AZ8" s="1578"/>
      <c r="BA8" s="1578"/>
      <c r="BB8" s="1578"/>
      <c r="BC8" s="1579"/>
      <c r="BD8" s="1570"/>
      <c r="BE8" s="1571"/>
      <c r="BF8" s="510"/>
    </row>
    <row r="9" spans="1:58" ht="15" customHeight="1" thickBot="1">
      <c r="A9" s="507"/>
      <c r="B9" s="508"/>
      <c r="C9" s="508"/>
      <c r="D9" s="508"/>
      <c r="E9" s="509"/>
      <c r="F9" s="511"/>
      <c r="G9" s="1572" t="s">
        <v>49</v>
      </c>
      <c r="H9" s="1573"/>
      <c r="I9" s="1572" t="s">
        <v>50</v>
      </c>
      <c r="J9" s="1573"/>
      <c r="K9" s="22" t="s">
        <v>51</v>
      </c>
      <c r="L9" s="1572" t="s">
        <v>49</v>
      </c>
      <c r="M9" s="1573"/>
      <c r="N9" s="1572" t="s">
        <v>50</v>
      </c>
      <c r="O9" s="1573"/>
      <c r="P9" s="22" t="s">
        <v>51</v>
      </c>
      <c r="Q9" s="1572" t="s">
        <v>49</v>
      </c>
      <c r="R9" s="1573"/>
      <c r="S9" s="1572" t="s">
        <v>50</v>
      </c>
      <c r="T9" s="1573"/>
      <c r="U9" s="22" t="s">
        <v>51</v>
      </c>
      <c r="V9" s="1572" t="s">
        <v>49</v>
      </c>
      <c r="W9" s="1573"/>
      <c r="X9" s="1572" t="s">
        <v>50</v>
      </c>
      <c r="Y9" s="1573"/>
      <c r="Z9" s="22" t="s">
        <v>51</v>
      </c>
      <c r="AA9" s="1572" t="s">
        <v>49</v>
      </c>
      <c r="AB9" s="1573"/>
      <c r="AC9" s="1572" t="s">
        <v>50</v>
      </c>
      <c r="AD9" s="1573"/>
      <c r="AE9" s="22" t="s">
        <v>51</v>
      </c>
      <c r="AF9" s="1572" t="s">
        <v>49</v>
      </c>
      <c r="AG9" s="1573"/>
      <c r="AH9" s="1572" t="s">
        <v>50</v>
      </c>
      <c r="AI9" s="1573"/>
      <c r="AJ9" s="22" t="s">
        <v>51</v>
      </c>
      <c r="AK9" s="1572" t="s">
        <v>49</v>
      </c>
      <c r="AL9" s="1573"/>
      <c r="AM9" s="1572" t="s">
        <v>50</v>
      </c>
      <c r="AN9" s="1573"/>
      <c r="AO9" s="22" t="s">
        <v>51</v>
      </c>
      <c r="AP9" s="23"/>
      <c r="AQ9" s="1572" t="s">
        <v>49</v>
      </c>
      <c r="AR9" s="1580"/>
      <c r="AS9" s="1580"/>
      <c r="AT9" s="1573"/>
      <c r="AU9" s="1572" t="s">
        <v>50</v>
      </c>
      <c r="AV9" s="1580"/>
      <c r="AW9" s="1580"/>
      <c r="AX9" s="360"/>
      <c r="AY9" s="1572" t="s">
        <v>51</v>
      </c>
      <c r="AZ9" s="1580"/>
      <c r="BA9" s="1580"/>
      <c r="BB9" s="1580"/>
      <c r="BC9" s="1573"/>
      <c r="BD9" s="194"/>
      <c r="BE9" s="194"/>
      <c r="BF9" s="512"/>
    </row>
    <row r="10" spans="1:58" ht="15" customHeight="1" thickBot="1">
      <c r="A10" s="513"/>
      <c r="B10" s="514"/>
      <c r="C10" s="514"/>
      <c r="D10" s="514"/>
      <c r="E10" s="515"/>
      <c r="F10" s="516"/>
      <c r="G10" s="22" t="s">
        <v>59</v>
      </c>
      <c r="H10" s="22" t="s">
        <v>250</v>
      </c>
      <c r="I10" s="22" t="s">
        <v>59</v>
      </c>
      <c r="J10" s="22" t="s">
        <v>250</v>
      </c>
      <c r="K10" s="22"/>
      <c r="L10" s="22" t="s">
        <v>59</v>
      </c>
      <c r="M10" s="22" t="s">
        <v>250</v>
      </c>
      <c r="N10" s="22" t="s">
        <v>59</v>
      </c>
      <c r="O10" s="22" t="s">
        <v>250</v>
      </c>
      <c r="P10" s="22"/>
      <c r="Q10" s="22" t="s">
        <v>59</v>
      </c>
      <c r="R10" s="22" t="s">
        <v>250</v>
      </c>
      <c r="S10" s="22" t="s">
        <v>59</v>
      </c>
      <c r="T10" s="22" t="s">
        <v>250</v>
      </c>
      <c r="U10" s="22"/>
      <c r="V10" s="22" t="s">
        <v>59</v>
      </c>
      <c r="W10" s="22" t="s">
        <v>250</v>
      </c>
      <c r="X10" s="22" t="s">
        <v>59</v>
      </c>
      <c r="Y10" s="22" t="s">
        <v>250</v>
      </c>
      <c r="Z10" s="22"/>
      <c r="AA10" s="22" t="s">
        <v>59</v>
      </c>
      <c r="AB10" s="22" t="s">
        <v>250</v>
      </c>
      <c r="AC10" s="22" t="s">
        <v>59</v>
      </c>
      <c r="AD10" s="22" t="s">
        <v>250</v>
      </c>
      <c r="AE10" s="22"/>
      <c r="AF10" s="22" t="s">
        <v>59</v>
      </c>
      <c r="AG10" s="22" t="s">
        <v>250</v>
      </c>
      <c r="AH10" s="22" t="s">
        <v>59</v>
      </c>
      <c r="AI10" s="22" t="s">
        <v>250</v>
      </c>
      <c r="AJ10" s="22"/>
      <c r="AK10" s="22" t="s">
        <v>59</v>
      </c>
      <c r="AL10" s="22" t="s">
        <v>250</v>
      </c>
      <c r="AM10" s="22" t="s">
        <v>59</v>
      </c>
      <c r="AN10" s="22" t="s">
        <v>250</v>
      </c>
      <c r="AO10" s="22"/>
      <c r="AP10" s="23"/>
      <c r="AQ10" s="22" t="s">
        <v>59</v>
      </c>
      <c r="AR10" s="22" t="s">
        <v>201</v>
      </c>
      <c r="AS10" s="22" t="s">
        <v>250</v>
      </c>
      <c r="AT10" s="22" t="s">
        <v>201</v>
      </c>
      <c r="AU10" s="22" t="s">
        <v>59</v>
      </c>
      <c r="AV10" s="22" t="s">
        <v>201</v>
      </c>
      <c r="AW10" s="22" t="s">
        <v>250</v>
      </c>
      <c r="AX10" s="22" t="s">
        <v>201</v>
      </c>
      <c r="AY10" s="22" t="s">
        <v>59</v>
      </c>
      <c r="AZ10" s="22" t="s">
        <v>201</v>
      </c>
      <c r="BA10" s="22" t="s">
        <v>250</v>
      </c>
      <c r="BB10" s="22" t="s">
        <v>201</v>
      </c>
      <c r="BC10" s="22" t="s">
        <v>51</v>
      </c>
      <c r="BD10" s="194" t="s">
        <v>59</v>
      </c>
      <c r="BE10" s="194" t="s">
        <v>250</v>
      </c>
      <c r="BF10" s="512"/>
    </row>
    <row r="11" spans="1:58" ht="15" customHeight="1">
      <c r="A11" s="517"/>
      <c r="B11" s="518"/>
      <c r="C11" s="518"/>
      <c r="D11" s="519"/>
      <c r="E11" s="520"/>
      <c r="F11" s="520"/>
      <c r="G11" s="521"/>
      <c r="H11" s="521"/>
      <c r="I11" s="521"/>
      <c r="J11" s="521"/>
      <c r="K11" s="522"/>
      <c r="L11" s="521"/>
      <c r="M11" s="521"/>
      <c r="N11" s="521"/>
      <c r="O11" s="521"/>
      <c r="P11" s="522"/>
      <c r="Q11" s="521"/>
      <c r="R11" s="521"/>
      <c r="S11" s="521"/>
      <c r="T11" s="521"/>
      <c r="U11" s="522"/>
      <c r="V11" s="521"/>
      <c r="W11" s="521"/>
      <c r="X11" s="521"/>
      <c r="Y11" s="521"/>
      <c r="Z11" s="522"/>
      <c r="AA11" s="521"/>
      <c r="AB11" s="521"/>
      <c r="AC11" s="521"/>
      <c r="AD11" s="521"/>
      <c r="AE11" s="522"/>
      <c r="AF11" s="523"/>
      <c r="AG11" s="523"/>
      <c r="AH11" s="521"/>
      <c r="AI11" s="521"/>
      <c r="AJ11" s="522"/>
      <c r="AK11" s="523"/>
      <c r="AL11" s="523"/>
      <c r="AM11" s="521"/>
      <c r="AN11" s="521"/>
      <c r="AO11" s="522"/>
      <c r="AP11" s="524"/>
      <c r="AQ11" s="522"/>
      <c r="AR11" s="522"/>
      <c r="AS11" s="522"/>
      <c r="AT11" s="522"/>
      <c r="AU11" s="522"/>
      <c r="AV11" s="525"/>
      <c r="AW11" s="522"/>
      <c r="AX11" s="525"/>
      <c r="AY11" s="525"/>
      <c r="AZ11" s="525"/>
      <c r="BA11" s="525"/>
      <c r="BB11" s="525"/>
      <c r="BC11" s="522"/>
      <c r="BD11" s="526"/>
      <c r="BE11" s="526"/>
      <c r="BF11" s="512"/>
    </row>
    <row r="12" spans="1:58" ht="15" customHeight="1">
      <c r="A12" s="24"/>
      <c r="B12" s="25" t="s">
        <v>5</v>
      </c>
      <c r="C12" s="25" t="s">
        <v>348</v>
      </c>
      <c r="D12" s="25"/>
      <c r="E12" s="25"/>
      <c r="F12" s="25"/>
      <c r="G12" s="527">
        <f>SUM(G14,G16,G18)</f>
        <v>0</v>
      </c>
      <c r="H12" s="527">
        <f>SUM(H14,H16,H18)</f>
        <v>0</v>
      </c>
      <c r="I12" s="527">
        <f>SUM(I14,I16,I18)</f>
        <v>0</v>
      </c>
      <c r="J12" s="527">
        <f>SUM(J14,J16,J18)</f>
        <v>0</v>
      </c>
      <c r="K12" s="527">
        <f>SUM(G12:J12)</f>
        <v>0</v>
      </c>
      <c r="L12" s="527">
        <f>SUM(L14,L16,L18)</f>
        <v>0</v>
      </c>
      <c r="M12" s="527">
        <f>SUM(M14,M16,M18)</f>
        <v>0</v>
      </c>
      <c r="N12" s="527">
        <f>SUM(N14,N16,N18)</f>
        <v>0</v>
      </c>
      <c r="O12" s="527">
        <f>SUM(O14,O16,O18)</f>
        <v>0</v>
      </c>
      <c r="P12" s="527">
        <f>SUM(L12:O12)</f>
        <v>0</v>
      </c>
      <c r="Q12" s="527">
        <f>SUM(Q14,Q16,Q18)</f>
        <v>0</v>
      </c>
      <c r="R12" s="527">
        <f>SUM(R14,R16,R18)</f>
        <v>0</v>
      </c>
      <c r="S12" s="527">
        <f>SUM(S14,S16,S18)</f>
        <v>0</v>
      </c>
      <c r="T12" s="527">
        <f>SUM(T14,T16,T18)</f>
        <v>0</v>
      </c>
      <c r="U12" s="527">
        <f>SUM(Q12:T12)</f>
        <v>0</v>
      </c>
      <c r="V12" s="527">
        <f>SUM(V14,V16,V18)</f>
        <v>0</v>
      </c>
      <c r="W12" s="527">
        <f>SUM(W14,W16,W18)</f>
        <v>0</v>
      </c>
      <c r="X12" s="527">
        <f>SUM(X14,X16,X18)</f>
        <v>0</v>
      </c>
      <c r="Y12" s="527">
        <f>SUM(Y14,Y16,Y18)</f>
        <v>0</v>
      </c>
      <c r="Z12" s="527">
        <f>SUM(V12:Y12)</f>
        <v>0</v>
      </c>
      <c r="AA12" s="527">
        <f>SUM(AA14,AA16,AA18)</f>
        <v>0</v>
      </c>
      <c r="AB12" s="527">
        <f>SUM(AB14,AB16,AB18)</f>
        <v>0</v>
      </c>
      <c r="AC12" s="527">
        <f>SUM(AC14,AC16,AC18)</f>
        <v>0</v>
      </c>
      <c r="AD12" s="527">
        <f>SUM(AD14,AD16,AD18)</f>
        <v>0</v>
      </c>
      <c r="AE12" s="527">
        <f>SUM(AA12:AD12)</f>
        <v>0</v>
      </c>
      <c r="AF12" s="528"/>
      <c r="AG12" s="528"/>
      <c r="AH12" s="527">
        <f>SUM(AH14,AH16,AH18)</f>
        <v>0</v>
      </c>
      <c r="AI12" s="527">
        <f>SUM(AI14,AI16,AI18)</f>
        <v>0</v>
      </c>
      <c r="AJ12" s="527">
        <f>SUM(AF12:AI12)</f>
        <v>0</v>
      </c>
      <c r="AK12" s="528"/>
      <c r="AL12" s="528"/>
      <c r="AM12" s="527">
        <f>SUM(AM14,AM16,AM18)</f>
        <v>0</v>
      </c>
      <c r="AN12" s="527">
        <f>SUM(AN14,AN16,AN18)</f>
        <v>0</v>
      </c>
      <c r="AO12" s="527">
        <f>SUM(AK12:AN12)</f>
        <v>0</v>
      </c>
      <c r="AP12" s="26"/>
      <c r="AQ12" s="527">
        <f>SUM(AQ14,AQ16,AQ18)</f>
        <v>0</v>
      </c>
      <c r="AR12" s="27" t="e">
        <f>AQ12/(AQ12+AS12)</f>
        <v>#DIV/0!</v>
      </c>
      <c r="AS12" s="527">
        <f>SUM(AS14,AS16,AS18)</f>
        <v>0</v>
      </c>
      <c r="AT12" s="27" t="e">
        <f>AS12/(AQ12+AS12)</f>
        <v>#DIV/0!</v>
      </c>
      <c r="AU12" s="527">
        <f>SUM(AU14,AU16,AU18)</f>
        <v>0</v>
      </c>
      <c r="AV12" s="27" t="e">
        <f>AU12/(AU12+AW12)</f>
        <v>#DIV/0!</v>
      </c>
      <c r="AW12" s="527">
        <f>SUM(AW14,AW16,AW18)</f>
        <v>0</v>
      </c>
      <c r="AX12" s="529" t="e">
        <f>AW12/(AU12+AW12)</f>
        <v>#DIV/0!</v>
      </c>
      <c r="AY12" s="527">
        <f>SUM(AY14,AY16,AY18)</f>
        <v>0</v>
      </c>
      <c r="AZ12" s="27" t="e">
        <f>+AY12/BC12</f>
        <v>#DIV/0!</v>
      </c>
      <c r="BA12" s="527">
        <f>SUM(BA14,BA16,BA18)</f>
        <v>0</v>
      </c>
      <c r="BB12" s="529" t="e">
        <f>+BA12/BC12</f>
        <v>#DIV/0!</v>
      </c>
      <c r="BC12" s="527">
        <f>SUM(BC14,BC16,BC18)</f>
        <v>0</v>
      </c>
      <c r="BD12" s="618">
        <f>+AY12-'T2'!F9</f>
        <v>0</v>
      </c>
      <c r="BE12" s="618">
        <f>+BA12-'T2'!H9</f>
        <v>0</v>
      </c>
      <c r="BF12" s="512"/>
    </row>
    <row r="13" spans="1:58" ht="15" customHeight="1">
      <c r="A13" s="24"/>
      <c r="B13" s="530"/>
      <c r="C13" s="25"/>
      <c r="D13" s="25"/>
      <c r="E13" s="25"/>
      <c r="F13" s="25"/>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2"/>
      <c r="AG13" s="532"/>
      <c r="AH13" s="531"/>
      <c r="AI13" s="531"/>
      <c r="AJ13" s="531"/>
      <c r="AK13" s="532"/>
      <c r="AL13" s="532"/>
      <c r="AM13" s="531"/>
      <c r="AN13" s="531"/>
      <c r="AO13" s="531"/>
      <c r="AP13" s="524"/>
      <c r="AQ13" s="531"/>
      <c r="AR13" s="533"/>
      <c r="AS13" s="531"/>
      <c r="AT13" s="533"/>
      <c r="AU13" s="531"/>
      <c r="AV13" s="533"/>
      <c r="AW13" s="531"/>
      <c r="AX13" s="533"/>
      <c r="AY13" s="611"/>
      <c r="AZ13" s="533"/>
      <c r="BA13" s="611"/>
      <c r="BB13" s="533"/>
      <c r="BC13" s="531"/>
      <c r="BD13" s="619"/>
      <c r="BE13" s="619"/>
      <c r="BF13" s="512"/>
    </row>
    <row r="14" spans="1:58" ht="15" customHeight="1">
      <c r="A14" s="24"/>
      <c r="B14" s="25"/>
      <c r="C14" s="25" t="s">
        <v>52</v>
      </c>
      <c r="D14" s="25" t="s">
        <v>349</v>
      </c>
      <c r="E14" s="25"/>
      <c r="F14" s="25"/>
      <c r="G14" s="534">
        <v>0</v>
      </c>
      <c r="H14" s="534">
        <v>0</v>
      </c>
      <c r="I14" s="534">
        <v>0</v>
      </c>
      <c r="J14" s="534">
        <v>0</v>
      </c>
      <c r="K14" s="527">
        <f>SUM(G14:J14)</f>
        <v>0</v>
      </c>
      <c r="L14" s="534">
        <v>0</v>
      </c>
      <c r="M14" s="534">
        <v>0</v>
      </c>
      <c r="N14" s="534">
        <v>0</v>
      </c>
      <c r="O14" s="534">
        <v>0</v>
      </c>
      <c r="P14" s="527">
        <f>SUM(L14:O14)</f>
        <v>0</v>
      </c>
      <c r="Q14" s="534">
        <v>0</v>
      </c>
      <c r="R14" s="534">
        <v>0</v>
      </c>
      <c r="S14" s="534">
        <v>0</v>
      </c>
      <c r="T14" s="534">
        <v>0</v>
      </c>
      <c r="U14" s="527">
        <f>SUM(Q14:T14)</f>
        <v>0</v>
      </c>
      <c r="V14" s="534">
        <v>0</v>
      </c>
      <c r="W14" s="534">
        <v>0</v>
      </c>
      <c r="X14" s="534">
        <v>0</v>
      </c>
      <c r="Y14" s="534">
        <v>0</v>
      </c>
      <c r="Z14" s="527">
        <f>SUM(V14:Y14)</f>
        <v>0</v>
      </c>
      <c r="AA14" s="534">
        <v>0</v>
      </c>
      <c r="AB14" s="534">
        <v>0</v>
      </c>
      <c r="AC14" s="534">
        <v>0</v>
      </c>
      <c r="AD14" s="534">
        <v>0</v>
      </c>
      <c r="AE14" s="527">
        <f>SUM(AA14:AD14)</f>
        <v>0</v>
      </c>
      <c r="AF14" s="535"/>
      <c r="AG14" s="535"/>
      <c r="AH14" s="534">
        <v>0</v>
      </c>
      <c r="AI14" s="534">
        <v>0</v>
      </c>
      <c r="AJ14" s="527">
        <f>SUM(AF14:AI14)</f>
        <v>0</v>
      </c>
      <c r="AK14" s="535"/>
      <c r="AL14" s="535"/>
      <c r="AM14" s="534">
        <v>0</v>
      </c>
      <c r="AN14" s="534">
        <v>0</v>
      </c>
      <c r="AO14" s="527">
        <f>SUM(AK14:AN14)</f>
        <v>0</v>
      </c>
      <c r="AP14" s="26"/>
      <c r="AQ14" s="527">
        <f>SUM(G14,Q14,L14,V14,AA14,AK14,AF14)</f>
        <v>0</v>
      </c>
      <c r="AR14" s="27" t="e">
        <f>AQ14/(AQ14+AS14)</f>
        <v>#DIV/0!</v>
      </c>
      <c r="AS14" s="527">
        <f>SUM(H14,R14,M14,W14,AB14,AL14,AG14)</f>
        <v>0</v>
      </c>
      <c r="AT14" s="27" t="e">
        <f>AS14/(AQ14+AS14)</f>
        <v>#DIV/0!</v>
      </c>
      <c r="AU14" s="527">
        <f>SUM(I14,N14,S14,X14,AC14,AM14,AH14)</f>
        <v>0</v>
      </c>
      <c r="AV14" s="27" t="e">
        <f>AU14/(AU14+AW14)</f>
        <v>#DIV/0!</v>
      </c>
      <c r="AW14" s="527">
        <f>SUM(J14,O14,T14,Y14,AD14,AN14,AI14)</f>
        <v>0</v>
      </c>
      <c r="AX14" s="27" t="e">
        <f>AW14/(AU14+AW14)</f>
        <v>#DIV/0!</v>
      </c>
      <c r="AY14" s="612">
        <f>+AQ14+AU14</f>
        <v>0</v>
      </c>
      <c r="AZ14" s="27" t="e">
        <f>+AY14/BC14</f>
        <v>#DIV/0!</v>
      </c>
      <c r="BA14" s="612">
        <f>+AS14+AW14</f>
        <v>0</v>
      </c>
      <c r="BB14" s="27" t="e">
        <f>+BA14/BC14</f>
        <v>#DIV/0!</v>
      </c>
      <c r="BC14" s="527">
        <f>+AY14+BA14</f>
        <v>0</v>
      </c>
      <c r="BD14" s="618">
        <f>+AY14-'T2'!F11</f>
        <v>0</v>
      </c>
      <c r="BE14" s="618">
        <f>+BA14-'T2'!H11</f>
        <v>0</v>
      </c>
      <c r="BF14" s="512"/>
    </row>
    <row r="15" spans="1:58" ht="15" customHeight="1">
      <c r="A15" s="24"/>
      <c r="B15" s="25"/>
      <c r="C15" s="25"/>
      <c r="D15" s="25"/>
      <c r="E15" s="25"/>
      <c r="F15" s="536"/>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c r="AF15" s="528"/>
      <c r="AG15" s="528"/>
      <c r="AH15" s="527"/>
      <c r="AI15" s="527"/>
      <c r="AJ15" s="527"/>
      <c r="AK15" s="528"/>
      <c r="AL15" s="528"/>
      <c r="AM15" s="527"/>
      <c r="AN15" s="527"/>
      <c r="AO15" s="527"/>
      <c r="AP15" s="537"/>
      <c r="AQ15" s="527"/>
      <c r="AR15" s="27"/>
      <c r="AS15" s="527"/>
      <c r="AT15" s="27"/>
      <c r="AU15" s="527"/>
      <c r="AV15" s="27"/>
      <c r="AW15" s="527"/>
      <c r="AX15" s="27"/>
      <c r="AY15" s="612"/>
      <c r="AZ15" s="27"/>
      <c r="BA15" s="612"/>
      <c r="BB15" s="27"/>
      <c r="BC15" s="527"/>
      <c r="BD15" s="618"/>
      <c r="BE15" s="618"/>
      <c r="BF15" s="512"/>
    </row>
    <row r="16" spans="1:58" ht="15" customHeight="1">
      <c r="A16" s="24"/>
      <c r="B16" s="25"/>
      <c r="C16" s="25" t="s">
        <v>18</v>
      </c>
      <c r="D16" s="25" t="s">
        <v>350</v>
      </c>
      <c r="E16" s="25"/>
      <c r="F16" s="25"/>
      <c r="G16" s="534">
        <v>0</v>
      </c>
      <c r="H16" s="534">
        <v>0</v>
      </c>
      <c r="I16" s="534">
        <v>0</v>
      </c>
      <c r="J16" s="534">
        <v>0</v>
      </c>
      <c r="K16" s="527">
        <f>SUM(G16:J16)</f>
        <v>0</v>
      </c>
      <c r="L16" s="534">
        <v>0</v>
      </c>
      <c r="M16" s="534">
        <v>0</v>
      </c>
      <c r="N16" s="534">
        <v>0</v>
      </c>
      <c r="O16" s="534">
        <v>0</v>
      </c>
      <c r="P16" s="527">
        <f>SUM(L16:O16)</f>
        <v>0</v>
      </c>
      <c r="Q16" s="534">
        <v>0</v>
      </c>
      <c r="R16" s="534">
        <v>0</v>
      </c>
      <c r="S16" s="534">
        <v>0</v>
      </c>
      <c r="T16" s="534">
        <v>0</v>
      </c>
      <c r="U16" s="527">
        <f>SUM(Q16:T16)</f>
        <v>0</v>
      </c>
      <c r="V16" s="534">
        <v>0</v>
      </c>
      <c r="W16" s="534">
        <v>0</v>
      </c>
      <c r="X16" s="534">
        <v>0</v>
      </c>
      <c r="Y16" s="534">
        <v>0</v>
      </c>
      <c r="Z16" s="527">
        <f>SUM(V16:Y16)</f>
        <v>0</v>
      </c>
      <c r="AA16" s="534">
        <v>0</v>
      </c>
      <c r="AB16" s="534">
        <v>0</v>
      </c>
      <c r="AC16" s="534">
        <v>0</v>
      </c>
      <c r="AD16" s="534">
        <v>0</v>
      </c>
      <c r="AE16" s="527">
        <f>SUM(AA16:AD16)</f>
        <v>0</v>
      </c>
      <c r="AF16" s="535"/>
      <c r="AG16" s="535"/>
      <c r="AH16" s="534">
        <v>0</v>
      </c>
      <c r="AI16" s="534">
        <v>0</v>
      </c>
      <c r="AJ16" s="527">
        <f>SUM(AF16:AI16)</f>
        <v>0</v>
      </c>
      <c r="AK16" s="535"/>
      <c r="AL16" s="535"/>
      <c r="AM16" s="534">
        <v>0</v>
      </c>
      <c r="AN16" s="534">
        <v>0</v>
      </c>
      <c r="AO16" s="527">
        <f>SUM(AK16:AN16)</f>
        <v>0</v>
      </c>
      <c r="AP16" s="26"/>
      <c r="AQ16" s="527">
        <f>SUM(G16,Q16,L16,V16,AA16,AK16,AF16)</f>
        <v>0</v>
      </c>
      <c r="AR16" s="27" t="e">
        <f>AQ16/(AQ16+AS16)</f>
        <v>#DIV/0!</v>
      </c>
      <c r="AS16" s="527">
        <f>SUM(H16,R16,M16,W16,AB16,AL16,AG16)</f>
        <v>0</v>
      </c>
      <c r="AT16" s="27" t="e">
        <f>AS16/(AQ16+AS16)</f>
        <v>#DIV/0!</v>
      </c>
      <c r="AU16" s="527">
        <f>SUM(I16,N16,S16,X16,AC16,AM16,AH16)</f>
        <v>0</v>
      </c>
      <c r="AV16" s="27" t="e">
        <f>AU16/(AU16+AW16)</f>
        <v>#DIV/0!</v>
      </c>
      <c r="AW16" s="527">
        <f>SUM(J16,O16,T16,Y16,AD16,AN16,AI16)</f>
        <v>0</v>
      </c>
      <c r="AX16" s="27" t="e">
        <f>AW16/(AU16+AW16)</f>
        <v>#DIV/0!</v>
      </c>
      <c r="AY16" s="612">
        <f>+AQ16+AU16</f>
        <v>0</v>
      </c>
      <c r="AZ16" s="27" t="e">
        <f>+AY16/BC16</f>
        <v>#DIV/0!</v>
      </c>
      <c r="BA16" s="612">
        <f>+AS16+AW16</f>
        <v>0</v>
      </c>
      <c r="BB16" s="27" t="e">
        <f>+BA16/BC16</f>
        <v>#DIV/0!</v>
      </c>
      <c r="BC16" s="527">
        <f>+AY16+BA16</f>
        <v>0</v>
      </c>
      <c r="BD16" s="618">
        <f>+AY16-'T2'!F13</f>
        <v>0</v>
      </c>
      <c r="BE16" s="618">
        <f>+BA16-'T2'!H13</f>
        <v>0</v>
      </c>
      <c r="BF16" s="28"/>
    </row>
    <row r="17" spans="1:58" ht="15" customHeight="1">
      <c r="A17" s="24"/>
      <c r="B17" s="25"/>
      <c r="C17" s="25"/>
      <c r="D17" s="25"/>
      <c r="E17" s="25"/>
      <c r="F17" s="25"/>
      <c r="G17" s="527"/>
      <c r="H17" s="527"/>
      <c r="I17" s="527"/>
      <c r="J17" s="527"/>
      <c r="K17" s="531"/>
      <c r="L17" s="527"/>
      <c r="M17" s="527"/>
      <c r="N17" s="527"/>
      <c r="O17" s="527"/>
      <c r="P17" s="531"/>
      <c r="Q17" s="527"/>
      <c r="R17" s="527"/>
      <c r="S17" s="527"/>
      <c r="T17" s="527"/>
      <c r="U17" s="531"/>
      <c r="V17" s="527"/>
      <c r="W17" s="527"/>
      <c r="X17" s="527"/>
      <c r="Y17" s="527"/>
      <c r="Z17" s="531"/>
      <c r="AA17" s="527"/>
      <c r="AB17" s="527"/>
      <c r="AC17" s="527"/>
      <c r="AD17" s="527"/>
      <c r="AE17" s="531"/>
      <c r="AF17" s="528"/>
      <c r="AG17" s="528"/>
      <c r="AH17" s="527"/>
      <c r="AI17" s="527"/>
      <c r="AJ17" s="531"/>
      <c r="AK17" s="528"/>
      <c r="AL17" s="528"/>
      <c r="AM17" s="527"/>
      <c r="AN17" s="527"/>
      <c r="AO17" s="531"/>
      <c r="AP17" s="524"/>
      <c r="AQ17" s="531"/>
      <c r="AR17" s="533"/>
      <c r="AS17" s="531"/>
      <c r="AT17" s="533"/>
      <c r="AU17" s="531"/>
      <c r="AV17" s="533"/>
      <c r="AW17" s="531"/>
      <c r="AX17" s="533"/>
      <c r="AY17" s="611"/>
      <c r="AZ17" s="533"/>
      <c r="BA17" s="611"/>
      <c r="BB17" s="533"/>
      <c r="BC17" s="531"/>
      <c r="BD17" s="619"/>
      <c r="BE17" s="619"/>
      <c r="BF17" s="28"/>
    </row>
    <row r="18" spans="1:58" ht="15" customHeight="1">
      <c r="A18" s="24"/>
      <c r="B18" s="25"/>
      <c r="C18" s="25" t="s">
        <v>19</v>
      </c>
      <c r="D18" s="25" t="s">
        <v>352</v>
      </c>
      <c r="E18" s="536"/>
      <c r="F18" s="536"/>
      <c r="G18" s="534">
        <v>0</v>
      </c>
      <c r="H18" s="534">
        <v>0</v>
      </c>
      <c r="I18" s="534">
        <v>0</v>
      </c>
      <c r="J18" s="534">
        <v>0</v>
      </c>
      <c r="K18" s="527">
        <f>SUM(G18:J18)</f>
        <v>0</v>
      </c>
      <c r="L18" s="534">
        <v>0</v>
      </c>
      <c r="M18" s="534">
        <v>0</v>
      </c>
      <c r="N18" s="534">
        <v>0</v>
      </c>
      <c r="O18" s="534">
        <v>0</v>
      </c>
      <c r="P18" s="527">
        <f>SUM(L18:O18)</f>
        <v>0</v>
      </c>
      <c r="Q18" s="534">
        <v>0</v>
      </c>
      <c r="R18" s="534">
        <v>0</v>
      </c>
      <c r="S18" s="534">
        <v>0</v>
      </c>
      <c r="T18" s="534">
        <v>0</v>
      </c>
      <c r="U18" s="527">
        <f>SUM(Q18:T18)</f>
        <v>0</v>
      </c>
      <c r="V18" s="534">
        <v>0</v>
      </c>
      <c r="W18" s="534">
        <v>0</v>
      </c>
      <c r="X18" s="534">
        <v>0</v>
      </c>
      <c r="Y18" s="534">
        <v>0</v>
      </c>
      <c r="Z18" s="527">
        <f>SUM(V18:Y18)</f>
        <v>0</v>
      </c>
      <c r="AA18" s="534">
        <v>0</v>
      </c>
      <c r="AB18" s="534">
        <v>0</v>
      </c>
      <c r="AC18" s="534">
        <v>0</v>
      </c>
      <c r="AD18" s="534">
        <v>0</v>
      </c>
      <c r="AE18" s="527">
        <f>SUM(AA18:AD18)</f>
        <v>0</v>
      </c>
      <c r="AF18" s="535"/>
      <c r="AG18" s="535"/>
      <c r="AH18" s="535"/>
      <c r="AI18" s="535"/>
      <c r="AJ18" s="528"/>
      <c r="AK18" s="535"/>
      <c r="AL18" s="535"/>
      <c r="AM18" s="534">
        <v>0</v>
      </c>
      <c r="AN18" s="534">
        <v>0</v>
      </c>
      <c r="AO18" s="527">
        <f>SUM(AK18:AN18)</f>
        <v>0</v>
      </c>
      <c r="AP18" s="26"/>
      <c r="AQ18" s="527">
        <f>SUM(G18,Q18,L18,V18,AA18,AK18,AF18)</f>
        <v>0</v>
      </c>
      <c r="AR18" s="27" t="e">
        <f>AQ18/(AQ18+AS18)</f>
        <v>#DIV/0!</v>
      </c>
      <c r="AS18" s="527">
        <f>SUM(H18,R18,M18,W18,AB18,AL18,AG18)</f>
        <v>0</v>
      </c>
      <c r="AT18" s="27" t="e">
        <f>AS18/(AQ18+AS18)</f>
        <v>#DIV/0!</v>
      </c>
      <c r="AU18" s="527">
        <f>SUM(I18,N18,S18,X18,AC18,AM18,AH18)</f>
        <v>0</v>
      </c>
      <c r="AV18" s="27" t="e">
        <f>AU18/(AU18+AW18)</f>
        <v>#DIV/0!</v>
      </c>
      <c r="AW18" s="527">
        <f>SUM(J18,O18,T18,Y18,AD18,AN18,AI18)</f>
        <v>0</v>
      </c>
      <c r="AX18" s="27" t="e">
        <f>AW18/(AU18+AW18)</f>
        <v>#DIV/0!</v>
      </c>
      <c r="AY18" s="612">
        <f>+AQ18+AU18</f>
        <v>0</v>
      </c>
      <c r="AZ18" s="27" t="e">
        <f>+AY18/BC18</f>
        <v>#DIV/0!</v>
      </c>
      <c r="BA18" s="612">
        <f>+AS18+AW18</f>
        <v>0</v>
      </c>
      <c r="BB18" s="27" t="e">
        <f>+BA18/BC18</f>
        <v>#DIV/0!</v>
      </c>
      <c r="BC18" s="527">
        <f>+AY18+BA18</f>
        <v>0</v>
      </c>
      <c r="BD18" s="618">
        <f>+AY18-'T2'!F15</f>
        <v>0</v>
      </c>
      <c r="BE18" s="618">
        <f>+BA18-'T2'!H15</f>
        <v>0</v>
      </c>
      <c r="BF18" s="28"/>
    </row>
    <row r="19" spans="1:58" ht="15" customHeight="1">
      <c r="A19" s="24"/>
      <c r="B19" s="25"/>
      <c r="C19" s="25"/>
      <c r="D19" s="25"/>
      <c r="E19" s="536"/>
      <c r="F19" s="536"/>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8"/>
      <c r="AG19" s="528"/>
      <c r="AH19" s="527"/>
      <c r="AI19" s="527"/>
      <c r="AJ19" s="527"/>
      <c r="AK19" s="528"/>
      <c r="AL19" s="528"/>
      <c r="AM19" s="527"/>
      <c r="AN19" s="527"/>
      <c r="AO19" s="527"/>
      <c r="AP19" s="537"/>
      <c r="AQ19" s="527"/>
      <c r="AR19" s="27"/>
      <c r="AS19" s="527"/>
      <c r="AT19" s="27"/>
      <c r="AU19" s="527"/>
      <c r="AV19" s="27"/>
      <c r="AW19" s="527"/>
      <c r="AX19" s="27"/>
      <c r="AY19" s="612"/>
      <c r="AZ19" s="27"/>
      <c r="BA19" s="612"/>
      <c r="BB19" s="27"/>
      <c r="BC19" s="527"/>
      <c r="BD19" s="618"/>
      <c r="BE19" s="618"/>
      <c r="BF19" s="28"/>
    </row>
    <row r="20" spans="1:58" ht="15" customHeight="1">
      <c r="A20" s="24"/>
      <c r="B20" s="25"/>
      <c r="C20" s="25"/>
      <c r="D20" s="25"/>
      <c r="E20" s="536"/>
      <c r="F20" s="536"/>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8"/>
      <c r="AG20" s="528"/>
      <c r="AH20" s="527"/>
      <c r="AI20" s="527"/>
      <c r="AJ20" s="527"/>
      <c r="AK20" s="528"/>
      <c r="AL20" s="528"/>
      <c r="AM20" s="527"/>
      <c r="AN20" s="527"/>
      <c r="AO20" s="527"/>
      <c r="AP20" s="537"/>
      <c r="AQ20" s="527"/>
      <c r="AR20" s="27"/>
      <c r="AS20" s="527"/>
      <c r="AT20" s="27"/>
      <c r="AU20" s="527"/>
      <c r="AV20" s="27"/>
      <c r="AW20" s="527"/>
      <c r="AX20" s="27"/>
      <c r="AY20" s="612"/>
      <c r="AZ20" s="27"/>
      <c r="BA20" s="612"/>
      <c r="BB20" s="27"/>
      <c r="BC20" s="527"/>
      <c r="BD20" s="618"/>
      <c r="BE20" s="618"/>
      <c r="BF20" s="28"/>
    </row>
    <row r="21" spans="1:58" ht="15" customHeight="1">
      <c r="A21" s="24"/>
      <c r="B21" s="25" t="s">
        <v>22</v>
      </c>
      <c r="C21" s="25" t="s">
        <v>353</v>
      </c>
      <c r="D21" s="25"/>
      <c r="E21" s="25"/>
      <c r="F21" s="25"/>
      <c r="G21" s="527">
        <f>SUM(G23:G29)</f>
        <v>0</v>
      </c>
      <c r="H21" s="527">
        <f>SUM(H23:H29)</f>
        <v>0</v>
      </c>
      <c r="I21" s="527">
        <f>SUM(I23:I29)</f>
        <v>0</v>
      </c>
      <c r="J21" s="527">
        <f>SUM(J23:J29)</f>
        <v>0</v>
      </c>
      <c r="K21" s="527">
        <f>SUM(G21:J21)</f>
        <v>0</v>
      </c>
      <c r="L21" s="527">
        <f>SUM(L23:L29)</f>
        <v>0</v>
      </c>
      <c r="M21" s="527">
        <f>SUM(M23:M29)</f>
        <v>0</v>
      </c>
      <c r="N21" s="527">
        <f>SUM(N23:N29)</f>
        <v>0</v>
      </c>
      <c r="O21" s="527">
        <f>SUM(O23:O29)</f>
        <v>0</v>
      </c>
      <c r="P21" s="527">
        <f>SUM(L21:O21)</f>
        <v>0</v>
      </c>
      <c r="Q21" s="527">
        <f>SUM(Q23:Q29)</f>
        <v>0</v>
      </c>
      <c r="R21" s="527">
        <f>SUM(R23:R29)</f>
        <v>0</v>
      </c>
      <c r="S21" s="527">
        <f>SUM(S23:S29)</f>
        <v>0</v>
      </c>
      <c r="T21" s="527">
        <f>SUM(T23:T29)</f>
        <v>0</v>
      </c>
      <c r="U21" s="527">
        <f>SUM(Q21:T21)</f>
        <v>0</v>
      </c>
      <c r="V21" s="527">
        <f>SUM(V23:V29)</f>
        <v>0</v>
      </c>
      <c r="W21" s="527">
        <f>SUM(W23:W29)</f>
        <v>0</v>
      </c>
      <c r="X21" s="527">
        <f>SUM(X23:X29)</f>
        <v>0</v>
      </c>
      <c r="Y21" s="527">
        <f>SUM(Y23:Y29)</f>
        <v>0</v>
      </c>
      <c r="Z21" s="527">
        <f>SUM(V21:Y21)</f>
        <v>0</v>
      </c>
      <c r="AA21" s="527">
        <f>SUM(AA23:AA29)</f>
        <v>0</v>
      </c>
      <c r="AB21" s="527">
        <f>SUM(AB23:AB29)</f>
        <v>0</v>
      </c>
      <c r="AC21" s="527">
        <f>SUM(AC23:AC29)</f>
        <v>0</v>
      </c>
      <c r="AD21" s="527">
        <f>SUM(AD23:AD29)</f>
        <v>0</v>
      </c>
      <c r="AE21" s="527">
        <f>SUM(AA21:AD21)</f>
        <v>0</v>
      </c>
      <c r="AF21" s="528"/>
      <c r="AG21" s="528"/>
      <c r="AH21" s="527">
        <f>SUM(AH23:AH29)</f>
        <v>0</v>
      </c>
      <c r="AI21" s="527">
        <f>SUM(AI23:AI29)</f>
        <v>0</v>
      </c>
      <c r="AJ21" s="527">
        <f>SUM(AF21:AI21)</f>
        <v>0</v>
      </c>
      <c r="AK21" s="528"/>
      <c r="AL21" s="528"/>
      <c r="AM21" s="527">
        <f>SUM(AM23:AM29)</f>
        <v>0</v>
      </c>
      <c r="AN21" s="527">
        <f>SUM(AN23:AN29)</f>
        <v>0</v>
      </c>
      <c r="AO21" s="527">
        <f>SUM(AK21:AN21)</f>
        <v>0</v>
      </c>
      <c r="AP21" s="26"/>
      <c r="AQ21" s="527">
        <f>SUM(AQ23:AQ29)</f>
        <v>0</v>
      </c>
      <c r="AR21" s="27" t="e">
        <f>AQ21/(AQ21+AS21)</f>
        <v>#DIV/0!</v>
      </c>
      <c r="AS21" s="527">
        <f>SUM(AS23:AS29)</f>
        <v>0</v>
      </c>
      <c r="AT21" s="27" t="e">
        <f>AS21/(AQ21+AS21)</f>
        <v>#DIV/0!</v>
      </c>
      <c r="AU21" s="527">
        <f>SUM(AU23:AU29)</f>
        <v>0</v>
      </c>
      <c r="AV21" s="27" t="e">
        <f>AU21/(AU21+AW21)</f>
        <v>#DIV/0!</v>
      </c>
      <c r="AW21" s="527">
        <f>SUM(AW23:AW29)</f>
        <v>0</v>
      </c>
      <c r="AX21" s="27" t="e">
        <f>AW21/(AU21+AW21)</f>
        <v>#DIV/0!</v>
      </c>
      <c r="AY21" s="527">
        <f>SUM(AY23:AY29)</f>
        <v>0</v>
      </c>
      <c r="AZ21" s="529" t="e">
        <f>+AY21/BC21</f>
        <v>#DIV/0!</v>
      </c>
      <c r="BA21" s="527">
        <f>SUM(BA23:BA29)</f>
        <v>0</v>
      </c>
      <c r="BB21" s="529" t="e">
        <f>+BA21/BC21</f>
        <v>#DIV/0!</v>
      </c>
      <c r="BC21" s="527">
        <f>SUM(BC23:BC29)</f>
        <v>0</v>
      </c>
      <c r="BD21" s="618">
        <f>+AY21-'T2'!F17</f>
        <v>0</v>
      </c>
      <c r="BE21" s="618">
        <f>+BA21-'T2'!H17</f>
        <v>0</v>
      </c>
      <c r="BF21" s="28"/>
    </row>
    <row r="22" spans="1:58" ht="15" customHeight="1">
      <c r="A22" s="24"/>
      <c r="B22" s="25"/>
      <c r="C22" s="25"/>
      <c r="D22" s="25"/>
      <c r="E22" s="25"/>
      <c r="F22" s="25"/>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2"/>
      <c r="AG22" s="532"/>
      <c r="AH22" s="531"/>
      <c r="AI22" s="531"/>
      <c r="AJ22" s="531"/>
      <c r="AK22" s="532"/>
      <c r="AL22" s="532"/>
      <c r="AM22" s="531"/>
      <c r="AN22" s="531"/>
      <c r="AO22" s="531"/>
      <c r="AP22" s="524"/>
      <c r="AQ22" s="531"/>
      <c r="AR22" s="533"/>
      <c r="AS22" s="531"/>
      <c r="AT22" s="533"/>
      <c r="AU22" s="531"/>
      <c r="AV22" s="533"/>
      <c r="AW22" s="531"/>
      <c r="AX22" s="533"/>
      <c r="AY22" s="611"/>
      <c r="AZ22" s="533"/>
      <c r="BA22" s="611"/>
      <c r="BB22" s="533"/>
      <c r="BC22" s="531"/>
      <c r="BD22" s="619"/>
      <c r="BE22" s="619"/>
      <c r="BF22" s="28"/>
    </row>
    <row r="23" spans="1:58" ht="15" customHeight="1">
      <c r="A23" s="24"/>
      <c r="B23" s="25"/>
      <c r="C23" s="25" t="s">
        <v>379</v>
      </c>
      <c r="D23" s="25" t="s">
        <v>340</v>
      </c>
      <c r="E23" s="25"/>
      <c r="F23" s="25"/>
      <c r="G23" s="535"/>
      <c r="H23" s="534">
        <v>0</v>
      </c>
      <c r="I23" s="535"/>
      <c r="J23" s="534">
        <v>0</v>
      </c>
      <c r="K23" s="527">
        <f t="shared" ref="K23:K29" si="0">SUM(G23:J23)</f>
        <v>0</v>
      </c>
      <c r="L23" s="535"/>
      <c r="M23" s="534">
        <v>0</v>
      </c>
      <c r="N23" s="535"/>
      <c r="O23" s="534">
        <v>0</v>
      </c>
      <c r="P23" s="527">
        <f t="shared" ref="P23:P29" si="1">SUM(L23:O23)</f>
        <v>0</v>
      </c>
      <c r="Q23" s="535"/>
      <c r="R23" s="534">
        <v>0</v>
      </c>
      <c r="S23" s="535"/>
      <c r="T23" s="534">
        <v>0</v>
      </c>
      <c r="U23" s="527">
        <f t="shared" ref="U23:U28" si="2">SUM(Q23:T23)</f>
        <v>0</v>
      </c>
      <c r="V23" s="535"/>
      <c r="W23" s="534">
        <v>0</v>
      </c>
      <c r="X23" s="535"/>
      <c r="Y23" s="534">
        <v>0</v>
      </c>
      <c r="Z23" s="527">
        <f t="shared" ref="Z23:Z28" si="3">SUM(V23:Y23)</f>
        <v>0</v>
      </c>
      <c r="AA23" s="535"/>
      <c r="AB23" s="534">
        <v>0</v>
      </c>
      <c r="AC23" s="535"/>
      <c r="AD23" s="534">
        <v>0</v>
      </c>
      <c r="AE23" s="527">
        <f t="shared" ref="AE23:AE28" si="4">SUM(AA23:AD23)</f>
        <v>0</v>
      </c>
      <c r="AF23" s="535"/>
      <c r="AG23" s="535"/>
      <c r="AH23" s="535"/>
      <c r="AI23" s="534">
        <v>0</v>
      </c>
      <c r="AJ23" s="527">
        <f t="shared" ref="AJ23:AJ28" si="5">SUM(AF23:AI23)</f>
        <v>0</v>
      </c>
      <c r="AK23" s="535"/>
      <c r="AL23" s="535"/>
      <c r="AM23" s="535"/>
      <c r="AN23" s="534">
        <v>0</v>
      </c>
      <c r="AO23" s="527">
        <f t="shared" ref="AO23:AO29" si="6">SUM(AK23:AN23)</f>
        <v>0</v>
      </c>
      <c r="AP23" s="26"/>
      <c r="AQ23" s="528"/>
      <c r="AR23" s="555"/>
      <c r="AS23" s="527">
        <f t="shared" ref="AS23:AS28" si="7">SUM(H23,R23,M23,W23,AB23,AL23,AG23)</f>
        <v>0</v>
      </c>
      <c r="AT23" s="27" t="e">
        <f t="shared" ref="AT23:AT28" si="8">AS23/(AQ23+AS23)</f>
        <v>#DIV/0!</v>
      </c>
      <c r="AU23" s="528"/>
      <c r="AV23" s="555"/>
      <c r="AW23" s="527">
        <f t="shared" ref="AW23:AW28" si="9">SUM(J23,O23,T23,Y23,AD23,AN23,AI23)</f>
        <v>0</v>
      </c>
      <c r="AX23" s="27" t="e">
        <f t="shared" ref="AX23:AX28" si="10">AW23/(AU23+AW23)</f>
        <v>#DIV/0!</v>
      </c>
      <c r="AY23" s="800"/>
      <c r="AZ23" s="555"/>
      <c r="BA23" s="612">
        <f t="shared" ref="BA23:BA28" si="11">+AS23+AW23</f>
        <v>0</v>
      </c>
      <c r="BB23" s="27" t="e">
        <f t="shared" ref="BB23:BB28" si="12">+BA23/BC23</f>
        <v>#DIV/0!</v>
      </c>
      <c r="BC23" s="527">
        <f>+AY23+BA23</f>
        <v>0</v>
      </c>
      <c r="BD23" s="618">
        <f>+AY23-'T2'!F19</f>
        <v>0</v>
      </c>
      <c r="BE23" s="618">
        <f>+BA23-'T2'!H19</f>
        <v>0</v>
      </c>
      <c r="BF23" s="28"/>
    </row>
    <row r="24" spans="1:58" ht="15" customHeight="1">
      <c r="A24" s="24"/>
      <c r="B24" s="25"/>
      <c r="C24" s="25" t="s">
        <v>380</v>
      </c>
      <c r="D24" s="25" t="s">
        <v>341</v>
      </c>
      <c r="E24" s="536"/>
      <c r="F24" s="536"/>
      <c r="G24" s="535"/>
      <c r="H24" s="534">
        <v>0</v>
      </c>
      <c r="I24" s="535"/>
      <c r="J24" s="534">
        <v>0</v>
      </c>
      <c r="K24" s="527">
        <f t="shared" si="0"/>
        <v>0</v>
      </c>
      <c r="L24" s="535"/>
      <c r="M24" s="534">
        <v>0</v>
      </c>
      <c r="N24" s="535"/>
      <c r="O24" s="534">
        <v>0</v>
      </c>
      <c r="P24" s="527">
        <f t="shared" si="1"/>
        <v>0</v>
      </c>
      <c r="Q24" s="535"/>
      <c r="R24" s="534">
        <v>0</v>
      </c>
      <c r="S24" s="535"/>
      <c r="T24" s="534">
        <v>0</v>
      </c>
      <c r="U24" s="527">
        <f t="shared" si="2"/>
        <v>0</v>
      </c>
      <c r="V24" s="535"/>
      <c r="W24" s="534">
        <v>0</v>
      </c>
      <c r="X24" s="535"/>
      <c r="Y24" s="534">
        <v>0</v>
      </c>
      <c r="Z24" s="527">
        <f t="shared" si="3"/>
        <v>0</v>
      </c>
      <c r="AA24" s="535"/>
      <c r="AB24" s="534">
        <v>0</v>
      </c>
      <c r="AC24" s="535"/>
      <c r="AD24" s="534">
        <v>0</v>
      </c>
      <c r="AE24" s="527">
        <f t="shared" si="4"/>
        <v>0</v>
      </c>
      <c r="AF24" s="535"/>
      <c r="AG24" s="535"/>
      <c r="AH24" s="535"/>
      <c r="AI24" s="534">
        <v>0</v>
      </c>
      <c r="AJ24" s="527">
        <f t="shared" si="5"/>
        <v>0</v>
      </c>
      <c r="AK24" s="535"/>
      <c r="AL24" s="535"/>
      <c r="AM24" s="535"/>
      <c r="AN24" s="534">
        <v>0</v>
      </c>
      <c r="AO24" s="527">
        <f t="shared" si="6"/>
        <v>0</v>
      </c>
      <c r="AP24" s="26"/>
      <c r="AQ24" s="528"/>
      <c r="AR24" s="555"/>
      <c r="AS24" s="527">
        <f t="shared" si="7"/>
        <v>0</v>
      </c>
      <c r="AT24" s="27" t="e">
        <f t="shared" si="8"/>
        <v>#DIV/0!</v>
      </c>
      <c r="AU24" s="528"/>
      <c r="AV24" s="555"/>
      <c r="AW24" s="527">
        <f t="shared" si="9"/>
        <v>0</v>
      </c>
      <c r="AX24" s="27" t="e">
        <f t="shared" si="10"/>
        <v>#DIV/0!</v>
      </c>
      <c r="AY24" s="800"/>
      <c r="AZ24" s="555"/>
      <c r="BA24" s="612">
        <f t="shared" si="11"/>
        <v>0</v>
      </c>
      <c r="BB24" s="27" t="e">
        <f t="shared" si="12"/>
        <v>#DIV/0!</v>
      </c>
      <c r="BC24" s="527">
        <f t="shared" ref="BC24:BC28" si="13">+AY24+BA24</f>
        <v>0</v>
      </c>
      <c r="BD24" s="618">
        <f>+AY24-'T2'!F20</f>
        <v>0</v>
      </c>
      <c r="BE24" s="618">
        <f>+BA24-'T2'!H20</f>
        <v>0</v>
      </c>
      <c r="BF24" s="28"/>
    </row>
    <row r="25" spans="1:58" ht="15" customHeight="1">
      <c r="A25" s="24"/>
      <c r="B25" s="25"/>
      <c r="C25" s="25" t="s">
        <v>381</v>
      </c>
      <c r="D25" s="25" t="s">
        <v>342</v>
      </c>
      <c r="E25" s="25"/>
      <c r="F25" s="25"/>
      <c r="G25" s="534">
        <v>0</v>
      </c>
      <c r="H25" s="534">
        <v>0</v>
      </c>
      <c r="I25" s="534">
        <v>0</v>
      </c>
      <c r="J25" s="534">
        <v>0</v>
      </c>
      <c r="K25" s="527">
        <f t="shared" si="0"/>
        <v>0</v>
      </c>
      <c r="L25" s="534">
        <v>0</v>
      </c>
      <c r="M25" s="534">
        <v>0</v>
      </c>
      <c r="N25" s="534">
        <v>0</v>
      </c>
      <c r="O25" s="534">
        <v>0</v>
      </c>
      <c r="P25" s="527">
        <f t="shared" si="1"/>
        <v>0</v>
      </c>
      <c r="Q25" s="534">
        <v>0</v>
      </c>
      <c r="R25" s="534">
        <v>0</v>
      </c>
      <c r="S25" s="534">
        <v>0</v>
      </c>
      <c r="T25" s="534">
        <v>0</v>
      </c>
      <c r="U25" s="527">
        <f t="shared" si="2"/>
        <v>0</v>
      </c>
      <c r="V25" s="534">
        <v>0</v>
      </c>
      <c r="W25" s="534">
        <v>0</v>
      </c>
      <c r="X25" s="534">
        <v>0</v>
      </c>
      <c r="Y25" s="534">
        <v>0</v>
      </c>
      <c r="Z25" s="527">
        <f t="shared" si="3"/>
        <v>0</v>
      </c>
      <c r="AA25" s="534">
        <v>0</v>
      </c>
      <c r="AB25" s="534">
        <v>0</v>
      </c>
      <c r="AC25" s="534">
        <v>0</v>
      </c>
      <c r="AD25" s="534">
        <v>0</v>
      </c>
      <c r="AE25" s="527">
        <f t="shared" si="4"/>
        <v>0</v>
      </c>
      <c r="AF25" s="535"/>
      <c r="AG25" s="535"/>
      <c r="AH25" s="534">
        <v>0</v>
      </c>
      <c r="AI25" s="534">
        <v>0</v>
      </c>
      <c r="AJ25" s="527">
        <f t="shared" si="5"/>
        <v>0</v>
      </c>
      <c r="AK25" s="535"/>
      <c r="AL25" s="535"/>
      <c r="AM25" s="534">
        <v>0</v>
      </c>
      <c r="AN25" s="534">
        <v>0</v>
      </c>
      <c r="AO25" s="527">
        <f t="shared" si="6"/>
        <v>0</v>
      </c>
      <c r="AP25" s="26"/>
      <c r="AQ25" s="527">
        <f t="shared" ref="AQ25:AQ28" si="14">SUM(G25,Q25,L25,V25,AA25,AK25,AF25)</f>
        <v>0</v>
      </c>
      <c r="AR25" s="27" t="e">
        <f t="shared" ref="AR25:AR28" si="15">AQ25/(AQ25+AS25)</f>
        <v>#DIV/0!</v>
      </c>
      <c r="AS25" s="527">
        <f t="shared" si="7"/>
        <v>0</v>
      </c>
      <c r="AT25" s="27" t="e">
        <f t="shared" si="8"/>
        <v>#DIV/0!</v>
      </c>
      <c r="AU25" s="527">
        <f t="shared" ref="AU25:AU28" si="16">SUM(I25,N25,S25,X25,AC25,AM25,AH25)</f>
        <v>0</v>
      </c>
      <c r="AV25" s="27" t="e">
        <f t="shared" ref="AV25:AV28" si="17">AU25/(AU25+AW25)</f>
        <v>#DIV/0!</v>
      </c>
      <c r="AW25" s="527">
        <f t="shared" si="9"/>
        <v>0</v>
      </c>
      <c r="AX25" s="27" t="e">
        <f t="shared" si="10"/>
        <v>#DIV/0!</v>
      </c>
      <c r="AY25" s="612">
        <f t="shared" ref="AY25:AY28" si="18">+AQ25+AU25</f>
        <v>0</v>
      </c>
      <c r="AZ25" s="27" t="e">
        <f t="shared" ref="AZ25:AZ28" si="19">+AY25/BC25</f>
        <v>#DIV/0!</v>
      </c>
      <c r="BA25" s="612">
        <f t="shared" si="11"/>
        <v>0</v>
      </c>
      <c r="BB25" s="27" t="e">
        <f t="shared" si="12"/>
        <v>#DIV/0!</v>
      </c>
      <c r="BC25" s="527">
        <f t="shared" si="13"/>
        <v>0</v>
      </c>
      <c r="BD25" s="618">
        <f>+AY25-'T2'!F21</f>
        <v>0</v>
      </c>
      <c r="BE25" s="618">
        <f>+BA25-'T2'!H21</f>
        <v>0</v>
      </c>
      <c r="BF25" s="28"/>
    </row>
    <row r="26" spans="1:58" ht="15" customHeight="1">
      <c r="A26" s="24"/>
      <c r="B26" s="25"/>
      <c r="C26" s="25" t="s">
        <v>382</v>
      </c>
      <c r="D26" s="25" t="s">
        <v>343</v>
      </c>
      <c r="E26" s="25"/>
      <c r="F26" s="25"/>
      <c r="G26" s="535"/>
      <c r="H26" s="534">
        <v>0</v>
      </c>
      <c r="I26" s="535"/>
      <c r="J26" s="534">
        <v>0</v>
      </c>
      <c r="K26" s="527">
        <f t="shared" si="0"/>
        <v>0</v>
      </c>
      <c r="L26" s="535"/>
      <c r="M26" s="534">
        <v>0</v>
      </c>
      <c r="N26" s="535"/>
      <c r="O26" s="534">
        <v>0</v>
      </c>
      <c r="P26" s="527">
        <f t="shared" si="1"/>
        <v>0</v>
      </c>
      <c r="Q26" s="535"/>
      <c r="R26" s="534">
        <v>0</v>
      </c>
      <c r="S26" s="535"/>
      <c r="T26" s="534">
        <v>0</v>
      </c>
      <c r="U26" s="527">
        <f t="shared" si="2"/>
        <v>0</v>
      </c>
      <c r="V26" s="535"/>
      <c r="W26" s="534">
        <v>0</v>
      </c>
      <c r="X26" s="535"/>
      <c r="Y26" s="534">
        <v>0</v>
      </c>
      <c r="Z26" s="527">
        <f t="shared" si="3"/>
        <v>0</v>
      </c>
      <c r="AA26" s="535"/>
      <c r="AB26" s="534">
        <v>0</v>
      </c>
      <c r="AC26" s="535"/>
      <c r="AD26" s="534">
        <v>0</v>
      </c>
      <c r="AE26" s="527">
        <f t="shared" si="4"/>
        <v>0</v>
      </c>
      <c r="AF26" s="535"/>
      <c r="AG26" s="535"/>
      <c r="AH26" s="535"/>
      <c r="AI26" s="534">
        <v>0</v>
      </c>
      <c r="AJ26" s="527">
        <f t="shared" si="5"/>
        <v>0</v>
      </c>
      <c r="AK26" s="535"/>
      <c r="AL26" s="535"/>
      <c r="AM26" s="535"/>
      <c r="AN26" s="534">
        <v>0</v>
      </c>
      <c r="AO26" s="527">
        <f t="shared" si="6"/>
        <v>0</v>
      </c>
      <c r="AP26" s="26"/>
      <c r="AQ26" s="528"/>
      <c r="AR26" s="555"/>
      <c r="AS26" s="527">
        <f t="shared" si="7"/>
        <v>0</v>
      </c>
      <c r="AT26" s="27" t="e">
        <f t="shared" si="8"/>
        <v>#DIV/0!</v>
      </c>
      <c r="AU26" s="528"/>
      <c r="AV26" s="555"/>
      <c r="AW26" s="527">
        <f t="shared" si="9"/>
        <v>0</v>
      </c>
      <c r="AX26" s="27" t="e">
        <f t="shared" si="10"/>
        <v>#DIV/0!</v>
      </c>
      <c r="AY26" s="800"/>
      <c r="AZ26" s="555"/>
      <c r="BA26" s="612">
        <f t="shared" si="11"/>
        <v>0</v>
      </c>
      <c r="BB26" s="27" t="e">
        <f t="shared" si="12"/>
        <v>#DIV/0!</v>
      </c>
      <c r="BC26" s="527">
        <f t="shared" si="13"/>
        <v>0</v>
      </c>
      <c r="BD26" s="618">
        <f>+AY26-'T2'!F22</f>
        <v>0</v>
      </c>
      <c r="BE26" s="618">
        <f>+BA26-'T2'!H22</f>
        <v>0</v>
      </c>
      <c r="BF26" s="28"/>
    </row>
    <row r="27" spans="1:58" ht="15" customHeight="1">
      <c r="A27" s="24"/>
      <c r="B27" s="25"/>
      <c r="C27" s="25" t="s">
        <v>383</v>
      </c>
      <c r="D27" s="25" t="s">
        <v>344</v>
      </c>
      <c r="E27" s="25"/>
      <c r="F27" s="25"/>
      <c r="G27" s="535"/>
      <c r="H27" s="534">
        <v>0</v>
      </c>
      <c r="I27" s="535"/>
      <c r="J27" s="534">
        <v>0</v>
      </c>
      <c r="K27" s="527">
        <f t="shared" si="0"/>
        <v>0</v>
      </c>
      <c r="L27" s="535"/>
      <c r="M27" s="534">
        <v>0</v>
      </c>
      <c r="N27" s="535"/>
      <c r="O27" s="534">
        <v>0</v>
      </c>
      <c r="P27" s="527">
        <f t="shared" si="1"/>
        <v>0</v>
      </c>
      <c r="Q27" s="535"/>
      <c r="R27" s="534">
        <v>0</v>
      </c>
      <c r="S27" s="535"/>
      <c r="T27" s="534">
        <v>0</v>
      </c>
      <c r="U27" s="527">
        <f t="shared" si="2"/>
        <v>0</v>
      </c>
      <c r="V27" s="535"/>
      <c r="W27" s="534">
        <v>0</v>
      </c>
      <c r="X27" s="535"/>
      <c r="Y27" s="534">
        <v>0</v>
      </c>
      <c r="Z27" s="527">
        <f t="shared" si="3"/>
        <v>0</v>
      </c>
      <c r="AA27" s="535"/>
      <c r="AB27" s="534">
        <v>0</v>
      </c>
      <c r="AC27" s="535"/>
      <c r="AD27" s="534">
        <v>0</v>
      </c>
      <c r="AE27" s="527">
        <f t="shared" si="4"/>
        <v>0</v>
      </c>
      <c r="AF27" s="535"/>
      <c r="AG27" s="535"/>
      <c r="AH27" s="535"/>
      <c r="AI27" s="534">
        <v>0</v>
      </c>
      <c r="AJ27" s="527">
        <f t="shared" si="5"/>
        <v>0</v>
      </c>
      <c r="AK27" s="535"/>
      <c r="AL27" s="535"/>
      <c r="AM27" s="535"/>
      <c r="AN27" s="534">
        <v>0</v>
      </c>
      <c r="AO27" s="527">
        <f t="shared" si="6"/>
        <v>0</v>
      </c>
      <c r="AP27" s="26"/>
      <c r="AQ27" s="528"/>
      <c r="AR27" s="555"/>
      <c r="AS27" s="527">
        <f t="shared" si="7"/>
        <v>0</v>
      </c>
      <c r="AT27" s="27" t="e">
        <f t="shared" si="8"/>
        <v>#DIV/0!</v>
      </c>
      <c r="AU27" s="528"/>
      <c r="AV27" s="555"/>
      <c r="AW27" s="527">
        <f t="shared" si="9"/>
        <v>0</v>
      </c>
      <c r="AX27" s="27" t="e">
        <f t="shared" si="10"/>
        <v>#DIV/0!</v>
      </c>
      <c r="AY27" s="800"/>
      <c r="AZ27" s="555"/>
      <c r="BA27" s="612">
        <f t="shared" si="11"/>
        <v>0</v>
      </c>
      <c r="BB27" s="27" t="e">
        <f t="shared" si="12"/>
        <v>#DIV/0!</v>
      </c>
      <c r="BC27" s="527">
        <f t="shared" si="13"/>
        <v>0</v>
      </c>
      <c r="BD27" s="618">
        <f>+AY27-'T2'!F23</f>
        <v>0</v>
      </c>
      <c r="BE27" s="618">
        <f>+BA27-'T2'!H23</f>
        <v>0</v>
      </c>
      <c r="BF27" s="28"/>
    </row>
    <row r="28" spans="1:58" ht="15" customHeight="1">
      <c r="A28" s="24"/>
      <c r="B28" s="25"/>
      <c r="C28" s="25" t="s">
        <v>384</v>
      </c>
      <c r="D28" s="25" t="s">
        <v>345</v>
      </c>
      <c r="E28" s="25"/>
      <c r="F28" s="25"/>
      <c r="G28" s="534">
        <v>0</v>
      </c>
      <c r="H28" s="534">
        <v>0</v>
      </c>
      <c r="I28" s="534">
        <v>0</v>
      </c>
      <c r="J28" s="534">
        <v>0</v>
      </c>
      <c r="K28" s="527">
        <f t="shared" si="0"/>
        <v>0</v>
      </c>
      <c r="L28" s="534">
        <v>0</v>
      </c>
      <c r="M28" s="534">
        <v>0</v>
      </c>
      <c r="N28" s="534">
        <v>0</v>
      </c>
      <c r="O28" s="534">
        <v>0</v>
      </c>
      <c r="P28" s="527">
        <f t="shared" si="1"/>
        <v>0</v>
      </c>
      <c r="Q28" s="534">
        <v>0</v>
      </c>
      <c r="R28" s="534">
        <v>0</v>
      </c>
      <c r="S28" s="534">
        <v>0</v>
      </c>
      <c r="T28" s="534">
        <v>0</v>
      </c>
      <c r="U28" s="527">
        <f t="shared" si="2"/>
        <v>0</v>
      </c>
      <c r="V28" s="534">
        <v>0</v>
      </c>
      <c r="W28" s="534">
        <v>0</v>
      </c>
      <c r="X28" s="534">
        <v>0</v>
      </c>
      <c r="Y28" s="534">
        <v>0</v>
      </c>
      <c r="Z28" s="527">
        <f t="shared" si="3"/>
        <v>0</v>
      </c>
      <c r="AA28" s="534">
        <v>0</v>
      </c>
      <c r="AB28" s="534">
        <v>0</v>
      </c>
      <c r="AC28" s="534">
        <v>0</v>
      </c>
      <c r="AD28" s="534">
        <v>0</v>
      </c>
      <c r="AE28" s="527">
        <f t="shared" si="4"/>
        <v>0</v>
      </c>
      <c r="AF28" s="535"/>
      <c r="AG28" s="535"/>
      <c r="AH28" s="534">
        <v>0</v>
      </c>
      <c r="AI28" s="534">
        <v>0</v>
      </c>
      <c r="AJ28" s="527">
        <f t="shared" si="5"/>
        <v>0</v>
      </c>
      <c r="AK28" s="535"/>
      <c r="AL28" s="535"/>
      <c r="AM28" s="534">
        <v>0</v>
      </c>
      <c r="AN28" s="534">
        <v>0</v>
      </c>
      <c r="AO28" s="527">
        <f t="shared" si="6"/>
        <v>0</v>
      </c>
      <c r="AP28" s="26"/>
      <c r="AQ28" s="527">
        <f t="shared" si="14"/>
        <v>0</v>
      </c>
      <c r="AR28" s="27" t="e">
        <f t="shared" si="15"/>
        <v>#DIV/0!</v>
      </c>
      <c r="AS28" s="527">
        <f t="shared" si="7"/>
        <v>0</v>
      </c>
      <c r="AT28" s="27" t="e">
        <f t="shared" si="8"/>
        <v>#DIV/0!</v>
      </c>
      <c r="AU28" s="527">
        <f t="shared" si="16"/>
        <v>0</v>
      </c>
      <c r="AV28" s="27" t="e">
        <f t="shared" si="17"/>
        <v>#DIV/0!</v>
      </c>
      <c r="AW28" s="527">
        <f t="shared" si="9"/>
        <v>0</v>
      </c>
      <c r="AX28" s="27" t="e">
        <f t="shared" si="10"/>
        <v>#DIV/0!</v>
      </c>
      <c r="AY28" s="612">
        <f t="shared" si="18"/>
        <v>0</v>
      </c>
      <c r="AZ28" s="27" t="e">
        <f t="shared" si="19"/>
        <v>#DIV/0!</v>
      </c>
      <c r="BA28" s="612">
        <f t="shared" si="11"/>
        <v>0</v>
      </c>
      <c r="BB28" s="27" t="e">
        <f t="shared" si="12"/>
        <v>#DIV/0!</v>
      </c>
      <c r="BC28" s="527">
        <f t="shared" si="13"/>
        <v>0</v>
      </c>
      <c r="BD28" s="618">
        <f>+AY28-'T2'!F24</f>
        <v>0</v>
      </c>
      <c r="BE28" s="618">
        <f>+BA28-'T2'!H24</f>
        <v>0</v>
      </c>
      <c r="BF28" s="28"/>
    </row>
    <row r="29" spans="1:58" ht="15" customHeight="1">
      <c r="A29" s="24"/>
      <c r="B29" s="25"/>
      <c r="C29" s="25" t="s">
        <v>385</v>
      </c>
      <c r="D29" s="25" t="s">
        <v>346</v>
      </c>
      <c r="E29" s="25"/>
      <c r="F29" s="25"/>
      <c r="G29" s="534">
        <v>0</v>
      </c>
      <c r="H29" s="535"/>
      <c r="I29" s="534">
        <v>0</v>
      </c>
      <c r="J29" s="535"/>
      <c r="K29" s="527">
        <f t="shared" si="0"/>
        <v>0</v>
      </c>
      <c r="L29" s="534">
        <v>0</v>
      </c>
      <c r="M29" s="535"/>
      <c r="N29" s="534">
        <v>0</v>
      </c>
      <c r="O29" s="535"/>
      <c r="P29" s="527">
        <f t="shared" si="1"/>
        <v>0</v>
      </c>
      <c r="Q29" s="534">
        <v>0</v>
      </c>
      <c r="R29" s="535"/>
      <c r="S29" s="534">
        <v>0</v>
      </c>
      <c r="T29" s="535"/>
      <c r="U29" s="527">
        <f>SUM(Q29:T29)</f>
        <v>0</v>
      </c>
      <c r="V29" s="534">
        <v>0</v>
      </c>
      <c r="W29" s="535"/>
      <c r="X29" s="534">
        <v>0</v>
      </c>
      <c r="Y29" s="535"/>
      <c r="Z29" s="527">
        <f>SUM(V29:Y29)</f>
        <v>0</v>
      </c>
      <c r="AA29" s="534">
        <v>0</v>
      </c>
      <c r="AB29" s="535"/>
      <c r="AC29" s="534">
        <v>0</v>
      </c>
      <c r="AD29" s="535"/>
      <c r="AE29" s="527">
        <f>SUM(AA29:AD29)</f>
        <v>0</v>
      </c>
      <c r="AF29" s="535"/>
      <c r="AG29" s="535"/>
      <c r="AH29" s="534">
        <v>0</v>
      </c>
      <c r="AI29" s="535"/>
      <c r="AJ29" s="527">
        <f>SUM(AF29:AI29)</f>
        <v>0</v>
      </c>
      <c r="AK29" s="535"/>
      <c r="AL29" s="535"/>
      <c r="AM29" s="534">
        <v>0</v>
      </c>
      <c r="AN29" s="535"/>
      <c r="AO29" s="527">
        <f t="shared" si="6"/>
        <v>0</v>
      </c>
      <c r="AP29" s="26"/>
      <c r="AQ29" s="527">
        <f>SUM(G29,Q29,L29,V29,AA29,AK29,AF29)</f>
        <v>0</v>
      </c>
      <c r="AR29" s="27" t="e">
        <f>AQ29/(AQ29+AS29)</f>
        <v>#DIV/0!</v>
      </c>
      <c r="AS29" s="538"/>
      <c r="AT29" s="539"/>
      <c r="AU29" s="527">
        <f>SUM(I29,N29,S29,X29,AC29,AM29,AH29)</f>
        <v>0</v>
      </c>
      <c r="AV29" s="27" t="e">
        <f>AU29/(AU29+AW29)</f>
        <v>#DIV/0!</v>
      </c>
      <c r="AW29" s="538"/>
      <c r="AX29" s="539"/>
      <c r="AY29" s="612">
        <f>+AQ29+AU29</f>
        <v>0</v>
      </c>
      <c r="AZ29" s="27" t="e">
        <f>+AY29/BC29</f>
        <v>#DIV/0!</v>
      </c>
      <c r="BA29" s="538"/>
      <c r="BB29" s="539"/>
      <c r="BC29" s="527">
        <f>+AY29+BA29</f>
        <v>0</v>
      </c>
      <c r="BD29" s="618">
        <f>+AY29-'T2'!F25</f>
        <v>0</v>
      </c>
      <c r="BE29" s="618">
        <f>+BA29-'T2'!H25</f>
        <v>0</v>
      </c>
      <c r="BF29" s="28"/>
    </row>
    <row r="30" spans="1:58" ht="15" customHeight="1">
      <c r="A30" s="24"/>
      <c r="B30" s="25"/>
      <c r="C30" s="25"/>
      <c r="D30" s="536"/>
      <c r="E30" s="536"/>
      <c r="F30" s="536"/>
      <c r="G30" s="531"/>
      <c r="H30" s="531"/>
      <c r="I30" s="531"/>
      <c r="J30" s="531"/>
      <c r="K30" s="531"/>
      <c r="L30" s="531"/>
      <c r="M30" s="531"/>
      <c r="N30" s="531"/>
      <c r="O30" s="531"/>
      <c r="P30" s="531"/>
      <c r="Q30" s="531"/>
      <c r="R30" s="531"/>
      <c r="S30" s="531"/>
      <c r="T30" s="531"/>
      <c r="U30" s="531"/>
      <c r="V30" s="531"/>
      <c r="W30" s="531"/>
      <c r="X30" s="531"/>
      <c r="Y30" s="531"/>
      <c r="Z30" s="531"/>
      <c r="AA30" s="531"/>
      <c r="AB30" s="531"/>
      <c r="AC30" s="531"/>
      <c r="AD30" s="531"/>
      <c r="AE30" s="531"/>
      <c r="AF30" s="532"/>
      <c r="AG30" s="532"/>
      <c r="AH30" s="531"/>
      <c r="AI30" s="531"/>
      <c r="AJ30" s="531"/>
      <c r="AK30" s="532"/>
      <c r="AL30" s="532"/>
      <c r="AM30" s="531"/>
      <c r="AN30" s="531"/>
      <c r="AO30" s="531"/>
      <c r="AP30" s="524"/>
      <c r="AQ30" s="531"/>
      <c r="AR30" s="533"/>
      <c r="AS30" s="531"/>
      <c r="AT30" s="533"/>
      <c r="AU30" s="531"/>
      <c r="AV30" s="533"/>
      <c r="AW30" s="531"/>
      <c r="AX30" s="533"/>
      <c r="AY30" s="611"/>
      <c r="AZ30" s="533"/>
      <c r="BA30" s="611"/>
      <c r="BB30" s="533"/>
      <c r="BC30" s="531"/>
      <c r="BD30" s="619"/>
      <c r="BE30" s="619"/>
      <c r="BF30" s="28"/>
    </row>
    <row r="31" spans="1:58" ht="15" customHeight="1">
      <c r="A31" s="24"/>
      <c r="B31" s="25"/>
      <c r="C31" s="25"/>
      <c r="D31" s="25"/>
      <c r="E31" s="536"/>
      <c r="F31" s="25"/>
      <c r="G31" s="531"/>
      <c r="H31" s="531"/>
      <c r="I31" s="531"/>
      <c r="J31" s="531"/>
      <c r="K31" s="527"/>
      <c r="L31" s="531"/>
      <c r="M31" s="531"/>
      <c r="N31" s="531"/>
      <c r="O31" s="531"/>
      <c r="P31" s="531"/>
      <c r="Q31" s="531"/>
      <c r="R31" s="531"/>
      <c r="S31" s="531"/>
      <c r="T31" s="531"/>
      <c r="U31" s="531"/>
      <c r="V31" s="531"/>
      <c r="W31" s="531"/>
      <c r="X31" s="531"/>
      <c r="Y31" s="531"/>
      <c r="Z31" s="531"/>
      <c r="AA31" s="531"/>
      <c r="AB31" s="531"/>
      <c r="AC31" s="531"/>
      <c r="AD31" s="531"/>
      <c r="AE31" s="531"/>
      <c r="AF31" s="532"/>
      <c r="AG31" s="532"/>
      <c r="AH31" s="531"/>
      <c r="AI31" s="531"/>
      <c r="AJ31" s="531"/>
      <c r="AK31" s="532"/>
      <c r="AL31" s="532"/>
      <c r="AM31" s="531"/>
      <c r="AN31" s="531"/>
      <c r="AO31" s="531"/>
      <c r="AP31" s="524"/>
      <c r="AQ31" s="531"/>
      <c r="AR31" s="533"/>
      <c r="AS31" s="531"/>
      <c r="AT31" s="533"/>
      <c r="AU31" s="531"/>
      <c r="AV31" s="533"/>
      <c r="AW31" s="531"/>
      <c r="AX31" s="533"/>
      <c r="AY31" s="611"/>
      <c r="AZ31" s="533"/>
      <c r="BA31" s="611"/>
      <c r="BB31" s="533"/>
      <c r="BC31" s="531"/>
      <c r="BD31" s="619"/>
      <c r="BE31" s="619"/>
      <c r="BF31" s="28"/>
    </row>
    <row r="32" spans="1:58" ht="15" customHeight="1">
      <c r="A32" s="24"/>
      <c r="B32" s="25" t="s">
        <v>24</v>
      </c>
      <c r="C32" s="25" t="s">
        <v>56</v>
      </c>
      <c r="D32" s="25"/>
      <c r="E32" s="536"/>
      <c r="F32" s="536"/>
      <c r="G32" s="527">
        <f>SUM(G34,G36)</f>
        <v>0</v>
      </c>
      <c r="H32" s="527">
        <f>SUM(H34,H36)</f>
        <v>0</v>
      </c>
      <c r="I32" s="527">
        <f>SUM(I34,I36)</f>
        <v>0</v>
      </c>
      <c r="J32" s="527">
        <f>SUM(J34,J36)</f>
        <v>0</v>
      </c>
      <c r="K32" s="527">
        <f>SUM(G32:J32)</f>
        <v>0</v>
      </c>
      <c r="L32" s="527">
        <f>SUM(L34,L36)</f>
        <v>0</v>
      </c>
      <c r="M32" s="527">
        <f>SUM(M34,M36)</f>
        <v>0</v>
      </c>
      <c r="N32" s="527">
        <f>SUM(N34,N36)</f>
        <v>0</v>
      </c>
      <c r="O32" s="527">
        <f>SUM(O34,O36)</f>
        <v>0</v>
      </c>
      <c r="P32" s="527">
        <f>SUM(L32:O32)</f>
        <v>0</v>
      </c>
      <c r="Q32" s="527">
        <f>SUM(Q34,Q36)</f>
        <v>0</v>
      </c>
      <c r="R32" s="527">
        <f>SUM(R34,R36)</f>
        <v>0</v>
      </c>
      <c r="S32" s="527">
        <f>SUM(S34,S36)</f>
        <v>0</v>
      </c>
      <c r="T32" s="527">
        <f>SUM(T34,T36)</f>
        <v>0</v>
      </c>
      <c r="U32" s="527">
        <f>SUM(Q32:T32)</f>
        <v>0</v>
      </c>
      <c r="V32" s="527">
        <f>SUM(V34,V36)</f>
        <v>0</v>
      </c>
      <c r="W32" s="527">
        <f>SUM(W34,W36)</f>
        <v>0</v>
      </c>
      <c r="X32" s="527">
        <f>SUM(X34,X36)</f>
        <v>0</v>
      </c>
      <c r="Y32" s="527">
        <f>SUM(Y34,Y36)</f>
        <v>0</v>
      </c>
      <c r="Z32" s="527">
        <f>SUM(V32:Y32)</f>
        <v>0</v>
      </c>
      <c r="AA32" s="527">
        <f>SUM(AA34,AA36)</f>
        <v>0</v>
      </c>
      <c r="AB32" s="527">
        <f>SUM(AB34,AB36)</f>
        <v>0</v>
      </c>
      <c r="AC32" s="527">
        <f>SUM(AC34,AC36)</f>
        <v>0</v>
      </c>
      <c r="AD32" s="527">
        <f>SUM(AD34,AD36)</f>
        <v>0</v>
      </c>
      <c r="AE32" s="527">
        <f>SUM(AA32:AD32)</f>
        <v>0</v>
      </c>
      <c r="AF32" s="528"/>
      <c r="AG32" s="528"/>
      <c r="AH32" s="527">
        <f>SUM(AH34,AH36)</f>
        <v>0</v>
      </c>
      <c r="AI32" s="527">
        <f>SUM(AI34,AI36)</f>
        <v>0</v>
      </c>
      <c r="AJ32" s="527">
        <f>SUM(AF32:AI32)</f>
        <v>0</v>
      </c>
      <c r="AK32" s="528"/>
      <c r="AL32" s="528"/>
      <c r="AM32" s="527">
        <f>SUM(AM34,AM36)</f>
        <v>0</v>
      </c>
      <c r="AN32" s="527">
        <f>SUM(AN34,AN36)</f>
        <v>0</v>
      </c>
      <c r="AO32" s="527">
        <f>SUM(AK32:AN32)</f>
        <v>0</v>
      </c>
      <c r="AP32" s="26"/>
      <c r="AQ32" s="527">
        <f>SUM(AQ34,AQ36)</f>
        <v>0</v>
      </c>
      <c r="AR32" s="27" t="e">
        <f>AQ32/(AQ32+AS32)</f>
        <v>#DIV/0!</v>
      </c>
      <c r="AS32" s="527">
        <f>SUM(AS34,AS36)</f>
        <v>0</v>
      </c>
      <c r="AT32" s="27" t="e">
        <f>AS32/(AQ32+AS32)</f>
        <v>#DIV/0!</v>
      </c>
      <c r="AU32" s="527">
        <f>SUM(AU34,AU36)</f>
        <v>0</v>
      </c>
      <c r="AV32" s="27" t="e">
        <f>AU32/(AU32+AW32)</f>
        <v>#DIV/0!</v>
      </c>
      <c r="AW32" s="527">
        <f>SUM(AW34,AW36)</f>
        <v>0</v>
      </c>
      <c r="AX32" s="27" t="e">
        <f>AW32/(AU32+AW32)</f>
        <v>#DIV/0!</v>
      </c>
      <c r="AY32" s="612">
        <f>SUM(AY34,AY36)</f>
        <v>0</v>
      </c>
      <c r="AZ32" s="27" t="e">
        <f>+AY32/BC32</f>
        <v>#DIV/0!</v>
      </c>
      <c r="BA32" s="612">
        <f>SUM(BA34,BA36)</f>
        <v>0</v>
      </c>
      <c r="BB32" s="529" t="e">
        <f>+BA32/BC32</f>
        <v>#DIV/0!</v>
      </c>
      <c r="BC32" s="527">
        <f>SUM(BC34,BC36)</f>
        <v>0</v>
      </c>
      <c r="BD32" s="618">
        <f>+AY32-'T2'!F27</f>
        <v>0</v>
      </c>
      <c r="BE32" s="618">
        <f>+BA32-'T2'!H27</f>
        <v>0</v>
      </c>
      <c r="BF32" s="28"/>
    </row>
    <row r="33" spans="1:58" ht="15" customHeight="1">
      <c r="A33" s="24"/>
      <c r="B33" s="25"/>
      <c r="C33" s="25"/>
      <c r="D33" s="25"/>
      <c r="E33" s="536"/>
      <c r="F33" s="536"/>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2"/>
      <c r="AG33" s="532"/>
      <c r="AH33" s="531"/>
      <c r="AI33" s="531"/>
      <c r="AJ33" s="531"/>
      <c r="AK33" s="532"/>
      <c r="AL33" s="532"/>
      <c r="AM33" s="531"/>
      <c r="AN33" s="531"/>
      <c r="AO33" s="531"/>
      <c r="AP33" s="524"/>
      <c r="AQ33" s="531"/>
      <c r="AR33" s="533"/>
      <c r="AS33" s="531"/>
      <c r="AT33" s="533"/>
      <c r="AU33" s="531"/>
      <c r="AV33" s="533"/>
      <c r="AW33" s="531"/>
      <c r="AX33" s="533"/>
      <c r="AY33" s="611"/>
      <c r="AZ33" s="533"/>
      <c r="BA33" s="611"/>
      <c r="BB33" s="27"/>
      <c r="BC33" s="531"/>
      <c r="BD33" s="619"/>
      <c r="BE33" s="619"/>
      <c r="BF33" s="28"/>
    </row>
    <row r="34" spans="1:58" ht="15" customHeight="1">
      <c r="A34" s="24"/>
      <c r="B34" s="25"/>
      <c r="C34" s="25" t="s">
        <v>57</v>
      </c>
      <c r="D34" s="25" t="s">
        <v>53</v>
      </c>
      <c r="E34" s="536"/>
      <c r="F34" s="536"/>
      <c r="G34" s="534">
        <v>0</v>
      </c>
      <c r="H34" s="534">
        <v>0</v>
      </c>
      <c r="I34" s="534">
        <v>0</v>
      </c>
      <c r="J34" s="534">
        <v>0</v>
      </c>
      <c r="K34" s="527">
        <f>SUM(G34:J34)</f>
        <v>0</v>
      </c>
      <c r="L34" s="534">
        <v>0</v>
      </c>
      <c r="M34" s="534">
        <v>0</v>
      </c>
      <c r="N34" s="534">
        <v>0</v>
      </c>
      <c r="O34" s="534">
        <v>0</v>
      </c>
      <c r="P34" s="527">
        <f>SUM(L34:O34)</f>
        <v>0</v>
      </c>
      <c r="Q34" s="534">
        <v>0</v>
      </c>
      <c r="R34" s="534">
        <v>0</v>
      </c>
      <c r="S34" s="534">
        <v>0</v>
      </c>
      <c r="T34" s="534">
        <v>0</v>
      </c>
      <c r="U34" s="527">
        <f>SUM(Q34:T34)</f>
        <v>0</v>
      </c>
      <c r="V34" s="534">
        <v>0</v>
      </c>
      <c r="W34" s="534">
        <v>0</v>
      </c>
      <c r="X34" s="534">
        <v>0</v>
      </c>
      <c r="Y34" s="534">
        <v>0</v>
      </c>
      <c r="Z34" s="527">
        <f>SUM(V34:Y34)</f>
        <v>0</v>
      </c>
      <c r="AA34" s="534">
        <v>0</v>
      </c>
      <c r="AB34" s="534">
        <v>0</v>
      </c>
      <c r="AC34" s="534">
        <v>0</v>
      </c>
      <c r="AD34" s="534">
        <v>0</v>
      </c>
      <c r="AE34" s="527">
        <f>SUM(AA34:AD34)</f>
        <v>0</v>
      </c>
      <c r="AF34" s="535"/>
      <c r="AG34" s="535"/>
      <c r="AH34" s="534">
        <v>0</v>
      </c>
      <c r="AI34" s="534">
        <v>0</v>
      </c>
      <c r="AJ34" s="527">
        <f>SUM(AF34:AI34)</f>
        <v>0</v>
      </c>
      <c r="AK34" s="535"/>
      <c r="AL34" s="535"/>
      <c r="AM34" s="534">
        <v>0</v>
      </c>
      <c r="AN34" s="534">
        <v>0</v>
      </c>
      <c r="AO34" s="527">
        <f>SUM(AK34:AN34)</f>
        <v>0</v>
      </c>
      <c r="AP34" s="26"/>
      <c r="AQ34" s="527">
        <f>SUM(G34,Q34,L34,V34,AA34,AK34,AF34)</f>
        <v>0</v>
      </c>
      <c r="AR34" s="27" t="e">
        <f>AQ34/(AQ34+AS34)</f>
        <v>#DIV/0!</v>
      </c>
      <c r="AS34" s="527">
        <f>SUM(H34,R34,M34,W34,AB34,AL34,AG34)</f>
        <v>0</v>
      </c>
      <c r="AT34" s="27" t="e">
        <f>AS34/(AQ34+AS34)</f>
        <v>#DIV/0!</v>
      </c>
      <c r="AU34" s="527">
        <f>SUM(I34,N34,S34,X34,AC34,AM34,AH34)</f>
        <v>0</v>
      </c>
      <c r="AV34" s="27" t="e">
        <f>AU34/(AU34+AW34)</f>
        <v>#DIV/0!</v>
      </c>
      <c r="AW34" s="527">
        <f>SUM(J34,O34,T34,Y34,AD34,AN34,AI34)</f>
        <v>0</v>
      </c>
      <c r="AX34" s="27" t="e">
        <f>AW34/(AU34+AW34)</f>
        <v>#DIV/0!</v>
      </c>
      <c r="AY34" s="612">
        <f>+AQ34+AU34</f>
        <v>0</v>
      </c>
      <c r="AZ34" s="27" t="e">
        <f>+AY34/BC34</f>
        <v>#DIV/0!</v>
      </c>
      <c r="BA34" s="612">
        <f>+AS34+AW34</f>
        <v>0</v>
      </c>
      <c r="BB34" s="27" t="e">
        <f>+BA34/BC34</f>
        <v>#DIV/0!</v>
      </c>
      <c r="BC34" s="527">
        <f>+AY34+BA34</f>
        <v>0</v>
      </c>
      <c r="BD34" s="618">
        <f>+AY34-'T2'!F29</f>
        <v>0</v>
      </c>
      <c r="BE34" s="618">
        <f>+BA34-'T2'!H29</f>
        <v>0</v>
      </c>
      <c r="BF34" s="28"/>
    </row>
    <row r="35" spans="1:58" ht="15" customHeight="1">
      <c r="A35" s="24"/>
      <c r="B35" s="25"/>
      <c r="C35" s="25"/>
      <c r="D35" s="25"/>
      <c r="E35" s="536"/>
      <c r="F35" s="536"/>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2"/>
      <c r="AG35" s="532"/>
      <c r="AH35" s="531"/>
      <c r="AI35" s="531"/>
      <c r="AJ35" s="531"/>
      <c r="AK35" s="532"/>
      <c r="AL35" s="532"/>
      <c r="AM35" s="531"/>
      <c r="AN35" s="531"/>
      <c r="AO35" s="531"/>
      <c r="AP35" s="524"/>
      <c r="AQ35" s="531"/>
      <c r="AR35" s="533"/>
      <c r="AS35" s="531"/>
      <c r="AT35" s="533"/>
      <c r="AU35" s="531"/>
      <c r="AV35" s="533"/>
      <c r="AW35" s="531"/>
      <c r="AX35" s="533"/>
      <c r="AY35" s="611"/>
      <c r="AZ35" s="533"/>
      <c r="BA35" s="611"/>
      <c r="BB35" s="533"/>
      <c r="BC35" s="531"/>
      <c r="BD35" s="619"/>
      <c r="BE35" s="619"/>
      <c r="BF35" s="28"/>
    </row>
    <row r="36" spans="1:58" ht="15" customHeight="1">
      <c r="A36" s="24"/>
      <c r="B36" s="25"/>
      <c r="C36" s="25" t="s">
        <v>58</v>
      </c>
      <c r="D36" s="25" t="s">
        <v>354</v>
      </c>
      <c r="E36" s="536"/>
      <c r="F36" s="536"/>
      <c r="G36" s="534">
        <v>0</v>
      </c>
      <c r="H36" s="534">
        <v>0</v>
      </c>
      <c r="I36" s="534">
        <v>0</v>
      </c>
      <c r="J36" s="534">
        <v>0</v>
      </c>
      <c r="K36" s="527">
        <f>SUM(G36:J36)</f>
        <v>0</v>
      </c>
      <c r="L36" s="534">
        <v>0</v>
      </c>
      <c r="M36" s="534">
        <v>0</v>
      </c>
      <c r="N36" s="534">
        <v>0</v>
      </c>
      <c r="O36" s="534">
        <v>0</v>
      </c>
      <c r="P36" s="527">
        <f>SUM(L36:O36)</f>
        <v>0</v>
      </c>
      <c r="Q36" s="534">
        <v>0</v>
      </c>
      <c r="R36" s="534">
        <v>0</v>
      </c>
      <c r="S36" s="534">
        <v>0</v>
      </c>
      <c r="T36" s="534">
        <v>0</v>
      </c>
      <c r="U36" s="527">
        <f>SUM(Q36:T36)</f>
        <v>0</v>
      </c>
      <c r="V36" s="534">
        <v>0</v>
      </c>
      <c r="W36" s="534">
        <v>0</v>
      </c>
      <c r="X36" s="534">
        <v>0</v>
      </c>
      <c r="Y36" s="534">
        <v>0</v>
      </c>
      <c r="Z36" s="527">
        <f>SUM(V36:Y36)</f>
        <v>0</v>
      </c>
      <c r="AA36" s="534">
        <v>0</v>
      </c>
      <c r="AB36" s="534">
        <v>0</v>
      </c>
      <c r="AC36" s="534">
        <v>0</v>
      </c>
      <c r="AD36" s="534">
        <v>0</v>
      </c>
      <c r="AE36" s="527">
        <f>SUM(AA36:AD36)</f>
        <v>0</v>
      </c>
      <c r="AF36" s="535"/>
      <c r="AG36" s="535"/>
      <c r="AH36" s="534">
        <v>0</v>
      </c>
      <c r="AI36" s="534">
        <v>0</v>
      </c>
      <c r="AJ36" s="527">
        <f>SUM(AF36:AI36)</f>
        <v>0</v>
      </c>
      <c r="AK36" s="535"/>
      <c r="AL36" s="535"/>
      <c r="AM36" s="534">
        <v>0</v>
      </c>
      <c r="AN36" s="534">
        <v>0</v>
      </c>
      <c r="AO36" s="527">
        <f>SUM(AK36:AN36)</f>
        <v>0</v>
      </c>
      <c r="AP36" s="26"/>
      <c r="AQ36" s="527">
        <f>SUM(G36,Q36,L36,V36,AA36,AK36,AF36)</f>
        <v>0</v>
      </c>
      <c r="AR36" s="27" t="e">
        <f>AQ36/(AQ36+AS36)</f>
        <v>#DIV/0!</v>
      </c>
      <c r="AS36" s="527">
        <f>SUM(H36,R36,M36,W36,AB36,AL36,AG36)</f>
        <v>0</v>
      </c>
      <c r="AT36" s="27" t="e">
        <f>AS36/(AQ36+AS36)</f>
        <v>#DIV/0!</v>
      </c>
      <c r="AU36" s="527">
        <f>SUM(I36,N36,S36,X36,AC36,AM36,AH36)</f>
        <v>0</v>
      </c>
      <c r="AV36" s="27" t="e">
        <f>AU36/(AU36+AW36)</f>
        <v>#DIV/0!</v>
      </c>
      <c r="AW36" s="527">
        <f>SUM(J36,O36,T36,Y36,AD36,AN36,AI36)</f>
        <v>0</v>
      </c>
      <c r="AX36" s="27" t="e">
        <f>AW36/(AU36+AW36)</f>
        <v>#DIV/0!</v>
      </c>
      <c r="AY36" s="612">
        <f>+AQ36+AU36</f>
        <v>0</v>
      </c>
      <c r="AZ36" s="27" t="e">
        <f>+AY36/BC36</f>
        <v>#DIV/0!</v>
      </c>
      <c r="BA36" s="612">
        <f>+AS36+AW36</f>
        <v>0</v>
      </c>
      <c r="BB36" s="27" t="e">
        <f>+BA36/BC36</f>
        <v>#DIV/0!</v>
      </c>
      <c r="BC36" s="527">
        <f>+AY36+BA36</f>
        <v>0</v>
      </c>
      <c r="BD36" s="618">
        <f>+AY36-'T2'!F31</f>
        <v>0</v>
      </c>
      <c r="BE36" s="618">
        <f>+BA36-'T2'!H31</f>
        <v>0</v>
      </c>
      <c r="BF36" s="28"/>
    </row>
    <row r="37" spans="1:58" ht="15" customHeight="1">
      <c r="A37" s="24"/>
      <c r="B37" s="25"/>
      <c r="C37" s="25"/>
      <c r="D37" s="25"/>
      <c r="E37" s="536"/>
      <c r="F37" s="536"/>
      <c r="G37" s="540"/>
      <c r="H37" s="540"/>
      <c r="I37" s="540"/>
      <c r="J37" s="540"/>
      <c r="K37" s="527"/>
      <c r="L37" s="540"/>
      <c r="M37" s="540"/>
      <c r="N37" s="540"/>
      <c r="O37" s="540"/>
      <c r="P37" s="527"/>
      <c r="Q37" s="540"/>
      <c r="R37" s="540"/>
      <c r="S37" s="540"/>
      <c r="T37" s="540"/>
      <c r="U37" s="527"/>
      <c r="V37" s="540"/>
      <c r="W37" s="540"/>
      <c r="X37" s="540"/>
      <c r="Y37" s="540"/>
      <c r="Z37" s="527"/>
      <c r="AA37" s="540"/>
      <c r="AB37" s="540"/>
      <c r="AC37" s="540"/>
      <c r="AD37" s="540"/>
      <c r="AE37" s="527"/>
      <c r="AF37" s="538"/>
      <c r="AG37" s="538"/>
      <c r="AH37" s="540"/>
      <c r="AI37" s="540"/>
      <c r="AJ37" s="527"/>
      <c r="AK37" s="538"/>
      <c r="AL37" s="538"/>
      <c r="AM37" s="540"/>
      <c r="AN37" s="540"/>
      <c r="AO37" s="527"/>
      <c r="AP37" s="26"/>
      <c r="AQ37" s="527"/>
      <c r="AR37" s="27"/>
      <c r="AS37" s="527"/>
      <c r="AT37" s="27"/>
      <c r="AU37" s="527"/>
      <c r="AV37" s="27"/>
      <c r="AW37" s="527"/>
      <c r="AX37" s="27"/>
      <c r="AY37" s="612"/>
      <c r="AZ37" s="27"/>
      <c r="BA37" s="612"/>
      <c r="BB37" s="27"/>
      <c r="BC37" s="527"/>
      <c r="BD37" s="618"/>
      <c r="BE37" s="618"/>
      <c r="BF37" s="28"/>
    </row>
    <row r="38" spans="1:58" ht="15" customHeight="1">
      <c r="A38" s="24"/>
      <c r="B38" s="25" t="s">
        <v>28</v>
      </c>
      <c r="C38" s="25" t="s">
        <v>355</v>
      </c>
      <c r="D38" s="25"/>
      <c r="E38" s="25"/>
      <c r="F38" s="25"/>
      <c r="G38" s="527">
        <f>SUM(G40:G41)</f>
        <v>0</v>
      </c>
      <c r="H38" s="527">
        <f>SUM(H40:H41)</f>
        <v>0</v>
      </c>
      <c r="I38" s="527">
        <f>SUM(I40:I41)</f>
        <v>0</v>
      </c>
      <c r="J38" s="527">
        <f>SUM(J40:J41)</f>
        <v>0</v>
      </c>
      <c r="K38" s="527">
        <f>SUM(G38:J38)</f>
        <v>0</v>
      </c>
      <c r="L38" s="527">
        <f>SUM(L40:L41)</f>
        <v>0</v>
      </c>
      <c r="M38" s="527">
        <f>SUM(M40:M41)</f>
        <v>0</v>
      </c>
      <c r="N38" s="527">
        <f>SUM(N40:N41)</f>
        <v>0</v>
      </c>
      <c r="O38" s="527">
        <f>SUM(O40:O41)</f>
        <v>0</v>
      </c>
      <c r="P38" s="527">
        <f>SUM(L38:O38)</f>
        <v>0</v>
      </c>
      <c r="Q38" s="527">
        <f>SUM(Q40:Q41)</f>
        <v>0</v>
      </c>
      <c r="R38" s="527">
        <f>SUM(R40:R41)</f>
        <v>0</v>
      </c>
      <c r="S38" s="527">
        <f>SUM(S40:S41)</f>
        <v>0</v>
      </c>
      <c r="T38" s="527">
        <f>SUM(T40:T41)</f>
        <v>0</v>
      </c>
      <c r="U38" s="527">
        <f>SUM(Q38:T38)</f>
        <v>0</v>
      </c>
      <c r="V38" s="527">
        <f>SUM(V40:V41)</f>
        <v>0</v>
      </c>
      <c r="W38" s="527">
        <f>SUM(W40:W41)</f>
        <v>0</v>
      </c>
      <c r="X38" s="527">
        <f>SUM(X40:X41)</f>
        <v>0</v>
      </c>
      <c r="Y38" s="527">
        <f>SUM(Y40:Y41)</f>
        <v>0</v>
      </c>
      <c r="Z38" s="527">
        <f>SUM(V38:Y38)</f>
        <v>0</v>
      </c>
      <c r="AA38" s="527">
        <f>SUM(AA40:AA41)</f>
        <v>0</v>
      </c>
      <c r="AB38" s="527">
        <f>SUM(AB40:AB41)</f>
        <v>0</v>
      </c>
      <c r="AC38" s="527">
        <f>SUM(AC40:AC41)</f>
        <v>0</v>
      </c>
      <c r="AD38" s="527">
        <f>SUM(AD40:AD41)</f>
        <v>0</v>
      </c>
      <c r="AE38" s="527">
        <f>SUM(AA38:AD38)</f>
        <v>0</v>
      </c>
      <c r="AF38" s="528"/>
      <c r="AG38" s="528"/>
      <c r="AH38" s="527">
        <f>SUM(AH40:AH41)</f>
        <v>0</v>
      </c>
      <c r="AI38" s="527">
        <f>SUM(AI40:AI41)</f>
        <v>0</v>
      </c>
      <c r="AJ38" s="527">
        <f>SUM(AF38:AI38)</f>
        <v>0</v>
      </c>
      <c r="AK38" s="528"/>
      <c r="AL38" s="528"/>
      <c r="AM38" s="527">
        <f>SUM(AM40:AM41)</f>
        <v>0</v>
      </c>
      <c r="AN38" s="527">
        <f>SUM(AN40:AN41)</f>
        <v>0</v>
      </c>
      <c r="AO38" s="527">
        <f>SUM(AK38:AN38)</f>
        <v>0</v>
      </c>
      <c r="AP38" s="26"/>
      <c r="AQ38" s="527">
        <f>SUM(AQ40:AQ41)</f>
        <v>0</v>
      </c>
      <c r="AR38" s="27" t="e">
        <f>AQ38/(AQ38+AS38)</f>
        <v>#DIV/0!</v>
      </c>
      <c r="AS38" s="527">
        <f>SUM(AS40:AS41)</f>
        <v>0</v>
      </c>
      <c r="AT38" s="27" t="e">
        <f>AS38/(AQ38+AS38)</f>
        <v>#DIV/0!</v>
      </c>
      <c r="AU38" s="527">
        <f>SUM(AU40:AU41)</f>
        <v>0</v>
      </c>
      <c r="AV38" s="27" t="e">
        <f>AU38/(AU38+AW38)</f>
        <v>#DIV/0!</v>
      </c>
      <c r="AW38" s="527">
        <f>SUM(AW40:AW41)</f>
        <v>0</v>
      </c>
      <c r="AX38" s="27" t="e">
        <f>AW38/(AU38+AW38)</f>
        <v>#DIV/0!</v>
      </c>
      <c r="AY38" s="527">
        <f>SUM(AY40:AY41)</f>
        <v>0</v>
      </c>
      <c r="AZ38" s="529" t="e">
        <f>+AY38/BC38</f>
        <v>#DIV/0!</v>
      </c>
      <c r="BA38" s="527">
        <f>SUM(BA40:BA41)</f>
        <v>0</v>
      </c>
      <c r="BB38" s="529" t="e">
        <f>+BA38/BC38</f>
        <v>#DIV/0!</v>
      </c>
      <c r="BC38" s="527">
        <f>SUM(BC40:BC41)</f>
        <v>0</v>
      </c>
      <c r="BD38" s="618">
        <f>+AY38-'T2'!F33</f>
        <v>0</v>
      </c>
      <c r="BE38" s="618">
        <f>+BA38-'T2'!H33</f>
        <v>0</v>
      </c>
      <c r="BF38" s="28"/>
    </row>
    <row r="39" spans="1:58" ht="15" customHeight="1">
      <c r="A39" s="24"/>
      <c r="B39" s="25"/>
      <c r="C39" s="25"/>
      <c r="D39" s="25"/>
      <c r="E39" s="25"/>
      <c r="F39" s="25"/>
      <c r="G39" s="527"/>
      <c r="H39" s="527"/>
      <c r="I39" s="527"/>
      <c r="J39" s="527"/>
      <c r="K39" s="531"/>
      <c r="L39" s="527"/>
      <c r="M39" s="527"/>
      <c r="N39" s="527"/>
      <c r="O39" s="527"/>
      <c r="P39" s="531"/>
      <c r="Q39" s="527"/>
      <c r="R39" s="527"/>
      <c r="S39" s="527"/>
      <c r="T39" s="527"/>
      <c r="U39" s="531"/>
      <c r="V39" s="527"/>
      <c r="W39" s="527"/>
      <c r="X39" s="527"/>
      <c r="Y39" s="527"/>
      <c r="Z39" s="531"/>
      <c r="AA39" s="527"/>
      <c r="AB39" s="527"/>
      <c r="AC39" s="527"/>
      <c r="AD39" s="527"/>
      <c r="AE39" s="531"/>
      <c r="AF39" s="528"/>
      <c r="AG39" s="528"/>
      <c r="AH39" s="527"/>
      <c r="AI39" s="527"/>
      <c r="AJ39" s="531"/>
      <c r="AK39" s="528"/>
      <c r="AL39" s="528"/>
      <c r="AM39" s="527"/>
      <c r="AN39" s="527"/>
      <c r="AO39" s="531"/>
      <c r="AP39" s="524"/>
      <c r="AQ39" s="531"/>
      <c r="AR39" s="533"/>
      <c r="AS39" s="531"/>
      <c r="AT39" s="533"/>
      <c r="AU39" s="531"/>
      <c r="AV39" s="533"/>
      <c r="AW39" s="531"/>
      <c r="AX39" s="533"/>
      <c r="AY39" s="611"/>
      <c r="AZ39" s="533"/>
      <c r="BA39" s="611"/>
      <c r="BB39" s="533"/>
      <c r="BC39" s="531"/>
      <c r="BD39" s="619"/>
      <c r="BE39" s="619"/>
      <c r="BF39" s="28"/>
    </row>
    <row r="40" spans="1:58" ht="15" customHeight="1">
      <c r="A40" s="24"/>
      <c r="B40" s="25"/>
      <c r="C40" s="25" t="s">
        <v>37</v>
      </c>
      <c r="D40" s="25" t="s">
        <v>30</v>
      </c>
      <c r="E40" s="541"/>
      <c r="F40" s="536"/>
      <c r="G40" s="534">
        <v>0</v>
      </c>
      <c r="H40" s="534">
        <v>0</v>
      </c>
      <c r="I40" s="534">
        <v>0</v>
      </c>
      <c r="J40" s="534">
        <v>0</v>
      </c>
      <c r="K40" s="527">
        <f>SUM(G40:J40)</f>
        <v>0</v>
      </c>
      <c r="L40" s="534">
        <v>0</v>
      </c>
      <c r="M40" s="534">
        <v>0</v>
      </c>
      <c r="N40" s="534">
        <v>0</v>
      </c>
      <c r="O40" s="534">
        <v>0</v>
      </c>
      <c r="P40" s="527">
        <f>SUM(L40:O40)</f>
        <v>0</v>
      </c>
      <c r="Q40" s="534">
        <v>0</v>
      </c>
      <c r="R40" s="534">
        <v>0</v>
      </c>
      <c r="S40" s="534">
        <v>0</v>
      </c>
      <c r="T40" s="534">
        <v>0</v>
      </c>
      <c r="U40" s="527">
        <f>SUM(Q40:T40)</f>
        <v>0</v>
      </c>
      <c r="V40" s="534">
        <v>0</v>
      </c>
      <c r="W40" s="534">
        <v>0</v>
      </c>
      <c r="X40" s="534">
        <v>0</v>
      </c>
      <c r="Y40" s="534">
        <v>0</v>
      </c>
      <c r="Z40" s="527">
        <f>SUM(V40:Y40)</f>
        <v>0</v>
      </c>
      <c r="AA40" s="534">
        <v>0</v>
      </c>
      <c r="AB40" s="534">
        <v>0</v>
      </c>
      <c r="AC40" s="534">
        <v>0</v>
      </c>
      <c r="AD40" s="534">
        <v>0</v>
      </c>
      <c r="AE40" s="527">
        <f>SUM(AA40:AD40)</f>
        <v>0</v>
      </c>
      <c r="AF40" s="535"/>
      <c r="AG40" s="535"/>
      <c r="AH40" s="534">
        <v>0</v>
      </c>
      <c r="AI40" s="534">
        <v>0</v>
      </c>
      <c r="AJ40" s="527">
        <f>SUM(AF40:AI40)</f>
        <v>0</v>
      </c>
      <c r="AK40" s="535"/>
      <c r="AL40" s="535"/>
      <c r="AM40" s="534">
        <v>0</v>
      </c>
      <c r="AN40" s="534">
        <v>0</v>
      </c>
      <c r="AO40" s="527">
        <f>SUM(AK40:AN40)</f>
        <v>0</v>
      </c>
      <c r="AP40" s="26"/>
      <c r="AQ40" s="527">
        <f>SUM(G40,Q40,L40,V40,AA40,AK40,AF40)</f>
        <v>0</v>
      </c>
      <c r="AR40" s="27" t="e">
        <f>AQ40/(AQ40+AS40)</f>
        <v>#DIV/0!</v>
      </c>
      <c r="AS40" s="527">
        <f>SUM(H40,R40,M40,W40,AB40,AL40,AG40)</f>
        <v>0</v>
      </c>
      <c r="AT40" s="27" t="e">
        <f>AS40/(AQ40+AS40)</f>
        <v>#DIV/0!</v>
      </c>
      <c r="AU40" s="527">
        <f>SUM(I40,N40,S40,X40,AC40,AM40,AH40)</f>
        <v>0</v>
      </c>
      <c r="AV40" s="27" t="e">
        <f>AU40/(AU40+AW40)</f>
        <v>#DIV/0!</v>
      </c>
      <c r="AW40" s="527">
        <f>SUM(J40,O40,T40,Y40,AD40,AN40,AI40)</f>
        <v>0</v>
      </c>
      <c r="AX40" s="27" t="e">
        <f>AW40/(AU40+AW40)</f>
        <v>#DIV/0!</v>
      </c>
      <c r="AY40" s="612">
        <f>+AQ40+AU40</f>
        <v>0</v>
      </c>
      <c r="AZ40" s="27" t="e">
        <f>+AY40/BC40</f>
        <v>#DIV/0!</v>
      </c>
      <c r="BA40" s="612">
        <f>+AS40+AW40</f>
        <v>0</v>
      </c>
      <c r="BB40" s="27" t="e">
        <f>+BA40/BC40</f>
        <v>#DIV/0!</v>
      </c>
      <c r="BC40" s="527">
        <f>+AY40+BA40</f>
        <v>0</v>
      </c>
      <c r="BD40" s="618">
        <f>+AY40-'T2'!F35</f>
        <v>0</v>
      </c>
      <c r="BE40" s="618">
        <f>+BA40-'T2'!H35</f>
        <v>0</v>
      </c>
      <c r="BF40" s="28"/>
    </row>
    <row r="41" spans="1:58" ht="15" customHeight="1">
      <c r="A41" s="24"/>
      <c r="B41" s="25"/>
      <c r="C41" s="25" t="s">
        <v>38</v>
      </c>
      <c r="D41" s="25" t="s">
        <v>347</v>
      </c>
      <c r="E41" s="25"/>
      <c r="F41" s="536"/>
      <c r="G41" s="534">
        <v>0</v>
      </c>
      <c r="H41" s="534">
        <v>0</v>
      </c>
      <c r="I41" s="534">
        <v>0</v>
      </c>
      <c r="J41" s="534">
        <v>0</v>
      </c>
      <c r="K41" s="527">
        <f>SUM(G41:J41)</f>
        <v>0</v>
      </c>
      <c r="L41" s="534">
        <v>0</v>
      </c>
      <c r="M41" s="534">
        <v>0</v>
      </c>
      <c r="N41" s="534">
        <v>0</v>
      </c>
      <c r="O41" s="534">
        <v>0</v>
      </c>
      <c r="P41" s="527">
        <f>SUM(L41:O41)</f>
        <v>0</v>
      </c>
      <c r="Q41" s="534">
        <v>0</v>
      </c>
      <c r="R41" s="534">
        <v>0</v>
      </c>
      <c r="S41" s="534">
        <v>0</v>
      </c>
      <c r="T41" s="534">
        <v>0</v>
      </c>
      <c r="U41" s="527">
        <f>SUM(Q41:T41)</f>
        <v>0</v>
      </c>
      <c r="V41" s="534">
        <v>0</v>
      </c>
      <c r="W41" s="534">
        <v>0</v>
      </c>
      <c r="X41" s="534">
        <v>0</v>
      </c>
      <c r="Y41" s="534">
        <v>0</v>
      </c>
      <c r="Z41" s="527">
        <f>SUM(V41:Y41)</f>
        <v>0</v>
      </c>
      <c r="AA41" s="534">
        <v>0</v>
      </c>
      <c r="AB41" s="534">
        <v>0</v>
      </c>
      <c r="AC41" s="534">
        <v>0</v>
      </c>
      <c r="AD41" s="534">
        <v>0</v>
      </c>
      <c r="AE41" s="527">
        <f>SUM(AA41:AD41)</f>
        <v>0</v>
      </c>
      <c r="AF41" s="535"/>
      <c r="AG41" s="535"/>
      <c r="AH41" s="534">
        <v>0</v>
      </c>
      <c r="AI41" s="534">
        <v>0</v>
      </c>
      <c r="AJ41" s="527">
        <f>SUM(AF41:AI41)</f>
        <v>0</v>
      </c>
      <c r="AK41" s="535"/>
      <c r="AL41" s="535"/>
      <c r="AM41" s="534">
        <v>0</v>
      </c>
      <c r="AN41" s="534">
        <v>0</v>
      </c>
      <c r="AO41" s="527">
        <f>SUM(AK41:AN41)</f>
        <v>0</v>
      </c>
      <c r="AP41" s="26"/>
      <c r="AQ41" s="527">
        <f>SUM(G41,Q41,L41,V41,AA41,AK41,AF41)</f>
        <v>0</v>
      </c>
      <c r="AR41" s="27" t="e">
        <f>AQ41/(AQ41+AS41)</f>
        <v>#DIV/0!</v>
      </c>
      <c r="AS41" s="527">
        <f>SUM(H41,R41,M41,W41,AB41,AL41,AG41)</f>
        <v>0</v>
      </c>
      <c r="AT41" s="27" t="e">
        <f>AS41/(AQ41+AS41)</f>
        <v>#DIV/0!</v>
      </c>
      <c r="AU41" s="527">
        <f>SUM(I41,N41,S41,X41,AC41,AM41,AH41)</f>
        <v>0</v>
      </c>
      <c r="AV41" s="27" t="e">
        <f>AU41/(AU41+AW41)</f>
        <v>#DIV/0!</v>
      </c>
      <c r="AW41" s="527">
        <f>SUM(J41,O41,T41,Y41,AD41,AN41,AI41)</f>
        <v>0</v>
      </c>
      <c r="AX41" s="27" t="e">
        <f>AW41/(AU41+AW41)</f>
        <v>#DIV/0!</v>
      </c>
      <c r="AY41" s="612">
        <f>+AQ41+AU41</f>
        <v>0</v>
      </c>
      <c r="AZ41" s="27" t="e">
        <f>+AY41/BC41</f>
        <v>#DIV/0!</v>
      </c>
      <c r="BA41" s="612">
        <f>+AS41+AW41</f>
        <v>0</v>
      </c>
      <c r="BB41" s="27" t="e">
        <f>+BA41/BC41</f>
        <v>#DIV/0!</v>
      </c>
      <c r="BC41" s="527">
        <f>+AY41+BA41</f>
        <v>0</v>
      </c>
      <c r="BD41" s="618">
        <f>+AY41-'T2'!F36</f>
        <v>0</v>
      </c>
      <c r="BE41" s="618">
        <f>+BA41-'T2'!H36</f>
        <v>0</v>
      </c>
      <c r="BF41" s="28"/>
    </row>
    <row r="42" spans="1:58" ht="15" customHeight="1">
      <c r="A42" s="24"/>
      <c r="B42" s="25"/>
      <c r="C42" s="25"/>
      <c r="D42" s="530"/>
      <c r="E42" s="536"/>
      <c r="F42" s="536"/>
      <c r="G42" s="527"/>
      <c r="H42" s="527"/>
      <c r="I42" s="527"/>
      <c r="J42" s="531"/>
      <c r="K42" s="542"/>
      <c r="L42" s="527"/>
      <c r="M42" s="527"/>
      <c r="N42" s="527"/>
      <c r="O42" s="531"/>
      <c r="P42" s="542"/>
      <c r="Q42" s="527"/>
      <c r="R42" s="527"/>
      <c r="S42" s="527"/>
      <c r="T42" s="531"/>
      <c r="U42" s="542"/>
      <c r="V42" s="527"/>
      <c r="W42" s="527"/>
      <c r="X42" s="527"/>
      <c r="Y42" s="531"/>
      <c r="Z42" s="542"/>
      <c r="AA42" s="527"/>
      <c r="AB42" s="527"/>
      <c r="AC42" s="527"/>
      <c r="AD42" s="531"/>
      <c r="AE42" s="542"/>
      <c r="AF42" s="528"/>
      <c r="AG42" s="528"/>
      <c r="AH42" s="527"/>
      <c r="AI42" s="531"/>
      <c r="AJ42" s="542"/>
      <c r="AK42" s="528"/>
      <c r="AL42" s="528"/>
      <c r="AM42" s="527"/>
      <c r="AN42" s="531"/>
      <c r="AO42" s="542"/>
      <c r="AP42" s="543"/>
      <c r="AQ42" s="542"/>
      <c r="AR42" s="544"/>
      <c r="AS42" s="542"/>
      <c r="AT42" s="544"/>
      <c r="AU42" s="542"/>
      <c r="AV42" s="544"/>
      <c r="AW42" s="542"/>
      <c r="AX42" s="544"/>
      <c r="AY42" s="613"/>
      <c r="AZ42" s="544"/>
      <c r="BA42" s="613"/>
      <c r="BB42" s="544"/>
      <c r="BC42" s="542"/>
      <c r="BD42" s="618"/>
      <c r="BE42" s="618"/>
      <c r="BF42" s="28"/>
    </row>
    <row r="43" spans="1:58" ht="15" customHeight="1">
      <c r="A43" s="545"/>
      <c r="B43" s="546"/>
      <c r="C43" s="546"/>
      <c r="D43" s="547"/>
      <c r="E43" s="548"/>
      <c r="F43" s="548"/>
      <c r="G43" s="549"/>
      <c r="H43" s="549"/>
      <c r="I43" s="549"/>
      <c r="J43" s="550"/>
      <c r="K43" s="551"/>
      <c r="L43" s="549"/>
      <c r="M43" s="549"/>
      <c r="N43" s="549"/>
      <c r="O43" s="550"/>
      <c r="P43" s="551"/>
      <c r="Q43" s="549"/>
      <c r="R43" s="549"/>
      <c r="S43" s="549"/>
      <c r="T43" s="550"/>
      <c r="U43" s="551"/>
      <c r="V43" s="549"/>
      <c r="W43" s="549"/>
      <c r="X43" s="549"/>
      <c r="Y43" s="550"/>
      <c r="Z43" s="551"/>
      <c r="AA43" s="549"/>
      <c r="AB43" s="549"/>
      <c r="AC43" s="549"/>
      <c r="AD43" s="550"/>
      <c r="AE43" s="551"/>
      <c r="AF43" s="552"/>
      <c r="AG43" s="552"/>
      <c r="AH43" s="549"/>
      <c r="AI43" s="550"/>
      <c r="AJ43" s="551"/>
      <c r="AK43" s="552"/>
      <c r="AL43" s="552"/>
      <c r="AM43" s="549"/>
      <c r="AN43" s="550"/>
      <c r="AO43" s="551"/>
      <c r="AP43" s="543"/>
      <c r="AQ43" s="551"/>
      <c r="AR43" s="553"/>
      <c r="AS43" s="551"/>
      <c r="AT43" s="553"/>
      <c r="AU43" s="551"/>
      <c r="AV43" s="553"/>
      <c r="AW43" s="551"/>
      <c r="AX43" s="553"/>
      <c r="AY43" s="614"/>
      <c r="AZ43" s="553"/>
      <c r="BA43" s="614"/>
      <c r="BB43" s="553"/>
      <c r="BC43" s="551"/>
      <c r="BD43" s="620"/>
      <c r="BE43" s="620"/>
      <c r="BF43" s="28"/>
    </row>
    <row r="44" spans="1:58" ht="15" customHeight="1">
      <c r="A44" s="545"/>
      <c r="B44" s="184" t="s">
        <v>32</v>
      </c>
      <c r="C44" s="1596" t="s">
        <v>356</v>
      </c>
      <c r="D44" s="1596"/>
      <c r="E44" s="1596"/>
      <c r="F44" s="1597"/>
      <c r="G44" s="554"/>
      <c r="H44" s="554"/>
      <c r="I44" s="554"/>
      <c r="J44" s="554"/>
      <c r="K44" s="528"/>
      <c r="L44" s="554"/>
      <c r="M44" s="554"/>
      <c r="N44" s="554"/>
      <c r="O44" s="554"/>
      <c r="P44" s="528"/>
      <c r="Q44" s="554"/>
      <c r="R44" s="554"/>
      <c r="S44" s="554"/>
      <c r="T44" s="554"/>
      <c r="U44" s="528"/>
      <c r="V44" s="554"/>
      <c r="W44" s="554"/>
      <c r="X44" s="554"/>
      <c r="Y44" s="554"/>
      <c r="Z44" s="528"/>
      <c r="AA44" s="554"/>
      <c r="AB44" s="554"/>
      <c r="AC44" s="554"/>
      <c r="AD44" s="554"/>
      <c r="AE44" s="528"/>
      <c r="AF44" s="554"/>
      <c r="AG44" s="554"/>
      <c r="AH44" s="554"/>
      <c r="AI44" s="554"/>
      <c r="AJ44" s="528"/>
      <c r="AK44" s="554"/>
      <c r="AL44" s="554"/>
      <c r="AM44" s="554"/>
      <c r="AN44" s="554"/>
      <c r="AO44" s="528"/>
      <c r="AP44" s="26"/>
      <c r="AQ44" s="528"/>
      <c r="AR44" s="555"/>
      <c r="AS44" s="528"/>
      <c r="AT44" s="555"/>
      <c r="AU44" s="528"/>
      <c r="AV44" s="555"/>
      <c r="AW44" s="528"/>
      <c r="AX44" s="555"/>
      <c r="AY44" s="612">
        <f>+AQ44+AU44</f>
        <v>0</v>
      </c>
      <c r="AZ44" s="27" t="e">
        <f>+AY44/BC44</f>
        <v>#DIV/0!</v>
      </c>
      <c r="BA44" s="612">
        <f>+AS44+AW44</f>
        <v>0</v>
      </c>
      <c r="BB44" s="27" t="e">
        <f>+BA44/BC44</f>
        <v>#DIV/0!</v>
      </c>
      <c r="BC44" s="527">
        <f>+AY44+BA44</f>
        <v>0</v>
      </c>
      <c r="BD44" s="618">
        <f>+AY44-'T2'!F38</f>
        <v>0</v>
      </c>
      <c r="BE44" s="618">
        <f>+BA44-'T2'!H38</f>
        <v>0</v>
      </c>
      <c r="BF44" s="28"/>
    </row>
    <row r="45" spans="1:58" ht="15" customHeight="1">
      <c r="A45" s="24"/>
      <c r="B45" s="25"/>
      <c r="C45" s="25"/>
      <c r="D45" s="530"/>
      <c r="E45" s="536"/>
      <c r="F45" s="536"/>
      <c r="G45" s="527"/>
      <c r="H45" s="527"/>
      <c r="I45" s="527"/>
      <c r="J45" s="531"/>
      <c r="K45" s="542"/>
      <c r="L45" s="527"/>
      <c r="M45" s="527"/>
      <c r="N45" s="527"/>
      <c r="O45" s="531"/>
      <c r="P45" s="542"/>
      <c r="Q45" s="527"/>
      <c r="R45" s="527"/>
      <c r="S45" s="527"/>
      <c r="T45" s="531"/>
      <c r="U45" s="542"/>
      <c r="V45" s="527"/>
      <c r="W45" s="527"/>
      <c r="X45" s="527"/>
      <c r="Y45" s="531"/>
      <c r="Z45" s="542"/>
      <c r="AA45" s="527"/>
      <c r="AB45" s="527"/>
      <c r="AC45" s="527"/>
      <c r="AD45" s="531"/>
      <c r="AE45" s="542"/>
      <c r="AF45" s="528"/>
      <c r="AG45" s="528"/>
      <c r="AH45" s="527"/>
      <c r="AI45" s="531"/>
      <c r="AJ45" s="542"/>
      <c r="AK45" s="528"/>
      <c r="AL45" s="528"/>
      <c r="AM45" s="527"/>
      <c r="AN45" s="531"/>
      <c r="AO45" s="542"/>
      <c r="AP45" s="543"/>
      <c r="AQ45" s="542"/>
      <c r="AR45" s="544"/>
      <c r="AS45" s="542"/>
      <c r="AT45" s="544"/>
      <c r="AU45" s="542"/>
      <c r="AV45" s="544"/>
      <c r="AW45" s="542"/>
      <c r="AX45" s="544"/>
      <c r="AY45" s="613"/>
      <c r="AZ45" s="544"/>
      <c r="BA45" s="613"/>
      <c r="BB45" s="544"/>
      <c r="BC45" s="542"/>
      <c r="BD45" s="618"/>
      <c r="BE45" s="618"/>
      <c r="BF45" s="28"/>
    </row>
    <row r="46" spans="1:58" ht="15" customHeight="1">
      <c r="A46" s="545"/>
      <c r="B46" s="546"/>
      <c r="C46" s="546"/>
      <c r="D46" s="547"/>
      <c r="E46" s="548"/>
      <c r="F46" s="548"/>
      <c r="G46" s="549"/>
      <c r="H46" s="549"/>
      <c r="I46" s="549"/>
      <c r="J46" s="550"/>
      <c r="K46" s="551"/>
      <c r="L46" s="549"/>
      <c r="M46" s="549"/>
      <c r="N46" s="549"/>
      <c r="O46" s="550"/>
      <c r="P46" s="551"/>
      <c r="Q46" s="549"/>
      <c r="R46" s="549"/>
      <c r="S46" s="549"/>
      <c r="T46" s="550"/>
      <c r="U46" s="551"/>
      <c r="V46" s="549"/>
      <c r="W46" s="549"/>
      <c r="X46" s="549"/>
      <c r="Y46" s="550"/>
      <c r="Z46" s="551"/>
      <c r="AA46" s="549"/>
      <c r="AB46" s="549"/>
      <c r="AC46" s="549"/>
      <c r="AD46" s="550"/>
      <c r="AE46" s="551"/>
      <c r="AF46" s="552"/>
      <c r="AG46" s="552"/>
      <c r="AH46" s="549"/>
      <c r="AI46" s="550"/>
      <c r="AJ46" s="551"/>
      <c r="AK46" s="552"/>
      <c r="AL46" s="552"/>
      <c r="AM46" s="549"/>
      <c r="AN46" s="550"/>
      <c r="AO46" s="551"/>
      <c r="AP46" s="543"/>
      <c r="AQ46" s="551"/>
      <c r="AR46" s="553"/>
      <c r="AS46" s="551"/>
      <c r="AT46" s="553"/>
      <c r="AU46" s="551"/>
      <c r="AV46" s="553"/>
      <c r="AW46" s="551"/>
      <c r="AX46" s="553"/>
      <c r="AY46" s="614"/>
      <c r="AZ46" s="553"/>
      <c r="BA46" s="614"/>
      <c r="BB46" s="553"/>
      <c r="BC46" s="551"/>
      <c r="BD46" s="620"/>
      <c r="BE46" s="620"/>
      <c r="BF46" s="28"/>
    </row>
    <row r="47" spans="1:58" ht="15" customHeight="1">
      <c r="A47" s="545"/>
      <c r="B47" s="546" t="s">
        <v>208</v>
      </c>
      <c r="C47" s="546" t="s">
        <v>357</v>
      </c>
      <c r="D47" s="547"/>
      <c r="E47" s="548"/>
      <c r="F47" s="548"/>
      <c r="G47" s="556">
        <v>0</v>
      </c>
      <c r="H47" s="556">
        <v>0</v>
      </c>
      <c r="I47" s="556">
        <v>0</v>
      </c>
      <c r="J47" s="556">
        <v>0</v>
      </c>
      <c r="K47" s="527">
        <f>SUM(G47:J47)</f>
        <v>0</v>
      </c>
      <c r="L47" s="556">
        <v>0</v>
      </c>
      <c r="M47" s="556">
        <v>0</v>
      </c>
      <c r="N47" s="556">
        <v>0</v>
      </c>
      <c r="O47" s="556">
        <v>0</v>
      </c>
      <c r="P47" s="527">
        <f>SUM(L47:O47)</f>
        <v>0</v>
      </c>
      <c r="Q47" s="556">
        <v>0</v>
      </c>
      <c r="R47" s="556">
        <v>0</v>
      </c>
      <c r="S47" s="556">
        <v>0</v>
      </c>
      <c r="T47" s="556">
        <v>0</v>
      </c>
      <c r="U47" s="527">
        <f>SUM(Q47:T47)</f>
        <v>0</v>
      </c>
      <c r="V47" s="556">
        <v>0</v>
      </c>
      <c r="W47" s="556">
        <v>0</v>
      </c>
      <c r="X47" s="556">
        <v>0</v>
      </c>
      <c r="Y47" s="556">
        <v>0</v>
      </c>
      <c r="Z47" s="527">
        <f>SUM(V47:Y47)</f>
        <v>0</v>
      </c>
      <c r="AA47" s="556">
        <v>0</v>
      </c>
      <c r="AB47" s="556">
        <v>0</v>
      </c>
      <c r="AC47" s="556">
        <v>0</v>
      </c>
      <c r="AD47" s="556">
        <v>0</v>
      </c>
      <c r="AE47" s="527">
        <f>SUM(AA47:AD47)</f>
        <v>0</v>
      </c>
      <c r="AF47" s="554"/>
      <c r="AG47" s="554"/>
      <c r="AH47" s="556">
        <v>0</v>
      </c>
      <c r="AI47" s="556">
        <v>0</v>
      </c>
      <c r="AJ47" s="527">
        <f>SUM(AF47:AI47)</f>
        <v>0</v>
      </c>
      <c r="AK47" s="554"/>
      <c r="AL47" s="554"/>
      <c r="AM47" s="556">
        <v>0</v>
      </c>
      <c r="AN47" s="556">
        <v>0</v>
      </c>
      <c r="AO47" s="527">
        <f>SUM(AK47:AN47)</f>
        <v>0</v>
      </c>
      <c r="AP47" s="26"/>
      <c r="AQ47" s="527">
        <f>SUM(G47,Q47,L47,V47,AA47,AK47,AF47)</f>
        <v>0</v>
      </c>
      <c r="AR47" s="27" t="e">
        <f>AQ47/(AQ47+AS47)</f>
        <v>#DIV/0!</v>
      </c>
      <c r="AS47" s="527">
        <f>SUM(H47,R47,M47,W47,AB47,AL47,AG47)</f>
        <v>0</v>
      </c>
      <c r="AT47" s="27" t="e">
        <f>AS47/(AQ47+AS47)</f>
        <v>#DIV/0!</v>
      </c>
      <c r="AU47" s="527">
        <f>SUM(I47,N47,S47,X47,AC47,AM47,AH47)</f>
        <v>0</v>
      </c>
      <c r="AV47" s="27" t="e">
        <f>AU47/(AU47+AW47)</f>
        <v>#DIV/0!</v>
      </c>
      <c r="AW47" s="527">
        <f>SUM(J47,O47,T47,Y47,AD47,AN47,AI47)</f>
        <v>0</v>
      </c>
      <c r="AX47" s="27" t="e">
        <f>AW47/(AU47+AW47)</f>
        <v>#DIV/0!</v>
      </c>
      <c r="AY47" s="612">
        <f>+AQ47+AU47</f>
        <v>0</v>
      </c>
      <c r="AZ47" s="27" t="e">
        <f>+AY47/BC47</f>
        <v>#DIV/0!</v>
      </c>
      <c r="BA47" s="612">
        <f>+AS47+AW47</f>
        <v>0</v>
      </c>
      <c r="BB47" s="27" t="e">
        <f>+BA47/BC47</f>
        <v>#DIV/0!</v>
      </c>
      <c r="BC47" s="527">
        <f>+AY47+BA47</f>
        <v>0</v>
      </c>
      <c r="BD47" s="618">
        <f>+AY47-'T2'!F40</f>
        <v>0</v>
      </c>
      <c r="BE47" s="618">
        <f>+BA47-'T2'!H40</f>
        <v>0</v>
      </c>
      <c r="BF47" s="28"/>
    </row>
    <row r="48" spans="1:58" ht="15" customHeight="1" thickBot="1">
      <c r="A48" s="545"/>
      <c r="B48" s="546"/>
      <c r="C48" s="546"/>
      <c r="D48" s="546"/>
      <c r="E48" s="548"/>
      <c r="F48" s="548"/>
      <c r="G48" s="549"/>
      <c r="H48" s="549"/>
      <c r="I48" s="549"/>
      <c r="J48" s="549"/>
      <c r="K48" s="550"/>
      <c r="L48" s="549"/>
      <c r="M48" s="549"/>
      <c r="N48" s="549"/>
      <c r="O48" s="549"/>
      <c r="P48" s="550"/>
      <c r="Q48" s="549"/>
      <c r="R48" s="549"/>
      <c r="S48" s="549"/>
      <c r="T48" s="549"/>
      <c r="U48" s="550"/>
      <c r="V48" s="549"/>
      <c r="W48" s="549"/>
      <c r="X48" s="549"/>
      <c r="Y48" s="549"/>
      <c r="Z48" s="550"/>
      <c r="AA48" s="549"/>
      <c r="AB48" s="549"/>
      <c r="AC48" s="549"/>
      <c r="AD48" s="549"/>
      <c r="AE48" s="550"/>
      <c r="AF48" s="552"/>
      <c r="AG48" s="552"/>
      <c r="AH48" s="549"/>
      <c r="AI48" s="549"/>
      <c r="AJ48" s="550"/>
      <c r="AK48" s="552"/>
      <c r="AL48" s="552"/>
      <c r="AM48" s="549"/>
      <c r="AN48" s="549"/>
      <c r="AO48" s="550"/>
      <c r="AP48" s="524"/>
      <c r="AQ48" s="550"/>
      <c r="AR48" s="557"/>
      <c r="AS48" s="550"/>
      <c r="AT48" s="557"/>
      <c r="AU48" s="550"/>
      <c r="AV48" s="557"/>
      <c r="AW48" s="550"/>
      <c r="AX48" s="557"/>
      <c r="AY48" s="615"/>
      <c r="AZ48" s="557"/>
      <c r="BA48" s="615"/>
      <c r="BB48" s="557"/>
      <c r="BC48" s="550"/>
      <c r="BD48" s="621"/>
      <c r="BE48" s="621"/>
      <c r="BF48" s="28"/>
    </row>
    <row r="49" spans="1:58" ht="15" customHeight="1" thickBot="1">
      <c r="A49" s="558"/>
      <c r="B49" s="559"/>
      <c r="C49" s="559"/>
      <c r="D49" s="559"/>
      <c r="E49" s="560"/>
      <c r="F49" s="560"/>
      <c r="G49" s="561"/>
      <c r="H49" s="561"/>
      <c r="I49" s="561"/>
      <c r="J49" s="561"/>
      <c r="K49" s="562"/>
      <c r="L49" s="561"/>
      <c r="M49" s="561"/>
      <c r="N49" s="561"/>
      <c r="O49" s="561"/>
      <c r="P49" s="562"/>
      <c r="Q49" s="561"/>
      <c r="R49" s="561"/>
      <c r="S49" s="561"/>
      <c r="T49" s="561"/>
      <c r="U49" s="562"/>
      <c r="V49" s="561"/>
      <c r="W49" s="561"/>
      <c r="X49" s="561"/>
      <c r="Y49" s="561"/>
      <c r="Z49" s="562"/>
      <c r="AA49" s="561"/>
      <c r="AB49" s="561"/>
      <c r="AC49" s="561"/>
      <c r="AD49" s="561"/>
      <c r="AE49" s="562"/>
      <c r="AF49" s="563"/>
      <c r="AG49" s="563"/>
      <c r="AH49" s="561"/>
      <c r="AI49" s="561"/>
      <c r="AJ49" s="562"/>
      <c r="AK49" s="563"/>
      <c r="AL49" s="563"/>
      <c r="AM49" s="561"/>
      <c r="AN49" s="561"/>
      <c r="AO49" s="562"/>
      <c r="AP49" s="564"/>
      <c r="AQ49" s="562"/>
      <c r="AR49" s="565"/>
      <c r="AS49" s="562"/>
      <c r="AT49" s="565"/>
      <c r="AU49" s="562"/>
      <c r="AV49" s="565"/>
      <c r="AW49" s="562"/>
      <c r="AX49" s="565"/>
      <c r="AY49" s="616"/>
      <c r="AZ49" s="565"/>
      <c r="BA49" s="616"/>
      <c r="BB49" s="565"/>
      <c r="BC49" s="562"/>
      <c r="BD49" s="622"/>
      <c r="BE49" s="622"/>
      <c r="BF49" s="28"/>
    </row>
    <row r="50" spans="1:58" ht="15" customHeight="1">
      <c r="A50" s="504"/>
      <c r="B50" s="505"/>
      <c r="C50" s="505"/>
      <c r="D50" s="505"/>
      <c r="E50" s="506"/>
      <c r="F50" s="506"/>
      <c r="G50" s="566"/>
      <c r="H50" s="566"/>
      <c r="I50" s="566"/>
      <c r="J50" s="566"/>
      <c r="K50" s="567"/>
      <c r="L50" s="566"/>
      <c r="M50" s="566"/>
      <c r="N50" s="566"/>
      <c r="O50" s="566"/>
      <c r="P50" s="567"/>
      <c r="Q50" s="566"/>
      <c r="R50" s="566"/>
      <c r="S50" s="566"/>
      <c r="T50" s="566"/>
      <c r="U50" s="567"/>
      <c r="V50" s="566"/>
      <c r="W50" s="566"/>
      <c r="X50" s="566"/>
      <c r="Y50" s="566"/>
      <c r="Z50" s="567"/>
      <c r="AA50" s="566"/>
      <c r="AB50" s="566"/>
      <c r="AC50" s="566"/>
      <c r="AD50" s="566"/>
      <c r="AE50" s="567"/>
      <c r="AF50" s="568"/>
      <c r="AG50" s="568"/>
      <c r="AH50" s="566"/>
      <c r="AI50" s="566"/>
      <c r="AJ50" s="567"/>
      <c r="AK50" s="568"/>
      <c r="AL50" s="568"/>
      <c r="AM50" s="566"/>
      <c r="AN50" s="566"/>
      <c r="AO50" s="567"/>
      <c r="AP50" s="524"/>
      <c r="AQ50" s="567"/>
      <c r="AR50" s="569"/>
      <c r="AS50" s="567"/>
      <c r="AT50" s="569"/>
      <c r="AU50" s="567"/>
      <c r="AV50" s="569"/>
      <c r="AW50" s="567"/>
      <c r="AX50" s="569"/>
      <c r="AY50" s="617"/>
      <c r="AZ50" s="569"/>
      <c r="BA50" s="617"/>
      <c r="BB50" s="569"/>
      <c r="BC50" s="567"/>
      <c r="BD50" s="623"/>
      <c r="BE50" s="623"/>
      <c r="BF50" s="28"/>
    </row>
    <row r="51" spans="1:58" ht="15" customHeight="1">
      <c r="A51" s="1593" t="s">
        <v>358</v>
      </c>
      <c r="B51" s="1594"/>
      <c r="C51" s="1594"/>
      <c r="D51" s="1594"/>
      <c r="E51" s="1594"/>
      <c r="F51" s="1595"/>
      <c r="G51" s="570">
        <f t="shared" ref="G51:AE51" si="20">SUM(G47,G38,G32,G21,G12,G44)</f>
        <v>0</v>
      </c>
      <c r="H51" s="570">
        <f t="shared" si="20"/>
        <v>0</v>
      </c>
      <c r="I51" s="570">
        <f t="shared" si="20"/>
        <v>0</v>
      </c>
      <c r="J51" s="570">
        <f t="shared" si="20"/>
        <v>0</v>
      </c>
      <c r="K51" s="570">
        <f t="shared" si="20"/>
        <v>0</v>
      </c>
      <c r="L51" s="570">
        <f t="shared" si="20"/>
        <v>0</v>
      </c>
      <c r="M51" s="570">
        <f t="shared" si="20"/>
        <v>0</v>
      </c>
      <c r="N51" s="570">
        <f t="shared" si="20"/>
        <v>0</v>
      </c>
      <c r="O51" s="570">
        <f t="shared" si="20"/>
        <v>0</v>
      </c>
      <c r="P51" s="570">
        <f t="shared" si="20"/>
        <v>0</v>
      </c>
      <c r="Q51" s="570">
        <f t="shared" si="20"/>
        <v>0</v>
      </c>
      <c r="R51" s="570">
        <f t="shared" si="20"/>
        <v>0</v>
      </c>
      <c r="S51" s="570">
        <f t="shared" si="20"/>
        <v>0</v>
      </c>
      <c r="T51" s="570">
        <f t="shared" si="20"/>
        <v>0</v>
      </c>
      <c r="U51" s="570">
        <f t="shared" si="20"/>
        <v>0</v>
      </c>
      <c r="V51" s="570">
        <f t="shared" si="20"/>
        <v>0</v>
      </c>
      <c r="W51" s="570">
        <f t="shared" si="20"/>
        <v>0</v>
      </c>
      <c r="X51" s="570">
        <f t="shared" si="20"/>
        <v>0</v>
      </c>
      <c r="Y51" s="570">
        <f t="shared" si="20"/>
        <v>0</v>
      </c>
      <c r="Z51" s="570">
        <f t="shared" si="20"/>
        <v>0</v>
      </c>
      <c r="AA51" s="570">
        <f t="shared" si="20"/>
        <v>0</v>
      </c>
      <c r="AB51" s="570">
        <f t="shared" si="20"/>
        <v>0</v>
      </c>
      <c r="AC51" s="570">
        <f t="shared" si="20"/>
        <v>0</v>
      </c>
      <c r="AD51" s="570">
        <f t="shared" si="20"/>
        <v>0</v>
      </c>
      <c r="AE51" s="570">
        <f t="shared" si="20"/>
        <v>0</v>
      </c>
      <c r="AF51" s="571"/>
      <c r="AG51" s="571"/>
      <c r="AH51" s="570">
        <f>SUM(AH47,AH38,AH32,AH21,AH12,AH44)</f>
        <v>0</v>
      </c>
      <c r="AI51" s="570">
        <f>SUM(AI47,AI38,AI32,AI21,AI12,AI44)</f>
        <v>0</v>
      </c>
      <c r="AJ51" s="570">
        <f>SUM(AJ47,AJ38,AJ32,AJ21,AJ12,AJ44)</f>
        <v>0</v>
      </c>
      <c r="AK51" s="571"/>
      <c r="AL51" s="571"/>
      <c r="AM51" s="570">
        <f>SUM(AM47,AM38,AM32,AM21,AM12,AM44)</f>
        <v>0</v>
      </c>
      <c r="AN51" s="570">
        <f>SUM(AN47,AN38,AN32,AN21,AN12,AN44)</f>
        <v>0</v>
      </c>
      <c r="AO51" s="570">
        <f>SUM(AO47,AO38,AO32,AO21,AO12,AO44)</f>
        <v>0</v>
      </c>
      <c r="AP51" s="572"/>
      <c r="AQ51" s="570">
        <f>SUM(AQ47,AQ38,AQ32,AQ21,AQ12,AQ44)</f>
        <v>0</v>
      </c>
      <c r="AR51" s="573" t="e">
        <f>AQ51/(AQ51+AS51)</f>
        <v>#DIV/0!</v>
      </c>
      <c r="AS51" s="570">
        <f>SUM(AS47,AS38,AS32,AS21,AS12,AS44)</f>
        <v>0</v>
      </c>
      <c r="AT51" s="573" t="e">
        <f>AS51/(AQ51+AS51)</f>
        <v>#DIV/0!</v>
      </c>
      <c r="AU51" s="570">
        <f>SUM(AU47,AU38,AU32,AU21,AU12,AU44)</f>
        <v>0</v>
      </c>
      <c r="AV51" s="573" t="e">
        <f>AU51/(AU51+AW51)</f>
        <v>#DIV/0!</v>
      </c>
      <c r="AW51" s="570">
        <f>SUM(AW47,AW38,AW32,AW21,AW12,AW44)</f>
        <v>0</v>
      </c>
      <c r="AX51" s="573" t="e">
        <f>AW51/(AU51+AW51)</f>
        <v>#DIV/0!</v>
      </c>
      <c r="AY51" s="570">
        <f>+AQ51+AU51</f>
        <v>0</v>
      </c>
      <c r="AZ51" s="573" t="e">
        <f>+AY51/BC51</f>
        <v>#DIV/0!</v>
      </c>
      <c r="BA51" s="570">
        <f>+AS51+AW51</f>
        <v>0</v>
      </c>
      <c r="BB51" s="573" t="e">
        <f>+BA51/BC51</f>
        <v>#DIV/0!</v>
      </c>
      <c r="BC51" s="570">
        <f>+AY51+BA51</f>
        <v>0</v>
      </c>
      <c r="BD51" s="624">
        <f>+AY51-'T2'!F42</f>
        <v>0</v>
      </c>
      <c r="BE51" s="624">
        <f>+BA51-'T2'!H42</f>
        <v>0</v>
      </c>
      <c r="BF51" s="28"/>
    </row>
    <row r="52" spans="1:58" ht="15" customHeight="1" thickBot="1">
      <c r="A52" s="513"/>
      <c r="B52" s="514"/>
      <c r="C52" s="514"/>
      <c r="D52" s="514"/>
      <c r="E52" s="515"/>
      <c r="F52" s="515"/>
      <c r="G52" s="574"/>
      <c r="H52" s="574"/>
      <c r="I52" s="574"/>
      <c r="J52" s="574"/>
      <c r="K52" s="575"/>
      <c r="L52" s="574"/>
      <c r="M52" s="574"/>
      <c r="N52" s="574"/>
      <c r="O52" s="574"/>
      <c r="P52" s="575"/>
      <c r="Q52" s="574"/>
      <c r="R52" s="574"/>
      <c r="S52" s="574"/>
      <c r="T52" s="574"/>
      <c r="U52" s="575"/>
      <c r="V52" s="574"/>
      <c r="W52" s="574"/>
      <c r="X52" s="574"/>
      <c r="Y52" s="574"/>
      <c r="Z52" s="575"/>
      <c r="AA52" s="574"/>
      <c r="AB52" s="574"/>
      <c r="AC52" s="574"/>
      <c r="AD52" s="574"/>
      <c r="AE52" s="575"/>
      <c r="AF52" s="576"/>
      <c r="AG52" s="576"/>
      <c r="AH52" s="574"/>
      <c r="AI52" s="574"/>
      <c r="AJ52" s="575"/>
      <c r="AK52" s="576"/>
      <c r="AL52" s="576"/>
      <c r="AM52" s="574"/>
      <c r="AN52" s="574"/>
      <c r="AO52" s="575"/>
      <c r="AP52" s="524"/>
      <c r="AQ52" s="577"/>
      <c r="AR52" s="578"/>
      <c r="AS52" s="577"/>
      <c r="AT52" s="578"/>
      <c r="AU52" s="577"/>
      <c r="AV52" s="578"/>
      <c r="AW52" s="577"/>
      <c r="AX52" s="578"/>
      <c r="AY52" s="578"/>
      <c r="AZ52" s="578"/>
      <c r="BA52" s="578"/>
      <c r="BB52" s="578"/>
      <c r="BC52" s="577"/>
      <c r="BD52" s="579"/>
      <c r="BE52" s="579"/>
      <c r="BF52" s="28"/>
    </row>
    <row r="53" spans="1:58" s="585" customFormat="1" ht="15" customHeight="1">
      <c r="A53" s="580"/>
      <c r="B53" s="580"/>
      <c r="C53" s="580"/>
      <c r="D53" s="580"/>
      <c r="E53" s="580"/>
      <c r="F53" s="581"/>
      <c r="G53" s="582"/>
      <c r="H53" s="582"/>
      <c r="I53" s="582"/>
      <c r="J53" s="582"/>
      <c r="K53" s="583"/>
      <c r="L53" s="582"/>
      <c r="M53" s="582"/>
      <c r="N53" s="582"/>
      <c r="O53" s="582"/>
      <c r="P53" s="583"/>
      <c r="Q53" s="582"/>
      <c r="R53" s="582"/>
      <c r="S53" s="582"/>
      <c r="T53" s="582"/>
      <c r="U53" s="583"/>
      <c r="V53" s="582"/>
      <c r="W53" s="582"/>
      <c r="X53" s="582"/>
      <c r="Y53" s="582"/>
      <c r="Z53" s="583"/>
      <c r="AA53" s="582"/>
      <c r="AB53" s="582"/>
      <c r="AC53" s="582"/>
      <c r="AD53" s="582"/>
      <c r="AE53" s="583"/>
      <c r="AF53" s="584"/>
      <c r="AG53" s="584"/>
      <c r="AH53" s="582"/>
      <c r="AI53" s="582"/>
      <c r="AJ53" s="583"/>
      <c r="AK53" s="584"/>
      <c r="AL53" s="584"/>
      <c r="AM53" s="582"/>
      <c r="AN53" s="582"/>
      <c r="AO53" s="583"/>
      <c r="AP53" s="583"/>
      <c r="AS53" s="586"/>
      <c r="AT53" s="586"/>
      <c r="AU53" s="586"/>
      <c r="AV53" s="586"/>
      <c r="AW53" s="586"/>
      <c r="AX53" s="586" t="s">
        <v>246</v>
      </c>
      <c r="AY53" s="586">
        <f>AY51-SUM(AY47,AY44,AY38,AY32,AY21,AY12)</f>
        <v>0</v>
      </c>
      <c r="AZ53" s="586"/>
      <c r="BA53" s="586">
        <f>BA51-SUM(BA47,BA44,BA38,BA32,BA21,BA12)</f>
        <v>0</v>
      </c>
      <c r="BB53" s="586"/>
      <c r="BC53" s="586">
        <f>BC51-SUM(BC47,BC44,BC38,BC32,BC21,BC12)</f>
        <v>0</v>
      </c>
      <c r="BD53" s="586"/>
      <c r="BE53" s="586"/>
    </row>
    <row r="54" spans="1:58" ht="15" customHeight="1">
      <c r="A54" s="508"/>
      <c r="B54" s="508"/>
      <c r="C54" s="508"/>
      <c r="D54" s="508"/>
      <c r="E54" s="509"/>
      <c r="F54" s="587" t="s">
        <v>251</v>
      </c>
      <c r="G54" s="588" t="e">
        <f>(+G51+I51)/$K$51</f>
        <v>#DIV/0!</v>
      </c>
      <c r="H54" s="588" t="e">
        <f>(+H51+J51)/$K$51</f>
        <v>#DIV/0!</v>
      </c>
      <c r="I54" s="588"/>
      <c r="J54" s="588"/>
      <c r="K54" s="588" t="e">
        <f>K51/K51</f>
        <v>#DIV/0!</v>
      </c>
      <c r="L54" s="588" t="e">
        <f>(+L51+N51)/$P$51</f>
        <v>#DIV/0!</v>
      </c>
      <c r="M54" s="588" t="e">
        <f>(+M51+O51)/$P$51</f>
        <v>#DIV/0!</v>
      </c>
      <c r="N54" s="588"/>
      <c r="O54" s="588"/>
      <c r="P54" s="588" t="e">
        <f>P51/P51</f>
        <v>#DIV/0!</v>
      </c>
      <c r="Q54" s="588" t="e">
        <f>(+Q51+S51)/$U$51</f>
        <v>#DIV/0!</v>
      </c>
      <c r="R54" s="588" t="e">
        <f>(+R51+T51)/$U$51</f>
        <v>#DIV/0!</v>
      </c>
      <c r="S54" s="588"/>
      <c r="T54" s="588"/>
      <c r="U54" s="588" t="e">
        <f>U51/U51</f>
        <v>#DIV/0!</v>
      </c>
      <c r="V54" s="588" t="e">
        <f>(+V51+X51)/$Z$51</f>
        <v>#DIV/0!</v>
      </c>
      <c r="W54" s="588" t="e">
        <f>(+W51+Y51)/$Z$51</f>
        <v>#DIV/0!</v>
      </c>
      <c r="X54" s="588"/>
      <c r="Y54" s="588"/>
      <c r="Z54" s="588" t="e">
        <f>Z51/Z51</f>
        <v>#DIV/0!</v>
      </c>
      <c r="AA54" s="588" t="e">
        <f>(+AA51+AC51)/$AE$51</f>
        <v>#DIV/0!</v>
      </c>
      <c r="AB54" s="588" t="e">
        <f>(+AB51+AD51)/$AE$51</f>
        <v>#DIV/0!</v>
      </c>
      <c r="AC54" s="588"/>
      <c r="AD54" s="588"/>
      <c r="AE54" s="588" t="e">
        <f>AE51/AE51</f>
        <v>#DIV/0!</v>
      </c>
      <c r="AF54" s="589"/>
      <c r="AG54" s="589"/>
      <c r="AH54" s="588" t="e">
        <f>+AH51/AJ51</f>
        <v>#DIV/0!</v>
      </c>
      <c r="AI54" s="590" t="e">
        <f>+AI51/AJ51</f>
        <v>#DIV/0!</v>
      </c>
      <c r="AJ54" s="588" t="e">
        <f>AJ51/AJ51</f>
        <v>#DIV/0!</v>
      </c>
      <c r="AK54" s="589"/>
      <c r="AL54" s="589"/>
      <c r="AM54" s="588" t="e">
        <f>+AM51/AO51</f>
        <v>#DIV/0!</v>
      </c>
      <c r="AN54" s="590" t="e">
        <f>+AN51/AO51</f>
        <v>#DIV/0!</v>
      </c>
      <c r="AO54" s="588" t="e">
        <f>AO51/AO51</f>
        <v>#DIV/0!</v>
      </c>
      <c r="AP54" s="588"/>
      <c r="AQ54" s="588"/>
      <c r="AR54" s="588"/>
      <c r="AS54" s="588"/>
      <c r="AT54" s="588"/>
      <c r="AU54" s="588"/>
      <c r="AV54" s="588"/>
      <c r="AW54" s="588"/>
      <c r="AX54" s="588"/>
      <c r="AY54" s="588" t="e">
        <f>+AY51/BC51</f>
        <v>#DIV/0!</v>
      </c>
      <c r="AZ54" s="588"/>
      <c r="BA54" s="588" t="e">
        <f>+BA51/BC51</f>
        <v>#DIV/0!</v>
      </c>
      <c r="BB54" s="588"/>
      <c r="BC54" s="588" t="e">
        <f>BC51/BC51</f>
        <v>#DIV/0!</v>
      </c>
      <c r="BD54" s="588"/>
      <c r="BE54" s="588"/>
      <c r="BF54" s="591"/>
    </row>
    <row r="55" spans="1:58" ht="15" customHeight="1">
      <c r="A55" s="508"/>
      <c r="B55" s="508"/>
      <c r="C55" s="508"/>
      <c r="D55" s="508"/>
      <c r="E55" s="509"/>
      <c r="F55" s="587"/>
      <c r="G55" s="588"/>
      <c r="H55" s="588"/>
      <c r="I55" s="588"/>
      <c r="J55" s="588"/>
      <c r="K55" s="588"/>
      <c r="L55" s="588"/>
      <c r="M55" s="588"/>
      <c r="N55" s="588"/>
      <c r="O55" s="588"/>
      <c r="P55" s="588"/>
      <c r="Q55" s="588"/>
      <c r="R55" s="588"/>
      <c r="S55" s="588"/>
      <c r="T55" s="588"/>
      <c r="U55" s="588"/>
      <c r="V55" s="588"/>
      <c r="W55" s="588"/>
      <c r="X55" s="588"/>
      <c r="Y55" s="588"/>
      <c r="Z55" s="588"/>
      <c r="AA55" s="592"/>
      <c r="AB55" s="588"/>
      <c r="AC55" s="588"/>
      <c r="AD55" s="588"/>
      <c r="AE55" s="588"/>
      <c r="AF55" s="593"/>
      <c r="AG55" s="589"/>
      <c r="AH55" s="588"/>
      <c r="AI55" s="588"/>
      <c r="AJ55" s="588"/>
      <c r="AK55" s="593"/>
      <c r="AL55" s="589"/>
      <c r="AM55" s="588"/>
      <c r="AN55" s="588"/>
      <c r="AO55" s="588"/>
      <c r="AP55" s="588"/>
      <c r="AQ55" s="588"/>
      <c r="AR55" s="588"/>
      <c r="AS55" s="588"/>
      <c r="AT55" s="588"/>
      <c r="AU55" s="588"/>
      <c r="AV55" s="588"/>
      <c r="AW55" s="588"/>
      <c r="AX55" s="588"/>
      <c r="AY55" s="588"/>
      <c r="AZ55" s="588"/>
      <c r="BA55" s="588"/>
      <c r="BB55" s="588"/>
      <c r="BC55" s="588"/>
      <c r="BD55" s="588"/>
      <c r="BE55" s="588"/>
      <c r="BF55" s="591"/>
    </row>
    <row r="56" spans="1:58" ht="15" customHeight="1">
      <c r="A56" s="508"/>
      <c r="B56" s="508"/>
      <c r="C56" s="508"/>
      <c r="D56" s="508"/>
      <c r="E56" s="509"/>
      <c r="F56" s="587" t="s">
        <v>60</v>
      </c>
      <c r="G56" s="588"/>
      <c r="H56" s="588" t="e">
        <f>(+G51+H51)/$K$51</f>
        <v>#DIV/0!</v>
      </c>
      <c r="I56" s="588"/>
      <c r="J56" s="588" t="e">
        <f>(+I51+J51)/$K$51</f>
        <v>#DIV/0!</v>
      </c>
      <c r="K56" s="588" t="e">
        <f>K51/K51</f>
        <v>#DIV/0!</v>
      </c>
      <c r="L56" s="588"/>
      <c r="M56" s="588" t="e">
        <f>(+L51+M51)/$P$51</f>
        <v>#DIV/0!</v>
      </c>
      <c r="N56" s="588"/>
      <c r="O56" s="588" t="e">
        <f>(+N51+O51)/$P$51</f>
        <v>#DIV/0!</v>
      </c>
      <c r="P56" s="588" t="e">
        <f>P51/P51</f>
        <v>#DIV/0!</v>
      </c>
      <c r="Q56" s="588"/>
      <c r="R56" s="588" t="e">
        <f>(+Q51+R51)/$U$51</f>
        <v>#DIV/0!</v>
      </c>
      <c r="S56" s="588"/>
      <c r="T56" s="588" t="e">
        <f>(+S51+T51)/$U$51</f>
        <v>#DIV/0!</v>
      </c>
      <c r="U56" s="588" t="e">
        <f>U51/U51</f>
        <v>#DIV/0!</v>
      </c>
      <c r="V56" s="588"/>
      <c r="W56" s="588" t="e">
        <f>(+V51+W51)/$Z$51</f>
        <v>#DIV/0!</v>
      </c>
      <c r="X56" s="588"/>
      <c r="Y56" s="588" t="e">
        <f>(+X51+Y51)/$Z$51</f>
        <v>#DIV/0!</v>
      </c>
      <c r="Z56" s="588" t="e">
        <f>Z51/Z51</f>
        <v>#DIV/0!</v>
      </c>
      <c r="AA56" s="592"/>
      <c r="AB56" s="588" t="e">
        <f>(+AA51+AB51)/$AE$51</f>
        <v>#DIV/0!</v>
      </c>
      <c r="AC56" s="588"/>
      <c r="AD56" s="588" t="e">
        <f>(+AC51+AD51)/$AE$51</f>
        <v>#DIV/0!</v>
      </c>
      <c r="AE56" s="588" t="e">
        <f>AE51/AE51</f>
        <v>#DIV/0!</v>
      </c>
      <c r="AF56" s="593"/>
      <c r="AG56" s="589"/>
      <c r="AH56" s="588"/>
      <c r="AI56" s="588" t="e">
        <f>(+AH51+AI51)/$AJ$51</f>
        <v>#DIV/0!</v>
      </c>
      <c r="AJ56" s="588" t="e">
        <f>AJ51/AJ51</f>
        <v>#DIV/0!</v>
      </c>
      <c r="AK56" s="593"/>
      <c r="AL56" s="589"/>
      <c r="AM56" s="588"/>
      <c r="AN56" s="588" t="e">
        <f>(+AM51+AN51)/$AO$51</f>
        <v>#DIV/0!</v>
      </c>
      <c r="AO56" s="588" t="e">
        <f>AO51/AO51</f>
        <v>#DIV/0!</v>
      </c>
      <c r="AP56" s="588"/>
      <c r="AQ56" s="588"/>
      <c r="AR56" s="588"/>
      <c r="AS56" s="588" t="e">
        <f>(+AQ51+AS51)/$BC$51</f>
        <v>#DIV/0!</v>
      </c>
      <c r="AT56" s="588"/>
      <c r="AU56" s="588"/>
      <c r="AV56" s="588"/>
      <c r="AW56" s="588" t="e">
        <f>(+AU51+AW51)/$BC$51</f>
        <v>#DIV/0!</v>
      </c>
      <c r="AX56" s="588"/>
      <c r="AY56" s="588"/>
      <c r="AZ56" s="588"/>
      <c r="BA56" s="588"/>
      <c r="BB56" s="588"/>
      <c r="BC56" s="588" t="e">
        <f>BC51/BC51</f>
        <v>#DIV/0!</v>
      </c>
      <c r="BD56" s="588"/>
      <c r="BE56" s="588"/>
      <c r="BF56" s="591"/>
    </row>
    <row r="57" spans="1:58" ht="15" customHeight="1">
      <c r="A57" s="508"/>
      <c r="B57" s="508"/>
      <c r="C57" s="508"/>
      <c r="D57" s="508"/>
      <c r="E57" s="509"/>
      <c r="F57" s="587"/>
      <c r="G57" s="588"/>
      <c r="H57" s="588"/>
      <c r="I57" s="588"/>
      <c r="J57" s="588"/>
      <c r="K57" s="588"/>
      <c r="L57" s="588"/>
      <c r="M57" s="588"/>
      <c r="N57" s="588"/>
      <c r="O57" s="588"/>
      <c r="P57" s="588"/>
      <c r="Q57" s="588"/>
      <c r="R57" s="588"/>
      <c r="S57" s="588"/>
      <c r="T57" s="588"/>
      <c r="U57" s="588"/>
      <c r="V57" s="588"/>
      <c r="W57" s="588"/>
      <c r="X57" s="588"/>
      <c r="Y57" s="588"/>
      <c r="Z57" s="588"/>
      <c r="AA57" s="592"/>
      <c r="AB57" s="588"/>
      <c r="AC57" s="588"/>
      <c r="AD57" s="588"/>
      <c r="AE57" s="588"/>
      <c r="AF57" s="593"/>
      <c r="AG57" s="589"/>
      <c r="AH57" s="588"/>
      <c r="AI57" s="588"/>
      <c r="AJ57" s="588"/>
      <c r="AK57" s="593"/>
      <c r="AL57" s="589"/>
      <c r="AM57" s="588"/>
      <c r="AN57" s="588"/>
      <c r="AO57" s="588"/>
      <c r="AP57" s="588"/>
      <c r="AQ57" s="588"/>
      <c r="AR57" s="588"/>
      <c r="AS57" s="588"/>
      <c r="AT57" s="588"/>
      <c r="AU57" s="588"/>
      <c r="AV57" s="588"/>
      <c r="AW57" s="588"/>
      <c r="AX57" s="588"/>
      <c r="AY57" s="588"/>
      <c r="AZ57" s="588"/>
      <c r="BA57" s="588"/>
      <c r="BB57" s="588"/>
      <c r="BC57" s="588"/>
      <c r="BD57" s="588"/>
      <c r="BE57" s="588"/>
      <c r="BF57" s="591"/>
    </row>
    <row r="58" spans="1:58" ht="15" customHeight="1">
      <c r="A58" s="508"/>
      <c r="B58" s="508"/>
      <c r="C58" s="508"/>
      <c r="D58" s="508"/>
      <c r="E58" s="509"/>
      <c r="F58" s="587" t="s">
        <v>55</v>
      </c>
      <c r="G58" s="588"/>
      <c r="H58" s="588"/>
      <c r="I58" s="588"/>
      <c r="J58" s="588"/>
      <c r="K58" s="588" t="e">
        <f>K51/$BC$51</f>
        <v>#DIV/0!</v>
      </c>
      <c r="L58" s="588"/>
      <c r="M58" s="588"/>
      <c r="N58" s="588"/>
      <c r="O58" s="588"/>
      <c r="P58" s="588" t="e">
        <f>P51/$BC$51</f>
        <v>#DIV/0!</v>
      </c>
      <c r="Q58" s="588"/>
      <c r="R58" s="588"/>
      <c r="S58" s="588"/>
      <c r="T58" s="588"/>
      <c r="U58" s="588" t="e">
        <f>U51/$BC$51</f>
        <v>#DIV/0!</v>
      </c>
      <c r="V58" s="588"/>
      <c r="W58" s="588"/>
      <c r="X58" s="588"/>
      <c r="Y58" s="588"/>
      <c r="Z58" s="588" t="e">
        <f>Z51/$BC$51</f>
        <v>#DIV/0!</v>
      </c>
      <c r="AA58" s="588"/>
      <c r="AB58" s="588"/>
      <c r="AC58" s="588"/>
      <c r="AD58" s="588"/>
      <c r="AE58" s="588" t="e">
        <f>AE51/$BC$51</f>
        <v>#DIV/0!</v>
      </c>
      <c r="AF58" s="589"/>
      <c r="AG58" s="589"/>
      <c r="AH58" s="588"/>
      <c r="AI58" s="588"/>
      <c r="AJ58" s="588" t="e">
        <f>AJ51/$BC$51</f>
        <v>#DIV/0!</v>
      </c>
      <c r="AK58" s="589"/>
      <c r="AL58" s="589"/>
      <c r="AM58" s="588"/>
      <c r="AN58" s="588"/>
      <c r="AO58" s="588" t="e">
        <f>AO51/$BC$51</f>
        <v>#DIV/0!</v>
      </c>
      <c r="AP58" s="588"/>
      <c r="AQ58" s="588"/>
      <c r="AR58" s="588"/>
      <c r="AS58" s="588"/>
      <c r="AT58" s="588"/>
      <c r="AU58" s="588"/>
      <c r="AV58" s="588"/>
      <c r="AW58" s="588"/>
      <c r="AX58" s="588"/>
      <c r="AY58" s="588"/>
      <c r="AZ58" s="588"/>
      <c r="BA58" s="588"/>
      <c r="BB58" s="588"/>
      <c r="BC58" s="588" t="e">
        <f>BC51/BC51</f>
        <v>#DIV/0!</v>
      </c>
      <c r="BD58" s="588"/>
      <c r="BE58" s="588"/>
      <c r="BF58" s="591"/>
    </row>
    <row r="59" spans="1:58" ht="15" customHeight="1" thickBot="1">
      <c r="AF59" s="596"/>
      <c r="AG59" s="596"/>
      <c r="AK59" s="596"/>
      <c r="AL59" s="596"/>
      <c r="BD59" s="598"/>
      <c r="BE59" s="598"/>
      <c r="BF59" s="508"/>
    </row>
    <row r="60" spans="1:58" ht="15" customHeight="1">
      <c r="A60" s="504"/>
      <c r="B60" s="505"/>
      <c r="C60" s="505"/>
      <c r="D60" s="505"/>
      <c r="E60" s="506"/>
      <c r="F60" s="506"/>
      <c r="G60" s="599"/>
      <c r="H60" s="599"/>
      <c r="I60" s="599"/>
      <c r="J60" s="599"/>
      <c r="K60" s="600"/>
      <c r="L60" s="599"/>
      <c r="M60" s="599"/>
      <c r="N60" s="599"/>
      <c r="O60" s="599"/>
      <c r="P60" s="600"/>
      <c r="Q60" s="599"/>
      <c r="R60" s="599"/>
      <c r="S60" s="599"/>
      <c r="T60" s="599"/>
      <c r="U60" s="600"/>
      <c r="V60" s="599"/>
      <c r="W60" s="599"/>
      <c r="X60" s="599"/>
      <c r="Y60" s="599"/>
      <c r="Z60" s="600"/>
      <c r="AA60" s="599"/>
      <c r="AB60" s="599"/>
      <c r="AC60" s="599"/>
      <c r="AD60" s="599"/>
      <c r="AE60" s="600"/>
      <c r="AF60" s="601"/>
      <c r="AG60" s="601"/>
      <c r="AH60" s="599"/>
      <c r="AI60" s="599"/>
      <c r="AJ60" s="600"/>
      <c r="AK60" s="601"/>
      <c r="AL60" s="601"/>
      <c r="AM60" s="599"/>
      <c r="AN60" s="599"/>
      <c r="AO60" s="600"/>
      <c r="AP60" s="524"/>
      <c r="AQ60" s="600"/>
      <c r="AR60" s="600"/>
      <c r="AS60" s="600"/>
      <c r="AT60" s="600"/>
      <c r="AU60" s="600"/>
      <c r="AV60" s="600"/>
      <c r="AW60" s="600"/>
      <c r="AX60" s="600"/>
      <c r="AY60" s="600"/>
      <c r="AZ60" s="600"/>
      <c r="BA60" s="600"/>
      <c r="BB60" s="600"/>
      <c r="BC60" s="600"/>
      <c r="BD60" s="602"/>
      <c r="BE60" s="602"/>
      <c r="BF60" s="28"/>
    </row>
    <row r="61" spans="1:58" ht="15" customHeight="1">
      <c r="A61" s="1593" t="s">
        <v>359</v>
      </c>
      <c r="B61" s="1594"/>
      <c r="C61" s="1594"/>
      <c r="D61" s="1594"/>
      <c r="E61" s="1594"/>
      <c r="F61" s="1595"/>
      <c r="G61" s="570">
        <f t="shared" ref="G61:AE61" si="21">G51-G47</f>
        <v>0</v>
      </c>
      <c r="H61" s="570">
        <f t="shared" si="21"/>
        <v>0</v>
      </c>
      <c r="I61" s="570">
        <f t="shared" si="21"/>
        <v>0</v>
      </c>
      <c r="J61" s="570">
        <f t="shared" si="21"/>
        <v>0</v>
      </c>
      <c r="K61" s="570">
        <f t="shared" si="21"/>
        <v>0</v>
      </c>
      <c r="L61" s="570">
        <f t="shared" si="21"/>
        <v>0</v>
      </c>
      <c r="M61" s="570">
        <f t="shared" si="21"/>
        <v>0</v>
      </c>
      <c r="N61" s="570">
        <f t="shared" si="21"/>
        <v>0</v>
      </c>
      <c r="O61" s="570">
        <f t="shared" si="21"/>
        <v>0</v>
      </c>
      <c r="P61" s="570">
        <f t="shared" si="21"/>
        <v>0</v>
      </c>
      <c r="Q61" s="570">
        <f t="shared" si="21"/>
        <v>0</v>
      </c>
      <c r="R61" s="570">
        <f t="shared" si="21"/>
        <v>0</v>
      </c>
      <c r="S61" s="570">
        <f t="shared" si="21"/>
        <v>0</v>
      </c>
      <c r="T61" s="570">
        <f t="shared" si="21"/>
        <v>0</v>
      </c>
      <c r="U61" s="570">
        <f t="shared" si="21"/>
        <v>0</v>
      </c>
      <c r="V61" s="570">
        <f t="shared" si="21"/>
        <v>0</v>
      </c>
      <c r="W61" s="570">
        <f t="shared" si="21"/>
        <v>0</v>
      </c>
      <c r="X61" s="570">
        <f t="shared" si="21"/>
        <v>0</v>
      </c>
      <c r="Y61" s="570">
        <f t="shared" si="21"/>
        <v>0</v>
      </c>
      <c r="Z61" s="570">
        <f t="shared" si="21"/>
        <v>0</v>
      </c>
      <c r="AA61" s="570">
        <f t="shared" si="21"/>
        <v>0</v>
      </c>
      <c r="AB61" s="570">
        <f t="shared" si="21"/>
        <v>0</v>
      </c>
      <c r="AC61" s="570">
        <f t="shared" si="21"/>
        <v>0</v>
      </c>
      <c r="AD61" s="570">
        <f t="shared" si="21"/>
        <v>0</v>
      </c>
      <c r="AE61" s="570">
        <f t="shared" si="21"/>
        <v>0</v>
      </c>
      <c r="AF61" s="571"/>
      <c r="AG61" s="571"/>
      <c r="AH61" s="570">
        <f>AH51-AH47</f>
        <v>0</v>
      </c>
      <c r="AI61" s="570">
        <f>AI51-AI47</f>
        <v>0</v>
      </c>
      <c r="AJ61" s="570">
        <f>AJ51-AJ47</f>
        <v>0</v>
      </c>
      <c r="AK61" s="571"/>
      <c r="AL61" s="571"/>
      <c r="AM61" s="570">
        <f>AM51-AM47</f>
        <v>0</v>
      </c>
      <c r="AN61" s="570">
        <f>AN51-AN47</f>
        <v>0</v>
      </c>
      <c r="AO61" s="570">
        <f>AO51-AO47</f>
        <v>0</v>
      </c>
      <c r="AP61" s="572"/>
      <c r="AQ61" s="570">
        <f>AQ51-AQ47</f>
        <v>0</v>
      </c>
      <c r="AR61" s="573" t="e">
        <f>AQ61/(AQ61+AS61)</f>
        <v>#DIV/0!</v>
      </c>
      <c r="AS61" s="570">
        <f>AS51-AS47</f>
        <v>0</v>
      </c>
      <c r="AT61" s="573" t="e">
        <f>AS61/(AQ61+AS61)</f>
        <v>#DIV/0!</v>
      </c>
      <c r="AU61" s="570">
        <f>AU51-AU47</f>
        <v>0</v>
      </c>
      <c r="AV61" s="573" t="e">
        <f>AU61/(AU61+AW61)</f>
        <v>#DIV/0!</v>
      </c>
      <c r="AW61" s="570">
        <f>AW51-AW47</f>
        <v>0</v>
      </c>
      <c r="AX61" s="573" t="e">
        <f>AW61/(AU61+AW61)</f>
        <v>#DIV/0!</v>
      </c>
      <c r="AY61" s="570">
        <f>AY51-AY47</f>
        <v>0</v>
      </c>
      <c r="AZ61" s="603" t="e">
        <f>+AY61/BC61</f>
        <v>#DIV/0!</v>
      </c>
      <c r="BA61" s="570">
        <f>BA51-BA47</f>
        <v>0</v>
      </c>
      <c r="BB61" s="573" t="e">
        <f>+BA61/BC61</f>
        <v>#DIV/0!</v>
      </c>
      <c r="BC61" s="570">
        <f>BC51-BC47</f>
        <v>0</v>
      </c>
      <c r="BD61" s="624">
        <f>+AY61-('T2'!F42-'T2'!F40)</f>
        <v>0</v>
      </c>
      <c r="BE61" s="624">
        <f>+BA61-('T2'!H42-'T2'!H40)</f>
        <v>0</v>
      </c>
      <c r="BF61" s="28"/>
    </row>
    <row r="62" spans="1:58" ht="15" customHeight="1" thickBot="1">
      <c r="A62" s="513"/>
      <c r="B62" s="514"/>
      <c r="C62" s="514"/>
      <c r="D62" s="514"/>
      <c r="E62" s="515"/>
      <c r="F62" s="515"/>
      <c r="G62" s="604"/>
      <c r="H62" s="604"/>
      <c r="I62" s="604"/>
      <c r="J62" s="604"/>
      <c r="K62" s="577"/>
      <c r="L62" s="604"/>
      <c r="M62" s="604"/>
      <c r="N62" s="604"/>
      <c r="O62" s="604"/>
      <c r="P62" s="577"/>
      <c r="Q62" s="604"/>
      <c r="R62" s="604"/>
      <c r="S62" s="604"/>
      <c r="T62" s="604"/>
      <c r="U62" s="577"/>
      <c r="V62" s="604"/>
      <c r="W62" s="604"/>
      <c r="X62" s="604"/>
      <c r="Y62" s="604"/>
      <c r="Z62" s="577"/>
      <c r="AA62" s="604"/>
      <c r="AB62" s="604"/>
      <c r="AC62" s="604"/>
      <c r="AD62" s="604"/>
      <c r="AE62" s="577"/>
      <c r="AF62" s="605"/>
      <c r="AG62" s="605"/>
      <c r="AH62" s="604"/>
      <c r="AI62" s="604"/>
      <c r="AJ62" s="577"/>
      <c r="AK62" s="605"/>
      <c r="AL62" s="605"/>
      <c r="AM62" s="604"/>
      <c r="AN62" s="604"/>
      <c r="AO62" s="577"/>
      <c r="AP62" s="524"/>
      <c r="AQ62" s="577"/>
      <c r="AR62" s="577"/>
      <c r="AS62" s="577"/>
      <c r="AT62" s="577"/>
      <c r="AU62" s="577"/>
      <c r="AV62" s="577"/>
      <c r="AW62" s="577"/>
      <c r="AX62" s="577"/>
      <c r="AY62" s="577"/>
      <c r="AZ62" s="577"/>
      <c r="BA62" s="577"/>
      <c r="BB62" s="577"/>
      <c r="BC62" s="577"/>
      <c r="BD62" s="579"/>
      <c r="BE62" s="579"/>
      <c r="BF62" s="28"/>
    </row>
    <row r="63" spans="1:58" ht="15" customHeight="1">
      <c r="A63" s="28"/>
      <c r="B63" s="28"/>
      <c r="C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606"/>
      <c r="AQ63" s="28"/>
      <c r="AR63" s="28"/>
      <c r="AS63" s="28"/>
      <c r="AT63" s="28"/>
      <c r="AU63" s="28"/>
      <c r="AV63" s="28"/>
      <c r="AW63" s="28"/>
      <c r="AX63" s="28"/>
      <c r="AY63" s="28"/>
      <c r="AZ63" s="28"/>
      <c r="BA63" s="28"/>
      <c r="BB63" s="28"/>
      <c r="BC63" s="28"/>
      <c r="BD63" s="28"/>
      <c r="BE63" s="28"/>
      <c r="BF63" s="508"/>
    </row>
    <row r="64" spans="1:58" ht="15" customHeight="1">
      <c r="A64" s="28"/>
      <c r="B64" s="28"/>
      <c r="C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606"/>
      <c r="AQ64" s="28"/>
      <c r="AR64" s="28"/>
      <c r="AS64" s="28"/>
      <c r="AT64" s="28"/>
      <c r="AU64" s="28"/>
      <c r="AV64" s="28"/>
      <c r="AW64" s="28"/>
      <c r="AX64" s="28"/>
      <c r="AY64" s="28"/>
      <c r="AZ64" s="28"/>
      <c r="BA64" s="28"/>
      <c r="BB64" s="28"/>
      <c r="BC64" s="28"/>
      <c r="BD64" s="28"/>
      <c r="BE64" s="28"/>
      <c r="BF64" s="508"/>
    </row>
    <row r="65" spans="1:58" ht="15" customHeight="1">
      <c r="A65" s="28"/>
      <c r="B65" s="28"/>
      <c r="C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606"/>
      <c r="AQ65" s="28"/>
      <c r="AR65" s="28"/>
      <c r="AS65" s="28"/>
      <c r="AT65" s="28"/>
      <c r="AU65" s="28"/>
      <c r="AV65" s="28"/>
      <c r="AW65" s="28"/>
      <c r="AX65" s="28"/>
      <c r="AY65" s="28"/>
      <c r="AZ65" s="28"/>
      <c r="BA65" s="28"/>
      <c r="BB65" s="28"/>
      <c r="BC65" s="28"/>
      <c r="BD65" s="28"/>
      <c r="BE65" s="28"/>
      <c r="BF65" s="508"/>
    </row>
    <row r="66" spans="1:58" ht="15" customHeight="1">
      <c r="A66" s="28"/>
      <c r="B66" s="28"/>
      <c r="C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606"/>
      <c r="AQ66" s="28"/>
      <c r="AR66" s="28"/>
      <c r="AS66" s="28"/>
      <c r="AT66" s="28"/>
      <c r="AU66" s="28"/>
      <c r="AV66" s="28"/>
      <c r="AW66" s="28"/>
      <c r="AX66" s="28"/>
      <c r="AY66" s="28"/>
      <c r="AZ66" s="28"/>
      <c r="BA66" s="28"/>
      <c r="BB66" s="28"/>
      <c r="BC66" s="28"/>
      <c r="BD66" s="28"/>
      <c r="BE66" s="28"/>
      <c r="BF66" s="508"/>
    </row>
  </sheetData>
  <sheetProtection algorithmName="SHA-512" hashValue="EvDqAdvsuOYvpYhrkcAubTMfLws1Bbh/2N1D9XSo4okg4VkfEptFrlzQG7HeMRsT9jNwrfDg0RGX/1aOhd9k0Q==" saltValue="J8ElNSrgzn5RZWsVm2PJww==" spinCount="100000" sheet="1" objects="1" scenarios="1"/>
  <mergeCells count="30">
    <mergeCell ref="AF7:AJ8"/>
    <mergeCell ref="AF9:AG9"/>
    <mergeCell ref="AH9:AI9"/>
    <mergeCell ref="A61:F61"/>
    <mergeCell ref="A51:F51"/>
    <mergeCell ref="AA9:AB9"/>
    <mergeCell ref="X9:Y9"/>
    <mergeCell ref="S9:T9"/>
    <mergeCell ref="C44:F44"/>
    <mergeCell ref="L9:M9"/>
    <mergeCell ref="N9:O9"/>
    <mergeCell ref="A1:J1"/>
    <mergeCell ref="L7:P8"/>
    <mergeCell ref="AC9:AD9"/>
    <mergeCell ref="AA7:AE8"/>
    <mergeCell ref="G9:H9"/>
    <mergeCell ref="I9:J9"/>
    <mergeCell ref="G7:K8"/>
    <mergeCell ref="V7:Z8"/>
    <mergeCell ref="V9:W9"/>
    <mergeCell ref="Q9:R9"/>
    <mergeCell ref="Q7:U8"/>
    <mergeCell ref="BD7:BE8"/>
    <mergeCell ref="AM9:AN9"/>
    <mergeCell ref="AQ7:BC8"/>
    <mergeCell ref="AU9:AW9"/>
    <mergeCell ref="AQ9:AT9"/>
    <mergeCell ref="AY9:BC9"/>
    <mergeCell ref="AK7:AO8"/>
    <mergeCell ref="AK9:AL9"/>
  </mergeCells>
  <pageMargins left="0.7" right="0.7" top="0.75" bottom="0.75" header="0.3" footer="0.3"/>
  <pageSetup paperSize="8" scale="44" orientation="landscape" r:id="rId1"/>
  <colBreaks count="2" manualBreakCount="2">
    <brk id="21" max="1048575" man="1"/>
    <brk id="41" max="1048575" man="1"/>
  </colBreaks>
  <ignoredErrors>
    <ignoredError sqref="H29 J29:K29 M29 O29:P29 U29 Z29 AE29:AG29 AJ29:AL29 AO29:BE2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codeName="Blad5">
    <pageSetUpPr fitToPage="1"/>
  </sheetPr>
  <dimension ref="A1:AQ84"/>
  <sheetViews>
    <sheetView showGridLines="0" topLeftCell="A73" zoomScale="80" zoomScaleNormal="80" zoomScaleSheetLayoutView="40" workbookViewId="0">
      <selection activeCell="D121" sqref="D121"/>
    </sheetView>
  </sheetViews>
  <sheetFormatPr defaultColWidth="8.81640625" defaultRowHeight="12.5"/>
  <cols>
    <col min="1" max="1" width="2.81640625" style="825" customWidth="1"/>
    <col min="2" max="2" width="7.1796875" style="36" customWidth="1"/>
    <col min="3" max="3" width="65.54296875" style="36" customWidth="1"/>
    <col min="4" max="4" width="62.7265625" style="37" customWidth="1"/>
    <col min="5" max="6" width="22.453125" style="37" customWidth="1"/>
    <col min="7" max="8" width="15.7265625" style="37" customWidth="1"/>
    <col min="9" max="9" width="18.26953125" style="36" customWidth="1"/>
    <col min="10" max="11" width="20.7265625" style="36" customWidth="1"/>
    <col min="12" max="12" width="2" style="36" customWidth="1"/>
    <col min="13" max="16" width="20.7265625" style="36" customWidth="1"/>
    <col min="17" max="17" width="2" style="36" customWidth="1"/>
    <col min="18" max="21" width="20.7265625" style="36" customWidth="1"/>
    <col min="22" max="22" width="2" style="36" customWidth="1"/>
    <col min="23" max="24" width="20.7265625" style="36" customWidth="1"/>
    <col min="25" max="25" width="2" style="36" customWidth="1"/>
    <col min="26" max="26" width="20.7265625" style="36" customWidth="1"/>
    <col min="27" max="27" width="23.7265625" style="36" customWidth="1"/>
    <col min="28" max="28" width="2" style="36" customWidth="1"/>
    <col min="29" max="32" width="20.7265625" style="36" customWidth="1"/>
    <col min="33" max="33" width="2.26953125" style="36" customWidth="1"/>
    <col min="34" max="37" width="20.7265625" style="36" customWidth="1"/>
    <col min="38" max="38" width="16.54296875" style="36" customWidth="1"/>
    <col min="39" max="43" width="10.7265625" style="36" customWidth="1"/>
    <col min="44" max="44" width="10.1796875" style="36" customWidth="1"/>
    <col min="45" max="16384" width="8.81640625" style="36"/>
  </cols>
  <sheetData>
    <row r="1" spans="1:43" s="31" customFormat="1" ht="24.75" customHeight="1" thickBot="1">
      <c r="A1" s="1612" t="str">
        <f>"TABEL 4: "&amp;DNB&amp;" - ELEKTRICITEIT - Tarieflijst periodieke distributienettarieven "&amp;JAAR&amp;" - Afname"</f>
        <v>TABEL 4: Naam distributienetbeheerder - ELEKTRICITEIT - Tarieflijst periodieke distributienettarieven 2022 - Afname</v>
      </c>
      <c r="B1" s="1613"/>
      <c r="C1" s="1613"/>
      <c r="D1" s="1613"/>
      <c r="E1" s="1613"/>
      <c r="F1" s="1613"/>
      <c r="G1" s="1613"/>
      <c r="H1" s="1613"/>
      <c r="I1" s="1613"/>
      <c r="J1" s="1614"/>
      <c r="K1" s="29"/>
      <c r="L1" s="30"/>
      <c r="M1" s="30"/>
      <c r="N1" s="30"/>
      <c r="O1" s="30"/>
      <c r="P1" s="30"/>
      <c r="Q1" s="30"/>
      <c r="R1" s="30"/>
      <c r="S1" s="30"/>
      <c r="T1" s="30"/>
    </row>
    <row r="2" spans="1:43" s="34" customFormat="1" ht="13.5" customHeight="1">
      <c r="A2" s="827"/>
      <c r="B2" s="32"/>
      <c r="C2" s="32"/>
      <c r="D2" s="33"/>
      <c r="E2" s="33"/>
      <c r="F2" s="33"/>
      <c r="G2" s="32"/>
      <c r="H2" s="32"/>
    </row>
    <row r="3" spans="1:43" ht="13" thickBot="1">
      <c r="A3" s="828"/>
    </row>
    <row r="4" spans="1:43" s="35" customFormat="1" ht="13">
      <c r="A4" s="829"/>
      <c r="B4" s="262"/>
      <c r="C4" s="262"/>
      <c r="D4" s="263"/>
      <c r="E4" s="263"/>
      <c r="F4" s="263"/>
      <c r="G4" s="264"/>
      <c r="H4" s="42"/>
      <c r="J4" s="1604" t="s">
        <v>45</v>
      </c>
      <c r="K4" s="1606"/>
      <c r="M4" s="1604" t="s">
        <v>206</v>
      </c>
      <c r="N4" s="1605"/>
      <c r="O4" s="1605"/>
      <c r="P4" s="1606"/>
      <c r="R4" s="1604" t="s">
        <v>46</v>
      </c>
      <c r="S4" s="1605"/>
      <c r="T4" s="1605"/>
      <c r="U4" s="1606"/>
      <c r="W4" s="1604" t="s">
        <v>61</v>
      </c>
      <c r="X4" s="1606"/>
      <c r="Z4" s="1598" t="s">
        <v>62</v>
      </c>
      <c r="AA4" s="1600"/>
      <c r="AC4" s="1598" t="s">
        <v>210</v>
      </c>
      <c r="AD4" s="1599"/>
      <c r="AE4" s="1599"/>
      <c r="AF4" s="1600"/>
      <c r="AG4" s="265"/>
      <c r="AH4" s="1604" t="s">
        <v>199</v>
      </c>
      <c r="AI4" s="1605"/>
      <c r="AJ4" s="1605"/>
      <c r="AK4" s="1606"/>
      <c r="AL4" s="266"/>
      <c r="AM4" s="267"/>
      <c r="AN4" s="267"/>
      <c r="AO4" s="267"/>
      <c r="AP4" s="267"/>
      <c r="AQ4" s="267"/>
    </row>
    <row r="5" spans="1:43" s="35" customFormat="1" ht="13.5" customHeight="1" thickBot="1">
      <c r="A5" s="830"/>
      <c r="B5" s="38"/>
      <c r="C5" s="38"/>
      <c r="D5" s="39"/>
      <c r="E5" s="39"/>
      <c r="F5" s="39"/>
      <c r="G5" s="257"/>
      <c r="H5" s="42"/>
      <c r="J5" s="1607"/>
      <c r="K5" s="1609"/>
      <c r="M5" s="1607"/>
      <c r="N5" s="1608"/>
      <c r="O5" s="1608"/>
      <c r="P5" s="1609"/>
      <c r="R5" s="1607"/>
      <c r="S5" s="1608"/>
      <c r="T5" s="1608"/>
      <c r="U5" s="1609"/>
      <c r="W5" s="1607"/>
      <c r="X5" s="1609"/>
      <c r="Z5" s="1601"/>
      <c r="AA5" s="1603"/>
      <c r="AC5" s="1601"/>
      <c r="AD5" s="1602"/>
      <c r="AE5" s="1602"/>
      <c r="AF5" s="1603"/>
      <c r="AG5" s="268"/>
      <c r="AH5" s="1607"/>
      <c r="AI5" s="1608"/>
      <c r="AJ5" s="1608"/>
      <c r="AK5" s="1609"/>
      <c r="AL5" s="266"/>
      <c r="AM5" s="269"/>
      <c r="AN5" s="269"/>
      <c r="AO5" s="269"/>
      <c r="AP5" s="269"/>
      <c r="AQ5" s="269"/>
    </row>
    <row r="6" spans="1:43" s="35" customFormat="1" ht="35.25" customHeight="1" thickBot="1">
      <c r="A6" s="830"/>
      <c r="B6" s="38"/>
      <c r="C6" s="38"/>
      <c r="D6" s="39"/>
      <c r="E6" s="40" t="s">
        <v>287</v>
      </c>
      <c r="F6" s="40" t="s">
        <v>92</v>
      </c>
      <c r="G6" s="41" t="s">
        <v>74</v>
      </c>
      <c r="H6" s="42"/>
      <c r="I6" s="43" t="s">
        <v>63</v>
      </c>
      <c r="J6" s="44" t="s">
        <v>64</v>
      </c>
      <c r="K6" s="45" t="s">
        <v>65</v>
      </c>
      <c r="L6" s="46"/>
      <c r="M6" s="47" t="s">
        <v>66</v>
      </c>
      <c r="N6" s="48" t="s">
        <v>67</v>
      </c>
      <c r="O6" s="49" t="s">
        <v>68</v>
      </c>
      <c r="P6" s="50" t="s">
        <v>69</v>
      </c>
      <c r="Q6" s="46"/>
      <c r="R6" s="47" t="s">
        <v>66</v>
      </c>
      <c r="S6" s="48" t="s">
        <v>67</v>
      </c>
      <c r="T6" s="49" t="s">
        <v>68</v>
      </c>
      <c r="U6" s="50" t="s">
        <v>69</v>
      </c>
      <c r="V6" s="46"/>
      <c r="W6" s="51" t="s">
        <v>70</v>
      </c>
      <c r="X6" s="45" t="s">
        <v>71</v>
      </c>
      <c r="Z6" s="52" t="s">
        <v>70</v>
      </c>
      <c r="AA6" s="789" t="s">
        <v>71</v>
      </c>
      <c r="AB6" s="46"/>
      <c r="AC6" s="1610" t="s">
        <v>122</v>
      </c>
      <c r="AD6" s="1611"/>
      <c r="AE6" s="1610" t="s">
        <v>71</v>
      </c>
      <c r="AF6" s="1611"/>
      <c r="AG6" s="53"/>
      <c r="AH6" s="52" t="s">
        <v>45</v>
      </c>
      <c r="AI6" s="179" t="s">
        <v>205</v>
      </c>
      <c r="AJ6" s="167" t="s">
        <v>46</v>
      </c>
      <c r="AK6" s="45" t="s">
        <v>62</v>
      </c>
      <c r="AL6" s="54"/>
      <c r="AM6" s="54"/>
      <c r="AN6" s="54"/>
      <c r="AO6" s="54"/>
      <c r="AP6" s="54"/>
      <c r="AQ6" s="54"/>
    </row>
    <row r="7" spans="1:43" s="35" customFormat="1" ht="20.25" customHeight="1" thickBot="1">
      <c r="A7" s="830"/>
      <c r="B7" s="38"/>
      <c r="C7" s="38"/>
      <c r="D7" s="39"/>
      <c r="E7" s="39"/>
      <c r="F7" s="39"/>
      <c r="G7" s="270"/>
      <c r="H7" s="42"/>
      <c r="I7" s="43" t="s">
        <v>85</v>
      </c>
      <c r="J7" s="55"/>
      <c r="K7" s="56"/>
      <c r="L7" s="258"/>
      <c r="M7" s="55"/>
      <c r="N7" s="55"/>
      <c r="O7" s="55"/>
      <c r="P7" s="56"/>
      <c r="Q7" s="258"/>
      <c r="R7" s="55"/>
      <c r="S7" s="55"/>
      <c r="T7" s="55"/>
      <c r="U7" s="56"/>
      <c r="V7" s="258"/>
      <c r="W7" s="55"/>
      <c r="X7" s="56"/>
      <c r="Y7" s="259"/>
      <c r="Z7" s="55"/>
      <c r="AA7" s="166"/>
      <c r="AB7" s="258"/>
      <c r="AC7" s="55"/>
      <c r="AD7" s="187"/>
      <c r="AE7" s="55"/>
      <c r="AF7" s="56"/>
      <c r="AH7" s="55"/>
      <c r="AI7" s="180"/>
      <c r="AJ7" s="172"/>
      <c r="AK7" s="187"/>
    </row>
    <row r="8" spans="1:43" s="35" customFormat="1" ht="24.75" customHeight="1" thickBot="1">
      <c r="A8" s="831"/>
      <c r="B8" s="260"/>
      <c r="C8" s="260"/>
      <c r="D8" s="271"/>
      <c r="E8" s="261"/>
      <c r="F8" s="261"/>
      <c r="G8" s="261"/>
      <c r="H8" s="42"/>
      <c r="I8" s="43" t="s">
        <v>86</v>
      </c>
      <c r="J8" s="55"/>
      <c r="K8" s="56"/>
      <c r="L8" s="258"/>
      <c r="M8" s="55"/>
      <c r="N8" s="55"/>
      <c r="O8" s="55"/>
      <c r="P8" s="56"/>
      <c r="Q8" s="258"/>
      <c r="R8" s="55"/>
      <c r="S8" s="55"/>
      <c r="T8" s="55"/>
      <c r="U8" s="56"/>
      <c r="V8" s="258"/>
      <c r="W8" s="55"/>
      <c r="X8" s="56"/>
      <c r="Y8" s="259"/>
      <c r="Z8" s="55"/>
      <c r="AA8" s="166"/>
      <c r="AB8" s="258"/>
      <c r="AC8" s="55"/>
      <c r="AD8" s="187"/>
      <c r="AE8" s="55"/>
      <c r="AF8" s="56"/>
      <c r="AH8" s="55"/>
      <c r="AI8" s="180"/>
      <c r="AJ8" s="172"/>
      <c r="AK8" s="187"/>
    </row>
    <row r="9" spans="1:43" s="68" customFormat="1" ht="16.5" customHeight="1">
      <c r="A9" s="832" t="s">
        <v>77</v>
      </c>
      <c r="B9" s="801"/>
      <c r="C9" s="801"/>
      <c r="D9" s="802"/>
      <c r="E9" s="58"/>
      <c r="F9" s="58"/>
      <c r="G9" s="59"/>
      <c r="H9" s="60"/>
      <c r="I9" s="61"/>
      <c r="J9" s="62"/>
      <c r="K9" s="63"/>
      <c r="L9" s="61"/>
      <c r="M9" s="62"/>
      <c r="N9" s="64"/>
      <c r="O9" s="65"/>
      <c r="P9" s="63"/>
      <c r="Q9" s="61"/>
      <c r="R9" s="62"/>
      <c r="S9" s="64"/>
      <c r="T9" s="65"/>
      <c r="U9" s="63"/>
      <c r="V9" s="61"/>
      <c r="W9" s="62"/>
      <c r="X9" s="63"/>
      <c r="Y9" s="61"/>
      <c r="Z9" s="66"/>
      <c r="AA9" s="67"/>
      <c r="AB9" s="61"/>
      <c r="AC9" s="173"/>
      <c r="AD9" s="188"/>
      <c r="AE9" s="168"/>
      <c r="AF9" s="63"/>
      <c r="AH9" s="173"/>
      <c r="AI9" s="181"/>
      <c r="AJ9" s="168"/>
      <c r="AK9" s="188"/>
    </row>
    <row r="10" spans="1:43" s="68" customFormat="1" ht="16.5" customHeight="1">
      <c r="A10" s="185"/>
      <c r="B10" s="803" t="s">
        <v>78</v>
      </c>
      <c r="C10" s="804"/>
      <c r="D10" s="805"/>
      <c r="E10" s="288"/>
      <c r="F10" s="69"/>
      <c r="G10" s="291"/>
      <c r="H10" s="60"/>
      <c r="I10" s="61"/>
      <c r="J10" s="70"/>
      <c r="K10" s="63"/>
      <c r="L10" s="61"/>
      <c r="M10" s="71"/>
      <c r="N10" s="64"/>
      <c r="O10" s="65"/>
      <c r="P10" s="63"/>
      <c r="Q10" s="61"/>
      <c r="R10" s="71"/>
      <c r="S10" s="64"/>
      <c r="T10" s="65"/>
      <c r="U10" s="63"/>
      <c r="V10" s="61"/>
      <c r="W10" s="71"/>
      <c r="X10" s="63"/>
      <c r="Y10" s="61"/>
      <c r="Z10" s="66"/>
      <c r="AA10" s="67"/>
      <c r="AB10" s="61"/>
      <c r="AC10" s="66"/>
      <c r="AD10" s="63"/>
      <c r="AE10" s="169"/>
      <c r="AF10" s="63"/>
      <c r="AH10" s="66"/>
      <c r="AI10" s="64"/>
      <c r="AJ10" s="169"/>
      <c r="AK10" s="63"/>
    </row>
    <row r="11" spans="1:43" s="68" customFormat="1" ht="16.5" customHeight="1">
      <c r="A11" s="185"/>
      <c r="B11" s="803"/>
      <c r="C11" s="804"/>
      <c r="D11" s="805"/>
      <c r="E11" s="288"/>
      <c r="F11" s="295"/>
      <c r="G11" s="291"/>
      <c r="H11" s="60"/>
      <c r="I11" s="61"/>
      <c r="J11" s="200"/>
      <c r="K11" s="201"/>
      <c r="L11" s="105"/>
      <c r="M11" s="200"/>
      <c r="N11" s="202"/>
      <c r="O11" s="202"/>
      <c r="P11" s="201"/>
      <c r="Q11" s="105"/>
      <c r="R11" s="200"/>
      <c r="S11" s="202"/>
      <c r="T11" s="202"/>
      <c r="U11" s="201"/>
      <c r="V11" s="105"/>
      <c r="W11" s="200"/>
      <c r="X11" s="201"/>
      <c r="Y11" s="105"/>
      <c r="Z11" s="200"/>
      <c r="AA11" s="203"/>
      <c r="AB11" s="105"/>
      <c r="AC11" s="200"/>
      <c r="AD11" s="201"/>
      <c r="AE11" s="204"/>
      <c r="AF11" s="201"/>
      <c r="AG11" s="106"/>
      <c r="AH11" s="200"/>
      <c r="AI11" s="202"/>
      <c r="AJ11" s="204"/>
      <c r="AK11" s="201"/>
    </row>
    <row r="12" spans="1:43" s="68" customFormat="1" ht="16.5" customHeight="1">
      <c r="A12" s="185"/>
      <c r="B12" s="803"/>
      <c r="C12" s="804"/>
      <c r="D12" s="805"/>
      <c r="E12" s="288"/>
      <c r="F12" s="295"/>
      <c r="G12" s="291"/>
      <c r="H12" s="60"/>
      <c r="I12" s="61"/>
      <c r="J12" s="200"/>
      <c r="K12" s="201"/>
      <c r="L12" s="105"/>
      <c r="M12" s="200"/>
      <c r="N12" s="202"/>
      <c r="O12" s="202"/>
      <c r="P12" s="201"/>
      <c r="Q12" s="105"/>
      <c r="R12" s="200"/>
      <c r="S12" s="202"/>
      <c r="T12" s="202"/>
      <c r="U12" s="201"/>
      <c r="V12" s="105"/>
      <c r="W12" s="200"/>
      <c r="X12" s="201"/>
      <c r="Y12" s="105"/>
      <c r="Z12" s="200"/>
      <c r="AA12" s="203"/>
      <c r="AB12" s="105"/>
      <c r="AC12" s="200"/>
      <c r="AD12" s="201"/>
      <c r="AE12" s="204"/>
      <c r="AF12" s="201"/>
      <c r="AG12" s="106"/>
      <c r="AH12" s="200"/>
      <c r="AI12" s="202"/>
      <c r="AJ12" s="204"/>
      <c r="AK12" s="201"/>
    </row>
    <row r="13" spans="1:43" s="68" customFormat="1" ht="16.5" customHeight="1">
      <c r="A13" s="185"/>
      <c r="B13" s="803" t="s">
        <v>80</v>
      </c>
      <c r="C13" s="804"/>
      <c r="D13" s="806" t="s">
        <v>83</v>
      </c>
      <c r="E13" s="288"/>
      <c r="F13" s="69"/>
      <c r="G13" s="291"/>
      <c r="H13" s="60"/>
      <c r="I13" s="61"/>
      <c r="J13" s="205"/>
      <c r="K13" s="206"/>
      <c r="L13" s="105"/>
      <c r="M13" s="205"/>
      <c r="N13" s="207"/>
      <c r="O13" s="208"/>
      <c r="P13" s="206"/>
      <c r="Q13" s="105"/>
      <c r="R13" s="205"/>
      <c r="S13" s="207"/>
      <c r="T13" s="208"/>
      <c r="U13" s="206"/>
      <c r="V13" s="105"/>
      <c r="W13" s="205"/>
      <c r="X13" s="206"/>
      <c r="Y13" s="105"/>
      <c r="Z13" s="209"/>
      <c r="AA13" s="210"/>
      <c r="AB13" s="105"/>
      <c r="AC13" s="209"/>
      <c r="AD13" s="206"/>
      <c r="AE13" s="211"/>
      <c r="AF13" s="206"/>
      <c r="AG13" s="106"/>
      <c r="AH13" s="209"/>
      <c r="AI13" s="207"/>
      <c r="AJ13" s="211"/>
      <c r="AK13" s="206"/>
    </row>
    <row r="14" spans="1:43" s="68" customFormat="1" ht="16.5" customHeight="1">
      <c r="A14" s="185"/>
      <c r="B14" s="803" t="s">
        <v>79</v>
      </c>
      <c r="C14" s="804"/>
      <c r="D14" s="806" t="s">
        <v>83</v>
      </c>
      <c r="E14" s="288"/>
      <c r="F14" s="69"/>
      <c r="G14" s="291"/>
      <c r="H14" s="60"/>
      <c r="I14" s="61"/>
      <c r="J14" s="205"/>
      <c r="K14" s="206"/>
      <c r="L14" s="105"/>
      <c r="M14" s="205"/>
      <c r="N14" s="207"/>
      <c r="O14" s="208"/>
      <c r="P14" s="206"/>
      <c r="Q14" s="105"/>
      <c r="R14" s="205"/>
      <c r="S14" s="207"/>
      <c r="T14" s="208"/>
      <c r="U14" s="206"/>
      <c r="V14" s="105"/>
      <c r="W14" s="205"/>
      <c r="X14" s="206"/>
      <c r="Y14" s="105"/>
      <c r="Z14" s="209"/>
      <c r="AA14" s="210"/>
      <c r="AB14" s="105"/>
      <c r="AC14" s="209"/>
      <c r="AD14" s="206"/>
      <c r="AE14" s="211"/>
      <c r="AF14" s="206"/>
      <c r="AG14" s="106"/>
      <c r="AH14" s="209"/>
      <c r="AI14" s="207"/>
      <c r="AJ14" s="211"/>
      <c r="AK14" s="206"/>
    </row>
    <row r="15" spans="1:43" s="68" customFormat="1" ht="16.5" customHeight="1">
      <c r="A15" s="185"/>
      <c r="B15" s="803" t="s">
        <v>81</v>
      </c>
      <c r="C15" s="804"/>
      <c r="D15" s="806" t="s">
        <v>83</v>
      </c>
      <c r="E15" s="288"/>
      <c r="F15" s="69"/>
      <c r="G15" s="291"/>
      <c r="H15" s="60"/>
      <c r="I15" s="61"/>
      <c r="J15" s="205"/>
      <c r="K15" s="206"/>
      <c r="L15" s="105"/>
      <c r="M15" s="205"/>
      <c r="N15" s="207"/>
      <c r="O15" s="208"/>
      <c r="P15" s="206"/>
      <c r="Q15" s="105"/>
      <c r="R15" s="205"/>
      <c r="S15" s="207"/>
      <c r="T15" s="208"/>
      <c r="U15" s="206"/>
      <c r="V15" s="105"/>
      <c r="W15" s="205"/>
      <c r="X15" s="206"/>
      <c r="Y15" s="105"/>
      <c r="Z15" s="209"/>
      <c r="AA15" s="210"/>
      <c r="AB15" s="105"/>
      <c r="AC15" s="209"/>
      <c r="AD15" s="206"/>
      <c r="AE15" s="211"/>
      <c r="AF15" s="206"/>
      <c r="AG15" s="106"/>
      <c r="AH15" s="209"/>
      <c r="AI15" s="207"/>
      <c r="AJ15" s="211"/>
      <c r="AK15" s="206"/>
    </row>
    <row r="16" spans="1:43" s="68" customFormat="1" ht="16.5" customHeight="1">
      <c r="A16" s="185"/>
      <c r="B16" s="803" t="s">
        <v>82</v>
      </c>
      <c r="C16" s="804"/>
      <c r="D16" s="806" t="s">
        <v>84</v>
      </c>
      <c r="E16" s="288"/>
      <c r="F16" s="69"/>
      <c r="G16" s="291"/>
      <c r="H16" s="60"/>
      <c r="I16" s="61"/>
      <c r="J16" s="205"/>
      <c r="K16" s="206"/>
      <c r="L16" s="105"/>
      <c r="M16" s="205"/>
      <c r="N16" s="207"/>
      <c r="O16" s="208"/>
      <c r="P16" s="206"/>
      <c r="Q16" s="105"/>
      <c r="R16" s="205"/>
      <c r="S16" s="207"/>
      <c r="T16" s="208"/>
      <c r="U16" s="206"/>
      <c r="V16" s="105"/>
      <c r="W16" s="205"/>
      <c r="X16" s="206"/>
      <c r="Y16" s="105"/>
      <c r="Z16" s="209"/>
      <c r="AA16" s="210"/>
      <c r="AB16" s="105"/>
      <c r="AC16" s="209"/>
      <c r="AD16" s="206"/>
      <c r="AE16" s="211"/>
      <c r="AF16" s="206"/>
      <c r="AG16" s="106"/>
      <c r="AH16" s="209"/>
      <c r="AI16" s="207"/>
      <c r="AJ16" s="211"/>
      <c r="AK16" s="206"/>
    </row>
    <row r="17" spans="1:37" s="68" customFormat="1" ht="16.5" customHeight="1">
      <c r="A17" s="185"/>
      <c r="B17" s="803"/>
      <c r="C17" s="804"/>
      <c r="D17" s="805"/>
      <c r="E17" s="69"/>
      <c r="F17" s="69"/>
      <c r="G17" s="291"/>
      <c r="H17" s="60"/>
      <c r="I17" s="61"/>
      <c r="J17" s="205"/>
      <c r="K17" s="206"/>
      <c r="L17" s="105"/>
      <c r="M17" s="205"/>
      <c r="N17" s="207"/>
      <c r="O17" s="208"/>
      <c r="P17" s="206"/>
      <c r="Q17" s="105"/>
      <c r="R17" s="205"/>
      <c r="S17" s="207"/>
      <c r="T17" s="208"/>
      <c r="U17" s="206"/>
      <c r="V17" s="105"/>
      <c r="W17" s="205"/>
      <c r="X17" s="206"/>
      <c r="Y17" s="105"/>
      <c r="Z17" s="209"/>
      <c r="AA17" s="210"/>
      <c r="AB17" s="105"/>
      <c r="AC17" s="209"/>
      <c r="AD17" s="206"/>
      <c r="AE17" s="211"/>
      <c r="AF17" s="206"/>
      <c r="AG17" s="106"/>
      <c r="AH17" s="209"/>
      <c r="AI17" s="207"/>
      <c r="AJ17" s="211"/>
      <c r="AK17" s="206"/>
    </row>
    <row r="18" spans="1:37" s="68" customFormat="1" ht="16.5" customHeight="1">
      <c r="A18" s="185"/>
      <c r="B18" s="803"/>
      <c r="C18" s="804"/>
      <c r="D18" s="805"/>
      <c r="E18" s="69"/>
      <c r="F18" s="69"/>
      <c r="G18" s="291"/>
      <c r="H18" s="60"/>
      <c r="I18" s="61"/>
      <c r="J18" s="205"/>
      <c r="K18" s="206"/>
      <c r="L18" s="105"/>
      <c r="M18" s="205"/>
      <c r="N18" s="207"/>
      <c r="O18" s="208"/>
      <c r="P18" s="206"/>
      <c r="Q18" s="105"/>
      <c r="R18" s="205"/>
      <c r="S18" s="207"/>
      <c r="T18" s="208"/>
      <c r="U18" s="206"/>
      <c r="V18" s="105"/>
      <c r="W18" s="205"/>
      <c r="X18" s="206"/>
      <c r="Y18" s="105"/>
      <c r="Z18" s="209"/>
      <c r="AA18" s="210"/>
      <c r="AB18" s="105"/>
      <c r="AC18" s="209"/>
      <c r="AD18" s="206"/>
      <c r="AE18" s="211"/>
      <c r="AF18" s="206"/>
      <c r="AG18" s="106"/>
      <c r="AH18" s="209"/>
      <c r="AI18" s="207"/>
      <c r="AJ18" s="211"/>
      <c r="AK18" s="206"/>
    </row>
    <row r="19" spans="1:37" s="68" customFormat="1" ht="30" customHeight="1">
      <c r="A19" s="185" t="s">
        <v>5</v>
      </c>
      <c r="B19" s="804" t="s">
        <v>6</v>
      </c>
      <c r="C19" s="804"/>
      <c r="D19" s="805"/>
      <c r="E19" s="69"/>
      <c r="F19" s="69"/>
      <c r="G19" s="291"/>
      <c r="H19" s="60"/>
      <c r="I19" s="61"/>
      <c r="J19" s="205"/>
      <c r="K19" s="206"/>
      <c r="L19" s="105"/>
      <c r="M19" s="205"/>
      <c r="N19" s="207"/>
      <c r="O19" s="208"/>
      <c r="P19" s="206"/>
      <c r="Q19" s="105"/>
      <c r="R19" s="205"/>
      <c r="S19" s="207"/>
      <c r="T19" s="208"/>
      <c r="U19" s="206"/>
      <c r="V19" s="105"/>
      <c r="W19" s="205"/>
      <c r="X19" s="206"/>
      <c r="Y19" s="105"/>
      <c r="Z19" s="209"/>
      <c r="AA19" s="210"/>
      <c r="AB19" s="105"/>
      <c r="AC19" s="209"/>
      <c r="AD19" s="206"/>
      <c r="AE19" s="211"/>
      <c r="AF19" s="206"/>
      <c r="AG19" s="106"/>
      <c r="AH19" s="209"/>
      <c r="AI19" s="207"/>
      <c r="AJ19" s="211"/>
      <c r="AK19" s="206"/>
    </row>
    <row r="20" spans="1:37" s="68" customFormat="1" ht="30" customHeight="1">
      <c r="A20" s="185"/>
      <c r="B20" s="804" t="s">
        <v>7</v>
      </c>
      <c r="C20" s="804" t="s">
        <v>8</v>
      </c>
      <c r="D20" s="805"/>
      <c r="E20" s="72"/>
      <c r="F20" s="72"/>
      <c r="G20" s="292"/>
      <c r="H20" s="60"/>
      <c r="I20" s="61"/>
      <c r="J20" s="212"/>
      <c r="K20" s="213"/>
      <c r="L20" s="214"/>
      <c r="M20" s="212"/>
      <c r="N20" s="215"/>
      <c r="O20" s="216"/>
      <c r="P20" s="213"/>
      <c r="Q20" s="214"/>
      <c r="R20" s="212"/>
      <c r="S20" s="215"/>
      <c r="T20" s="216"/>
      <c r="U20" s="213"/>
      <c r="V20" s="214"/>
      <c r="W20" s="212"/>
      <c r="X20" s="213"/>
      <c r="Y20" s="214"/>
      <c r="Z20" s="217"/>
      <c r="AA20" s="218"/>
      <c r="AB20" s="214"/>
      <c r="AC20" s="217"/>
      <c r="AD20" s="213"/>
      <c r="AE20" s="219"/>
      <c r="AF20" s="213"/>
      <c r="AG20" s="106"/>
      <c r="AH20" s="217"/>
      <c r="AI20" s="215"/>
      <c r="AJ20" s="219"/>
      <c r="AK20" s="213"/>
    </row>
    <row r="21" spans="1:37" s="68" customFormat="1" ht="28.5" customHeight="1">
      <c r="A21" s="833"/>
      <c r="B21" s="887" t="s">
        <v>9</v>
      </c>
      <c r="C21" s="887" t="s">
        <v>233</v>
      </c>
      <c r="D21" s="888"/>
      <c r="E21" s="72"/>
      <c r="F21" s="72"/>
      <c r="G21" s="292"/>
      <c r="H21" s="60"/>
      <c r="I21" s="61"/>
      <c r="J21" s="212"/>
      <c r="K21" s="213"/>
      <c r="L21" s="214"/>
      <c r="M21" s="212"/>
      <c r="N21" s="215"/>
      <c r="O21" s="216"/>
      <c r="P21" s="213"/>
      <c r="Q21" s="214"/>
      <c r="R21" s="212"/>
      <c r="S21" s="215"/>
      <c r="T21" s="216"/>
      <c r="U21" s="213"/>
      <c r="V21" s="214"/>
      <c r="W21" s="212"/>
      <c r="X21" s="213"/>
      <c r="Y21" s="214"/>
      <c r="Z21" s="217"/>
      <c r="AA21" s="218"/>
      <c r="AB21" s="214"/>
      <c r="AC21" s="217"/>
      <c r="AD21" s="213"/>
      <c r="AE21" s="219"/>
      <c r="AF21" s="213"/>
      <c r="AG21" s="106"/>
      <c r="AH21" s="217"/>
      <c r="AI21" s="215"/>
      <c r="AJ21" s="219"/>
      <c r="AK21" s="213"/>
    </row>
    <row r="22" spans="1:37" s="68" customFormat="1" ht="16.5" customHeight="1">
      <c r="A22" s="833"/>
      <c r="B22" s="186"/>
      <c r="C22" s="889" t="s">
        <v>10</v>
      </c>
      <c r="D22" s="819"/>
      <c r="E22" s="72"/>
      <c r="F22" s="72"/>
      <c r="G22" s="296"/>
      <c r="H22" s="74"/>
      <c r="I22" s="61"/>
      <c r="J22" s="212"/>
      <c r="K22" s="213"/>
      <c r="L22" s="214"/>
      <c r="M22" s="212"/>
      <c r="N22" s="215"/>
      <c r="O22" s="216"/>
      <c r="P22" s="213"/>
      <c r="Q22" s="214"/>
      <c r="R22" s="212"/>
      <c r="S22" s="215"/>
      <c r="T22" s="216"/>
      <c r="U22" s="213"/>
      <c r="V22" s="214"/>
      <c r="W22" s="212"/>
      <c r="X22" s="213"/>
      <c r="Y22" s="214"/>
      <c r="Z22" s="217"/>
      <c r="AA22" s="218"/>
      <c r="AB22" s="214"/>
      <c r="AC22" s="217"/>
      <c r="AD22" s="213"/>
      <c r="AE22" s="219"/>
      <c r="AF22" s="213"/>
      <c r="AG22" s="106"/>
      <c r="AH22" s="217"/>
      <c r="AI22" s="215"/>
      <c r="AJ22" s="219"/>
      <c r="AK22" s="213"/>
    </row>
    <row r="23" spans="1:37" s="68" customFormat="1" ht="16.5" customHeight="1">
      <c r="A23" s="833"/>
      <c r="B23" s="186"/>
      <c r="C23" s="889" t="s">
        <v>93</v>
      </c>
      <c r="D23" s="819"/>
      <c r="E23" s="72"/>
      <c r="F23" s="72"/>
      <c r="G23" s="296"/>
      <c r="H23" s="74"/>
      <c r="I23" s="61"/>
      <c r="J23" s="212"/>
      <c r="K23" s="213"/>
      <c r="L23" s="214"/>
      <c r="M23" s="212"/>
      <c r="N23" s="215"/>
      <c r="O23" s="216"/>
      <c r="P23" s="213"/>
      <c r="Q23" s="214"/>
      <c r="R23" s="212"/>
      <c r="S23" s="215"/>
      <c r="T23" s="216"/>
      <c r="U23" s="213"/>
      <c r="V23" s="214"/>
      <c r="W23" s="212"/>
      <c r="X23" s="213"/>
      <c r="Y23" s="214"/>
      <c r="Z23" s="217"/>
      <c r="AA23" s="218"/>
      <c r="AB23" s="214"/>
      <c r="AC23" s="217"/>
      <c r="AD23" s="213"/>
      <c r="AE23" s="219"/>
      <c r="AF23" s="213"/>
      <c r="AG23" s="106"/>
      <c r="AH23" s="217"/>
      <c r="AI23" s="215"/>
      <c r="AJ23" s="219"/>
      <c r="AK23" s="213"/>
    </row>
    <row r="24" spans="1:37" s="68" customFormat="1" ht="16.5" customHeight="1">
      <c r="A24" s="833"/>
      <c r="B24" s="186"/>
      <c r="C24" s="889" t="s">
        <v>94</v>
      </c>
      <c r="D24" s="819"/>
      <c r="E24" s="72"/>
      <c r="F24" s="72"/>
      <c r="G24" s="296"/>
      <c r="H24" s="74"/>
      <c r="I24" s="61"/>
      <c r="J24" s="212"/>
      <c r="K24" s="213"/>
      <c r="L24" s="214"/>
      <c r="M24" s="212"/>
      <c r="N24" s="215"/>
      <c r="O24" s="216"/>
      <c r="P24" s="213"/>
      <c r="Q24" s="214"/>
      <c r="R24" s="212"/>
      <c r="S24" s="215"/>
      <c r="T24" s="216"/>
      <c r="U24" s="213"/>
      <c r="V24" s="214"/>
      <c r="W24" s="212"/>
      <c r="X24" s="213"/>
      <c r="Y24" s="214"/>
      <c r="Z24" s="217"/>
      <c r="AA24" s="218"/>
      <c r="AB24" s="214"/>
      <c r="AC24" s="217"/>
      <c r="AD24" s="213"/>
      <c r="AE24" s="219"/>
      <c r="AF24" s="213"/>
      <c r="AG24" s="106"/>
      <c r="AH24" s="217"/>
      <c r="AI24" s="215"/>
      <c r="AJ24" s="219"/>
      <c r="AK24" s="213"/>
    </row>
    <row r="25" spans="1:37" s="68" customFormat="1" ht="16.5" customHeight="1">
      <c r="A25" s="833"/>
      <c r="B25" s="186"/>
      <c r="C25" s="890" t="s">
        <v>11</v>
      </c>
      <c r="D25" s="808"/>
      <c r="E25" s="297"/>
      <c r="F25" s="297"/>
      <c r="G25" s="298"/>
      <c r="H25" s="75"/>
      <c r="I25" s="61"/>
      <c r="J25" s="212"/>
      <c r="K25" s="213"/>
      <c r="L25" s="214"/>
      <c r="M25" s="212"/>
      <c r="N25" s="215"/>
      <c r="O25" s="216"/>
      <c r="P25" s="213"/>
      <c r="Q25" s="214"/>
      <c r="R25" s="212"/>
      <c r="S25" s="215"/>
      <c r="T25" s="216"/>
      <c r="U25" s="213"/>
      <c r="V25" s="214"/>
      <c r="W25" s="212"/>
      <c r="X25" s="213"/>
      <c r="Y25" s="214"/>
      <c r="Z25" s="217"/>
      <c r="AA25" s="218"/>
      <c r="AB25" s="214"/>
      <c r="AC25" s="217"/>
      <c r="AD25" s="213"/>
      <c r="AE25" s="219"/>
      <c r="AF25" s="213"/>
      <c r="AG25" s="106"/>
      <c r="AH25" s="217"/>
      <c r="AI25" s="215"/>
      <c r="AJ25" s="219"/>
      <c r="AK25" s="213"/>
    </row>
    <row r="26" spans="1:37" s="68" customFormat="1" ht="16.5" customHeight="1">
      <c r="A26" s="833"/>
      <c r="B26" s="186"/>
      <c r="C26" s="890" t="s">
        <v>12</v>
      </c>
      <c r="D26" s="891" t="s">
        <v>88</v>
      </c>
      <c r="E26" s="299"/>
      <c r="F26" s="299"/>
      <c r="G26" s="299"/>
      <c r="H26" s="76"/>
      <c r="I26" s="77"/>
      <c r="J26" s="195"/>
      <c r="K26" s="196"/>
      <c r="L26" s="105"/>
      <c r="M26" s="195"/>
      <c r="N26" s="197"/>
      <c r="O26" s="197"/>
      <c r="P26" s="196"/>
      <c r="Q26" s="105"/>
      <c r="R26" s="195"/>
      <c r="S26" s="197"/>
      <c r="T26" s="197"/>
      <c r="U26" s="196"/>
      <c r="V26" s="105"/>
      <c r="W26" s="195"/>
      <c r="X26" s="196"/>
      <c r="Y26" s="105"/>
      <c r="Z26" s="195"/>
      <c r="AA26" s="198"/>
      <c r="AB26" s="105"/>
      <c r="AC26" s="195"/>
      <c r="AD26" s="196"/>
      <c r="AE26" s="199"/>
      <c r="AF26" s="196"/>
      <c r="AG26" s="106"/>
      <c r="AH26" s="195"/>
      <c r="AI26" s="197"/>
      <c r="AJ26" s="199"/>
      <c r="AK26" s="196"/>
    </row>
    <row r="27" spans="1:37" s="68" customFormat="1" ht="16.5" customHeight="1">
      <c r="A27" s="833"/>
      <c r="B27" s="186"/>
      <c r="C27" s="892" t="s">
        <v>89</v>
      </c>
      <c r="D27" s="891" t="s">
        <v>72</v>
      </c>
      <c r="E27" s="300"/>
      <c r="F27" s="300"/>
      <c r="G27" s="299"/>
      <c r="H27" s="76"/>
      <c r="I27" s="77"/>
      <c r="J27" s="195"/>
      <c r="K27" s="196"/>
      <c r="L27" s="105"/>
      <c r="M27" s="195"/>
      <c r="N27" s="197"/>
      <c r="O27" s="197"/>
      <c r="P27" s="196"/>
      <c r="Q27" s="105"/>
      <c r="R27" s="195"/>
      <c r="S27" s="197"/>
      <c r="T27" s="197"/>
      <c r="U27" s="196"/>
      <c r="V27" s="105"/>
      <c r="W27" s="195"/>
      <c r="X27" s="196"/>
      <c r="Y27" s="105"/>
      <c r="Z27" s="195"/>
      <c r="AA27" s="198"/>
      <c r="AB27" s="105"/>
      <c r="AC27" s="195"/>
      <c r="AD27" s="196"/>
      <c r="AE27" s="199"/>
      <c r="AF27" s="196"/>
      <c r="AG27" s="106"/>
      <c r="AH27" s="195"/>
      <c r="AI27" s="197"/>
      <c r="AJ27" s="199"/>
      <c r="AK27" s="196"/>
    </row>
    <row r="28" spans="1:37" s="68" customFormat="1" ht="13">
      <c r="A28" s="833"/>
      <c r="B28" s="186"/>
      <c r="C28" s="255"/>
      <c r="D28" s="809"/>
      <c r="E28" s="301"/>
      <c r="F28" s="301"/>
      <c r="G28" s="302"/>
      <c r="H28" s="78"/>
      <c r="I28" s="77"/>
      <c r="J28" s="220"/>
      <c r="K28" s="221"/>
      <c r="L28" s="222"/>
      <c r="M28" s="223"/>
      <c r="N28" s="224"/>
      <c r="O28" s="225"/>
      <c r="P28" s="226"/>
      <c r="Q28" s="222"/>
      <c r="R28" s="223"/>
      <c r="S28" s="224"/>
      <c r="T28" s="225"/>
      <c r="U28" s="226"/>
      <c r="V28" s="222"/>
      <c r="W28" s="223"/>
      <c r="X28" s="226"/>
      <c r="Y28" s="222"/>
      <c r="Z28" s="227"/>
      <c r="AA28" s="228"/>
      <c r="AB28" s="222"/>
      <c r="AC28" s="220"/>
      <c r="AD28" s="229"/>
      <c r="AE28" s="230"/>
      <c r="AF28" s="226"/>
      <c r="AG28" s="106"/>
      <c r="AH28" s="220"/>
      <c r="AI28" s="224"/>
      <c r="AJ28" s="230"/>
      <c r="AK28" s="229"/>
    </row>
    <row r="29" spans="1:37" s="89" customFormat="1" ht="16.5" customHeight="1">
      <c r="A29" s="834"/>
      <c r="B29" s="186"/>
      <c r="C29" s="892" t="s">
        <v>13</v>
      </c>
      <c r="D29" s="891" t="s">
        <v>232</v>
      </c>
      <c r="E29" s="299"/>
      <c r="F29" s="300"/>
      <c r="G29" s="303"/>
      <c r="H29" s="87"/>
      <c r="I29" s="88"/>
      <c r="J29" s="200"/>
      <c r="K29" s="201"/>
      <c r="L29" s="231"/>
      <c r="M29" s="200"/>
      <c r="N29" s="202"/>
      <c r="O29" s="202"/>
      <c r="P29" s="201"/>
      <c r="Q29" s="105"/>
      <c r="R29" s="200"/>
      <c r="S29" s="202"/>
      <c r="T29" s="202"/>
      <c r="U29" s="201"/>
      <c r="V29" s="105"/>
      <c r="W29" s="200"/>
      <c r="X29" s="201"/>
      <c r="Y29" s="105"/>
      <c r="Z29" s="200"/>
      <c r="AA29" s="203"/>
      <c r="AB29" s="105"/>
      <c r="AC29" s="200"/>
      <c r="AD29" s="201"/>
      <c r="AE29" s="204"/>
      <c r="AF29" s="201"/>
      <c r="AG29" s="232"/>
      <c r="AH29" s="200"/>
      <c r="AI29" s="202"/>
      <c r="AJ29" s="204"/>
      <c r="AK29" s="201"/>
    </row>
    <row r="30" spans="1:37" s="68" customFormat="1" ht="16.5" customHeight="1">
      <c r="A30" s="833"/>
      <c r="B30" s="186"/>
      <c r="C30" s="255"/>
      <c r="D30" s="102"/>
      <c r="E30" s="299"/>
      <c r="F30" s="304"/>
      <c r="G30" s="303"/>
      <c r="H30" s="87"/>
      <c r="I30" s="77"/>
      <c r="J30" s="200"/>
      <c r="K30" s="201"/>
      <c r="L30" s="231"/>
      <c r="M30" s="200"/>
      <c r="N30" s="202"/>
      <c r="O30" s="202"/>
      <c r="P30" s="201"/>
      <c r="Q30" s="105"/>
      <c r="R30" s="200"/>
      <c r="S30" s="202"/>
      <c r="T30" s="202"/>
      <c r="U30" s="201"/>
      <c r="V30" s="105"/>
      <c r="W30" s="200"/>
      <c r="X30" s="201"/>
      <c r="Y30" s="105"/>
      <c r="Z30" s="200"/>
      <c r="AA30" s="203"/>
      <c r="AB30" s="105"/>
      <c r="AC30" s="200"/>
      <c r="AD30" s="201"/>
      <c r="AE30" s="204"/>
      <c r="AF30" s="201"/>
      <c r="AG30" s="232"/>
      <c r="AH30" s="200"/>
      <c r="AI30" s="202"/>
      <c r="AJ30" s="204"/>
      <c r="AK30" s="201"/>
    </row>
    <row r="31" spans="1:37" s="68" customFormat="1" ht="16.5" customHeight="1">
      <c r="A31" s="833"/>
      <c r="B31" s="186"/>
      <c r="C31" s="255"/>
      <c r="D31" s="102"/>
      <c r="E31" s="299"/>
      <c r="F31" s="304"/>
      <c r="G31" s="300"/>
      <c r="H31" s="87"/>
      <c r="I31" s="77"/>
      <c r="J31" s="233"/>
      <c r="K31" s="234"/>
      <c r="L31" s="231"/>
      <c r="M31" s="233"/>
      <c r="N31" s="235"/>
      <c r="O31" s="235"/>
      <c r="P31" s="234"/>
      <c r="Q31" s="105"/>
      <c r="R31" s="233"/>
      <c r="S31" s="235"/>
      <c r="T31" s="235"/>
      <c r="U31" s="234"/>
      <c r="V31" s="105"/>
      <c r="W31" s="233"/>
      <c r="X31" s="234"/>
      <c r="Y31" s="105"/>
      <c r="Z31" s="233"/>
      <c r="AA31" s="236"/>
      <c r="AB31" s="105"/>
      <c r="AC31" s="233"/>
      <c r="AD31" s="234"/>
      <c r="AE31" s="237"/>
      <c r="AF31" s="234"/>
      <c r="AG31" s="232"/>
      <c r="AH31" s="233"/>
      <c r="AI31" s="235"/>
      <c r="AJ31" s="237"/>
      <c r="AK31" s="234"/>
    </row>
    <row r="32" spans="1:37" s="68" customFormat="1" ht="16.5" customHeight="1">
      <c r="A32" s="833"/>
      <c r="B32" s="186"/>
      <c r="C32" s="892" t="s">
        <v>90</v>
      </c>
      <c r="D32" s="891" t="s">
        <v>75</v>
      </c>
      <c r="E32" s="299"/>
      <c r="F32" s="299"/>
      <c r="G32" s="299"/>
      <c r="H32" s="76"/>
      <c r="I32" s="77"/>
      <c r="J32" s="195"/>
      <c r="K32" s="196"/>
      <c r="L32" s="105"/>
      <c r="M32" s="195"/>
      <c r="N32" s="197"/>
      <c r="O32" s="197"/>
      <c r="P32" s="196"/>
      <c r="Q32" s="105"/>
      <c r="R32" s="195"/>
      <c r="S32" s="197"/>
      <c r="T32" s="197"/>
      <c r="U32" s="196"/>
      <c r="V32" s="105"/>
      <c r="W32" s="195"/>
      <c r="X32" s="196"/>
      <c r="Y32" s="105"/>
      <c r="Z32" s="195"/>
      <c r="AA32" s="198"/>
      <c r="AB32" s="105"/>
      <c r="AC32" s="195"/>
      <c r="AD32" s="196"/>
      <c r="AE32" s="199"/>
      <c r="AF32" s="196"/>
      <c r="AG32" s="106"/>
      <c r="AH32" s="195"/>
      <c r="AI32" s="197"/>
      <c r="AJ32" s="199"/>
      <c r="AK32" s="196"/>
    </row>
    <row r="33" spans="1:37" s="68" customFormat="1" ht="16.5" customHeight="1">
      <c r="A33" s="833"/>
      <c r="B33" s="186"/>
      <c r="C33" s="892" t="s">
        <v>91</v>
      </c>
      <c r="D33" s="891" t="s">
        <v>75</v>
      </c>
      <c r="E33" s="299"/>
      <c r="F33" s="288"/>
      <c r="G33" s="288"/>
      <c r="H33" s="76"/>
      <c r="I33" s="77"/>
      <c r="J33" s="195"/>
      <c r="K33" s="196"/>
      <c r="L33" s="105"/>
      <c r="M33" s="195"/>
      <c r="N33" s="197"/>
      <c r="O33" s="197"/>
      <c r="P33" s="196"/>
      <c r="Q33" s="105"/>
      <c r="R33" s="195"/>
      <c r="S33" s="197"/>
      <c r="T33" s="197"/>
      <c r="U33" s="196"/>
      <c r="V33" s="105"/>
      <c r="W33" s="195"/>
      <c r="X33" s="196"/>
      <c r="Y33" s="105"/>
      <c r="Z33" s="195"/>
      <c r="AA33" s="198"/>
      <c r="AB33" s="105"/>
      <c r="AC33" s="195"/>
      <c r="AD33" s="196"/>
      <c r="AE33" s="199"/>
      <c r="AF33" s="196"/>
      <c r="AG33" s="106"/>
      <c r="AH33" s="195"/>
      <c r="AI33" s="197"/>
      <c r="AJ33" s="199"/>
      <c r="AK33" s="196"/>
    </row>
    <row r="34" spans="1:37" s="68" customFormat="1" ht="16.5" customHeight="1">
      <c r="A34" s="833"/>
      <c r="B34" s="186"/>
      <c r="C34" s="255" t="s">
        <v>87</v>
      </c>
      <c r="D34" s="891" t="s">
        <v>75</v>
      </c>
      <c r="E34" s="299"/>
      <c r="F34" s="288"/>
      <c r="G34" s="288"/>
      <c r="H34" s="75"/>
      <c r="I34" s="61"/>
      <c r="J34" s="195"/>
      <c r="K34" s="196"/>
      <c r="L34" s="105"/>
      <c r="M34" s="195"/>
      <c r="N34" s="197"/>
      <c r="O34" s="197"/>
      <c r="P34" s="196"/>
      <c r="Q34" s="105"/>
      <c r="R34" s="195"/>
      <c r="S34" s="197"/>
      <c r="T34" s="197"/>
      <c r="U34" s="196"/>
      <c r="V34" s="105"/>
      <c r="W34" s="195"/>
      <c r="X34" s="196"/>
      <c r="Y34" s="105"/>
      <c r="Z34" s="195"/>
      <c r="AA34" s="198"/>
      <c r="AB34" s="105"/>
      <c r="AC34" s="195"/>
      <c r="AD34" s="196"/>
      <c r="AE34" s="199"/>
      <c r="AF34" s="196"/>
      <c r="AG34" s="106"/>
      <c r="AH34" s="195"/>
      <c r="AI34" s="197"/>
      <c r="AJ34" s="199"/>
      <c r="AK34" s="196"/>
    </row>
    <row r="35" spans="1:37" s="68" customFormat="1" ht="16.5" customHeight="1">
      <c r="A35" s="833"/>
      <c r="B35" s="887" t="s">
        <v>15</v>
      </c>
      <c r="C35" s="887" t="s">
        <v>216</v>
      </c>
      <c r="D35" s="888"/>
      <c r="E35" s="72"/>
      <c r="F35" s="72"/>
      <c r="G35" s="296"/>
      <c r="H35" s="74"/>
      <c r="I35" s="61"/>
      <c r="J35" s="227"/>
      <c r="K35" s="213"/>
      <c r="L35" s="214"/>
      <c r="M35" s="212"/>
      <c r="N35" s="215"/>
      <c r="O35" s="225"/>
      <c r="P35" s="226"/>
      <c r="Q35" s="214"/>
      <c r="R35" s="212"/>
      <c r="S35" s="215"/>
      <c r="T35" s="225"/>
      <c r="U35" s="226"/>
      <c r="V35" s="214"/>
      <c r="W35" s="212"/>
      <c r="X35" s="226"/>
      <c r="Y35" s="214"/>
      <c r="Z35" s="227"/>
      <c r="AA35" s="228"/>
      <c r="AB35" s="214"/>
      <c r="AC35" s="217"/>
      <c r="AD35" s="213"/>
      <c r="AE35" s="219"/>
      <c r="AF35" s="226"/>
      <c r="AG35" s="106"/>
      <c r="AH35" s="217"/>
      <c r="AI35" s="215"/>
      <c r="AJ35" s="219"/>
      <c r="AK35" s="213"/>
    </row>
    <row r="36" spans="1:37" s="68" customFormat="1" ht="16.5" customHeight="1">
      <c r="A36" s="833"/>
      <c r="B36" s="811"/>
      <c r="C36" s="889" t="s">
        <v>16</v>
      </c>
      <c r="D36" s="819"/>
      <c r="E36" s="72"/>
      <c r="F36" s="72"/>
      <c r="G36" s="296"/>
      <c r="H36" s="74"/>
      <c r="I36" s="61"/>
      <c r="J36" s="212"/>
      <c r="K36" s="213"/>
      <c r="L36" s="214"/>
      <c r="M36" s="212"/>
      <c r="N36" s="215"/>
      <c r="O36" s="216"/>
      <c r="P36" s="213"/>
      <c r="Q36" s="214"/>
      <c r="R36" s="212"/>
      <c r="S36" s="215"/>
      <c r="T36" s="216"/>
      <c r="U36" s="213"/>
      <c r="V36" s="214"/>
      <c r="W36" s="212"/>
      <c r="X36" s="226"/>
      <c r="Y36" s="214"/>
      <c r="Z36" s="227"/>
      <c r="AA36" s="228"/>
      <c r="AB36" s="214"/>
      <c r="AC36" s="217"/>
      <c r="AD36" s="213"/>
      <c r="AE36" s="219"/>
      <c r="AF36" s="226"/>
      <c r="AG36" s="106"/>
      <c r="AH36" s="217"/>
      <c r="AI36" s="215"/>
      <c r="AJ36" s="219"/>
      <c r="AK36" s="213"/>
    </row>
    <row r="37" spans="1:37" s="68" customFormat="1" ht="16.5" customHeight="1">
      <c r="A37" s="833"/>
      <c r="B37" s="186"/>
      <c r="C37" s="890" t="s">
        <v>12</v>
      </c>
      <c r="D37" s="891" t="s">
        <v>88</v>
      </c>
      <c r="E37" s="299"/>
      <c r="F37" s="299"/>
      <c r="G37" s="299"/>
      <c r="H37" s="76"/>
      <c r="I37" s="77"/>
      <c r="J37" s="195"/>
      <c r="K37" s="196"/>
      <c r="L37" s="105"/>
      <c r="M37" s="195"/>
      <c r="N37" s="197"/>
      <c r="O37" s="197"/>
      <c r="P37" s="196"/>
      <c r="Q37" s="105"/>
      <c r="R37" s="195"/>
      <c r="S37" s="197"/>
      <c r="T37" s="197"/>
      <c r="U37" s="196"/>
      <c r="V37" s="105"/>
      <c r="W37" s="195"/>
      <c r="X37" s="196"/>
      <c r="Y37" s="105"/>
      <c r="Z37" s="195"/>
      <c r="AA37" s="198"/>
      <c r="AB37" s="105"/>
      <c r="AC37" s="195"/>
      <c r="AD37" s="196"/>
      <c r="AE37" s="199"/>
      <c r="AF37" s="196"/>
      <c r="AG37" s="106"/>
      <c r="AH37" s="195"/>
      <c r="AI37" s="197"/>
      <c r="AJ37" s="199"/>
      <c r="AK37" s="196"/>
    </row>
    <row r="38" spans="1:37" s="68" customFormat="1" ht="16.5" customHeight="1">
      <c r="A38" s="833"/>
      <c r="B38" s="186"/>
      <c r="C38" s="892" t="s">
        <v>89</v>
      </c>
      <c r="D38" s="891" t="s">
        <v>72</v>
      </c>
      <c r="E38" s="300"/>
      <c r="F38" s="300"/>
      <c r="G38" s="299"/>
      <c r="H38" s="76"/>
      <c r="I38" s="77"/>
      <c r="J38" s="195"/>
      <c r="K38" s="196"/>
      <c r="L38" s="105"/>
      <c r="M38" s="195"/>
      <c r="N38" s="197"/>
      <c r="O38" s="197"/>
      <c r="P38" s="196"/>
      <c r="Q38" s="105"/>
      <c r="R38" s="195"/>
      <c r="S38" s="197"/>
      <c r="T38" s="197"/>
      <c r="U38" s="196"/>
      <c r="V38" s="105"/>
      <c r="W38" s="195"/>
      <c r="X38" s="196"/>
      <c r="Y38" s="105"/>
      <c r="Z38" s="195"/>
      <c r="AA38" s="198"/>
      <c r="AB38" s="105"/>
      <c r="AC38" s="195"/>
      <c r="AD38" s="196"/>
      <c r="AE38" s="199"/>
      <c r="AF38" s="196"/>
      <c r="AG38" s="106"/>
      <c r="AH38" s="195"/>
      <c r="AI38" s="197"/>
      <c r="AJ38" s="199"/>
      <c r="AK38" s="196"/>
    </row>
    <row r="39" spans="1:37" s="68" customFormat="1" ht="16.5" customHeight="1">
      <c r="A39" s="833"/>
      <c r="B39" s="811"/>
      <c r="C39" s="856"/>
      <c r="D39" s="102"/>
      <c r="E39" s="300"/>
      <c r="F39" s="300"/>
      <c r="G39" s="303"/>
      <c r="H39" s="87"/>
      <c r="I39" s="61"/>
      <c r="J39" s="212"/>
      <c r="K39" s="213"/>
      <c r="L39" s="214"/>
      <c r="M39" s="212"/>
      <c r="N39" s="215"/>
      <c r="O39" s="216"/>
      <c r="P39" s="213"/>
      <c r="Q39" s="214"/>
      <c r="R39" s="212"/>
      <c r="S39" s="215"/>
      <c r="T39" s="216"/>
      <c r="U39" s="213"/>
      <c r="V39" s="214"/>
      <c r="W39" s="212"/>
      <c r="X39" s="213"/>
      <c r="Y39" s="214"/>
      <c r="Z39" s="217"/>
      <c r="AA39" s="218"/>
      <c r="AB39" s="214"/>
      <c r="AC39" s="217"/>
      <c r="AD39" s="213"/>
      <c r="AE39" s="219"/>
      <c r="AF39" s="213"/>
      <c r="AG39" s="106"/>
      <c r="AH39" s="217"/>
      <c r="AI39" s="215"/>
      <c r="AJ39" s="219"/>
      <c r="AK39" s="213"/>
    </row>
    <row r="40" spans="1:37" s="68" customFormat="1" ht="15.75" customHeight="1">
      <c r="A40" s="833"/>
      <c r="B40" s="887" t="s">
        <v>17</v>
      </c>
      <c r="C40" s="887" t="s">
        <v>217</v>
      </c>
      <c r="D40" s="888"/>
      <c r="E40" s="72"/>
      <c r="F40" s="72"/>
      <c r="G40" s="296"/>
      <c r="H40" s="74"/>
      <c r="I40" s="61"/>
      <c r="J40" s="212"/>
      <c r="K40" s="213"/>
      <c r="L40" s="214"/>
      <c r="M40" s="212"/>
      <c r="N40" s="215"/>
      <c r="O40" s="216"/>
      <c r="P40" s="213"/>
      <c r="Q40" s="214"/>
      <c r="R40" s="212"/>
      <c r="S40" s="215"/>
      <c r="T40" s="216"/>
      <c r="U40" s="213"/>
      <c r="V40" s="214"/>
      <c r="W40" s="212"/>
      <c r="X40" s="213"/>
      <c r="Y40" s="214"/>
      <c r="Z40" s="217"/>
      <c r="AA40" s="218"/>
      <c r="AB40" s="214"/>
      <c r="AC40" s="217"/>
      <c r="AD40" s="213"/>
      <c r="AE40" s="219"/>
      <c r="AF40" s="213"/>
      <c r="AG40" s="106"/>
      <c r="AH40" s="217"/>
      <c r="AI40" s="215"/>
      <c r="AJ40" s="219"/>
      <c r="AK40" s="213"/>
    </row>
    <row r="41" spans="1:37" s="68" customFormat="1" ht="16.5" customHeight="1">
      <c r="A41" s="833"/>
      <c r="B41" s="804"/>
      <c r="C41" s="810" t="s">
        <v>34</v>
      </c>
      <c r="D41" s="102" t="s">
        <v>75</v>
      </c>
      <c r="E41" s="288"/>
      <c r="F41" s="288"/>
      <c r="G41" s="288"/>
      <c r="H41" s="76"/>
      <c r="I41" s="61"/>
      <c r="J41" s="195"/>
      <c r="K41" s="196"/>
      <c r="L41" s="105"/>
      <c r="M41" s="195"/>
      <c r="N41" s="197"/>
      <c r="O41" s="197"/>
      <c r="P41" s="196"/>
      <c r="Q41" s="105"/>
      <c r="R41" s="195"/>
      <c r="S41" s="197"/>
      <c r="T41" s="197"/>
      <c r="U41" s="196"/>
      <c r="V41" s="105"/>
      <c r="W41" s="195"/>
      <c r="X41" s="196"/>
      <c r="Y41" s="105"/>
      <c r="Z41" s="195"/>
      <c r="AA41" s="198"/>
      <c r="AB41" s="105"/>
      <c r="AC41" s="195"/>
      <c r="AD41" s="196"/>
      <c r="AE41" s="199"/>
      <c r="AF41" s="196"/>
      <c r="AG41" s="106"/>
      <c r="AH41" s="195"/>
      <c r="AI41" s="197"/>
      <c r="AJ41" s="199"/>
      <c r="AK41" s="196"/>
    </row>
    <row r="42" spans="1:37" s="68" customFormat="1" ht="16.5" customHeight="1">
      <c r="A42" s="833"/>
      <c r="B42" s="804"/>
      <c r="C42" s="810" t="s">
        <v>35</v>
      </c>
      <c r="D42" s="102" t="s">
        <v>75</v>
      </c>
      <c r="E42" s="288"/>
      <c r="F42" s="288"/>
      <c r="G42" s="288"/>
      <c r="H42" s="76"/>
      <c r="I42" s="61"/>
      <c r="J42" s="195"/>
      <c r="K42" s="196"/>
      <c r="L42" s="105"/>
      <c r="M42" s="195"/>
      <c r="N42" s="197"/>
      <c r="O42" s="197"/>
      <c r="P42" s="196"/>
      <c r="Q42" s="105"/>
      <c r="R42" s="195"/>
      <c r="S42" s="197"/>
      <c r="T42" s="197"/>
      <c r="U42" s="196"/>
      <c r="V42" s="105"/>
      <c r="W42" s="195"/>
      <c r="X42" s="196"/>
      <c r="Y42" s="105"/>
      <c r="Z42" s="195"/>
      <c r="AA42" s="198"/>
      <c r="AB42" s="105"/>
      <c r="AC42" s="195"/>
      <c r="AD42" s="196"/>
      <c r="AE42" s="199"/>
      <c r="AF42" s="196"/>
      <c r="AG42" s="106"/>
      <c r="AH42" s="195"/>
      <c r="AI42" s="197"/>
      <c r="AJ42" s="199"/>
      <c r="AK42" s="196"/>
    </row>
    <row r="43" spans="1:37" s="68" customFormat="1" ht="16.5" customHeight="1">
      <c r="A43" s="833"/>
      <c r="B43" s="804"/>
      <c r="C43" s="810" t="s">
        <v>36</v>
      </c>
      <c r="D43" s="102" t="s">
        <v>75</v>
      </c>
      <c r="E43" s="288"/>
      <c r="F43" s="288"/>
      <c r="G43" s="288"/>
      <c r="H43" s="76"/>
      <c r="I43" s="61"/>
      <c r="J43" s="195"/>
      <c r="K43" s="196"/>
      <c r="L43" s="105"/>
      <c r="M43" s="195"/>
      <c r="N43" s="197"/>
      <c r="O43" s="197"/>
      <c r="P43" s="196"/>
      <c r="Q43" s="105"/>
      <c r="R43" s="195"/>
      <c r="S43" s="197"/>
      <c r="T43" s="197"/>
      <c r="U43" s="196"/>
      <c r="V43" s="105"/>
      <c r="W43" s="195"/>
      <c r="X43" s="196"/>
      <c r="Y43" s="105"/>
      <c r="Z43" s="195"/>
      <c r="AA43" s="198"/>
      <c r="AB43" s="105"/>
      <c r="AC43" s="195"/>
      <c r="AD43" s="196"/>
      <c r="AE43" s="199"/>
      <c r="AF43" s="196"/>
      <c r="AG43" s="106"/>
      <c r="AH43" s="195"/>
      <c r="AI43" s="197"/>
      <c r="AJ43" s="199"/>
      <c r="AK43" s="196"/>
    </row>
    <row r="44" spans="1:37" s="68" customFormat="1" ht="16.5" customHeight="1">
      <c r="A44" s="833"/>
      <c r="B44" s="804"/>
      <c r="C44" s="810"/>
      <c r="D44" s="102"/>
      <c r="E44" s="300"/>
      <c r="F44" s="300"/>
      <c r="G44" s="303"/>
      <c r="H44" s="76"/>
      <c r="I44" s="61"/>
      <c r="J44" s="212"/>
      <c r="K44" s="213"/>
      <c r="L44" s="214"/>
      <c r="M44" s="212"/>
      <c r="N44" s="215"/>
      <c r="O44" s="238"/>
      <c r="P44" s="229"/>
      <c r="Q44" s="214"/>
      <c r="R44" s="212"/>
      <c r="S44" s="215"/>
      <c r="T44" s="238"/>
      <c r="U44" s="229"/>
      <c r="V44" s="214"/>
      <c r="W44" s="212"/>
      <c r="X44" s="229"/>
      <c r="Y44" s="214"/>
      <c r="Z44" s="217"/>
      <c r="AA44" s="221"/>
      <c r="AB44" s="214"/>
      <c r="AC44" s="217"/>
      <c r="AD44" s="213"/>
      <c r="AE44" s="219"/>
      <c r="AF44" s="229"/>
      <c r="AG44" s="106"/>
      <c r="AH44" s="217"/>
      <c r="AI44" s="215"/>
      <c r="AJ44" s="219"/>
      <c r="AK44" s="213"/>
    </row>
    <row r="45" spans="1:37" s="68" customFormat="1" ht="30" customHeight="1">
      <c r="A45" s="833"/>
      <c r="B45" s="804" t="s">
        <v>18</v>
      </c>
      <c r="C45" s="804" t="s">
        <v>351</v>
      </c>
      <c r="D45" s="102" t="s">
        <v>75</v>
      </c>
      <c r="E45" s="288"/>
      <c r="F45" s="288"/>
      <c r="G45" s="288"/>
      <c r="H45" s="75"/>
      <c r="I45" s="61"/>
      <c r="J45" s="195"/>
      <c r="K45" s="196"/>
      <c r="L45" s="105"/>
      <c r="M45" s="195"/>
      <c r="N45" s="197"/>
      <c r="O45" s="197"/>
      <c r="P45" s="196"/>
      <c r="Q45" s="105"/>
      <c r="R45" s="195"/>
      <c r="S45" s="197"/>
      <c r="T45" s="197"/>
      <c r="U45" s="196"/>
      <c r="V45" s="105"/>
      <c r="W45" s="195"/>
      <c r="X45" s="196"/>
      <c r="Y45" s="105"/>
      <c r="Z45" s="195"/>
      <c r="AA45" s="198"/>
      <c r="AB45" s="105"/>
      <c r="AC45" s="195"/>
      <c r="AD45" s="196"/>
      <c r="AE45" s="199"/>
      <c r="AF45" s="196"/>
      <c r="AG45" s="106"/>
      <c r="AH45" s="195"/>
      <c r="AI45" s="197"/>
      <c r="AJ45" s="199"/>
      <c r="AK45" s="196"/>
    </row>
    <row r="46" spans="1:37" s="68" customFormat="1" ht="16.5" customHeight="1">
      <c r="A46" s="833"/>
      <c r="B46" s="804"/>
      <c r="C46" s="810"/>
      <c r="D46" s="102"/>
      <c r="E46" s="300"/>
      <c r="F46" s="300"/>
      <c r="G46" s="303"/>
      <c r="H46" s="76"/>
      <c r="I46" s="61"/>
      <c r="J46" s="223"/>
      <c r="K46" s="229"/>
      <c r="L46" s="231"/>
      <c r="M46" s="223"/>
      <c r="N46" s="224"/>
      <c r="O46" s="238"/>
      <c r="P46" s="229"/>
      <c r="Q46" s="231"/>
      <c r="R46" s="223"/>
      <c r="S46" s="224"/>
      <c r="T46" s="238"/>
      <c r="U46" s="229"/>
      <c r="V46" s="231"/>
      <c r="W46" s="223"/>
      <c r="X46" s="229"/>
      <c r="Y46" s="231"/>
      <c r="Z46" s="220"/>
      <c r="AA46" s="221"/>
      <c r="AB46" s="231"/>
      <c r="AC46" s="220"/>
      <c r="AD46" s="229"/>
      <c r="AE46" s="230"/>
      <c r="AF46" s="229"/>
      <c r="AG46" s="106"/>
      <c r="AH46" s="220"/>
      <c r="AI46" s="224"/>
      <c r="AJ46" s="230"/>
      <c r="AK46" s="229"/>
    </row>
    <row r="47" spans="1:37" s="68" customFormat="1" ht="30" customHeight="1">
      <c r="A47" s="833"/>
      <c r="B47" s="804" t="s">
        <v>19</v>
      </c>
      <c r="C47" s="811" t="s">
        <v>337</v>
      </c>
      <c r="D47" s="102"/>
      <c r="E47" s="300"/>
      <c r="F47" s="300"/>
      <c r="G47" s="303"/>
      <c r="H47" s="75"/>
      <c r="I47" s="61"/>
      <c r="J47" s="212"/>
      <c r="K47" s="213"/>
      <c r="L47" s="214"/>
      <c r="M47" s="212"/>
      <c r="N47" s="215"/>
      <c r="O47" s="216"/>
      <c r="P47" s="213"/>
      <c r="Q47" s="214"/>
      <c r="R47" s="212"/>
      <c r="S47" s="215"/>
      <c r="T47" s="216"/>
      <c r="U47" s="213"/>
      <c r="V47" s="214"/>
      <c r="W47" s="212"/>
      <c r="X47" s="213"/>
      <c r="Y47" s="214"/>
      <c r="Z47" s="217"/>
      <c r="AA47" s="218"/>
      <c r="AB47" s="214"/>
      <c r="AC47" s="217"/>
      <c r="AD47" s="213"/>
      <c r="AE47" s="219"/>
      <c r="AF47" s="213"/>
      <c r="AG47" s="106"/>
      <c r="AH47" s="217"/>
      <c r="AI47" s="215"/>
      <c r="AJ47" s="219"/>
      <c r="AK47" s="213"/>
    </row>
    <row r="48" spans="1:37" s="68" customFormat="1" ht="16.5" customHeight="1">
      <c r="A48" s="833"/>
      <c r="B48" s="804"/>
      <c r="C48" s="886" t="s">
        <v>447</v>
      </c>
      <c r="D48" s="102" t="s">
        <v>157</v>
      </c>
      <c r="E48" s="288"/>
      <c r="F48" s="288"/>
      <c r="G48" s="288"/>
      <c r="H48" s="76"/>
      <c r="I48" s="61"/>
      <c r="J48" s="239"/>
      <c r="K48" s="240"/>
      <c r="L48" s="105"/>
      <c r="M48" s="239"/>
      <c r="N48" s="241"/>
      <c r="O48" s="241"/>
      <c r="P48" s="240"/>
      <c r="Q48" s="105"/>
      <c r="R48" s="239"/>
      <c r="S48" s="241"/>
      <c r="T48" s="241"/>
      <c r="U48" s="240"/>
      <c r="V48" s="105"/>
      <c r="W48" s="239"/>
      <c r="X48" s="240"/>
      <c r="Y48" s="105"/>
      <c r="Z48" s="239"/>
      <c r="AA48" s="242"/>
      <c r="AB48" s="105"/>
      <c r="AC48" s="239"/>
      <c r="AD48" s="240"/>
      <c r="AE48" s="243"/>
      <c r="AF48" s="240"/>
      <c r="AG48" s="106"/>
      <c r="AH48" s="239"/>
      <c r="AI48" s="241"/>
      <c r="AJ48" s="243"/>
      <c r="AK48" s="240"/>
    </row>
    <row r="49" spans="1:37" s="95" customFormat="1" ht="16.5" customHeight="1">
      <c r="A49" s="835"/>
      <c r="B49" s="812"/>
      <c r="C49" s="886" t="s">
        <v>448</v>
      </c>
      <c r="D49" s="102" t="s">
        <v>157</v>
      </c>
      <c r="E49" s="288"/>
      <c r="F49" s="288"/>
      <c r="G49" s="288"/>
      <c r="H49" s="76"/>
      <c r="I49" s="61"/>
      <c r="J49" s="239"/>
      <c r="K49" s="240"/>
      <c r="L49" s="105"/>
      <c r="M49" s="239"/>
      <c r="N49" s="241"/>
      <c r="O49" s="241"/>
      <c r="P49" s="240"/>
      <c r="Q49" s="105"/>
      <c r="R49" s="239"/>
      <c r="S49" s="241"/>
      <c r="T49" s="241"/>
      <c r="U49" s="240"/>
      <c r="V49" s="105"/>
      <c r="W49" s="239"/>
      <c r="X49" s="240"/>
      <c r="Y49" s="105"/>
      <c r="Z49" s="239"/>
      <c r="AA49" s="242"/>
      <c r="AB49" s="105"/>
      <c r="AC49" s="239"/>
      <c r="AD49" s="240"/>
      <c r="AE49" s="243"/>
      <c r="AF49" s="240"/>
      <c r="AG49" s="244"/>
      <c r="AH49" s="239"/>
      <c r="AI49" s="241"/>
      <c r="AJ49" s="243"/>
      <c r="AK49" s="240"/>
    </row>
    <row r="50" spans="1:37" s="95" customFormat="1" ht="16.5" customHeight="1">
      <c r="A50" s="835"/>
      <c r="B50" s="812"/>
      <c r="C50" s="886" t="s">
        <v>449</v>
      </c>
      <c r="D50" s="102" t="s">
        <v>157</v>
      </c>
      <c r="E50" s="299"/>
      <c r="F50" s="299"/>
      <c r="G50" s="288"/>
      <c r="H50" s="76"/>
      <c r="I50" s="61"/>
      <c r="J50" s="787"/>
      <c r="K50" s="240"/>
      <c r="L50" s="105"/>
      <c r="M50" s="787"/>
      <c r="N50" s="241"/>
      <c r="O50" s="243"/>
      <c r="P50" s="240"/>
      <c r="Q50" s="105"/>
      <c r="R50" s="787"/>
      <c r="S50" s="241"/>
      <c r="T50" s="243"/>
      <c r="U50" s="240"/>
      <c r="V50" s="105"/>
      <c r="W50" s="787"/>
      <c r="X50" s="240"/>
      <c r="Y50" s="105"/>
      <c r="Z50" s="239"/>
      <c r="AA50" s="242"/>
      <c r="AB50" s="105"/>
      <c r="AC50" s="239"/>
      <c r="AD50" s="240"/>
      <c r="AE50" s="243"/>
      <c r="AF50" s="240"/>
      <c r="AG50" s="244"/>
      <c r="AH50" s="239"/>
      <c r="AI50" s="241"/>
      <c r="AJ50" s="243"/>
      <c r="AK50" s="240"/>
    </row>
    <row r="51" spans="1:37" s="95" customFormat="1" ht="16.5" customHeight="1">
      <c r="A51" s="835"/>
      <c r="B51" s="812"/>
      <c r="C51" s="813"/>
      <c r="D51" s="807"/>
      <c r="E51" s="72"/>
      <c r="F51" s="72"/>
      <c r="G51" s="296"/>
      <c r="H51" s="96"/>
      <c r="I51" s="61"/>
      <c r="J51" s="245"/>
      <c r="K51" s="246"/>
      <c r="L51" s="231"/>
      <c r="M51" s="247"/>
      <c r="N51" s="248"/>
      <c r="O51" s="225"/>
      <c r="P51" s="226"/>
      <c r="Q51" s="231"/>
      <c r="R51" s="247"/>
      <c r="S51" s="248"/>
      <c r="T51" s="225"/>
      <c r="U51" s="226"/>
      <c r="V51" s="231"/>
      <c r="W51" s="247"/>
      <c r="X51" s="226"/>
      <c r="Y51" s="231"/>
      <c r="Z51" s="227"/>
      <c r="AA51" s="249"/>
      <c r="AB51" s="231"/>
      <c r="AC51" s="227"/>
      <c r="AD51" s="226"/>
      <c r="AE51" s="250"/>
      <c r="AF51" s="226"/>
      <c r="AG51" s="244"/>
      <c r="AH51" s="227"/>
      <c r="AI51" s="248"/>
      <c r="AJ51" s="250"/>
      <c r="AK51" s="226"/>
    </row>
    <row r="52" spans="1:37" s="89" customFormat="1" ht="30" customHeight="1">
      <c r="A52" s="185" t="s">
        <v>22</v>
      </c>
      <c r="B52" s="804" t="s">
        <v>23</v>
      </c>
      <c r="C52" s="804"/>
      <c r="D52" s="102"/>
      <c r="E52" s="290"/>
      <c r="F52" s="290"/>
      <c r="G52" s="290"/>
      <c r="H52" s="99"/>
      <c r="I52" s="73"/>
      <c r="J52" s="251"/>
      <c r="K52" s="252"/>
      <c r="L52" s="214"/>
      <c r="M52" s="251"/>
      <c r="N52" s="253"/>
      <c r="O52" s="253"/>
      <c r="P52" s="252"/>
      <c r="Q52" s="214"/>
      <c r="R52" s="251"/>
      <c r="S52" s="253"/>
      <c r="T52" s="253"/>
      <c r="U52" s="252"/>
      <c r="V52" s="214"/>
      <c r="W52" s="251"/>
      <c r="X52" s="252"/>
      <c r="Y52" s="214"/>
      <c r="Z52" s="251"/>
      <c r="AA52" s="254"/>
      <c r="AB52" s="214"/>
      <c r="AC52" s="251"/>
      <c r="AD52" s="252"/>
      <c r="AE52" s="255"/>
      <c r="AF52" s="252"/>
      <c r="AG52" s="232"/>
      <c r="AH52" s="251"/>
      <c r="AI52" s="253"/>
      <c r="AJ52" s="255"/>
      <c r="AK52" s="252"/>
    </row>
    <row r="53" spans="1:37" s="68" customFormat="1" ht="16.5" customHeight="1">
      <c r="A53" s="833"/>
      <c r="B53" s="804"/>
      <c r="C53" s="810" t="s">
        <v>34</v>
      </c>
      <c r="D53" s="102" t="s">
        <v>75</v>
      </c>
      <c r="E53" s="288"/>
      <c r="F53" s="288"/>
      <c r="G53" s="288"/>
      <c r="H53" s="60"/>
      <c r="I53" s="61"/>
      <c r="J53" s="195"/>
      <c r="K53" s="196"/>
      <c r="L53" s="105"/>
      <c r="M53" s="195"/>
      <c r="N53" s="197"/>
      <c r="O53" s="197"/>
      <c r="P53" s="196"/>
      <c r="Q53" s="105"/>
      <c r="R53" s="195"/>
      <c r="S53" s="197"/>
      <c r="T53" s="197"/>
      <c r="U53" s="196"/>
      <c r="V53" s="105"/>
      <c r="W53" s="195"/>
      <c r="X53" s="196"/>
      <c r="Y53" s="105"/>
      <c r="Z53" s="195"/>
      <c r="AA53" s="198"/>
      <c r="AB53" s="105"/>
      <c r="AC53" s="195"/>
      <c r="AD53" s="196"/>
      <c r="AE53" s="199"/>
      <c r="AF53" s="196"/>
      <c r="AG53" s="106"/>
      <c r="AH53" s="195"/>
      <c r="AI53" s="197"/>
      <c r="AJ53" s="199"/>
      <c r="AK53" s="196"/>
    </row>
    <row r="54" spans="1:37" s="68" customFormat="1" ht="16.5" customHeight="1">
      <c r="A54" s="833"/>
      <c r="B54" s="804"/>
      <c r="C54" s="810" t="s">
        <v>35</v>
      </c>
      <c r="D54" s="102" t="s">
        <v>75</v>
      </c>
      <c r="E54" s="288"/>
      <c r="F54" s="288"/>
      <c r="G54" s="288"/>
      <c r="H54" s="60"/>
      <c r="I54" s="61"/>
      <c r="J54" s="195"/>
      <c r="K54" s="196"/>
      <c r="L54" s="105"/>
      <c r="M54" s="195"/>
      <c r="N54" s="197"/>
      <c r="O54" s="197"/>
      <c r="P54" s="196"/>
      <c r="Q54" s="105"/>
      <c r="R54" s="195"/>
      <c r="S54" s="197"/>
      <c r="T54" s="197"/>
      <c r="U54" s="196"/>
      <c r="V54" s="105"/>
      <c r="W54" s="195"/>
      <c r="X54" s="196"/>
      <c r="Y54" s="105"/>
      <c r="Z54" s="195"/>
      <c r="AA54" s="198"/>
      <c r="AB54" s="105"/>
      <c r="AC54" s="195"/>
      <c r="AD54" s="196"/>
      <c r="AE54" s="199"/>
      <c r="AF54" s="196"/>
      <c r="AG54" s="106"/>
      <c r="AH54" s="195"/>
      <c r="AI54" s="197"/>
      <c r="AJ54" s="199"/>
      <c r="AK54" s="196"/>
    </row>
    <row r="55" spans="1:37" s="68" customFormat="1" ht="16.5" customHeight="1">
      <c r="A55" s="833"/>
      <c r="B55" s="804"/>
      <c r="C55" s="810" t="s">
        <v>36</v>
      </c>
      <c r="D55" s="102" t="s">
        <v>75</v>
      </c>
      <c r="E55" s="288"/>
      <c r="F55" s="288"/>
      <c r="G55" s="288"/>
      <c r="H55" s="60"/>
      <c r="I55" s="61"/>
      <c r="J55" s="195"/>
      <c r="K55" s="196"/>
      <c r="L55" s="105"/>
      <c r="M55" s="195"/>
      <c r="N55" s="197"/>
      <c r="O55" s="197"/>
      <c r="P55" s="196"/>
      <c r="Q55" s="105"/>
      <c r="R55" s="195"/>
      <c r="S55" s="197"/>
      <c r="T55" s="197"/>
      <c r="U55" s="196"/>
      <c r="V55" s="105"/>
      <c r="W55" s="195"/>
      <c r="X55" s="196"/>
      <c r="Y55" s="105"/>
      <c r="Z55" s="195"/>
      <c r="AA55" s="198"/>
      <c r="AB55" s="105"/>
      <c r="AC55" s="195"/>
      <c r="AD55" s="196"/>
      <c r="AE55" s="199"/>
      <c r="AF55" s="196"/>
      <c r="AG55" s="106"/>
      <c r="AH55" s="195"/>
      <c r="AI55" s="197"/>
      <c r="AJ55" s="199"/>
      <c r="AK55" s="196"/>
    </row>
    <row r="56" spans="1:37" s="68" customFormat="1" ht="16.5" customHeight="1">
      <c r="A56" s="833"/>
      <c r="B56" s="804"/>
      <c r="C56" s="100"/>
      <c r="D56" s="102"/>
      <c r="E56" s="300"/>
      <c r="F56" s="300"/>
      <c r="G56" s="303"/>
      <c r="H56" s="76"/>
      <c r="I56" s="97"/>
      <c r="J56" s="223"/>
      <c r="K56" s="229"/>
      <c r="L56" s="231"/>
      <c r="M56" s="223"/>
      <c r="N56" s="224"/>
      <c r="O56" s="238"/>
      <c r="P56" s="229"/>
      <c r="Q56" s="231"/>
      <c r="R56" s="223"/>
      <c r="S56" s="224"/>
      <c r="T56" s="238"/>
      <c r="U56" s="229"/>
      <c r="V56" s="231"/>
      <c r="W56" s="223"/>
      <c r="X56" s="229"/>
      <c r="Y56" s="231"/>
      <c r="Z56" s="220"/>
      <c r="AA56" s="221"/>
      <c r="AB56" s="231"/>
      <c r="AC56" s="220"/>
      <c r="AD56" s="229"/>
      <c r="AE56" s="230"/>
      <c r="AF56" s="229"/>
      <c r="AG56" s="106"/>
      <c r="AH56" s="220"/>
      <c r="AI56" s="224"/>
      <c r="AJ56" s="230"/>
      <c r="AK56" s="229"/>
    </row>
    <row r="57" spans="1:37" s="68" customFormat="1" ht="30" customHeight="1">
      <c r="A57" s="185" t="s">
        <v>24</v>
      </c>
      <c r="B57" s="804" t="s">
        <v>25</v>
      </c>
      <c r="C57" s="804"/>
      <c r="D57" s="814"/>
      <c r="E57" s="98"/>
      <c r="F57" s="98"/>
      <c r="G57" s="293"/>
      <c r="H57" s="99"/>
      <c r="I57" s="61"/>
      <c r="J57" s="247"/>
      <c r="K57" s="226"/>
      <c r="L57" s="231"/>
      <c r="M57" s="247"/>
      <c r="N57" s="248"/>
      <c r="O57" s="225"/>
      <c r="P57" s="226"/>
      <c r="Q57" s="231"/>
      <c r="R57" s="247"/>
      <c r="S57" s="248"/>
      <c r="T57" s="225"/>
      <c r="U57" s="226"/>
      <c r="V57" s="231"/>
      <c r="W57" s="247"/>
      <c r="X57" s="226"/>
      <c r="Y57" s="231"/>
      <c r="Z57" s="227"/>
      <c r="AA57" s="228"/>
      <c r="AB57" s="231"/>
      <c r="AC57" s="227"/>
      <c r="AD57" s="226"/>
      <c r="AE57" s="250"/>
      <c r="AF57" s="226"/>
      <c r="AG57" s="106"/>
      <c r="AH57" s="227"/>
      <c r="AI57" s="248"/>
      <c r="AJ57" s="250"/>
      <c r="AK57" s="226"/>
    </row>
    <row r="58" spans="1:37" s="68" customFormat="1" ht="27.65" customHeight="1">
      <c r="A58" s="833"/>
      <c r="B58" s="804" t="s">
        <v>57</v>
      </c>
      <c r="C58" s="804" t="s">
        <v>26</v>
      </c>
      <c r="D58" s="102" t="s">
        <v>75</v>
      </c>
      <c r="E58" s="288"/>
      <c r="F58" s="288"/>
      <c r="G58" s="288"/>
      <c r="H58" s="75"/>
      <c r="I58" s="97"/>
      <c r="J58" s="195"/>
      <c r="K58" s="196"/>
      <c r="L58" s="105"/>
      <c r="M58" s="195"/>
      <c r="N58" s="197"/>
      <c r="O58" s="197"/>
      <c r="P58" s="196"/>
      <c r="Q58" s="105"/>
      <c r="R58" s="195"/>
      <c r="S58" s="197"/>
      <c r="T58" s="197"/>
      <c r="U58" s="196"/>
      <c r="V58" s="105"/>
      <c r="W58" s="195"/>
      <c r="X58" s="196"/>
      <c r="Y58" s="105"/>
      <c r="Z58" s="195"/>
      <c r="AA58" s="198"/>
      <c r="AB58" s="105"/>
      <c r="AC58" s="195"/>
      <c r="AD58" s="196"/>
      <c r="AE58" s="199"/>
      <c r="AF58" s="196"/>
      <c r="AG58" s="106"/>
      <c r="AH58" s="195"/>
      <c r="AI58" s="197"/>
      <c r="AJ58" s="199"/>
      <c r="AK58" s="196"/>
    </row>
    <row r="59" spans="1:37" s="68" customFormat="1" ht="16.5" customHeight="1">
      <c r="A59" s="833"/>
      <c r="B59" s="804"/>
      <c r="C59" s="804"/>
      <c r="D59" s="102"/>
      <c r="E59" s="300"/>
      <c r="F59" s="300"/>
      <c r="G59" s="303"/>
      <c r="H59" s="76"/>
      <c r="I59" s="97"/>
      <c r="J59" s="81"/>
      <c r="K59" s="94"/>
      <c r="L59" s="90"/>
      <c r="M59" s="81"/>
      <c r="N59" s="82"/>
      <c r="O59" s="93"/>
      <c r="P59" s="94"/>
      <c r="Q59" s="90"/>
      <c r="R59" s="81"/>
      <c r="S59" s="82"/>
      <c r="T59" s="93"/>
      <c r="U59" s="94"/>
      <c r="V59" s="90"/>
      <c r="W59" s="81"/>
      <c r="X59" s="94"/>
      <c r="Y59" s="90"/>
      <c r="Z59" s="79"/>
      <c r="AA59" s="80"/>
      <c r="AB59" s="90"/>
      <c r="AC59" s="79"/>
      <c r="AD59" s="94"/>
      <c r="AE59" s="170"/>
      <c r="AF59" s="94"/>
      <c r="AH59" s="79"/>
      <c r="AI59" s="82"/>
      <c r="AJ59" s="170"/>
      <c r="AK59" s="94"/>
    </row>
    <row r="60" spans="1:37" s="68" customFormat="1" ht="27.65" customHeight="1">
      <c r="A60" s="833"/>
      <c r="B60" s="804" t="s">
        <v>58</v>
      </c>
      <c r="C60" s="804" t="s">
        <v>27</v>
      </c>
      <c r="D60" s="814"/>
      <c r="E60" s="300"/>
      <c r="F60" s="300"/>
      <c r="G60" s="303"/>
      <c r="H60" s="99"/>
      <c r="I60" s="61"/>
      <c r="J60" s="91"/>
      <c r="K60" s="84"/>
      <c r="L60" s="90"/>
      <c r="M60" s="91"/>
      <c r="N60" s="92"/>
      <c r="O60" s="83"/>
      <c r="P60" s="84"/>
      <c r="Q60" s="90"/>
      <c r="R60" s="91"/>
      <c r="S60" s="92"/>
      <c r="T60" s="83"/>
      <c r="U60" s="84"/>
      <c r="V60" s="90"/>
      <c r="W60" s="91"/>
      <c r="X60" s="84"/>
      <c r="Y60" s="90"/>
      <c r="Z60" s="85"/>
      <c r="AA60" s="86"/>
      <c r="AB60" s="90"/>
      <c r="AC60" s="85"/>
      <c r="AD60" s="84"/>
      <c r="AE60" s="171"/>
      <c r="AF60" s="84"/>
      <c r="AH60" s="85"/>
      <c r="AI60" s="92"/>
      <c r="AJ60" s="171"/>
      <c r="AK60" s="84"/>
    </row>
    <row r="61" spans="1:37" s="68" customFormat="1" ht="16.5" customHeight="1">
      <c r="A61" s="833"/>
      <c r="B61" s="804"/>
      <c r="C61" s="100" t="s">
        <v>95</v>
      </c>
      <c r="D61" s="814"/>
      <c r="E61" s="288"/>
      <c r="F61" s="288"/>
      <c r="G61" s="288"/>
      <c r="H61" s="99"/>
      <c r="I61" s="61"/>
      <c r="J61" s="195"/>
      <c r="K61" s="196"/>
      <c r="L61" s="105"/>
      <c r="M61" s="195"/>
      <c r="N61" s="197"/>
      <c r="O61" s="197"/>
      <c r="P61" s="196"/>
      <c r="Q61" s="105"/>
      <c r="R61" s="195"/>
      <c r="S61" s="197"/>
      <c r="T61" s="197"/>
      <c r="U61" s="196"/>
      <c r="V61" s="105"/>
      <c r="W61" s="195"/>
      <c r="X61" s="196"/>
      <c r="Y61" s="105"/>
      <c r="Z61" s="195"/>
      <c r="AA61" s="198"/>
      <c r="AB61" s="105"/>
      <c r="AC61" s="195"/>
      <c r="AD61" s="196"/>
      <c r="AE61" s="199"/>
      <c r="AF61" s="196"/>
      <c r="AG61" s="106"/>
      <c r="AH61" s="195"/>
      <c r="AI61" s="197"/>
      <c r="AJ61" s="199"/>
      <c r="AK61" s="196"/>
    </row>
    <row r="62" spans="1:37" s="68" customFormat="1" ht="16.5" customHeight="1">
      <c r="A62" s="833"/>
      <c r="B62" s="100"/>
      <c r="C62" s="100"/>
      <c r="D62" s="102"/>
      <c r="E62" s="98"/>
      <c r="F62" s="98"/>
      <c r="G62" s="298"/>
      <c r="H62" s="76"/>
      <c r="I62" s="61"/>
      <c r="J62" s="81"/>
      <c r="K62" s="94"/>
      <c r="L62" s="90"/>
      <c r="M62" s="81"/>
      <c r="N62" s="82"/>
      <c r="O62" s="93"/>
      <c r="P62" s="94"/>
      <c r="Q62" s="90"/>
      <c r="R62" s="81"/>
      <c r="S62" s="82"/>
      <c r="T62" s="93"/>
      <c r="U62" s="94"/>
      <c r="V62" s="90"/>
      <c r="W62" s="81"/>
      <c r="X62" s="94"/>
      <c r="Y62" s="90"/>
      <c r="Z62" s="79"/>
      <c r="AA62" s="80"/>
      <c r="AB62" s="90"/>
      <c r="AC62" s="79"/>
      <c r="AD62" s="94"/>
      <c r="AE62" s="170"/>
      <c r="AF62" s="94"/>
      <c r="AH62" s="79"/>
      <c r="AI62" s="82"/>
      <c r="AJ62" s="170"/>
      <c r="AK62" s="94"/>
    </row>
    <row r="63" spans="1:37" s="68" customFormat="1" ht="16.5" customHeight="1">
      <c r="A63" s="833"/>
      <c r="B63" s="100"/>
      <c r="C63" s="100" t="s">
        <v>409</v>
      </c>
      <c r="D63" s="816" t="s">
        <v>76</v>
      </c>
      <c r="E63" s="288"/>
      <c r="F63" s="288"/>
      <c r="G63" s="288"/>
      <c r="H63" s="75"/>
      <c r="I63" s="61"/>
      <c r="J63" s="195"/>
      <c r="K63" s="196"/>
      <c r="L63" s="105"/>
      <c r="M63" s="195"/>
      <c r="N63" s="197"/>
      <c r="O63" s="197"/>
      <c r="P63" s="196"/>
      <c r="Q63" s="105"/>
      <c r="R63" s="195"/>
      <c r="S63" s="197"/>
      <c r="T63" s="197"/>
      <c r="U63" s="196"/>
      <c r="V63" s="105"/>
      <c r="W63" s="195"/>
      <c r="X63" s="196"/>
      <c r="Y63" s="105"/>
      <c r="Z63" s="195"/>
      <c r="AA63" s="198"/>
      <c r="AB63" s="105"/>
      <c r="AC63" s="195"/>
      <c r="AD63" s="196"/>
      <c r="AE63" s="199"/>
      <c r="AF63" s="196"/>
      <c r="AG63" s="106"/>
      <c r="AH63" s="195"/>
      <c r="AI63" s="197"/>
      <c r="AJ63" s="199"/>
      <c r="AK63" s="196"/>
    </row>
    <row r="64" spans="1:37" s="89" customFormat="1" ht="16.5" customHeight="1">
      <c r="A64" s="834"/>
      <c r="B64" s="186"/>
      <c r="C64" s="817"/>
      <c r="D64" s="816"/>
      <c r="E64" s="290"/>
      <c r="F64" s="290"/>
      <c r="G64" s="290"/>
      <c r="H64" s="75"/>
      <c r="I64" s="73"/>
      <c r="J64" s="174"/>
      <c r="K64" s="175"/>
      <c r="L64" s="73"/>
      <c r="M64" s="174"/>
      <c r="N64" s="176"/>
      <c r="O64" s="176"/>
      <c r="P64" s="175"/>
      <c r="Q64" s="73"/>
      <c r="R64" s="174"/>
      <c r="S64" s="176"/>
      <c r="T64" s="176"/>
      <c r="U64" s="175"/>
      <c r="V64" s="73"/>
      <c r="W64" s="174"/>
      <c r="X64" s="175"/>
      <c r="Y64" s="73"/>
      <c r="Z64" s="174"/>
      <c r="AA64" s="177"/>
      <c r="AB64" s="73"/>
      <c r="AC64" s="174"/>
      <c r="AD64" s="175"/>
      <c r="AE64" s="178"/>
      <c r="AF64" s="175"/>
      <c r="AH64" s="174"/>
      <c r="AI64" s="176"/>
      <c r="AJ64" s="178"/>
      <c r="AK64" s="175"/>
    </row>
    <row r="65" spans="1:43" s="283" customFormat="1" ht="27.65" customHeight="1">
      <c r="A65" s="833"/>
      <c r="B65" s="804" t="s">
        <v>203</v>
      </c>
      <c r="C65" s="818" t="s">
        <v>204</v>
      </c>
      <c r="D65" s="102" t="s">
        <v>75</v>
      </c>
      <c r="E65" s="288"/>
      <c r="F65" s="288"/>
      <c r="G65" s="288"/>
      <c r="H65" s="75"/>
      <c r="I65" s="97"/>
      <c r="J65" s="336"/>
      <c r="K65" s="337"/>
      <c r="L65" s="61"/>
      <c r="M65" s="336"/>
      <c r="N65" s="338"/>
      <c r="O65" s="338"/>
      <c r="P65" s="337"/>
      <c r="Q65" s="61"/>
      <c r="R65" s="336"/>
      <c r="S65" s="338"/>
      <c r="T65" s="338"/>
      <c r="U65" s="337"/>
      <c r="V65" s="61"/>
      <c r="W65" s="336"/>
      <c r="X65" s="337"/>
      <c r="Y65" s="61"/>
      <c r="Z65" s="336"/>
      <c r="AA65" s="339"/>
      <c r="AB65" s="61"/>
      <c r="AC65" s="336"/>
      <c r="AD65" s="337"/>
      <c r="AE65" s="340"/>
      <c r="AF65" s="337"/>
      <c r="AH65" s="336"/>
      <c r="AI65" s="338"/>
      <c r="AJ65" s="340"/>
      <c r="AK65" s="337"/>
    </row>
    <row r="66" spans="1:43" s="68" customFormat="1" ht="16.5" customHeight="1">
      <c r="A66" s="833"/>
      <c r="B66" s="100"/>
      <c r="C66" s="815"/>
      <c r="D66" s="819"/>
      <c r="E66" s="98"/>
      <c r="F66" s="98"/>
      <c r="G66" s="298"/>
      <c r="H66" s="75"/>
      <c r="I66" s="61"/>
      <c r="J66" s="91"/>
      <c r="K66" s="84"/>
      <c r="L66" s="90"/>
      <c r="M66" s="91"/>
      <c r="N66" s="92"/>
      <c r="O66" s="83"/>
      <c r="P66" s="84"/>
      <c r="Q66" s="90"/>
      <c r="R66" s="91"/>
      <c r="S66" s="92"/>
      <c r="T66" s="83"/>
      <c r="U66" s="84"/>
      <c r="V66" s="90"/>
      <c r="W66" s="91"/>
      <c r="X66" s="84"/>
      <c r="Y66" s="90"/>
      <c r="Z66" s="85"/>
      <c r="AA66" s="86"/>
      <c r="AB66" s="90"/>
      <c r="AC66" s="85"/>
      <c r="AD66" s="84"/>
      <c r="AE66" s="171"/>
      <c r="AF66" s="84"/>
      <c r="AH66" s="85"/>
      <c r="AI66" s="92"/>
      <c r="AJ66" s="171"/>
      <c r="AK66" s="84"/>
    </row>
    <row r="67" spans="1:43" s="68" customFormat="1" ht="27.65" customHeight="1">
      <c r="A67" s="185" t="s">
        <v>28</v>
      </c>
      <c r="B67" s="804" t="s">
        <v>29</v>
      </c>
      <c r="C67" s="804"/>
      <c r="D67" s="102"/>
      <c r="E67" s="300"/>
      <c r="F67" s="300"/>
      <c r="G67" s="298"/>
      <c r="H67" s="75"/>
      <c r="I67" s="61"/>
      <c r="J67" s="91"/>
      <c r="K67" s="84"/>
      <c r="L67" s="90"/>
      <c r="M67" s="91"/>
      <c r="N67" s="92"/>
      <c r="O67" s="83"/>
      <c r="P67" s="84"/>
      <c r="Q67" s="90"/>
      <c r="R67" s="91"/>
      <c r="S67" s="92"/>
      <c r="T67" s="83"/>
      <c r="U67" s="84"/>
      <c r="V67" s="90"/>
      <c r="W67" s="91"/>
      <c r="X67" s="84"/>
      <c r="Y67" s="90"/>
      <c r="Z67" s="85"/>
      <c r="AA67" s="86"/>
      <c r="AB67" s="90"/>
      <c r="AC67" s="85"/>
      <c r="AD67" s="84"/>
      <c r="AE67" s="171"/>
      <c r="AF67" s="84"/>
      <c r="AH67" s="85"/>
      <c r="AI67" s="92"/>
      <c r="AJ67" s="171"/>
      <c r="AK67" s="84"/>
    </row>
    <row r="68" spans="1:43" s="68" customFormat="1" ht="26.65" customHeight="1">
      <c r="A68" s="833"/>
      <c r="B68" s="100" t="s">
        <v>37</v>
      </c>
      <c r="C68" s="101" t="s">
        <v>39</v>
      </c>
      <c r="D68" s="102" t="s">
        <v>75</v>
      </c>
      <c r="E68" s="289"/>
      <c r="F68" s="289"/>
      <c r="G68" s="289"/>
      <c r="H68" s="103"/>
      <c r="I68" s="104"/>
      <c r="J68" s="195"/>
      <c r="K68" s="196"/>
      <c r="L68" s="105"/>
      <c r="M68" s="195"/>
      <c r="N68" s="197"/>
      <c r="O68" s="197"/>
      <c r="P68" s="196"/>
      <c r="Q68" s="105"/>
      <c r="R68" s="195"/>
      <c r="S68" s="197"/>
      <c r="T68" s="197"/>
      <c r="U68" s="196"/>
      <c r="V68" s="105"/>
      <c r="W68" s="195"/>
      <c r="X68" s="196"/>
      <c r="Y68" s="105"/>
      <c r="Z68" s="195"/>
      <c r="AA68" s="198"/>
      <c r="AB68" s="105"/>
      <c r="AC68" s="195"/>
      <c r="AD68" s="196"/>
      <c r="AE68" s="199"/>
      <c r="AF68" s="196"/>
      <c r="AG68" s="106"/>
      <c r="AH68" s="195"/>
      <c r="AI68" s="197"/>
      <c r="AJ68" s="199"/>
      <c r="AK68" s="196"/>
      <c r="AL68" s="106"/>
      <c r="AM68" s="106"/>
      <c r="AN68" s="106"/>
      <c r="AO68" s="106"/>
      <c r="AP68" s="106"/>
    </row>
    <row r="69" spans="1:43" s="108" customFormat="1" ht="29.65" customHeight="1">
      <c r="A69" s="833"/>
      <c r="B69" s="100" t="s">
        <v>38</v>
      </c>
      <c r="C69" s="107" t="s">
        <v>213</v>
      </c>
      <c r="D69" s="102" t="s">
        <v>75</v>
      </c>
      <c r="E69" s="289"/>
      <c r="F69" s="289"/>
      <c r="G69" s="289"/>
      <c r="H69" s="103"/>
      <c r="I69" s="105"/>
      <c r="J69" s="195"/>
      <c r="K69" s="196"/>
      <c r="L69" s="105"/>
      <c r="M69" s="195"/>
      <c r="N69" s="197"/>
      <c r="O69" s="197"/>
      <c r="P69" s="196"/>
      <c r="Q69" s="105"/>
      <c r="R69" s="195"/>
      <c r="S69" s="197"/>
      <c r="T69" s="197"/>
      <c r="U69" s="196"/>
      <c r="V69" s="105"/>
      <c r="W69" s="195"/>
      <c r="X69" s="196"/>
      <c r="Y69" s="105"/>
      <c r="Z69" s="195"/>
      <c r="AA69" s="198"/>
      <c r="AB69" s="105"/>
      <c r="AC69" s="195"/>
      <c r="AD69" s="196"/>
      <c r="AE69" s="199"/>
      <c r="AF69" s="196"/>
      <c r="AG69" s="106"/>
      <c r="AH69" s="195"/>
      <c r="AI69" s="197"/>
      <c r="AJ69" s="199"/>
      <c r="AK69" s="196"/>
      <c r="AL69" s="106"/>
      <c r="AM69" s="106"/>
      <c r="AN69" s="106"/>
      <c r="AO69" s="106"/>
      <c r="AP69" s="106"/>
    </row>
    <row r="70" spans="1:43" s="108" customFormat="1" ht="29.65" customHeight="1">
      <c r="A70" s="836"/>
      <c r="B70" s="100" t="s">
        <v>54</v>
      </c>
      <c r="C70" s="109" t="s">
        <v>40</v>
      </c>
      <c r="D70" s="102" t="s">
        <v>75</v>
      </c>
      <c r="E70" s="289"/>
      <c r="F70" s="289"/>
      <c r="G70" s="289"/>
      <c r="H70" s="103"/>
      <c r="I70" s="105"/>
      <c r="J70" s="195"/>
      <c r="K70" s="196"/>
      <c r="L70" s="105"/>
      <c r="M70" s="195"/>
      <c r="N70" s="197"/>
      <c r="O70" s="197"/>
      <c r="P70" s="196"/>
      <c r="Q70" s="105"/>
      <c r="R70" s="195"/>
      <c r="S70" s="197"/>
      <c r="T70" s="197"/>
      <c r="U70" s="196"/>
      <c r="V70" s="105"/>
      <c r="W70" s="195"/>
      <c r="X70" s="196"/>
      <c r="Y70" s="105"/>
      <c r="Z70" s="195"/>
      <c r="AA70" s="198"/>
      <c r="AB70" s="105"/>
      <c r="AC70" s="195"/>
      <c r="AD70" s="196"/>
      <c r="AE70" s="199"/>
      <c r="AF70" s="196"/>
      <c r="AG70" s="106"/>
      <c r="AH70" s="195"/>
      <c r="AI70" s="197"/>
      <c r="AJ70" s="199"/>
      <c r="AK70" s="196"/>
      <c r="AL70" s="106"/>
      <c r="AM70" s="106"/>
      <c r="AN70" s="106"/>
      <c r="AO70" s="106"/>
      <c r="AP70" s="106"/>
    </row>
    <row r="71" spans="1:43" s="108" customFormat="1" ht="29.65" customHeight="1">
      <c r="A71" s="836"/>
      <c r="B71" s="100" t="s">
        <v>41</v>
      </c>
      <c r="C71" s="109" t="s">
        <v>30</v>
      </c>
      <c r="D71" s="102" t="s">
        <v>75</v>
      </c>
      <c r="E71" s="289"/>
      <c r="F71" s="289"/>
      <c r="G71" s="289"/>
      <c r="H71" s="103"/>
      <c r="I71" s="105"/>
      <c r="J71" s="195"/>
      <c r="K71" s="196"/>
      <c r="L71" s="105"/>
      <c r="M71" s="195"/>
      <c r="N71" s="197"/>
      <c r="O71" s="197"/>
      <c r="P71" s="196"/>
      <c r="Q71" s="105"/>
      <c r="R71" s="195"/>
      <c r="S71" s="197"/>
      <c r="T71" s="197"/>
      <c r="U71" s="196"/>
      <c r="V71" s="105"/>
      <c r="W71" s="195"/>
      <c r="X71" s="196"/>
      <c r="Y71" s="105"/>
      <c r="Z71" s="195"/>
      <c r="AA71" s="198"/>
      <c r="AB71" s="105"/>
      <c r="AC71" s="195"/>
      <c r="AD71" s="196"/>
      <c r="AE71" s="199"/>
      <c r="AF71" s="196"/>
      <c r="AG71" s="106"/>
      <c r="AH71" s="195"/>
      <c r="AI71" s="197"/>
      <c r="AJ71" s="199"/>
      <c r="AK71" s="196"/>
      <c r="AL71" s="106"/>
      <c r="AM71" s="106"/>
      <c r="AN71" s="106"/>
      <c r="AO71" s="106"/>
      <c r="AP71" s="106"/>
    </row>
    <row r="72" spans="1:43" s="108" customFormat="1" ht="29.65" customHeight="1">
      <c r="A72" s="836"/>
      <c r="B72" s="100" t="s">
        <v>42</v>
      </c>
      <c r="C72" s="109" t="s">
        <v>212</v>
      </c>
      <c r="D72" s="102" t="s">
        <v>75</v>
      </c>
      <c r="E72" s="289"/>
      <c r="F72" s="289"/>
      <c r="G72" s="289"/>
      <c r="H72" s="103"/>
      <c r="I72" s="105"/>
      <c r="J72" s="195"/>
      <c r="K72" s="196"/>
      <c r="L72" s="105"/>
      <c r="M72" s="195"/>
      <c r="N72" s="197"/>
      <c r="O72" s="197"/>
      <c r="P72" s="196"/>
      <c r="Q72" s="105"/>
      <c r="R72" s="195"/>
      <c r="S72" s="197"/>
      <c r="T72" s="197"/>
      <c r="U72" s="196"/>
      <c r="V72" s="105"/>
      <c r="W72" s="195"/>
      <c r="X72" s="196"/>
      <c r="Y72" s="105"/>
      <c r="Z72" s="195"/>
      <c r="AA72" s="198"/>
      <c r="AB72" s="105"/>
      <c r="AC72" s="195"/>
      <c r="AD72" s="196"/>
      <c r="AE72" s="199"/>
      <c r="AF72" s="196"/>
      <c r="AG72" s="106"/>
      <c r="AH72" s="195"/>
      <c r="AI72" s="197"/>
      <c r="AJ72" s="199"/>
      <c r="AK72" s="196"/>
      <c r="AL72" s="106"/>
      <c r="AM72" s="106"/>
      <c r="AN72" s="106"/>
      <c r="AO72" s="106"/>
      <c r="AP72" s="106"/>
    </row>
    <row r="73" spans="1:43" s="108" customFormat="1" ht="29.65" customHeight="1">
      <c r="A73" s="836"/>
      <c r="B73" s="110" t="s">
        <v>73</v>
      </c>
      <c r="C73" s="109" t="s">
        <v>31</v>
      </c>
      <c r="D73" s="102" t="s">
        <v>75</v>
      </c>
      <c r="E73" s="289"/>
      <c r="F73" s="289"/>
      <c r="G73" s="289"/>
      <c r="H73" s="103"/>
      <c r="I73" s="105"/>
      <c r="J73" s="195"/>
      <c r="K73" s="196"/>
      <c r="L73" s="105"/>
      <c r="M73" s="195"/>
      <c r="N73" s="197"/>
      <c r="O73" s="197"/>
      <c r="P73" s="196"/>
      <c r="Q73" s="105"/>
      <c r="R73" s="195"/>
      <c r="S73" s="197"/>
      <c r="T73" s="197"/>
      <c r="U73" s="196"/>
      <c r="V73" s="105"/>
      <c r="W73" s="195"/>
      <c r="X73" s="196"/>
      <c r="Y73" s="105"/>
      <c r="Z73" s="195"/>
      <c r="AA73" s="198"/>
      <c r="AB73" s="105"/>
      <c r="AC73" s="195"/>
      <c r="AD73" s="196"/>
      <c r="AE73" s="199"/>
      <c r="AF73" s="196"/>
      <c r="AG73" s="106"/>
      <c r="AH73" s="195"/>
      <c r="AI73" s="197"/>
      <c r="AJ73" s="199"/>
      <c r="AK73" s="196"/>
      <c r="AL73" s="106"/>
      <c r="AM73" s="106"/>
      <c r="AN73" s="106"/>
      <c r="AO73" s="106"/>
      <c r="AP73" s="106"/>
    </row>
    <row r="74" spans="1:43" s="68" customFormat="1" ht="16.5" customHeight="1">
      <c r="A74" s="833"/>
      <c r="B74" s="804"/>
      <c r="C74" s="804"/>
      <c r="D74" s="102"/>
      <c r="E74" s="300"/>
      <c r="F74" s="300"/>
      <c r="G74" s="303"/>
      <c r="H74" s="76"/>
      <c r="I74" s="97"/>
      <c r="J74" s="81"/>
      <c r="K74" s="94"/>
      <c r="L74" s="90"/>
      <c r="M74" s="81"/>
      <c r="N74" s="82"/>
      <c r="O74" s="93"/>
      <c r="P74" s="94"/>
      <c r="Q74" s="90"/>
      <c r="R74" s="81"/>
      <c r="S74" s="82"/>
      <c r="T74" s="93"/>
      <c r="U74" s="94"/>
      <c r="V74" s="90"/>
      <c r="W74" s="81"/>
      <c r="X74" s="94"/>
      <c r="Y74" s="90"/>
      <c r="Z74" s="79"/>
      <c r="AA74" s="80"/>
      <c r="AB74" s="90"/>
      <c r="AC74" s="79"/>
      <c r="AD74" s="94"/>
      <c r="AE74" s="170"/>
      <c r="AF74" s="94"/>
      <c r="AH74" s="79"/>
      <c r="AI74" s="82"/>
      <c r="AJ74" s="170"/>
      <c r="AK74" s="94"/>
    </row>
    <row r="75" spans="1:43" s="106" customFormat="1" ht="35.25" customHeight="1">
      <c r="A75" s="185" t="s">
        <v>32</v>
      </c>
      <c r="B75" s="1554" t="s">
        <v>211</v>
      </c>
      <c r="C75" s="1554"/>
      <c r="D75" s="189" t="s">
        <v>88</v>
      </c>
      <c r="E75" s="289"/>
      <c r="F75" s="289"/>
      <c r="G75" s="289"/>
      <c r="H75" s="341"/>
      <c r="I75" s="105"/>
      <c r="J75" s="247"/>
      <c r="K75" s="226"/>
      <c r="L75" s="231"/>
      <c r="M75" s="247"/>
      <c r="N75" s="248"/>
      <c r="O75" s="225"/>
      <c r="P75" s="226"/>
      <c r="Q75" s="231"/>
      <c r="R75" s="247"/>
      <c r="S75" s="248"/>
      <c r="T75" s="225"/>
      <c r="U75" s="226"/>
      <c r="V75" s="231"/>
      <c r="W75" s="247"/>
      <c r="X75" s="226"/>
      <c r="Y75" s="231"/>
      <c r="Z75" s="227"/>
      <c r="AA75" s="228"/>
      <c r="AB75" s="231"/>
      <c r="AC75" s="239"/>
      <c r="AD75" s="240"/>
      <c r="AE75" s="243"/>
      <c r="AF75" s="240"/>
      <c r="AH75" s="227"/>
      <c r="AI75" s="248"/>
      <c r="AJ75" s="250"/>
      <c r="AK75" s="226"/>
    </row>
    <row r="76" spans="1:43" s="35" customFormat="1" ht="16.5" customHeight="1" thickBot="1">
      <c r="A76" s="837"/>
      <c r="B76" s="820"/>
      <c r="C76" s="820"/>
      <c r="D76" s="821"/>
      <c r="E76" s="272"/>
      <c r="F76" s="272"/>
      <c r="G76" s="294"/>
      <c r="H76" s="273"/>
      <c r="I76" s="274"/>
      <c r="J76" s="275"/>
      <c r="K76" s="276"/>
      <c r="L76" s="277"/>
      <c r="M76" s="275"/>
      <c r="N76" s="278"/>
      <c r="O76" s="279"/>
      <c r="P76" s="276"/>
      <c r="Q76" s="277"/>
      <c r="R76" s="275"/>
      <c r="S76" s="278"/>
      <c r="T76" s="279"/>
      <c r="U76" s="276"/>
      <c r="V76" s="277"/>
      <c r="W76" s="275"/>
      <c r="X76" s="276"/>
      <c r="Y76" s="277"/>
      <c r="Z76" s="280"/>
      <c r="AA76" s="281"/>
      <c r="AB76" s="277"/>
      <c r="AC76" s="280"/>
      <c r="AD76" s="276"/>
      <c r="AE76" s="282"/>
      <c r="AF76" s="276"/>
      <c r="AH76" s="280"/>
      <c r="AI76" s="278"/>
      <c r="AJ76" s="282"/>
      <c r="AK76" s="276"/>
    </row>
    <row r="77" spans="1:43" s="68" customFormat="1" ht="13.5" customHeight="1">
      <c r="A77" s="106"/>
      <c r="B77" s="106"/>
      <c r="C77" s="106"/>
      <c r="D77" s="822"/>
      <c r="E77" s="120"/>
      <c r="F77" s="120"/>
      <c r="G77" s="120"/>
      <c r="H77" s="120"/>
      <c r="I77" s="283"/>
      <c r="J77" s="284"/>
      <c r="K77" s="284"/>
      <c r="L77" s="283"/>
      <c r="M77" s="283"/>
      <c r="N77" s="283"/>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5"/>
    </row>
    <row r="78" spans="1:43" s="111" customFormat="1" ht="13.5" customHeight="1">
      <c r="A78" s="823"/>
      <c r="B78" s="823"/>
      <c r="C78" s="823"/>
      <c r="D78" s="824"/>
      <c r="E78" s="112"/>
      <c r="F78" s="112"/>
      <c r="G78" s="112"/>
      <c r="H78" s="112"/>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row>
    <row r="79" spans="1:43" s="111" customFormat="1" ht="13.5" customHeight="1">
      <c r="A79" s="823"/>
      <c r="B79" s="823"/>
      <c r="C79" s="823"/>
      <c r="D79" s="824"/>
      <c r="E79" s="112"/>
      <c r="F79" s="112"/>
      <c r="G79" s="112"/>
      <c r="H79" s="112"/>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row>
    <row r="80" spans="1:43" ht="13.5" customHeight="1">
      <c r="B80" s="825"/>
      <c r="C80" s="825"/>
      <c r="D80" s="826"/>
    </row>
    <row r="81" spans="2:4" s="36" customFormat="1" ht="13.5" customHeight="1">
      <c r="B81" s="825"/>
      <c r="C81" s="825"/>
      <c r="D81" s="826"/>
    </row>
    <row r="82" spans="2:4" s="36" customFormat="1" ht="13.5" customHeight="1">
      <c r="B82" s="825"/>
      <c r="C82" s="825"/>
      <c r="D82" s="826"/>
    </row>
    <row r="83" spans="2:4" s="36" customFormat="1" ht="17.25" customHeight="1">
      <c r="D83" s="37"/>
    </row>
    <row r="84" spans="2:4" s="36" customFormat="1" ht="17.25" customHeight="1">
      <c r="D84" s="37"/>
    </row>
  </sheetData>
  <mergeCells count="11">
    <mergeCell ref="W4:X5"/>
    <mergeCell ref="B75:C75"/>
    <mergeCell ref="A1:J1"/>
    <mergeCell ref="J4:K5"/>
    <mergeCell ref="M4:P5"/>
    <mergeCell ref="R4:U5"/>
    <mergeCell ref="AC4:AF5"/>
    <mergeCell ref="AH4:AK5"/>
    <mergeCell ref="Z4:AA5"/>
    <mergeCell ref="AC6:AD6"/>
    <mergeCell ref="AE6:AF6"/>
  </mergeCells>
  <pageMargins left="0.55118110236220474" right="0.23622047244094491" top="0.43307086614173229" bottom="0.43307086614173229" header="0.27559055118110237" footer="0.27559055118110237"/>
  <pageSetup paperSize="8" scale="21"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BF74"/>
  <sheetViews>
    <sheetView topLeftCell="AD1" zoomScale="80" zoomScaleNormal="80" zoomScaleSheetLayoutView="70" workbookViewId="0">
      <selection activeCell="AJ17" sqref="AJ17"/>
    </sheetView>
  </sheetViews>
  <sheetFormatPr defaultColWidth="20.7265625" defaultRowHeight="15" customHeight="1"/>
  <cols>
    <col min="1" max="1" width="60.7265625" style="28" customWidth="1"/>
    <col min="2" max="9" width="20.7265625" style="28" customWidth="1"/>
    <col min="10" max="10" width="20.7265625" style="595" customWidth="1"/>
    <col min="11" max="12" width="20.7265625" style="28" customWidth="1"/>
    <col min="13" max="13" width="20.7265625" style="595" customWidth="1"/>
    <col min="14" max="15" width="20.7265625" style="28" customWidth="1"/>
    <col min="16" max="16" width="20.7265625" style="595" customWidth="1"/>
    <col min="17" max="18" width="20.7265625" style="28" customWidth="1"/>
    <col min="19" max="19" width="20.7265625" style="595" customWidth="1"/>
    <col min="20" max="22" width="20.7265625" style="28" customWidth="1"/>
    <col min="23" max="23" width="20.7265625" style="595" customWidth="1"/>
    <col min="24" max="25" width="20.7265625" style="28" customWidth="1"/>
    <col min="26" max="30" width="20.7265625" style="595" customWidth="1"/>
    <col min="31" max="36" width="20.7265625" style="28" customWidth="1"/>
    <col min="37" max="37" width="20.7265625" style="595" customWidth="1"/>
    <col min="38" max="39" width="20.7265625" style="28" customWidth="1"/>
    <col min="40" max="40" width="20.7265625" style="595" customWidth="1"/>
    <col min="41" max="42" width="20.7265625" style="28" customWidth="1"/>
    <col min="43" max="43" width="20.7265625" style="595" customWidth="1"/>
    <col min="44" max="45" width="20.7265625" style="28" customWidth="1"/>
    <col min="46" max="46" width="20.7265625" style="595" customWidth="1"/>
    <col min="47" max="48" width="20.7265625" style="28" customWidth="1"/>
    <col min="49" max="49" width="20.7265625" style="595" customWidth="1"/>
    <col min="50" max="54" width="20.7265625" style="28" customWidth="1"/>
    <col min="55" max="55" width="10.26953125" style="28" customWidth="1"/>
    <col min="56" max="56" width="20.7265625" style="28"/>
    <col min="57" max="57" width="23.453125" style="28" customWidth="1"/>
    <col min="58" max="16384" width="20.7265625" style="28"/>
  </cols>
  <sheetData>
    <row r="1" spans="1:58" ht="30" customHeight="1" thickBot="1">
      <c r="A1" s="1620" t="str">
        <f>"TABEL 5: Reconciliatie van het gebudgetteerd inkomen voor de gereguleerde activiteit 'elektriciteit' met de geraamde omzet voor de periodieke distributienettarieven (afname)"</f>
        <v>TABEL 5: Reconciliatie van het gebudgetteerd inkomen voor de gereguleerde activiteit 'elektriciteit' met de geraamde omzet voor de periodieke distributienettarieven (afname)</v>
      </c>
      <c r="B1" s="1621"/>
      <c r="C1" s="1621"/>
      <c r="D1" s="1621"/>
      <c r="E1" s="1621"/>
      <c r="F1" s="1621"/>
      <c r="G1" s="1621"/>
      <c r="H1" s="1621"/>
      <c r="I1" s="1621"/>
      <c r="J1" s="1621"/>
      <c r="K1" s="1621"/>
      <c r="L1" s="1622"/>
      <c r="M1" s="629"/>
      <c r="N1" s="628"/>
      <c r="O1" s="628"/>
      <c r="P1" s="629"/>
      <c r="Q1" s="628"/>
      <c r="R1" s="628"/>
      <c r="S1" s="629"/>
      <c r="T1" s="628"/>
      <c r="U1" s="628"/>
      <c r="V1" s="628"/>
      <c r="W1" s="629"/>
      <c r="X1" s="628"/>
      <c r="Y1" s="628"/>
      <c r="Z1" s="629"/>
      <c r="AA1" s="629"/>
      <c r="AB1" s="629"/>
      <c r="AC1" s="629"/>
      <c r="AD1" s="629"/>
      <c r="AE1" s="628"/>
      <c r="AF1" s="628"/>
      <c r="AG1" s="628"/>
      <c r="AH1" s="628"/>
      <c r="AI1" s="628"/>
      <c r="AJ1" s="628"/>
      <c r="AK1" s="629"/>
      <c r="AL1" s="628"/>
      <c r="AM1" s="628"/>
      <c r="AN1" s="629"/>
      <c r="AO1" s="628"/>
      <c r="AP1" s="628"/>
      <c r="AQ1" s="629"/>
      <c r="AR1" s="628"/>
      <c r="AS1" s="628"/>
      <c r="AT1" s="629"/>
      <c r="AU1" s="628"/>
      <c r="AV1" s="628"/>
      <c r="AW1" s="629"/>
      <c r="AX1" s="628"/>
      <c r="AY1" s="628"/>
      <c r="AZ1" s="628"/>
      <c r="BA1" s="628"/>
      <c r="BB1" s="628"/>
      <c r="BC1" s="628"/>
      <c r="BD1" s="628"/>
      <c r="BE1" s="628"/>
      <c r="BF1" s="628"/>
    </row>
    <row r="2" spans="1:58" ht="15" customHeight="1">
      <c r="A2" s="720"/>
      <c r="B2" s="720"/>
      <c r="C2" s="720"/>
      <c r="D2" s="720"/>
      <c r="E2" s="720"/>
      <c r="F2" s="720"/>
      <c r="G2" s="720"/>
      <c r="H2" s="720"/>
      <c r="I2" s="720"/>
      <c r="J2" s="720"/>
      <c r="K2" s="628"/>
      <c r="L2" s="628"/>
      <c r="M2" s="629"/>
      <c r="N2" s="628"/>
      <c r="O2" s="628"/>
      <c r="P2" s="629"/>
      <c r="Q2" s="628"/>
      <c r="R2" s="628"/>
      <c r="S2" s="629"/>
      <c r="T2" s="628"/>
      <c r="U2" s="628"/>
      <c r="V2" s="628"/>
      <c r="W2" s="629"/>
      <c r="X2" s="628"/>
      <c r="Y2" s="628"/>
      <c r="Z2" s="629"/>
      <c r="AA2" s="629"/>
      <c r="AB2" s="629"/>
      <c r="AC2" s="629"/>
      <c r="AD2" s="629"/>
      <c r="AE2" s="628"/>
      <c r="AF2" s="628"/>
      <c r="AG2" s="628"/>
      <c r="AH2" s="628"/>
      <c r="AI2" s="628"/>
      <c r="AJ2" s="628"/>
      <c r="AK2" s="629"/>
      <c r="AL2" s="628"/>
      <c r="AM2" s="628"/>
      <c r="AN2" s="629"/>
      <c r="AO2" s="628"/>
      <c r="AP2" s="628"/>
      <c r="AQ2" s="629"/>
      <c r="AR2" s="628"/>
      <c r="AS2" s="628"/>
      <c r="AT2" s="629"/>
      <c r="AU2" s="628"/>
      <c r="AV2" s="628"/>
      <c r="AW2" s="629"/>
      <c r="AX2" s="628"/>
      <c r="AY2" s="628"/>
      <c r="AZ2" s="628"/>
      <c r="BA2" s="628"/>
      <c r="BB2" s="628"/>
      <c r="BC2" s="628"/>
      <c r="BD2" s="628"/>
      <c r="BE2" s="628"/>
      <c r="BF2" s="628"/>
    </row>
    <row r="3" spans="1:58" ht="15" customHeight="1">
      <c r="A3" s="720"/>
      <c r="B3" s="720"/>
      <c r="C3" s="720"/>
      <c r="D3" s="720"/>
      <c r="E3" s="720"/>
      <c r="F3" s="720"/>
      <c r="G3" s="720"/>
      <c r="H3" s="720"/>
      <c r="I3" s="720"/>
      <c r="J3" s="720"/>
      <c r="K3" s="628"/>
      <c r="L3" s="628"/>
      <c r="M3" s="629"/>
      <c r="N3" s="628"/>
      <c r="O3" s="628"/>
      <c r="P3" s="629"/>
      <c r="Q3" s="628"/>
      <c r="R3" s="628"/>
      <c r="S3" s="629"/>
      <c r="T3" s="628"/>
      <c r="U3" s="628"/>
      <c r="V3" s="628"/>
      <c r="W3" s="629"/>
      <c r="X3" s="628"/>
      <c r="Y3" s="628"/>
      <c r="Z3" s="629"/>
      <c r="AA3" s="629"/>
      <c r="AB3" s="629"/>
      <c r="AC3" s="629"/>
      <c r="AD3" s="629"/>
      <c r="AE3" s="628"/>
      <c r="AF3" s="628"/>
      <c r="AG3" s="628"/>
      <c r="AH3" s="628"/>
      <c r="AI3" s="628"/>
      <c r="AJ3" s="628"/>
      <c r="AK3" s="629"/>
      <c r="AL3" s="628"/>
      <c r="AM3" s="628"/>
      <c r="AN3" s="629"/>
      <c r="AO3" s="628"/>
      <c r="AP3" s="628"/>
      <c r="AQ3" s="629"/>
      <c r="AR3" s="628"/>
      <c r="AS3" s="628"/>
      <c r="AT3" s="629"/>
      <c r="AU3" s="628"/>
      <c r="AV3" s="628"/>
      <c r="AW3" s="629"/>
      <c r="AX3" s="628"/>
      <c r="AY3" s="628"/>
      <c r="AZ3" s="628"/>
      <c r="BA3" s="628"/>
      <c r="BB3" s="628"/>
      <c r="BC3" s="628"/>
      <c r="BD3" s="628"/>
      <c r="BE3" s="628"/>
      <c r="BF3" s="628"/>
    </row>
    <row r="4" spans="1:58" ht="15" customHeight="1" thickBot="1">
      <c r="A4" s="407"/>
      <c r="B4" s="407"/>
      <c r="C4" s="407"/>
      <c r="D4" s="630"/>
      <c r="E4" s="630"/>
      <c r="F4" s="631"/>
      <c r="G4" s="631"/>
      <c r="H4" s="631"/>
      <c r="I4" s="631"/>
      <c r="J4" s="632"/>
      <c r="K4" s="631"/>
      <c r="L4" s="631"/>
      <c r="M4" s="632"/>
      <c r="N4" s="631"/>
      <c r="O4" s="631"/>
      <c r="P4" s="632"/>
      <c r="Q4" s="631"/>
      <c r="R4" s="631"/>
      <c r="S4" s="632"/>
      <c r="T4" s="631"/>
      <c r="U4" s="631"/>
      <c r="V4" s="631"/>
      <c r="W4" s="632"/>
      <c r="X4" s="631"/>
      <c r="Y4" s="631"/>
      <c r="Z4" s="632"/>
      <c r="AA4" s="632"/>
      <c r="AB4" s="632"/>
      <c r="AC4" s="632"/>
      <c r="AD4" s="632"/>
      <c r="AE4" s="631"/>
      <c r="AF4" s="631"/>
      <c r="AG4" s="631"/>
      <c r="AH4" s="631"/>
      <c r="AI4" s="631"/>
      <c r="AJ4" s="631"/>
      <c r="AK4" s="632"/>
      <c r="AL4" s="631"/>
      <c r="AM4" s="631"/>
      <c r="AN4" s="632"/>
      <c r="AO4" s="631"/>
      <c r="AP4" s="631"/>
      <c r="AQ4" s="632"/>
      <c r="AR4" s="631"/>
      <c r="AS4" s="631"/>
      <c r="AT4" s="632"/>
      <c r="AU4" s="631"/>
      <c r="AV4" s="631"/>
      <c r="AW4" s="632"/>
      <c r="AX4" s="631"/>
      <c r="AY4" s="631"/>
      <c r="AZ4" s="631"/>
      <c r="BA4" s="631"/>
      <c r="BB4" s="631"/>
      <c r="BC4" s="631"/>
      <c r="BD4" s="631"/>
      <c r="BE4" s="631"/>
      <c r="BF4" s="631"/>
    </row>
    <row r="5" spans="1:58" ht="15" customHeight="1" thickBot="1">
      <c r="D5" s="406" t="s">
        <v>4</v>
      </c>
      <c r="E5" s="1"/>
      <c r="F5" s="1561" t="str">
        <f>DNB</f>
        <v>Naam distributienetbeheerder</v>
      </c>
      <c r="G5" s="1562"/>
      <c r="H5" s="1563"/>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row>
    <row r="6" spans="1:58" ht="15" customHeight="1">
      <c r="D6" s="406"/>
      <c r="E6" s="1"/>
      <c r="F6" s="608"/>
      <c r="G6" s="608"/>
      <c r="H6" s="6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row>
    <row r="7" spans="1:58" ht="15" customHeight="1">
      <c r="D7" s="633" t="s">
        <v>125</v>
      </c>
      <c r="E7"/>
      <c r="F7" s="1631" t="s">
        <v>450</v>
      </c>
      <c r="G7" s="1631"/>
      <c r="H7" s="1631"/>
      <c r="I7" s="1631"/>
      <c r="J7" s="1631"/>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row>
    <row r="8" spans="1:58" ht="15" customHeight="1">
      <c r="A8" s="407"/>
      <c r="B8" s="407"/>
      <c r="C8" s="407"/>
      <c r="D8" s="630"/>
      <c r="E8" s="630"/>
      <c r="F8" s="631"/>
      <c r="G8" s="631"/>
      <c r="H8" s="631"/>
      <c r="I8" s="631"/>
      <c r="J8" s="632"/>
      <c r="K8" s="631"/>
      <c r="L8" s="631"/>
      <c r="M8" s="632"/>
      <c r="N8" s="631"/>
      <c r="O8" s="631"/>
      <c r="P8" s="632"/>
      <c r="Q8" s="631"/>
      <c r="R8" s="631"/>
      <c r="S8" s="632"/>
      <c r="T8" s="631"/>
      <c r="U8" s="631"/>
      <c r="V8" s="631"/>
      <c r="W8" s="632"/>
      <c r="X8" s="631"/>
      <c r="Y8" s="631"/>
      <c r="Z8" s="632"/>
      <c r="AA8" s="632"/>
      <c r="AB8" s="632"/>
      <c r="AC8" s="632"/>
      <c r="AD8" s="632"/>
      <c r="AE8" s="631"/>
      <c r="AF8" s="631"/>
      <c r="AG8" s="631"/>
      <c r="AH8" s="631"/>
      <c r="AI8" s="631"/>
      <c r="AJ8" s="631"/>
      <c r="AK8" s="632"/>
      <c r="AL8" s="631"/>
      <c r="AM8" s="631"/>
      <c r="AN8" s="632"/>
      <c r="AO8" s="631"/>
      <c r="AP8" s="631"/>
      <c r="AQ8" s="632"/>
      <c r="AR8" s="631"/>
      <c r="AS8" s="631"/>
      <c r="AT8" s="632"/>
      <c r="AU8" s="631"/>
      <c r="AV8" s="631"/>
      <c r="AW8" s="632"/>
      <c r="AX8" s="631"/>
      <c r="AY8" s="631"/>
      <c r="AZ8" s="631"/>
      <c r="BA8" s="631"/>
      <c r="BB8" s="631"/>
      <c r="BC8" s="631"/>
      <c r="BD8" s="631"/>
      <c r="BE8" s="631"/>
      <c r="BF8" s="631"/>
    </row>
    <row r="9" spans="1:58" ht="15" customHeight="1">
      <c r="B9" s="499"/>
      <c r="C9" s="499"/>
      <c r="D9" s="367"/>
      <c r="E9" s="367"/>
      <c r="F9" s="164"/>
      <c r="G9" s="164"/>
      <c r="H9" s="164"/>
      <c r="I9" s="164"/>
      <c r="J9" s="634"/>
      <c r="K9" s="164"/>
      <c r="L9" s="164"/>
      <c r="M9" s="634"/>
      <c r="N9" s="164"/>
      <c r="O9" s="164"/>
      <c r="P9" s="634"/>
      <c r="Q9" s="164"/>
      <c r="R9" s="164"/>
      <c r="S9" s="634"/>
      <c r="T9" s="164"/>
      <c r="U9" s="164"/>
      <c r="V9" s="164"/>
      <c r="W9" s="634"/>
      <c r="X9" s="164"/>
      <c r="Y9" s="164"/>
      <c r="Z9" s="634"/>
      <c r="AA9" s="634"/>
      <c r="AB9" s="634"/>
      <c r="AC9" s="634"/>
      <c r="AD9" s="634"/>
      <c r="AE9" s="164"/>
      <c r="AF9" s="164"/>
      <c r="AG9" s="164"/>
      <c r="AH9" s="164"/>
      <c r="AI9" s="164"/>
      <c r="AJ9" s="164"/>
      <c r="AK9" s="634"/>
      <c r="AL9" s="164"/>
      <c r="AM9" s="164"/>
      <c r="AN9" s="634"/>
      <c r="AO9" s="164"/>
      <c r="AP9" s="164"/>
      <c r="AQ9" s="634"/>
      <c r="AR9" s="164"/>
      <c r="AS9" s="164"/>
      <c r="AT9" s="634"/>
      <c r="AU9" s="164"/>
      <c r="AV9" s="164"/>
      <c r="AW9" s="634"/>
      <c r="AX9" s="164"/>
      <c r="AY9" s="164"/>
      <c r="AZ9" s="164"/>
      <c r="BA9" s="164"/>
      <c r="BB9" s="164"/>
      <c r="BC9" s="164"/>
      <c r="BD9" s="164"/>
      <c r="BE9" s="164"/>
      <c r="BF9" s="164"/>
    </row>
    <row r="10" spans="1:58" ht="15" customHeight="1" thickBot="1">
      <c r="F10" s="164"/>
      <c r="G10" s="164"/>
      <c r="H10" s="164"/>
      <c r="I10" s="164"/>
      <c r="J10" s="634"/>
      <c r="K10" s="164"/>
      <c r="L10" s="164"/>
      <c r="M10" s="634"/>
      <c r="N10" s="164"/>
      <c r="O10" s="164"/>
      <c r="P10" s="634"/>
      <c r="Q10" s="164"/>
      <c r="R10" s="164"/>
      <c r="S10" s="634"/>
      <c r="T10" s="164"/>
      <c r="U10" s="164"/>
      <c r="V10" s="164"/>
      <c r="W10" s="634"/>
      <c r="X10" s="164"/>
      <c r="Y10" s="164"/>
      <c r="Z10" s="634"/>
      <c r="AA10" s="634"/>
      <c r="AB10" s="634"/>
      <c r="AC10" s="634"/>
      <c r="AD10" s="634"/>
      <c r="AE10" s="164"/>
      <c r="AF10" s="164"/>
      <c r="AG10" s="164"/>
      <c r="AH10" s="164"/>
      <c r="AI10" s="164"/>
      <c r="AJ10" s="164"/>
      <c r="AK10" s="634"/>
      <c r="AL10" s="164"/>
      <c r="AM10" s="164"/>
      <c r="AN10" s="634"/>
      <c r="AO10" s="164"/>
      <c r="AP10" s="164"/>
      <c r="AQ10" s="634"/>
      <c r="AR10" s="164"/>
      <c r="AS10" s="164"/>
      <c r="AT10" s="634"/>
      <c r="AU10" s="164"/>
      <c r="AV10" s="164"/>
      <c r="AW10" s="634"/>
      <c r="AX10" s="164"/>
      <c r="AY10" s="164"/>
      <c r="AZ10" s="164"/>
      <c r="BA10" s="164"/>
      <c r="BB10" s="164"/>
      <c r="BC10" s="164"/>
      <c r="BD10" s="164"/>
      <c r="BE10" s="164"/>
      <c r="BF10" s="164"/>
    </row>
    <row r="11" spans="1:58" s="763" customFormat="1" ht="30" customHeight="1" thickBot="1">
      <c r="A11" s="635"/>
      <c r="B11" s="635"/>
      <c r="C11" s="762"/>
      <c r="D11" s="762"/>
      <c r="E11" s="762"/>
      <c r="F11" s="762"/>
      <c r="G11" s="762"/>
      <c r="H11" s="762"/>
      <c r="I11" s="1636" t="s">
        <v>360</v>
      </c>
      <c r="J11" s="1616"/>
      <c r="K11" s="1616"/>
      <c r="L11" s="1616"/>
      <c r="M11" s="1616"/>
      <c r="N11" s="1616"/>
      <c r="O11" s="1616"/>
      <c r="P11" s="1616"/>
      <c r="Q11" s="1616"/>
      <c r="R11" s="1616"/>
      <c r="S11" s="1616"/>
      <c r="T11" s="1616"/>
      <c r="U11" s="1616"/>
      <c r="V11" s="1617"/>
      <c r="W11" s="1615" t="s">
        <v>426</v>
      </c>
      <c r="X11" s="1616"/>
      <c r="Y11" s="1617"/>
      <c r="Z11" s="1615" t="s">
        <v>361</v>
      </c>
      <c r="AA11" s="1632"/>
      <c r="AB11" s="1632"/>
      <c r="AC11" s="1632"/>
      <c r="AD11" s="1632"/>
      <c r="AE11" s="1616"/>
      <c r="AF11" s="1616"/>
      <c r="AG11" s="1616"/>
      <c r="AH11" s="1616"/>
      <c r="AI11" s="1616"/>
      <c r="AJ11" s="1617"/>
      <c r="AK11" s="1615" t="s">
        <v>96</v>
      </c>
      <c r="AL11" s="1616"/>
      <c r="AM11" s="1617"/>
      <c r="AN11" s="1615" t="s">
        <v>97</v>
      </c>
      <c r="AO11" s="1616"/>
      <c r="AP11" s="1617"/>
      <c r="AQ11" s="1615" t="s">
        <v>97</v>
      </c>
      <c r="AR11" s="1616"/>
      <c r="AS11" s="1617"/>
      <c r="AT11" s="1615" t="s">
        <v>98</v>
      </c>
      <c r="AU11" s="1616"/>
      <c r="AV11" s="1617"/>
      <c r="AW11" s="1615" t="s">
        <v>98</v>
      </c>
      <c r="AX11" s="1616"/>
      <c r="AY11" s="1617"/>
      <c r="AZ11" s="1639" t="s">
        <v>364</v>
      </c>
      <c r="BA11" s="1640"/>
      <c r="BB11" s="1641"/>
      <c r="BC11" s="762"/>
      <c r="BD11" s="1618" t="s">
        <v>107</v>
      </c>
      <c r="BE11" s="1623" t="s">
        <v>302</v>
      </c>
      <c r="BF11" s="1618" t="s">
        <v>99</v>
      </c>
    </row>
    <row r="12" spans="1:58" s="763" customFormat="1" ht="15" customHeight="1" thickBot="1">
      <c r="A12" s="764"/>
      <c r="B12" s="1618" t="s">
        <v>78</v>
      </c>
      <c r="C12" s="1623" t="s">
        <v>363</v>
      </c>
      <c r="D12" s="1625" t="s">
        <v>234</v>
      </c>
      <c r="E12" s="1627" t="s">
        <v>100</v>
      </c>
      <c r="F12" s="1627" t="s">
        <v>101</v>
      </c>
      <c r="G12" s="1629" t="s">
        <v>121</v>
      </c>
      <c r="H12" s="1618" t="s">
        <v>124</v>
      </c>
      <c r="I12" s="1637" t="s">
        <v>102</v>
      </c>
      <c r="J12" s="1634"/>
      <c r="K12" s="1634"/>
      <c r="L12" s="1635"/>
      <c r="M12" s="1637" t="s">
        <v>119</v>
      </c>
      <c r="N12" s="1634"/>
      <c r="O12" s="1635"/>
      <c r="P12" s="1637" t="s">
        <v>103</v>
      </c>
      <c r="Q12" s="1634"/>
      <c r="R12" s="1635"/>
      <c r="S12" s="1637" t="s">
        <v>120</v>
      </c>
      <c r="T12" s="1634"/>
      <c r="U12" s="1635"/>
      <c r="V12" s="392" t="s">
        <v>51</v>
      </c>
      <c r="W12" s="1633"/>
      <c r="X12" s="1634"/>
      <c r="Y12" s="1635"/>
      <c r="Z12" s="1633"/>
      <c r="AA12" s="1638"/>
      <c r="AB12" s="1638"/>
      <c r="AC12" s="1638"/>
      <c r="AD12" s="1638"/>
      <c r="AE12" s="1634"/>
      <c r="AF12" s="1634"/>
      <c r="AG12" s="1634"/>
      <c r="AH12" s="1634"/>
      <c r="AI12" s="1634"/>
      <c r="AJ12" s="1635"/>
      <c r="AK12" s="1633"/>
      <c r="AL12" s="1634"/>
      <c r="AM12" s="1635"/>
      <c r="AN12" s="1633" t="s">
        <v>104</v>
      </c>
      <c r="AO12" s="1634"/>
      <c r="AP12" s="1635"/>
      <c r="AQ12" s="1633" t="s">
        <v>105</v>
      </c>
      <c r="AR12" s="1634"/>
      <c r="AS12" s="1635"/>
      <c r="AT12" s="1633" t="s">
        <v>106</v>
      </c>
      <c r="AU12" s="1634"/>
      <c r="AV12" s="1635"/>
      <c r="AW12" s="1633" t="s">
        <v>362</v>
      </c>
      <c r="AX12" s="1634"/>
      <c r="AY12" s="1635"/>
      <c r="AZ12" s="1642"/>
      <c r="BA12" s="1643"/>
      <c r="BB12" s="1644"/>
      <c r="BC12" s="765"/>
      <c r="BD12" s="1619"/>
      <c r="BE12" s="1624"/>
      <c r="BF12" s="1619"/>
    </row>
    <row r="13" spans="1:58" s="763" customFormat="1" ht="30" customHeight="1" thickBot="1">
      <c r="A13" s="766"/>
      <c r="B13" s="1619"/>
      <c r="C13" s="1624"/>
      <c r="D13" s="1626"/>
      <c r="E13" s="1628"/>
      <c r="F13" s="1628"/>
      <c r="G13" s="1630"/>
      <c r="H13" s="1619"/>
      <c r="I13" s="627" t="s">
        <v>363</v>
      </c>
      <c r="J13" s="350" t="s">
        <v>78</v>
      </c>
      <c r="K13" s="351" t="s">
        <v>410</v>
      </c>
      <c r="L13" s="352" t="s">
        <v>108</v>
      </c>
      <c r="M13" s="353" t="s">
        <v>109</v>
      </c>
      <c r="N13" s="351" t="s">
        <v>410</v>
      </c>
      <c r="O13" s="352" t="s">
        <v>108</v>
      </c>
      <c r="P13" s="353" t="s">
        <v>110</v>
      </c>
      <c r="Q13" s="351" t="s">
        <v>410</v>
      </c>
      <c r="R13" s="352" t="s">
        <v>108</v>
      </c>
      <c r="S13" s="353" t="s">
        <v>416</v>
      </c>
      <c r="T13" s="351" t="s">
        <v>410</v>
      </c>
      <c r="U13" s="352" t="s">
        <v>108</v>
      </c>
      <c r="V13" s="354" t="s">
        <v>108</v>
      </c>
      <c r="W13" s="353" t="s">
        <v>83</v>
      </c>
      <c r="X13" s="351" t="s">
        <v>410</v>
      </c>
      <c r="Y13" s="352" t="s">
        <v>108</v>
      </c>
      <c r="Z13" s="353" t="s">
        <v>20</v>
      </c>
      <c r="AA13" s="350" t="s">
        <v>21</v>
      </c>
      <c r="AB13" s="350" t="s">
        <v>398</v>
      </c>
      <c r="AC13" s="350" t="s">
        <v>399</v>
      </c>
      <c r="AD13" s="350" t="s">
        <v>400</v>
      </c>
      <c r="AE13" s="351" t="s">
        <v>411</v>
      </c>
      <c r="AF13" s="351" t="s">
        <v>412</v>
      </c>
      <c r="AG13" s="351" t="s">
        <v>413</v>
      </c>
      <c r="AH13" s="351" t="s">
        <v>414</v>
      </c>
      <c r="AI13" s="351" t="s">
        <v>415</v>
      </c>
      <c r="AJ13" s="352" t="s">
        <v>108</v>
      </c>
      <c r="AK13" s="353" t="s">
        <v>83</v>
      </c>
      <c r="AL13" s="351" t="s">
        <v>410</v>
      </c>
      <c r="AM13" s="352" t="s">
        <v>108</v>
      </c>
      <c r="AN13" s="353" t="s">
        <v>111</v>
      </c>
      <c r="AO13" s="351" t="s">
        <v>410</v>
      </c>
      <c r="AP13" s="352" t="s">
        <v>108</v>
      </c>
      <c r="AQ13" s="353" t="s">
        <v>83</v>
      </c>
      <c r="AR13" s="351" t="s">
        <v>410</v>
      </c>
      <c r="AS13" s="352" t="s">
        <v>108</v>
      </c>
      <c r="AT13" s="353" t="s">
        <v>83</v>
      </c>
      <c r="AU13" s="351" t="s">
        <v>410</v>
      </c>
      <c r="AV13" s="636" t="s">
        <v>108</v>
      </c>
      <c r="AW13" s="353" t="s">
        <v>83</v>
      </c>
      <c r="AX13" s="351" t="s">
        <v>410</v>
      </c>
      <c r="AY13" s="352" t="s">
        <v>108</v>
      </c>
      <c r="AZ13" s="350" t="s">
        <v>78</v>
      </c>
      <c r="BA13" s="351" t="s">
        <v>410</v>
      </c>
      <c r="BB13" s="352" t="s">
        <v>108</v>
      </c>
      <c r="BC13" s="765"/>
      <c r="BD13" s="393" t="s">
        <v>112</v>
      </c>
      <c r="BE13" s="393" t="s">
        <v>113</v>
      </c>
      <c r="BF13" s="393" t="s">
        <v>114</v>
      </c>
    </row>
    <row r="14" spans="1:58" ht="15" customHeight="1">
      <c r="A14" s="637" t="s">
        <v>45</v>
      </c>
      <c r="B14" s="638"/>
      <c r="C14" s="638"/>
      <c r="D14" s="639"/>
      <c r="E14" s="640"/>
      <c r="F14" s="640"/>
      <c r="G14" s="647"/>
      <c r="H14" s="722"/>
      <c r="I14" s="639"/>
      <c r="J14" s="640"/>
      <c r="K14" s="640"/>
      <c r="L14" s="642"/>
      <c r="M14" s="639"/>
      <c r="N14" s="640"/>
      <c r="O14" s="642"/>
      <c r="P14" s="639"/>
      <c r="Q14" s="641"/>
      <c r="R14" s="642"/>
      <c r="S14" s="639"/>
      <c r="T14" s="641"/>
      <c r="U14" s="642"/>
      <c r="V14" s="723"/>
      <c r="W14" s="639"/>
      <c r="X14" s="641"/>
      <c r="Y14" s="642"/>
      <c r="Z14" s="639"/>
      <c r="AA14" s="640"/>
      <c r="AB14" s="640"/>
      <c r="AC14" s="640"/>
      <c r="AD14" s="640"/>
      <c r="AE14" s="640"/>
      <c r="AF14" s="640"/>
      <c r="AG14" s="640"/>
      <c r="AH14" s="640"/>
      <c r="AI14" s="640"/>
      <c r="AJ14" s="642"/>
      <c r="AK14" s="639"/>
      <c r="AL14" s="641"/>
      <c r="AM14" s="642"/>
      <c r="AN14" s="639"/>
      <c r="AO14" s="641"/>
      <c r="AP14" s="642"/>
      <c r="AQ14" s="639"/>
      <c r="AR14" s="641"/>
      <c r="AS14" s="642"/>
      <c r="AT14" s="639"/>
      <c r="AU14" s="641"/>
      <c r="AV14" s="642"/>
      <c r="AW14" s="639"/>
      <c r="AX14" s="641"/>
      <c r="AY14" s="642"/>
      <c r="AZ14" s="775"/>
      <c r="BA14" s="776"/>
      <c r="BB14" s="777"/>
      <c r="BC14" s="645"/>
      <c r="BD14" s="646"/>
      <c r="BE14" s="647"/>
      <c r="BF14" s="646"/>
    </row>
    <row r="15" spans="1:58" ht="15" customHeight="1">
      <c r="A15" s="656" t="s">
        <v>365</v>
      </c>
      <c r="B15" s="680"/>
      <c r="C15" s="242"/>
      <c r="D15" s="648"/>
      <c r="E15" s="651"/>
      <c r="F15" s="651"/>
      <c r="G15" s="243"/>
      <c r="H15" s="724" t="e">
        <f>$D$15/$B$15</f>
        <v>#DIV/0!</v>
      </c>
      <c r="I15" s="649">
        <f>$C15</f>
        <v>0</v>
      </c>
      <c r="J15" s="650">
        <f>$B15</f>
        <v>0</v>
      </c>
      <c r="K15" s="317"/>
      <c r="L15" s="652">
        <f>I15*J15*K15</f>
        <v>0</v>
      </c>
      <c r="M15" s="649">
        <f>$E15</f>
        <v>0</v>
      </c>
      <c r="N15" s="317"/>
      <c r="O15" s="652">
        <f>M15*N15</f>
        <v>0</v>
      </c>
      <c r="P15" s="649">
        <f>$F15</f>
        <v>0</v>
      </c>
      <c r="Q15" s="317"/>
      <c r="R15" s="652">
        <f>P15*Q15</f>
        <v>0</v>
      </c>
      <c r="S15" s="838"/>
      <c r="T15" s="839"/>
      <c r="U15" s="840"/>
      <c r="V15" s="725">
        <f>SUM($L15,$O15,$R15,$U15)</f>
        <v>0</v>
      </c>
      <c r="W15" s="649">
        <f>$D15</f>
        <v>0</v>
      </c>
      <c r="X15" s="317"/>
      <c r="Y15" s="652">
        <f>W15*X15</f>
        <v>0</v>
      </c>
      <c r="Z15" s="648"/>
      <c r="AA15" s="651"/>
      <c r="AB15" s="843"/>
      <c r="AC15" s="843"/>
      <c r="AD15" s="843"/>
      <c r="AE15" s="651"/>
      <c r="AF15" s="651"/>
      <c r="AG15" s="843"/>
      <c r="AH15" s="843"/>
      <c r="AI15" s="843"/>
      <c r="AJ15" s="652">
        <f>(+Z15*AE15)+(AA15*AF15)+(AB15*AG15)+(AC15*AH15)+(AD15*AI15)</f>
        <v>0</v>
      </c>
      <c r="AK15" s="649">
        <f>$D15</f>
        <v>0</v>
      </c>
      <c r="AL15" s="317"/>
      <c r="AM15" s="652">
        <f>AK15*AL15</f>
        <v>0</v>
      </c>
      <c r="AN15" s="648"/>
      <c r="AO15" s="317"/>
      <c r="AP15" s="652">
        <f>AN15*AO15</f>
        <v>0</v>
      </c>
      <c r="AQ15" s="649">
        <f>$D15</f>
        <v>0</v>
      </c>
      <c r="AR15" s="317"/>
      <c r="AS15" s="652">
        <f>AQ15*AR15</f>
        <v>0</v>
      </c>
      <c r="AT15" s="649">
        <f>$D15</f>
        <v>0</v>
      </c>
      <c r="AU15" s="317"/>
      <c r="AV15" s="652">
        <f>AT15*AU15</f>
        <v>0</v>
      </c>
      <c r="AW15" s="649">
        <f>$D15</f>
        <v>0</v>
      </c>
      <c r="AX15" s="317"/>
      <c r="AY15" s="652">
        <f>AW15*AX15</f>
        <v>0</v>
      </c>
      <c r="AZ15" s="769"/>
      <c r="BA15" s="653"/>
      <c r="BB15" s="770"/>
      <c r="BC15" s="645"/>
      <c r="BD15" s="654">
        <f>SUM(V15,Y15,AJ15,AM15,AP15,AS15,AV15,AY15)</f>
        <v>0</v>
      </c>
      <c r="BE15" s="655"/>
      <c r="BF15" s="654"/>
    </row>
    <row r="16" spans="1:58" ht="15" customHeight="1">
      <c r="A16" s="656"/>
      <c r="B16" s="726"/>
      <c r="C16" s="657"/>
      <c r="D16" s="658"/>
      <c r="E16" s="661"/>
      <c r="F16" s="661"/>
      <c r="G16" s="655"/>
      <c r="H16" s="724"/>
      <c r="I16" s="659"/>
      <c r="J16" s="660"/>
      <c r="K16" s="661"/>
      <c r="L16" s="652"/>
      <c r="M16" s="659"/>
      <c r="N16" s="661"/>
      <c r="O16" s="652"/>
      <c r="P16" s="659"/>
      <c r="Q16" s="662"/>
      <c r="R16" s="652"/>
      <c r="S16" s="659"/>
      <c r="T16" s="662"/>
      <c r="U16" s="652"/>
      <c r="V16" s="725"/>
      <c r="W16" s="659"/>
      <c r="X16" s="662"/>
      <c r="Y16" s="652"/>
      <c r="Z16" s="658"/>
      <c r="AA16" s="661"/>
      <c r="AB16" s="661"/>
      <c r="AC16" s="661"/>
      <c r="AD16" s="661"/>
      <c r="AE16" s="661"/>
      <c r="AF16" s="661"/>
      <c r="AG16" s="661"/>
      <c r="AH16" s="661"/>
      <c r="AI16" s="661"/>
      <c r="AJ16" s="652"/>
      <c r="AK16" s="659"/>
      <c r="AL16" s="662"/>
      <c r="AM16" s="652"/>
      <c r="AN16" s="658"/>
      <c r="AO16" s="662"/>
      <c r="AP16" s="652"/>
      <c r="AQ16" s="659"/>
      <c r="AR16" s="662"/>
      <c r="AS16" s="652"/>
      <c r="AT16" s="659"/>
      <c r="AU16" s="662"/>
      <c r="AV16" s="652"/>
      <c r="AW16" s="659"/>
      <c r="AX16" s="662"/>
      <c r="AY16" s="652"/>
      <c r="AZ16" s="778"/>
      <c r="BA16" s="643"/>
      <c r="BB16" s="770"/>
      <c r="BC16" s="645"/>
      <c r="BD16" s="654"/>
      <c r="BE16" s="655"/>
      <c r="BF16" s="654"/>
    </row>
    <row r="17" spans="1:58" ht="15" customHeight="1">
      <c r="A17" s="656" t="s">
        <v>366</v>
      </c>
      <c r="B17" s="680"/>
      <c r="C17" s="242"/>
      <c r="D17" s="648"/>
      <c r="E17" s="651"/>
      <c r="F17" s="651"/>
      <c r="G17" s="243"/>
      <c r="H17" s="724" t="e">
        <f>$D$17/$B$17</f>
        <v>#DIV/0!</v>
      </c>
      <c r="I17" s="649">
        <f>$C17</f>
        <v>0</v>
      </c>
      <c r="J17" s="650">
        <f>$B17</f>
        <v>0</v>
      </c>
      <c r="K17" s="317"/>
      <c r="L17" s="652">
        <f>I17*J17*K17</f>
        <v>0</v>
      </c>
      <c r="M17" s="649">
        <f>$E17</f>
        <v>0</v>
      </c>
      <c r="N17" s="317"/>
      <c r="O17" s="652">
        <f>M17*N17</f>
        <v>0</v>
      </c>
      <c r="P17" s="649">
        <f>$F17</f>
        <v>0</v>
      </c>
      <c r="Q17" s="317"/>
      <c r="R17" s="652">
        <f>P17*Q17</f>
        <v>0</v>
      </c>
      <c r="S17" s="838"/>
      <c r="T17" s="839"/>
      <c r="U17" s="840"/>
      <c r="V17" s="725">
        <f>SUM($L17,$O17,$R17,$U17)</f>
        <v>0</v>
      </c>
      <c r="W17" s="649">
        <f>$D17</f>
        <v>0</v>
      </c>
      <c r="X17" s="317"/>
      <c r="Y17" s="652">
        <f>W17*X17</f>
        <v>0</v>
      </c>
      <c r="Z17" s="648"/>
      <c r="AA17" s="651"/>
      <c r="AB17" s="843"/>
      <c r="AC17" s="843"/>
      <c r="AD17" s="843"/>
      <c r="AE17" s="651"/>
      <c r="AF17" s="651"/>
      <c r="AG17" s="843"/>
      <c r="AH17" s="843"/>
      <c r="AI17" s="843"/>
      <c r="AJ17" s="652">
        <f>(+Z17*AE17)+(AA17*AF17)+(AB17*AG17)+(AC17*AH17)+(AD17*AI17)</f>
        <v>0</v>
      </c>
      <c r="AK17" s="649">
        <f>$D17</f>
        <v>0</v>
      </c>
      <c r="AL17" s="317"/>
      <c r="AM17" s="652">
        <f>AK17*AL17</f>
        <v>0</v>
      </c>
      <c r="AN17" s="648"/>
      <c r="AO17" s="317"/>
      <c r="AP17" s="652">
        <f>AN17*AO17</f>
        <v>0</v>
      </c>
      <c r="AQ17" s="649">
        <f>$D17</f>
        <v>0</v>
      </c>
      <c r="AR17" s="317"/>
      <c r="AS17" s="652">
        <f>AQ17*AR17</f>
        <v>0</v>
      </c>
      <c r="AT17" s="649">
        <f>$D17</f>
        <v>0</v>
      </c>
      <c r="AU17" s="317"/>
      <c r="AV17" s="652">
        <f>AT17*AU17</f>
        <v>0</v>
      </c>
      <c r="AW17" s="649">
        <f>$D17</f>
        <v>0</v>
      </c>
      <c r="AX17" s="317"/>
      <c r="AY17" s="652">
        <f>AW17*AX17</f>
        <v>0</v>
      </c>
      <c r="AZ17" s="769"/>
      <c r="BA17" s="653"/>
      <c r="BB17" s="770"/>
      <c r="BC17" s="645"/>
      <c r="BD17" s="654">
        <f>SUM(V17,Y17,AJ17,AM17,AP17,AS17,AV17,AY17)</f>
        <v>0</v>
      </c>
      <c r="BE17" s="655"/>
      <c r="BF17" s="654"/>
    </row>
    <row r="18" spans="1:58" ht="15" customHeight="1">
      <c r="A18" s="656"/>
      <c r="B18" s="725"/>
      <c r="C18" s="665"/>
      <c r="D18" s="727"/>
      <c r="E18" s="728"/>
      <c r="F18" s="728"/>
      <c r="G18" s="665"/>
      <c r="H18" s="729"/>
      <c r="I18" s="663"/>
      <c r="J18" s="684"/>
      <c r="K18" s="684"/>
      <c r="L18" s="652"/>
      <c r="M18" s="663"/>
      <c r="N18" s="684"/>
      <c r="O18" s="652"/>
      <c r="P18" s="663"/>
      <c r="Q18" s="664"/>
      <c r="R18" s="652"/>
      <c r="S18" s="663"/>
      <c r="T18" s="664"/>
      <c r="U18" s="652"/>
      <c r="V18" s="654"/>
      <c r="W18" s="663"/>
      <c r="X18" s="664"/>
      <c r="Y18" s="652"/>
      <c r="Z18" s="663"/>
      <c r="AA18" s="687"/>
      <c r="AB18" s="687"/>
      <c r="AC18" s="687"/>
      <c r="AD18" s="687"/>
      <c r="AE18" s="684"/>
      <c r="AF18" s="684"/>
      <c r="AG18" s="687"/>
      <c r="AH18" s="687"/>
      <c r="AI18" s="687"/>
      <c r="AJ18" s="652"/>
      <c r="AK18" s="663"/>
      <c r="AL18" s="664"/>
      <c r="AM18" s="665"/>
      <c r="AN18" s="663"/>
      <c r="AO18" s="664"/>
      <c r="AP18" s="665"/>
      <c r="AQ18" s="663"/>
      <c r="AR18" s="664"/>
      <c r="AS18" s="665"/>
      <c r="AT18" s="663"/>
      <c r="AU18" s="664"/>
      <c r="AV18" s="652"/>
      <c r="AW18" s="663"/>
      <c r="AX18" s="664"/>
      <c r="AY18" s="652"/>
      <c r="AZ18" s="771"/>
      <c r="BA18" s="644"/>
      <c r="BB18" s="770"/>
      <c r="BC18" s="645"/>
      <c r="BD18" s="666"/>
      <c r="BE18" s="654"/>
      <c r="BF18" s="654"/>
    </row>
    <row r="19" spans="1:58" ht="15" customHeight="1">
      <c r="A19" s="656" t="s">
        <v>295</v>
      </c>
      <c r="B19" s="730"/>
      <c r="C19" s="667"/>
      <c r="D19" s="668"/>
      <c r="E19" s="669"/>
      <c r="F19" s="669"/>
      <c r="G19" s="731"/>
      <c r="H19" s="724"/>
      <c r="I19" s="668"/>
      <c r="J19" s="669"/>
      <c r="K19" s="670"/>
      <c r="L19" s="652"/>
      <c r="M19" s="668"/>
      <c r="N19" s="670"/>
      <c r="O19" s="652"/>
      <c r="P19" s="668"/>
      <c r="Q19" s="670"/>
      <c r="R19" s="652"/>
      <c r="S19" s="668"/>
      <c r="T19" s="670"/>
      <c r="U19" s="652"/>
      <c r="V19" s="671"/>
      <c r="W19" s="668"/>
      <c r="X19" s="670"/>
      <c r="Y19" s="652"/>
      <c r="Z19" s="668"/>
      <c r="AA19" s="669"/>
      <c r="AB19" s="669"/>
      <c r="AC19" s="669"/>
      <c r="AD19" s="669"/>
      <c r="AE19" s="669"/>
      <c r="AF19" s="669"/>
      <c r="AG19" s="669"/>
      <c r="AH19" s="669"/>
      <c r="AI19" s="669"/>
      <c r="AJ19" s="652"/>
      <c r="AK19" s="668"/>
      <c r="AL19" s="670"/>
      <c r="AM19" s="652"/>
      <c r="AN19" s="668"/>
      <c r="AO19" s="670"/>
      <c r="AP19" s="652"/>
      <c r="AQ19" s="668"/>
      <c r="AR19" s="670"/>
      <c r="AS19" s="652"/>
      <c r="AT19" s="668"/>
      <c r="AU19" s="670"/>
      <c r="AV19" s="652"/>
      <c r="AW19" s="668"/>
      <c r="AX19" s="670"/>
      <c r="AY19" s="652"/>
      <c r="AZ19" s="769"/>
      <c r="BA19" s="653"/>
      <c r="BB19" s="770"/>
      <c r="BC19" s="645"/>
      <c r="BD19" s="654">
        <f>+V19</f>
        <v>0</v>
      </c>
      <c r="BE19" s="655"/>
      <c r="BF19" s="654"/>
    </row>
    <row r="20" spans="1:58" ht="15" customHeight="1">
      <c r="A20" s="656"/>
      <c r="B20" s="725"/>
      <c r="C20" s="665"/>
      <c r="D20" s="727"/>
      <c r="E20" s="728"/>
      <c r="F20" s="728"/>
      <c r="G20" s="665"/>
      <c r="H20" s="729"/>
      <c r="I20" s="663"/>
      <c r="J20" s="684"/>
      <c r="K20" s="684"/>
      <c r="L20" s="652"/>
      <c r="M20" s="663"/>
      <c r="N20" s="684"/>
      <c r="O20" s="652"/>
      <c r="P20" s="663"/>
      <c r="Q20" s="664"/>
      <c r="R20" s="652"/>
      <c r="S20" s="663"/>
      <c r="T20" s="664"/>
      <c r="U20" s="652"/>
      <c r="V20" s="654"/>
      <c r="W20" s="663"/>
      <c r="X20" s="664"/>
      <c r="Y20" s="652"/>
      <c r="Z20" s="663"/>
      <c r="AA20" s="687"/>
      <c r="AB20" s="687"/>
      <c r="AC20" s="687"/>
      <c r="AD20" s="687"/>
      <c r="AE20" s="684"/>
      <c r="AF20" s="684"/>
      <c r="AG20" s="687"/>
      <c r="AH20" s="687"/>
      <c r="AI20" s="687"/>
      <c r="AJ20" s="652"/>
      <c r="AK20" s="663"/>
      <c r="AL20" s="664"/>
      <c r="AM20" s="665"/>
      <c r="AN20" s="663"/>
      <c r="AO20" s="664"/>
      <c r="AP20" s="665"/>
      <c r="AQ20" s="663"/>
      <c r="AR20" s="664"/>
      <c r="AS20" s="665"/>
      <c r="AT20" s="663"/>
      <c r="AU20" s="664"/>
      <c r="AV20" s="652"/>
      <c r="AW20" s="663"/>
      <c r="AX20" s="664"/>
      <c r="AY20" s="652"/>
      <c r="AZ20" s="771"/>
      <c r="BA20" s="644"/>
      <c r="BB20" s="770"/>
      <c r="BC20" s="645"/>
      <c r="BD20" s="666"/>
      <c r="BE20" s="654"/>
      <c r="BF20" s="654"/>
    </row>
    <row r="21" spans="1:58" ht="15" customHeight="1" thickBot="1">
      <c r="A21" s="732" t="s">
        <v>115</v>
      </c>
      <c r="B21" s="677">
        <f t="shared" ref="B21:G21" si="0">SUM(B$17,B$15)</f>
        <v>0</v>
      </c>
      <c r="C21" s="674"/>
      <c r="D21" s="672">
        <f t="shared" si="0"/>
        <v>0</v>
      </c>
      <c r="E21" s="721">
        <f t="shared" si="0"/>
        <v>0</v>
      </c>
      <c r="F21" s="733">
        <f t="shared" si="0"/>
        <v>0</v>
      </c>
      <c r="G21" s="674">
        <f t="shared" si="0"/>
        <v>0</v>
      </c>
      <c r="H21" s="734" t="e">
        <f>$D$21/$B$21</f>
        <v>#DIV/0!</v>
      </c>
      <c r="I21" s="672">
        <f>SUM(I$17,I$15)</f>
        <v>0</v>
      </c>
      <c r="J21" s="721">
        <f>SUM(J$17,J$15)</f>
        <v>0</v>
      </c>
      <c r="K21" s="673"/>
      <c r="L21" s="674">
        <f>SUM(L$17,L$15)</f>
        <v>0</v>
      </c>
      <c r="M21" s="672">
        <f>SUM(M$17,M$15)</f>
        <v>0</v>
      </c>
      <c r="N21" s="673"/>
      <c r="O21" s="674">
        <f>SUM(O$17,O$15)</f>
        <v>0</v>
      </c>
      <c r="P21" s="672">
        <f>SUM(P$17,P$15)</f>
        <v>0</v>
      </c>
      <c r="Q21" s="673"/>
      <c r="R21" s="674">
        <f>SUM(R$17,R$15)</f>
        <v>0</v>
      </c>
      <c r="S21" s="841"/>
      <c r="T21" s="673"/>
      <c r="U21" s="842"/>
      <c r="V21" s="677">
        <f>SUM($V$19,$V$17,$V$15)</f>
        <v>0</v>
      </c>
      <c r="W21" s="672">
        <f>SUM(W$17,W$15)</f>
        <v>0</v>
      </c>
      <c r="X21" s="673"/>
      <c r="Y21" s="674">
        <f t="shared" ref="Y21:AA21" si="1">SUM(Y$17,Y$15)</f>
        <v>0</v>
      </c>
      <c r="Z21" s="672">
        <f t="shared" si="1"/>
        <v>0</v>
      </c>
      <c r="AA21" s="721">
        <f t="shared" si="1"/>
        <v>0</v>
      </c>
      <c r="AB21" s="844"/>
      <c r="AC21" s="844"/>
      <c r="AD21" s="844"/>
      <c r="AE21" s="721"/>
      <c r="AF21" s="721"/>
      <c r="AG21" s="721"/>
      <c r="AH21" s="721"/>
      <c r="AI21" s="721"/>
      <c r="AJ21" s="674">
        <f>SUM(AJ$17,AJ$15)</f>
        <v>0</v>
      </c>
      <c r="AK21" s="672">
        <f>SUM(AK$17,AK$15)</f>
        <v>0</v>
      </c>
      <c r="AL21" s="673"/>
      <c r="AM21" s="674">
        <f>SUM(AM$17,AM$15)</f>
        <v>0</v>
      </c>
      <c r="AN21" s="672">
        <f>SUM(AN$17,AN$15)</f>
        <v>0</v>
      </c>
      <c r="AO21" s="673"/>
      <c r="AP21" s="674">
        <f>SUM(AP$17,AP$15)</f>
        <v>0</v>
      </c>
      <c r="AQ21" s="672">
        <f>SUM(AQ$17,AQ$15)</f>
        <v>0</v>
      </c>
      <c r="AR21" s="673"/>
      <c r="AS21" s="674">
        <f>SUM(AS$17,AS$15)</f>
        <v>0</v>
      </c>
      <c r="AT21" s="672">
        <f>SUM(AT$17,AT$15)</f>
        <v>0</v>
      </c>
      <c r="AU21" s="673"/>
      <c r="AV21" s="674">
        <f>SUM(AV$17,AV$15)</f>
        <v>0</v>
      </c>
      <c r="AW21" s="672">
        <f>SUM(AW$17,AW$15)</f>
        <v>0</v>
      </c>
      <c r="AX21" s="673"/>
      <c r="AY21" s="674">
        <f>SUM(AY$17,AY$15)</f>
        <v>0</v>
      </c>
      <c r="AZ21" s="779"/>
      <c r="BA21" s="675"/>
      <c r="BB21" s="780"/>
      <c r="BC21" s="676"/>
      <c r="BD21" s="677">
        <f>SUM(BD19,BD17,BD15)</f>
        <v>0</v>
      </c>
      <c r="BE21" s="678">
        <f>+'T3'!I61+'T3'!J61</f>
        <v>0</v>
      </c>
      <c r="BF21" s="677">
        <f>BD21-BE21</f>
        <v>0</v>
      </c>
    </row>
    <row r="22" spans="1:58" ht="15" customHeight="1">
      <c r="A22" s="679" t="s">
        <v>207</v>
      </c>
      <c r="B22" s="638"/>
      <c r="C22" s="638"/>
      <c r="D22" s="639"/>
      <c r="E22" s="640"/>
      <c r="F22" s="640"/>
      <c r="G22" s="647"/>
      <c r="H22" s="722"/>
      <c r="I22" s="639"/>
      <c r="J22" s="640"/>
      <c r="K22" s="640"/>
      <c r="L22" s="642"/>
      <c r="M22" s="639"/>
      <c r="N22" s="640"/>
      <c r="O22" s="642"/>
      <c r="P22" s="639"/>
      <c r="Q22" s="641"/>
      <c r="R22" s="642"/>
      <c r="S22" s="639"/>
      <c r="T22" s="641"/>
      <c r="U22" s="642"/>
      <c r="V22" s="723"/>
      <c r="W22" s="639"/>
      <c r="X22" s="641"/>
      <c r="Y22" s="642"/>
      <c r="Z22" s="639"/>
      <c r="AA22" s="640"/>
      <c r="AB22" s="640"/>
      <c r="AC22" s="640"/>
      <c r="AD22" s="640"/>
      <c r="AE22" s="640"/>
      <c r="AF22" s="640"/>
      <c r="AG22" s="640"/>
      <c r="AH22" s="640"/>
      <c r="AI22" s="640"/>
      <c r="AJ22" s="642"/>
      <c r="AK22" s="639"/>
      <c r="AL22" s="641"/>
      <c r="AM22" s="642"/>
      <c r="AN22" s="639"/>
      <c r="AO22" s="641"/>
      <c r="AP22" s="642"/>
      <c r="AQ22" s="639"/>
      <c r="AR22" s="641"/>
      <c r="AS22" s="642"/>
      <c r="AT22" s="639"/>
      <c r="AU22" s="641"/>
      <c r="AV22" s="642"/>
      <c r="AW22" s="639"/>
      <c r="AX22" s="641"/>
      <c r="AY22" s="642"/>
      <c r="AZ22" s="778"/>
      <c r="BA22" s="643"/>
      <c r="BB22" s="770"/>
      <c r="BC22" s="645"/>
      <c r="BD22" s="646"/>
      <c r="BE22" s="647"/>
      <c r="BF22" s="646"/>
    </row>
    <row r="23" spans="1:58" ht="15" customHeight="1">
      <c r="A23" s="735" t="s">
        <v>367</v>
      </c>
      <c r="B23" s="680"/>
      <c r="C23" s="680"/>
      <c r="D23" s="648"/>
      <c r="E23" s="651"/>
      <c r="F23" s="651"/>
      <c r="G23" s="243"/>
      <c r="H23" s="724" t="e">
        <f>$D$23/$B$23</f>
        <v>#DIV/0!</v>
      </c>
      <c r="I23" s="649">
        <f>$C23</f>
        <v>0</v>
      </c>
      <c r="J23" s="650">
        <f>$B23</f>
        <v>0</v>
      </c>
      <c r="K23" s="317"/>
      <c r="L23" s="652">
        <f>I23*J23*K23</f>
        <v>0</v>
      </c>
      <c r="M23" s="649">
        <f>$E23</f>
        <v>0</v>
      </c>
      <c r="N23" s="317"/>
      <c r="O23" s="652">
        <f>M23*N23</f>
        <v>0</v>
      </c>
      <c r="P23" s="649">
        <f>$F23</f>
        <v>0</v>
      </c>
      <c r="Q23" s="317"/>
      <c r="R23" s="652">
        <f>P23*Q23</f>
        <v>0</v>
      </c>
      <c r="S23" s="838"/>
      <c r="T23" s="839"/>
      <c r="U23" s="840"/>
      <c r="V23" s="725">
        <f>SUM($L23,$O23,$R23,$U23)</f>
        <v>0</v>
      </c>
      <c r="W23" s="649">
        <f>$D23</f>
        <v>0</v>
      </c>
      <c r="X23" s="317"/>
      <c r="Y23" s="652">
        <f>W23*X23</f>
        <v>0</v>
      </c>
      <c r="Z23" s="648"/>
      <c r="AA23" s="651"/>
      <c r="AB23" s="843"/>
      <c r="AC23" s="843"/>
      <c r="AD23" s="843"/>
      <c r="AE23" s="651"/>
      <c r="AF23" s="651"/>
      <c r="AG23" s="843"/>
      <c r="AH23" s="843"/>
      <c r="AI23" s="843"/>
      <c r="AJ23" s="652">
        <f>(+Z23*AE23)+(AA23*AF23)+(AB23*AG23)+(AC23*AH23)+(AD23*AI23)</f>
        <v>0</v>
      </c>
      <c r="AK23" s="649">
        <f>$D23</f>
        <v>0</v>
      </c>
      <c r="AL23" s="317"/>
      <c r="AM23" s="652">
        <f>AK23*AL23</f>
        <v>0</v>
      </c>
      <c r="AN23" s="648"/>
      <c r="AO23" s="317"/>
      <c r="AP23" s="652">
        <f>AN23*AO23</f>
        <v>0</v>
      </c>
      <c r="AQ23" s="649">
        <f>$D23</f>
        <v>0</v>
      </c>
      <c r="AR23" s="317"/>
      <c r="AS23" s="652">
        <f>AQ23*AR23</f>
        <v>0</v>
      </c>
      <c r="AT23" s="649">
        <f>$D23</f>
        <v>0</v>
      </c>
      <c r="AU23" s="317"/>
      <c r="AV23" s="652">
        <f>AT23*AU23</f>
        <v>0</v>
      </c>
      <c r="AW23" s="649">
        <f>$D23</f>
        <v>0</v>
      </c>
      <c r="AX23" s="317"/>
      <c r="AY23" s="652">
        <f>AW23*AX23</f>
        <v>0</v>
      </c>
      <c r="AZ23" s="769"/>
      <c r="BA23" s="653"/>
      <c r="BB23" s="770"/>
      <c r="BC23" s="681"/>
      <c r="BD23" s="654">
        <f>SUM(V23,Y23,AJ23,AM23,AP23,AS23,AV23,AY23)</f>
        <v>0</v>
      </c>
      <c r="BE23" s="655"/>
      <c r="BF23" s="654"/>
    </row>
    <row r="24" spans="1:58" ht="15" customHeight="1">
      <c r="A24" s="735" t="s">
        <v>368</v>
      </c>
      <c r="B24" s="680"/>
      <c r="C24" s="680"/>
      <c r="D24" s="648"/>
      <c r="E24" s="651"/>
      <c r="F24" s="651"/>
      <c r="G24" s="243"/>
      <c r="H24" s="724" t="e">
        <f>$D$24/$B$24</f>
        <v>#DIV/0!</v>
      </c>
      <c r="I24" s="649">
        <f>$C24</f>
        <v>0</v>
      </c>
      <c r="J24" s="650">
        <f>$B24</f>
        <v>0</v>
      </c>
      <c r="K24" s="317"/>
      <c r="L24" s="652">
        <f>I24*J24*K24</f>
        <v>0</v>
      </c>
      <c r="M24" s="649">
        <f>$E24</f>
        <v>0</v>
      </c>
      <c r="N24" s="317"/>
      <c r="O24" s="652">
        <f>M24*N24</f>
        <v>0</v>
      </c>
      <c r="P24" s="649">
        <f>$F24</f>
        <v>0</v>
      </c>
      <c r="Q24" s="317"/>
      <c r="R24" s="652">
        <f>P24*Q24</f>
        <v>0</v>
      </c>
      <c r="S24" s="838"/>
      <c r="T24" s="839"/>
      <c r="U24" s="840"/>
      <c r="V24" s="725">
        <f>SUM($L24,$O24,$R24,$U24)</f>
        <v>0</v>
      </c>
      <c r="W24" s="649">
        <f>$D24</f>
        <v>0</v>
      </c>
      <c r="X24" s="317"/>
      <c r="Y24" s="652">
        <f>W24*X24</f>
        <v>0</v>
      </c>
      <c r="Z24" s="648"/>
      <c r="AA24" s="651"/>
      <c r="AB24" s="843"/>
      <c r="AC24" s="843"/>
      <c r="AD24" s="843"/>
      <c r="AE24" s="651"/>
      <c r="AF24" s="651"/>
      <c r="AG24" s="843"/>
      <c r="AH24" s="843"/>
      <c r="AI24" s="843"/>
      <c r="AJ24" s="652">
        <f>(+Z24*AE24)+(AA24*AF24)+(AB24*AG24)+(AC24*AH24)+(AD24*AI24)</f>
        <v>0</v>
      </c>
      <c r="AK24" s="649">
        <f>$D24</f>
        <v>0</v>
      </c>
      <c r="AL24" s="317"/>
      <c r="AM24" s="652">
        <f>AK24*AL24</f>
        <v>0</v>
      </c>
      <c r="AN24" s="648"/>
      <c r="AO24" s="317"/>
      <c r="AP24" s="652">
        <f>AN24*AO24</f>
        <v>0</v>
      </c>
      <c r="AQ24" s="649">
        <f>$D24</f>
        <v>0</v>
      </c>
      <c r="AR24" s="317"/>
      <c r="AS24" s="652">
        <f>AQ24*AR24</f>
        <v>0</v>
      </c>
      <c r="AT24" s="649">
        <f>$D24</f>
        <v>0</v>
      </c>
      <c r="AU24" s="317"/>
      <c r="AV24" s="652">
        <f>AT24*AU24</f>
        <v>0</v>
      </c>
      <c r="AW24" s="649">
        <f>$D24</f>
        <v>0</v>
      </c>
      <c r="AX24" s="317"/>
      <c r="AY24" s="652">
        <f>AW24*AX24</f>
        <v>0</v>
      </c>
      <c r="AZ24" s="769"/>
      <c r="BA24" s="653"/>
      <c r="BB24" s="770"/>
      <c r="BC24" s="645"/>
      <c r="BD24" s="654">
        <f>SUM(V24,Y24,AJ24,AM24,AP24,AS24,AV24,AY24)</f>
        <v>0</v>
      </c>
      <c r="BE24" s="655"/>
      <c r="BF24" s="654"/>
    </row>
    <row r="25" spans="1:58" ht="15" customHeight="1">
      <c r="A25" s="735" t="s">
        <v>369</v>
      </c>
      <c r="B25" s="680"/>
      <c r="C25" s="680"/>
      <c r="D25" s="648"/>
      <c r="E25" s="651"/>
      <c r="F25" s="651"/>
      <c r="G25" s="243"/>
      <c r="H25" s="724" t="e">
        <f>$D$25/$B$25</f>
        <v>#DIV/0!</v>
      </c>
      <c r="I25" s="649">
        <f>$C25</f>
        <v>0</v>
      </c>
      <c r="J25" s="650">
        <f>$B25</f>
        <v>0</v>
      </c>
      <c r="K25" s="317"/>
      <c r="L25" s="652">
        <f>I25*J25*K25</f>
        <v>0</v>
      </c>
      <c r="M25" s="649">
        <f>$E25</f>
        <v>0</v>
      </c>
      <c r="N25" s="317"/>
      <c r="O25" s="652">
        <f>M25*N25</f>
        <v>0</v>
      </c>
      <c r="P25" s="649">
        <f>$F25</f>
        <v>0</v>
      </c>
      <c r="Q25" s="317"/>
      <c r="R25" s="652">
        <f>P25*Q25</f>
        <v>0</v>
      </c>
      <c r="S25" s="838"/>
      <c r="T25" s="839"/>
      <c r="U25" s="840"/>
      <c r="V25" s="725">
        <f>SUM($L25,$O25,$R25,$U25)</f>
        <v>0</v>
      </c>
      <c r="W25" s="649">
        <f>$D25</f>
        <v>0</v>
      </c>
      <c r="X25" s="317"/>
      <c r="Y25" s="652">
        <f>W25*X25</f>
        <v>0</v>
      </c>
      <c r="Z25" s="648"/>
      <c r="AA25" s="651"/>
      <c r="AB25" s="843"/>
      <c r="AC25" s="843"/>
      <c r="AD25" s="843"/>
      <c r="AE25" s="651"/>
      <c r="AF25" s="651"/>
      <c r="AG25" s="843"/>
      <c r="AH25" s="843"/>
      <c r="AI25" s="843"/>
      <c r="AJ25" s="652">
        <f>(+Z25*AE25)+(AA25*AF25)+(AB25*AG25)+(AC25*AH25)+(AD25*AI25)</f>
        <v>0</v>
      </c>
      <c r="AK25" s="649">
        <f>$D25</f>
        <v>0</v>
      </c>
      <c r="AL25" s="317"/>
      <c r="AM25" s="652">
        <f>AK25*AL25</f>
        <v>0</v>
      </c>
      <c r="AN25" s="648"/>
      <c r="AO25" s="317"/>
      <c r="AP25" s="652">
        <f>AN25*AO25</f>
        <v>0</v>
      </c>
      <c r="AQ25" s="649">
        <f>$D25</f>
        <v>0</v>
      </c>
      <c r="AR25" s="317"/>
      <c r="AS25" s="652">
        <f>AQ25*AR25</f>
        <v>0</v>
      </c>
      <c r="AT25" s="649">
        <f>$D25</f>
        <v>0</v>
      </c>
      <c r="AU25" s="317"/>
      <c r="AV25" s="652">
        <f>AT25*AU25</f>
        <v>0</v>
      </c>
      <c r="AW25" s="649">
        <f>$D25</f>
        <v>0</v>
      </c>
      <c r="AX25" s="317"/>
      <c r="AY25" s="652">
        <f>AW25*AX25</f>
        <v>0</v>
      </c>
      <c r="AZ25" s="769"/>
      <c r="BA25" s="653"/>
      <c r="BB25" s="770"/>
      <c r="BC25" s="681"/>
      <c r="BD25" s="654">
        <f>SUM(V25,Y25,AJ25,AM25,AP25,AS25,AV25,AY25)</f>
        <v>0</v>
      </c>
      <c r="BE25" s="655"/>
      <c r="BF25" s="654"/>
    </row>
    <row r="26" spans="1:58" ht="15" customHeight="1">
      <c r="A26" s="735" t="s">
        <v>370</v>
      </c>
      <c r="B26" s="680"/>
      <c r="C26" s="242"/>
      <c r="D26" s="648"/>
      <c r="E26" s="651"/>
      <c r="F26" s="651"/>
      <c r="G26" s="243"/>
      <c r="H26" s="724" t="e">
        <f>$D$26/$B$26</f>
        <v>#DIV/0!</v>
      </c>
      <c r="I26" s="649">
        <f>$C26</f>
        <v>0</v>
      </c>
      <c r="J26" s="650">
        <f>$B26</f>
        <v>0</v>
      </c>
      <c r="K26" s="317"/>
      <c r="L26" s="652">
        <f>I26*J26*K26</f>
        <v>0</v>
      </c>
      <c r="M26" s="649">
        <f>$E26</f>
        <v>0</v>
      </c>
      <c r="N26" s="317"/>
      <c r="O26" s="652">
        <f>M26*N26</f>
        <v>0</v>
      </c>
      <c r="P26" s="649">
        <f>$F26</f>
        <v>0</v>
      </c>
      <c r="Q26" s="317"/>
      <c r="R26" s="652">
        <f>P26*Q26</f>
        <v>0</v>
      </c>
      <c r="S26" s="838"/>
      <c r="T26" s="839"/>
      <c r="U26" s="840"/>
      <c r="V26" s="725">
        <f>SUM($L26,$O26,$R26,$U26)</f>
        <v>0</v>
      </c>
      <c r="W26" s="649">
        <f>$D26</f>
        <v>0</v>
      </c>
      <c r="X26" s="317"/>
      <c r="Y26" s="652">
        <f>W26*X26</f>
        <v>0</v>
      </c>
      <c r="Z26" s="648"/>
      <c r="AA26" s="651"/>
      <c r="AB26" s="843"/>
      <c r="AC26" s="843"/>
      <c r="AD26" s="843"/>
      <c r="AE26" s="651"/>
      <c r="AF26" s="651"/>
      <c r="AG26" s="843"/>
      <c r="AH26" s="843"/>
      <c r="AI26" s="843"/>
      <c r="AJ26" s="652">
        <f>(+Z26*AE26)+(AA26*AF26)+(AB26*AG26)+(AC26*AH26)+(AD26*AI26)</f>
        <v>0</v>
      </c>
      <c r="AK26" s="649">
        <f>$D26</f>
        <v>0</v>
      </c>
      <c r="AL26" s="317"/>
      <c r="AM26" s="652">
        <f>AK26*AL26</f>
        <v>0</v>
      </c>
      <c r="AN26" s="648"/>
      <c r="AO26" s="317"/>
      <c r="AP26" s="652">
        <f>AN26*AO26</f>
        <v>0</v>
      </c>
      <c r="AQ26" s="649">
        <f>$D26</f>
        <v>0</v>
      </c>
      <c r="AR26" s="317"/>
      <c r="AS26" s="652">
        <f>AQ26*AR26</f>
        <v>0</v>
      </c>
      <c r="AT26" s="649">
        <f>$D26</f>
        <v>0</v>
      </c>
      <c r="AU26" s="317"/>
      <c r="AV26" s="652">
        <f>AT26*AU26</f>
        <v>0</v>
      </c>
      <c r="AW26" s="649">
        <f>$D26</f>
        <v>0</v>
      </c>
      <c r="AX26" s="317"/>
      <c r="AY26" s="652">
        <f>AW26*AX26</f>
        <v>0</v>
      </c>
      <c r="AZ26" s="769"/>
      <c r="BA26" s="653"/>
      <c r="BB26" s="770"/>
      <c r="BC26" s="681"/>
      <c r="BD26" s="654">
        <f>SUM(V26,Y26,AJ26,AM26,AP26,AS26,AV26,AY26)</f>
        <v>0</v>
      </c>
      <c r="BE26" s="655"/>
      <c r="BF26" s="654"/>
    </row>
    <row r="27" spans="1:58" ht="15" customHeight="1">
      <c r="A27" s="656"/>
      <c r="B27" s="736"/>
      <c r="C27" s="682"/>
      <c r="D27" s="737"/>
      <c r="E27" s="738"/>
      <c r="F27" s="728"/>
      <c r="G27" s="682"/>
      <c r="H27" s="729"/>
      <c r="I27" s="683"/>
      <c r="J27" s="684"/>
      <c r="K27" s="685"/>
      <c r="L27" s="652"/>
      <c r="M27" s="663"/>
      <c r="N27" s="686"/>
      <c r="O27" s="652"/>
      <c r="P27" s="663"/>
      <c r="Q27" s="664"/>
      <c r="R27" s="652"/>
      <c r="S27" s="663"/>
      <c r="T27" s="664"/>
      <c r="U27" s="652"/>
      <c r="V27" s="654"/>
      <c r="W27" s="663"/>
      <c r="X27" s="664"/>
      <c r="Y27" s="652"/>
      <c r="Z27" s="663"/>
      <c r="AA27" s="687"/>
      <c r="AB27" s="687"/>
      <c r="AC27" s="687"/>
      <c r="AD27" s="687"/>
      <c r="AE27" s="684"/>
      <c r="AF27" s="684"/>
      <c r="AG27" s="684"/>
      <c r="AH27" s="684"/>
      <c r="AI27" s="684"/>
      <c r="AJ27" s="652"/>
      <c r="AK27" s="663"/>
      <c r="AL27" s="664"/>
      <c r="AM27" s="665"/>
      <c r="AN27" s="663"/>
      <c r="AO27" s="664"/>
      <c r="AP27" s="652"/>
      <c r="AQ27" s="663"/>
      <c r="AR27" s="664"/>
      <c r="AS27" s="652"/>
      <c r="AT27" s="663"/>
      <c r="AU27" s="664"/>
      <c r="AV27" s="652"/>
      <c r="AW27" s="663"/>
      <c r="AX27" s="664"/>
      <c r="AY27" s="652"/>
      <c r="AZ27" s="781"/>
      <c r="BA27" s="688"/>
      <c r="BB27" s="770"/>
      <c r="BC27" s="689"/>
      <c r="BD27" s="666"/>
      <c r="BE27" s="654"/>
      <c r="BF27" s="654"/>
    </row>
    <row r="28" spans="1:58" ht="15" customHeight="1">
      <c r="A28" s="656" t="s">
        <v>295</v>
      </c>
      <c r="B28" s="730"/>
      <c r="C28" s="667"/>
      <c r="D28" s="668"/>
      <c r="E28" s="669"/>
      <c r="F28" s="669"/>
      <c r="G28" s="731"/>
      <c r="H28" s="724"/>
      <c r="I28" s="668"/>
      <c r="J28" s="669"/>
      <c r="K28" s="670"/>
      <c r="L28" s="652"/>
      <c r="M28" s="668"/>
      <c r="N28" s="670"/>
      <c r="O28" s="652"/>
      <c r="P28" s="668"/>
      <c r="Q28" s="670"/>
      <c r="R28" s="652"/>
      <c r="S28" s="668"/>
      <c r="T28" s="670"/>
      <c r="U28" s="652"/>
      <c r="V28" s="671"/>
      <c r="W28" s="668"/>
      <c r="X28" s="670"/>
      <c r="Y28" s="652"/>
      <c r="Z28" s="668"/>
      <c r="AA28" s="669"/>
      <c r="AB28" s="669"/>
      <c r="AC28" s="669"/>
      <c r="AD28" s="669"/>
      <c r="AE28" s="669"/>
      <c r="AF28" s="669"/>
      <c r="AG28" s="669"/>
      <c r="AH28" s="669"/>
      <c r="AI28" s="669"/>
      <c r="AJ28" s="652"/>
      <c r="AK28" s="668"/>
      <c r="AL28" s="670"/>
      <c r="AM28" s="652"/>
      <c r="AN28" s="668"/>
      <c r="AO28" s="670"/>
      <c r="AP28" s="652"/>
      <c r="AQ28" s="668"/>
      <c r="AR28" s="670"/>
      <c r="AS28" s="652"/>
      <c r="AT28" s="668"/>
      <c r="AU28" s="670"/>
      <c r="AV28" s="652"/>
      <c r="AW28" s="668"/>
      <c r="AX28" s="670"/>
      <c r="AY28" s="652"/>
      <c r="AZ28" s="769"/>
      <c r="BA28" s="653"/>
      <c r="BB28" s="770"/>
      <c r="BC28" s="645"/>
      <c r="BD28" s="654">
        <f>+V28</f>
        <v>0</v>
      </c>
      <c r="BE28" s="655"/>
      <c r="BF28" s="654"/>
    </row>
    <row r="29" spans="1:58" ht="15" customHeight="1">
      <c r="A29" s="656"/>
      <c r="B29" s="725"/>
      <c r="C29" s="665"/>
      <c r="D29" s="727"/>
      <c r="E29" s="728"/>
      <c r="F29" s="728"/>
      <c r="G29" s="665"/>
      <c r="H29" s="729"/>
      <c r="I29" s="663"/>
      <c r="J29" s="684"/>
      <c r="K29" s="684"/>
      <c r="L29" s="652"/>
      <c r="M29" s="663"/>
      <c r="N29" s="684"/>
      <c r="O29" s="652"/>
      <c r="P29" s="663"/>
      <c r="Q29" s="664"/>
      <c r="R29" s="652"/>
      <c r="S29" s="663"/>
      <c r="T29" s="664"/>
      <c r="U29" s="652"/>
      <c r="V29" s="654"/>
      <c r="W29" s="663"/>
      <c r="X29" s="664"/>
      <c r="Y29" s="652"/>
      <c r="Z29" s="663"/>
      <c r="AA29" s="687"/>
      <c r="AB29" s="687"/>
      <c r="AC29" s="687"/>
      <c r="AD29" s="687"/>
      <c r="AE29" s="684"/>
      <c r="AF29" s="684"/>
      <c r="AG29" s="687"/>
      <c r="AH29" s="687"/>
      <c r="AI29" s="687"/>
      <c r="AJ29" s="652"/>
      <c r="AK29" s="663"/>
      <c r="AL29" s="664"/>
      <c r="AM29" s="665"/>
      <c r="AN29" s="663"/>
      <c r="AO29" s="664"/>
      <c r="AP29" s="665"/>
      <c r="AQ29" s="663"/>
      <c r="AR29" s="664"/>
      <c r="AS29" s="665"/>
      <c r="AT29" s="663"/>
      <c r="AU29" s="664"/>
      <c r="AV29" s="652"/>
      <c r="AW29" s="663"/>
      <c r="AX29" s="664"/>
      <c r="AY29" s="652"/>
      <c r="AZ29" s="771"/>
      <c r="BA29" s="644"/>
      <c r="BB29" s="770"/>
      <c r="BC29" s="645"/>
      <c r="BD29" s="666"/>
      <c r="BE29" s="654"/>
      <c r="BF29" s="654"/>
    </row>
    <row r="30" spans="1:58" ht="15" customHeight="1" thickBot="1">
      <c r="A30" s="732" t="s">
        <v>117</v>
      </c>
      <c r="B30" s="677">
        <f t="shared" ref="B30:G30" si="2">SUM(B$23:B$26)</f>
        <v>0</v>
      </c>
      <c r="C30" s="677"/>
      <c r="D30" s="672">
        <f t="shared" si="2"/>
        <v>0</v>
      </c>
      <c r="E30" s="721">
        <f t="shared" si="2"/>
        <v>0</v>
      </c>
      <c r="F30" s="733">
        <f t="shared" si="2"/>
        <v>0</v>
      </c>
      <c r="G30" s="674">
        <f t="shared" si="2"/>
        <v>0</v>
      </c>
      <c r="H30" s="734" t="e">
        <f>$D$30/$B$30</f>
        <v>#DIV/0!</v>
      </c>
      <c r="I30" s="672">
        <f>SUM(I$23:I$26)</f>
        <v>0</v>
      </c>
      <c r="J30" s="721">
        <f>SUM(J$23:J$26)</f>
        <v>0</v>
      </c>
      <c r="K30" s="673"/>
      <c r="L30" s="674">
        <f>SUM(L$23:L$26)</f>
        <v>0</v>
      </c>
      <c r="M30" s="672">
        <f>SUM(M$23:M$26)</f>
        <v>0</v>
      </c>
      <c r="N30" s="673"/>
      <c r="O30" s="674">
        <f>SUM(O$23:O$26)</f>
        <v>0</v>
      </c>
      <c r="P30" s="672">
        <f>SUM(P$23:P$26)</f>
        <v>0</v>
      </c>
      <c r="Q30" s="673"/>
      <c r="R30" s="674">
        <f>SUM(R$23:R$26)</f>
        <v>0</v>
      </c>
      <c r="S30" s="841"/>
      <c r="T30" s="673"/>
      <c r="U30" s="842"/>
      <c r="V30" s="677">
        <f>SUM($V$23:$V$26,$V$28)</f>
        <v>0</v>
      </c>
      <c r="W30" s="672">
        <f>SUM(W$23:W$26)</f>
        <v>0</v>
      </c>
      <c r="X30" s="673"/>
      <c r="Y30" s="674">
        <f t="shared" ref="Y30:AA30" si="3">SUM(Y$23:Y$26)</f>
        <v>0</v>
      </c>
      <c r="Z30" s="672">
        <f t="shared" si="3"/>
        <v>0</v>
      </c>
      <c r="AA30" s="721">
        <f t="shared" si="3"/>
        <v>0</v>
      </c>
      <c r="AB30" s="844"/>
      <c r="AC30" s="844"/>
      <c r="AD30" s="844"/>
      <c r="AE30" s="721"/>
      <c r="AF30" s="721"/>
      <c r="AG30" s="721"/>
      <c r="AH30" s="721"/>
      <c r="AI30" s="721"/>
      <c r="AJ30" s="674">
        <f>SUM(AJ$23:AJ$26)</f>
        <v>0</v>
      </c>
      <c r="AK30" s="672">
        <f>SUM(AK$23:AK$26)</f>
        <v>0</v>
      </c>
      <c r="AL30" s="673"/>
      <c r="AM30" s="674">
        <f>SUM(AM$23:AM$26)</f>
        <v>0</v>
      </c>
      <c r="AN30" s="672">
        <f>SUM(AN$23:AN$26)</f>
        <v>0</v>
      </c>
      <c r="AO30" s="673"/>
      <c r="AP30" s="674">
        <f>SUM(AP$23:AP$26)</f>
        <v>0</v>
      </c>
      <c r="AQ30" s="672">
        <f>SUM(AQ$23:AQ$26)</f>
        <v>0</v>
      </c>
      <c r="AR30" s="673"/>
      <c r="AS30" s="674">
        <f>SUM(AS$23:AS$26)</f>
        <v>0</v>
      </c>
      <c r="AT30" s="672">
        <f>SUM(AT$23:AT$26)</f>
        <v>0</v>
      </c>
      <c r="AU30" s="673"/>
      <c r="AV30" s="674">
        <f>SUM(AV$23:AV$26)</f>
        <v>0</v>
      </c>
      <c r="AW30" s="672">
        <f>SUM(AW$23:AW$26)</f>
        <v>0</v>
      </c>
      <c r="AX30" s="673"/>
      <c r="AY30" s="674">
        <f>SUM(AY$23:AY$26)</f>
        <v>0</v>
      </c>
      <c r="AZ30" s="779"/>
      <c r="BA30" s="675"/>
      <c r="BB30" s="780"/>
      <c r="BC30" s="676"/>
      <c r="BD30" s="677">
        <f>SUM(BD23:BD26,BD28)</f>
        <v>0</v>
      </c>
      <c r="BE30" s="678">
        <f>+'T3'!N61+'T3'!O61</f>
        <v>0</v>
      </c>
      <c r="BF30" s="677">
        <f>BD30-BE30</f>
        <v>0</v>
      </c>
    </row>
    <row r="31" spans="1:58" ht="15" customHeight="1">
      <c r="A31" s="679" t="s">
        <v>116</v>
      </c>
      <c r="B31" s="638"/>
      <c r="C31" s="638"/>
      <c r="D31" s="639"/>
      <c r="E31" s="640"/>
      <c r="F31" s="640"/>
      <c r="G31" s="647"/>
      <c r="H31" s="722"/>
      <c r="I31" s="639"/>
      <c r="J31" s="640"/>
      <c r="K31" s="640"/>
      <c r="L31" s="642"/>
      <c r="M31" s="639"/>
      <c r="N31" s="640"/>
      <c r="O31" s="642"/>
      <c r="P31" s="639"/>
      <c r="Q31" s="641"/>
      <c r="R31" s="642"/>
      <c r="S31" s="639"/>
      <c r="T31" s="641"/>
      <c r="U31" s="642"/>
      <c r="V31" s="723"/>
      <c r="W31" s="639"/>
      <c r="X31" s="641"/>
      <c r="Y31" s="642"/>
      <c r="Z31" s="639"/>
      <c r="AA31" s="640"/>
      <c r="AB31" s="640"/>
      <c r="AC31" s="640"/>
      <c r="AD31" s="640"/>
      <c r="AE31" s="640"/>
      <c r="AF31" s="640"/>
      <c r="AG31" s="640"/>
      <c r="AH31" s="640"/>
      <c r="AI31" s="640"/>
      <c r="AJ31" s="642"/>
      <c r="AK31" s="639"/>
      <c r="AL31" s="641"/>
      <c r="AM31" s="642"/>
      <c r="AN31" s="639"/>
      <c r="AO31" s="641"/>
      <c r="AP31" s="642"/>
      <c r="AQ31" s="639"/>
      <c r="AR31" s="641"/>
      <c r="AS31" s="642"/>
      <c r="AT31" s="639"/>
      <c r="AU31" s="641"/>
      <c r="AV31" s="642"/>
      <c r="AW31" s="639"/>
      <c r="AX31" s="641"/>
      <c r="AY31" s="642"/>
      <c r="AZ31" s="778"/>
      <c r="BA31" s="643"/>
      <c r="BB31" s="770"/>
      <c r="BC31" s="645"/>
      <c r="BD31" s="646"/>
      <c r="BE31" s="647"/>
      <c r="BF31" s="646"/>
    </row>
    <row r="32" spans="1:58" ht="15" customHeight="1">
      <c r="A32" s="735" t="s">
        <v>371</v>
      </c>
      <c r="B32" s="680"/>
      <c r="C32" s="680"/>
      <c r="D32" s="648"/>
      <c r="E32" s="651"/>
      <c r="F32" s="651"/>
      <c r="G32" s="243"/>
      <c r="H32" s="724" t="e">
        <f>$D$32/$B$32</f>
        <v>#DIV/0!</v>
      </c>
      <c r="I32" s="649">
        <f>$C32</f>
        <v>0</v>
      </c>
      <c r="J32" s="650">
        <f>$B32</f>
        <v>0</v>
      </c>
      <c r="K32" s="317"/>
      <c r="L32" s="652">
        <f>I32*J32*K32</f>
        <v>0</v>
      </c>
      <c r="M32" s="649">
        <f>$E32</f>
        <v>0</v>
      </c>
      <c r="N32" s="317"/>
      <c r="O32" s="652">
        <f>M32*N32</f>
        <v>0</v>
      </c>
      <c r="P32" s="649">
        <f>$F32</f>
        <v>0</v>
      </c>
      <c r="Q32" s="317"/>
      <c r="R32" s="652">
        <f>P32*Q32</f>
        <v>0</v>
      </c>
      <c r="S32" s="649">
        <f t="shared" ref="S32:S35" si="4">$G32</f>
        <v>0</v>
      </c>
      <c r="T32" s="317"/>
      <c r="U32" s="652">
        <f t="shared" ref="U32:U35" si="5">S32*T32</f>
        <v>0</v>
      </c>
      <c r="V32" s="725">
        <f>SUM($L32,$O32,$R32,$U32)</f>
        <v>0</v>
      </c>
      <c r="W32" s="649">
        <f>$D32</f>
        <v>0</v>
      </c>
      <c r="X32" s="317"/>
      <c r="Y32" s="652">
        <f>W32*X32</f>
        <v>0</v>
      </c>
      <c r="Z32" s="648"/>
      <c r="AA32" s="651"/>
      <c r="AB32" s="843"/>
      <c r="AC32" s="843"/>
      <c r="AD32" s="843"/>
      <c r="AE32" s="651"/>
      <c r="AF32" s="651"/>
      <c r="AG32" s="843"/>
      <c r="AH32" s="843"/>
      <c r="AI32" s="843"/>
      <c r="AJ32" s="652">
        <f>(+Z32*AE32)+(AA32*AF32)+(AB32*AG32)+(AC32*AH32)+(AD32*AI32)</f>
        <v>0</v>
      </c>
      <c r="AK32" s="317"/>
      <c r="AL32" s="317"/>
      <c r="AM32" s="652">
        <f>AK32*AL32</f>
        <v>0</v>
      </c>
      <c r="AN32" s="648"/>
      <c r="AO32" s="317"/>
      <c r="AP32" s="652">
        <f>AN32*AO32</f>
        <v>0</v>
      </c>
      <c r="AQ32" s="649">
        <f>$D32</f>
        <v>0</v>
      </c>
      <c r="AR32" s="317"/>
      <c r="AS32" s="652">
        <f>AQ32*AR32</f>
        <v>0</v>
      </c>
      <c r="AT32" s="649">
        <f>$D32</f>
        <v>0</v>
      </c>
      <c r="AU32" s="317"/>
      <c r="AV32" s="652">
        <f>AT32*AU32</f>
        <v>0</v>
      </c>
      <c r="AW32" s="649">
        <f>$D32</f>
        <v>0</v>
      </c>
      <c r="AX32" s="317"/>
      <c r="AY32" s="652">
        <f>AW32*AX32</f>
        <v>0</v>
      </c>
      <c r="AZ32" s="769"/>
      <c r="BA32" s="653"/>
      <c r="BB32" s="770"/>
      <c r="BC32" s="681"/>
      <c r="BD32" s="654">
        <f>SUM(V32,Y32,AJ32,AM32,AP32,AS32,AV32,AY32)</f>
        <v>0</v>
      </c>
      <c r="BE32" s="655"/>
      <c r="BF32" s="654"/>
    </row>
    <row r="33" spans="1:58" ht="15" customHeight="1">
      <c r="A33" s="735" t="s">
        <v>372</v>
      </c>
      <c r="B33" s="680"/>
      <c r="C33" s="680"/>
      <c r="D33" s="648"/>
      <c r="E33" s="651"/>
      <c r="F33" s="651"/>
      <c r="G33" s="243"/>
      <c r="H33" s="724" t="e">
        <f>$D$33/$B$33</f>
        <v>#DIV/0!</v>
      </c>
      <c r="I33" s="649">
        <f>$C33</f>
        <v>0</v>
      </c>
      <c r="J33" s="650">
        <f>$B33</f>
        <v>0</v>
      </c>
      <c r="K33" s="317"/>
      <c r="L33" s="652">
        <f>I33*J33*K33</f>
        <v>0</v>
      </c>
      <c r="M33" s="649">
        <f>$E33</f>
        <v>0</v>
      </c>
      <c r="N33" s="317"/>
      <c r="O33" s="652">
        <f>M33*N33</f>
        <v>0</v>
      </c>
      <c r="P33" s="649">
        <f>$F33</f>
        <v>0</v>
      </c>
      <c r="Q33" s="317"/>
      <c r="R33" s="652">
        <f>P33*Q33</f>
        <v>0</v>
      </c>
      <c r="S33" s="649">
        <f t="shared" si="4"/>
        <v>0</v>
      </c>
      <c r="T33" s="317"/>
      <c r="U33" s="652">
        <f t="shared" si="5"/>
        <v>0</v>
      </c>
      <c r="V33" s="725">
        <f>SUM($L33,$O33,$R33,$U33)</f>
        <v>0</v>
      </c>
      <c r="W33" s="649">
        <f>$D33</f>
        <v>0</v>
      </c>
      <c r="X33" s="317"/>
      <c r="Y33" s="652">
        <f>W33*X33</f>
        <v>0</v>
      </c>
      <c r="Z33" s="648"/>
      <c r="AA33" s="651"/>
      <c r="AB33" s="843"/>
      <c r="AC33" s="843"/>
      <c r="AD33" s="843"/>
      <c r="AE33" s="651"/>
      <c r="AF33" s="651"/>
      <c r="AG33" s="843"/>
      <c r="AH33" s="843"/>
      <c r="AI33" s="843"/>
      <c r="AJ33" s="652">
        <f>(+Z33*AE33)+(AA33*AF33)+(AB33*AG33)+(AC33*AH33)+(AD33*AI33)</f>
        <v>0</v>
      </c>
      <c r="AK33" s="317"/>
      <c r="AL33" s="317"/>
      <c r="AM33" s="652">
        <f>AK33*AL33</f>
        <v>0</v>
      </c>
      <c r="AN33" s="648"/>
      <c r="AO33" s="317"/>
      <c r="AP33" s="652">
        <f>AN33*AO33</f>
        <v>0</v>
      </c>
      <c r="AQ33" s="649">
        <f>$D33</f>
        <v>0</v>
      </c>
      <c r="AR33" s="317"/>
      <c r="AS33" s="652">
        <f>AQ33*AR33</f>
        <v>0</v>
      </c>
      <c r="AT33" s="649">
        <f>$D33</f>
        <v>0</v>
      </c>
      <c r="AU33" s="317"/>
      <c r="AV33" s="652">
        <f>AT33*AU33</f>
        <v>0</v>
      </c>
      <c r="AW33" s="649">
        <f>$D33</f>
        <v>0</v>
      </c>
      <c r="AX33" s="317"/>
      <c r="AY33" s="652">
        <f>AW33*AX33</f>
        <v>0</v>
      </c>
      <c r="AZ33" s="769"/>
      <c r="BA33" s="653"/>
      <c r="BB33" s="770"/>
      <c r="BC33" s="681"/>
      <c r="BD33" s="654">
        <f>SUM(V33,Y33,AJ33,AM33,AP33,AS33,AV33,AY33)</f>
        <v>0</v>
      </c>
      <c r="BE33" s="655"/>
      <c r="BF33" s="654"/>
    </row>
    <row r="34" spans="1:58" ht="15" customHeight="1">
      <c r="A34" s="735" t="s">
        <v>373</v>
      </c>
      <c r="B34" s="680"/>
      <c r="C34" s="680"/>
      <c r="D34" s="648"/>
      <c r="E34" s="651"/>
      <c r="F34" s="651"/>
      <c r="G34" s="243"/>
      <c r="H34" s="724" t="e">
        <f>$D$34/$B$34</f>
        <v>#DIV/0!</v>
      </c>
      <c r="I34" s="838"/>
      <c r="J34" s="845"/>
      <c r="K34" s="839"/>
      <c r="L34" s="840"/>
      <c r="M34" s="649">
        <f>$E34</f>
        <v>0</v>
      </c>
      <c r="N34" s="317"/>
      <c r="O34" s="652">
        <f>M34*N34</f>
        <v>0</v>
      </c>
      <c r="P34" s="649">
        <f>$F34</f>
        <v>0</v>
      </c>
      <c r="Q34" s="317"/>
      <c r="R34" s="652">
        <f>P34*Q34</f>
        <v>0</v>
      </c>
      <c r="S34" s="649">
        <f t="shared" si="4"/>
        <v>0</v>
      </c>
      <c r="T34" s="317"/>
      <c r="U34" s="652">
        <f t="shared" si="5"/>
        <v>0</v>
      </c>
      <c r="V34" s="725">
        <f>SUM($L34,$O34,$R34,$U34)</f>
        <v>0</v>
      </c>
      <c r="W34" s="649">
        <f>$D34</f>
        <v>0</v>
      </c>
      <c r="X34" s="317"/>
      <c r="Y34" s="652">
        <f>W34*X34</f>
        <v>0</v>
      </c>
      <c r="Z34" s="648"/>
      <c r="AA34" s="651"/>
      <c r="AB34" s="843"/>
      <c r="AC34" s="843"/>
      <c r="AD34" s="843"/>
      <c r="AE34" s="651"/>
      <c r="AF34" s="651"/>
      <c r="AG34" s="843"/>
      <c r="AH34" s="843"/>
      <c r="AI34" s="843"/>
      <c r="AJ34" s="652">
        <f>(+Z34*AE34)+(AA34*AF34)+(AB34*AG34)+(AC34*AH34)+(AD34*AI34)</f>
        <v>0</v>
      </c>
      <c r="AK34" s="317"/>
      <c r="AL34" s="317"/>
      <c r="AM34" s="652">
        <f>AK34*AL34</f>
        <v>0</v>
      </c>
      <c r="AN34" s="648"/>
      <c r="AO34" s="317"/>
      <c r="AP34" s="652">
        <f>AN34*AO34</f>
        <v>0</v>
      </c>
      <c r="AQ34" s="649">
        <f>$D34</f>
        <v>0</v>
      </c>
      <c r="AR34" s="317"/>
      <c r="AS34" s="652">
        <f>AQ34*AR34</f>
        <v>0</v>
      </c>
      <c r="AT34" s="649">
        <f>$D34</f>
        <v>0</v>
      </c>
      <c r="AU34" s="317"/>
      <c r="AV34" s="652">
        <f>AT34*AU34</f>
        <v>0</v>
      </c>
      <c r="AW34" s="649">
        <f>$D34</f>
        <v>0</v>
      </c>
      <c r="AX34" s="317"/>
      <c r="AY34" s="652">
        <f>AW34*AX34</f>
        <v>0</v>
      </c>
      <c r="AZ34" s="769"/>
      <c r="BA34" s="653"/>
      <c r="BB34" s="770"/>
      <c r="BC34" s="681"/>
      <c r="BD34" s="654">
        <f>SUM(V34,Y34,AJ34,AM34,AP34,AS34,AV34,AY34)</f>
        <v>0</v>
      </c>
      <c r="BE34" s="655"/>
      <c r="BF34" s="654"/>
    </row>
    <row r="35" spans="1:58" ht="15" customHeight="1">
      <c r="A35" s="735" t="s">
        <v>374</v>
      </c>
      <c r="B35" s="680"/>
      <c r="C35" s="680"/>
      <c r="D35" s="648"/>
      <c r="E35" s="651"/>
      <c r="F35" s="651"/>
      <c r="G35" s="243"/>
      <c r="H35" s="724" t="e">
        <f>$D$35/$B$35</f>
        <v>#DIV/0!</v>
      </c>
      <c r="I35" s="838"/>
      <c r="J35" s="845"/>
      <c r="K35" s="839"/>
      <c r="L35" s="840"/>
      <c r="M35" s="649">
        <f>$E35</f>
        <v>0</v>
      </c>
      <c r="N35" s="317"/>
      <c r="O35" s="652">
        <f>M35*N35</f>
        <v>0</v>
      </c>
      <c r="P35" s="649">
        <f>$F35</f>
        <v>0</v>
      </c>
      <c r="Q35" s="317"/>
      <c r="R35" s="652">
        <f>P35*Q35</f>
        <v>0</v>
      </c>
      <c r="S35" s="649">
        <f t="shared" si="4"/>
        <v>0</v>
      </c>
      <c r="T35" s="317"/>
      <c r="U35" s="652">
        <f t="shared" si="5"/>
        <v>0</v>
      </c>
      <c r="V35" s="725">
        <f>SUM($L35,$O35,$R35,$U35)</f>
        <v>0</v>
      </c>
      <c r="W35" s="649">
        <f>$D35</f>
        <v>0</v>
      </c>
      <c r="X35" s="317"/>
      <c r="Y35" s="652">
        <f>W35*X35</f>
        <v>0</v>
      </c>
      <c r="Z35" s="648"/>
      <c r="AA35" s="651"/>
      <c r="AB35" s="843"/>
      <c r="AC35" s="843"/>
      <c r="AD35" s="843"/>
      <c r="AE35" s="651"/>
      <c r="AF35" s="651"/>
      <c r="AG35" s="843"/>
      <c r="AH35" s="843"/>
      <c r="AI35" s="843"/>
      <c r="AJ35" s="652">
        <f>(+Z35*AE35)+(AA35*AF35)+(AB35*AG35)+(AC35*AH35)+(AD35*AI35)</f>
        <v>0</v>
      </c>
      <c r="AK35" s="317"/>
      <c r="AL35" s="317"/>
      <c r="AM35" s="652">
        <f>AK35*AL35</f>
        <v>0</v>
      </c>
      <c r="AN35" s="648"/>
      <c r="AO35" s="317"/>
      <c r="AP35" s="652">
        <f>AN35*AO35</f>
        <v>0</v>
      </c>
      <c r="AQ35" s="649">
        <f>$D35</f>
        <v>0</v>
      </c>
      <c r="AR35" s="317"/>
      <c r="AS35" s="652">
        <f>AQ35*AR35</f>
        <v>0</v>
      </c>
      <c r="AT35" s="649">
        <f>$D35</f>
        <v>0</v>
      </c>
      <c r="AU35" s="317"/>
      <c r="AV35" s="652">
        <f>AT35*AU35</f>
        <v>0</v>
      </c>
      <c r="AW35" s="649">
        <f>$D35</f>
        <v>0</v>
      </c>
      <c r="AX35" s="317"/>
      <c r="AY35" s="652">
        <f>AW35*AX35</f>
        <v>0</v>
      </c>
      <c r="AZ35" s="769"/>
      <c r="BA35" s="653"/>
      <c r="BB35" s="770"/>
      <c r="BC35" s="681"/>
      <c r="BD35" s="654">
        <f>SUM(V35,Y35,AJ35,AM35,AP35,AS35,AV35,AY35)</f>
        <v>0</v>
      </c>
      <c r="BE35" s="655"/>
      <c r="BF35" s="654"/>
    </row>
    <row r="36" spans="1:58" ht="15" customHeight="1">
      <c r="A36" s="656"/>
      <c r="B36" s="736"/>
      <c r="C36" s="682"/>
      <c r="D36" s="737"/>
      <c r="E36" s="738"/>
      <c r="F36" s="728"/>
      <c r="G36" s="682"/>
      <c r="H36" s="729"/>
      <c r="I36" s="683"/>
      <c r="J36" s="684"/>
      <c r="K36" s="685"/>
      <c r="L36" s="652"/>
      <c r="M36" s="690"/>
      <c r="N36" s="686"/>
      <c r="O36" s="652"/>
      <c r="P36" s="663"/>
      <c r="Q36" s="664"/>
      <c r="R36" s="652"/>
      <c r="S36" s="663"/>
      <c r="T36" s="664"/>
      <c r="U36" s="652"/>
      <c r="V36" s="654"/>
      <c r="W36" s="663"/>
      <c r="X36" s="664"/>
      <c r="Y36" s="652"/>
      <c r="Z36" s="663"/>
      <c r="AA36" s="687"/>
      <c r="AB36" s="687"/>
      <c r="AC36" s="687"/>
      <c r="AD36" s="687"/>
      <c r="AE36" s="684"/>
      <c r="AF36" s="684"/>
      <c r="AG36" s="684"/>
      <c r="AH36" s="684"/>
      <c r="AI36" s="684"/>
      <c r="AJ36" s="652"/>
      <c r="AK36" s="663"/>
      <c r="AL36" s="664"/>
      <c r="AM36" s="665"/>
      <c r="AN36" s="663"/>
      <c r="AO36" s="664"/>
      <c r="AP36" s="652"/>
      <c r="AQ36" s="663"/>
      <c r="AR36" s="664"/>
      <c r="AS36" s="652"/>
      <c r="AT36" s="663"/>
      <c r="AU36" s="664"/>
      <c r="AV36" s="652"/>
      <c r="AW36" s="663"/>
      <c r="AX36" s="664"/>
      <c r="AY36" s="652"/>
      <c r="AZ36" s="769"/>
      <c r="BA36" s="653"/>
      <c r="BB36" s="770"/>
      <c r="BC36" s="681"/>
      <c r="BD36" s="654"/>
      <c r="BE36" s="655"/>
      <c r="BF36" s="654"/>
    </row>
    <row r="37" spans="1:58" ht="15" customHeight="1">
      <c r="A37" s="656" t="s">
        <v>295</v>
      </c>
      <c r="B37" s="730"/>
      <c r="C37" s="667"/>
      <c r="D37" s="668"/>
      <c r="E37" s="669"/>
      <c r="F37" s="669"/>
      <c r="G37" s="731"/>
      <c r="H37" s="724"/>
      <c r="I37" s="668"/>
      <c r="J37" s="669"/>
      <c r="K37" s="670"/>
      <c r="L37" s="652"/>
      <c r="M37" s="668"/>
      <c r="N37" s="670"/>
      <c r="O37" s="652"/>
      <c r="P37" s="668"/>
      <c r="Q37" s="670"/>
      <c r="R37" s="652"/>
      <c r="S37" s="668"/>
      <c r="T37" s="670"/>
      <c r="U37" s="652"/>
      <c r="V37" s="671"/>
      <c r="W37" s="668"/>
      <c r="X37" s="670"/>
      <c r="Y37" s="652"/>
      <c r="Z37" s="668"/>
      <c r="AA37" s="669"/>
      <c r="AB37" s="669"/>
      <c r="AC37" s="669"/>
      <c r="AD37" s="669"/>
      <c r="AE37" s="669"/>
      <c r="AF37" s="669"/>
      <c r="AG37" s="669"/>
      <c r="AH37" s="669"/>
      <c r="AI37" s="669"/>
      <c r="AJ37" s="652"/>
      <c r="AK37" s="668"/>
      <c r="AL37" s="670"/>
      <c r="AM37" s="652"/>
      <c r="AN37" s="668"/>
      <c r="AO37" s="670"/>
      <c r="AP37" s="652"/>
      <c r="AQ37" s="668"/>
      <c r="AR37" s="670"/>
      <c r="AS37" s="652"/>
      <c r="AT37" s="668"/>
      <c r="AU37" s="670"/>
      <c r="AV37" s="652"/>
      <c r="AW37" s="668"/>
      <c r="AX37" s="670"/>
      <c r="AY37" s="652"/>
      <c r="AZ37" s="769"/>
      <c r="BA37" s="653"/>
      <c r="BB37" s="770"/>
      <c r="BC37" s="681"/>
      <c r="BD37" s="654">
        <f>+V37</f>
        <v>0</v>
      </c>
      <c r="BE37" s="655"/>
      <c r="BF37" s="654"/>
    </row>
    <row r="38" spans="1:58" ht="15" customHeight="1">
      <c r="A38" s="656"/>
      <c r="B38" s="725"/>
      <c r="C38" s="665"/>
      <c r="D38" s="727"/>
      <c r="E38" s="728"/>
      <c r="F38" s="728"/>
      <c r="G38" s="665"/>
      <c r="H38" s="729"/>
      <c r="I38" s="663"/>
      <c r="J38" s="684"/>
      <c r="K38" s="684"/>
      <c r="L38" s="652"/>
      <c r="M38" s="663"/>
      <c r="N38" s="684"/>
      <c r="O38" s="652"/>
      <c r="P38" s="663"/>
      <c r="Q38" s="664"/>
      <c r="R38" s="652"/>
      <c r="S38" s="663"/>
      <c r="T38" s="664"/>
      <c r="U38" s="652"/>
      <c r="V38" s="654"/>
      <c r="W38" s="663"/>
      <c r="X38" s="664"/>
      <c r="Y38" s="652"/>
      <c r="Z38" s="663"/>
      <c r="AA38" s="687"/>
      <c r="AB38" s="687"/>
      <c r="AC38" s="687"/>
      <c r="AD38" s="687"/>
      <c r="AE38" s="684"/>
      <c r="AF38" s="684"/>
      <c r="AG38" s="687"/>
      <c r="AH38" s="687"/>
      <c r="AI38" s="687"/>
      <c r="AJ38" s="652"/>
      <c r="AK38" s="663"/>
      <c r="AL38" s="664"/>
      <c r="AM38" s="665"/>
      <c r="AN38" s="663"/>
      <c r="AO38" s="664"/>
      <c r="AP38" s="665"/>
      <c r="AQ38" s="663"/>
      <c r="AR38" s="664"/>
      <c r="AS38" s="665"/>
      <c r="AT38" s="663"/>
      <c r="AU38" s="664"/>
      <c r="AV38" s="652"/>
      <c r="AW38" s="663"/>
      <c r="AX38" s="664"/>
      <c r="AY38" s="652"/>
      <c r="AZ38" s="771"/>
      <c r="BA38" s="644"/>
      <c r="BB38" s="770"/>
      <c r="BC38" s="645"/>
      <c r="BD38" s="666"/>
      <c r="BE38" s="654"/>
      <c r="BF38" s="654"/>
    </row>
    <row r="39" spans="1:58" ht="15" customHeight="1" thickBot="1">
      <c r="A39" s="732" t="s">
        <v>118</v>
      </c>
      <c r="B39" s="677">
        <f t="shared" ref="B39:G39" si="6">SUM(B$32:B$35)</f>
        <v>0</v>
      </c>
      <c r="C39" s="674"/>
      <c r="D39" s="672">
        <f t="shared" si="6"/>
        <v>0</v>
      </c>
      <c r="E39" s="721">
        <f t="shared" si="6"/>
        <v>0</v>
      </c>
      <c r="F39" s="733">
        <f t="shared" si="6"/>
        <v>0</v>
      </c>
      <c r="G39" s="674">
        <f t="shared" si="6"/>
        <v>0</v>
      </c>
      <c r="H39" s="734" t="e">
        <f>$D$39/$B$39</f>
        <v>#DIV/0!</v>
      </c>
      <c r="I39" s="672">
        <f>SUM(I$32:I$35)</f>
        <v>0</v>
      </c>
      <c r="J39" s="721">
        <f>SUM(J$32:J$35)</f>
        <v>0</v>
      </c>
      <c r="K39" s="673"/>
      <c r="L39" s="674">
        <f>SUM(L$32:L$35)</f>
        <v>0</v>
      </c>
      <c r="M39" s="672">
        <f>SUM(M$32:M$35)</f>
        <v>0</v>
      </c>
      <c r="N39" s="673"/>
      <c r="O39" s="674">
        <f>SUM(O$32:O$35)</f>
        <v>0</v>
      </c>
      <c r="P39" s="672">
        <f>SUM(P$32:P$35)</f>
        <v>0</v>
      </c>
      <c r="Q39" s="673"/>
      <c r="R39" s="674">
        <f>SUM(R$32:R$35)</f>
        <v>0</v>
      </c>
      <c r="S39" s="672">
        <f>SUM(S32:S35)</f>
        <v>0</v>
      </c>
      <c r="T39" s="673"/>
      <c r="U39" s="674">
        <f>SUM(U32:U35)</f>
        <v>0</v>
      </c>
      <c r="V39" s="677">
        <f>SUM($V$32:$V$35,$V$37)</f>
        <v>0</v>
      </c>
      <c r="W39" s="672">
        <f>SUM(W$32:W$35)</f>
        <v>0</v>
      </c>
      <c r="X39" s="673"/>
      <c r="Y39" s="674">
        <f t="shared" ref="Y39:AA39" si="7">SUM(Y$32:Y$35)</f>
        <v>0</v>
      </c>
      <c r="Z39" s="672">
        <f t="shared" si="7"/>
        <v>0</v>
      </c>
      <c r="AA39" s="721">
        <f t="shared" si="7"/>
        <v>0</v>
      </c>
      <c r="AB39" s="844"/>
      <c r="AC39" s="844"/>
      <c r="AD39" s="844"/>
      <c r="AE39" s="721"/>
      <c r="AF39" s="721"/>
      <c r="AG39" s="721"/>
      <c r="AH39" s="721"/>
      <c r="AI39" s="721"/>
      <c r="AJ39" s="674">
        <f>SUM(AJ$32:AJ$35)</f>
        <v>0</v>
      </c>
      <c r="AK39" s="672">
        <f>SUM(AK$32:AK$35)</f>
        <v>0</v>
      </c>
      <c r="AL39" s="673"/>
      <c r="AM39" s="674">
        <f>SUM(AM$32:AM$35)</f>
        <v>0</v>
      </c>
      <c r="AN39" s="672">
        <f>SUM(AN$32:AN$35)</f>
        <v>0</v>
      </c>
      <c r="AO39" s="673"/>
      <c r="AP39" s="674">
        <f>SUM(AP$32:AP$35)</f>
        <v>0</v>
      </c>
      <c r="AQ39" s="672">
        <f>SUM(AQ$32:AQ$35)</f>
        <v>0</v>
      </c>
      <c r="AR39" s="673"/>
      <c r="AS39" s="674">
        <f>SUM(AS$32:AS$35)</f>
        <v>0</v>
      </c>
      <c r="AT39" s="672">
        <f>SUM(AT$32:AT$35)</f>
        <v>0</v>
      </c>
      <c r="AU39" s="673"/>
      <c r="AV39" s="674">
        <f>SUM(AV$32:AV$35)</f>
        <v>0</v>
      </c>
      <c r="AW39" s="672">
        <f>SUM(AW$32:AW$35)</f>
        <v>0</v>
      </c>
      <c r="AX39" s="673"/>
      <c r="AY39" s="674">
        <f>SUM(AY$32:AY$35)</f>
        <v>0</v>
      </c>
      <c r="AZ39" s="779"/>
      <c r="BA39" s="675"/>
      <c r="BB39" s="780"/>
      <c r="BC39" s="676"/>
      <c r="BD39" s="677">
        <f>SUM(BD32:BD35,BD37)</f>
        <v>0</v>
      </c>
      <c r="BE39" s="678">
        <f>+'T3'!S61+'T3'!T61</f>
        <v>0</v>
      </c>
      <c r="BF39" s="677">
        <f>BD39-BE39</f>
        <v>0</v>
      </c>
    </row>
    <row r="40" spans="1:58" ht="15" customHeight="1">
      <c r="A40" s="679" t="s">
        <v>47</v>
      </c>
      <c r="B40" s="638"/>
      <c r="C40" s="638"/>
      <c r="D40" s="639"/>
      <c r="E40" s="640"/>
      <c r="F40" s="640"/>
      <c r="G40" s="647"/>
      <c r="H40" s="722"/>
      <c r="I40" s="639"/>
      <c r="J40" s="640"/>
      <c r="K40" s="640"/>
      <c r="L40" s="642"/>
      <c r="M40" s="639"/>
      <c r="N40" s="640"/>
      <c r="O40" s="642"/>
      <c r="P40" s="639"/>
      <c r="Q40" s="641"/>
      <c r="R40" s="642"/>
      <c r="S40" s="639"/>
      <c r="T40" s="641"/>
      <c r="U40" s="642"/>
      <c r="V40" s="723"/>
      <c r="W40" s="691"/>
      <c r="X40" s="641"/>
      <c r="Y40" s="642"/>
      <c r="Z40" s="639"/>
      <c r="AA40" s="640"/>
      <c r="AB40" s="640"/>
      <c r="AC40" s="640"/>
      <c r="AD40" s="640"/>
      <c r="AE40" s="640"/>
      <c r="AF40" s="640"/>
      <c r="AG40" s="640"/>
      <c r="AH40" s="640"/>
      <c r="AI40" s="640"/>
      <c r="AJ40" s="642"/>
      <c r="AK40" s="639"/>
      <c r="AL40" s="641"/>
      <c r="AM40" s="642"/>
      <c r="AN40" s="639"/>
      <c r="AO40" s="641"/>
      <c r="AP40" s="642"/>
      <c r="AQ40" s="639"/>
      <c r="AR40" s="641"/>
      <c r="AS40" s="642"/>
      <c r="AT40" s="639"/>
      <c r="AU40" s="641"/>
      <c r="AV40" s="642"/>
      <c r="AW40" s="639"/>
      <c r="AX40" s="641"/>
      <c r="AY40" s="642"/>
      <c r="AZ40" s="778"/>
      <c r="BA40" s="643"/>
      <c r="BB40" s="770"/>
      <c r="BC40" s="689"/>
      <c r="BD40" s="646"/>
      <c r="BE40" s="647"/>
      <c r="BF40" s="646"/>
    </row>
    <row r="41" spans="1:58" ht="15" customHeight="1">
      <c r="A41" s="735" t="s">
        <v>122</v>
      </c>
      <c r="B41" s="680"/>
      <c r="C41" s="680"/>
      <c r="D41" s="648"/>
      <c r="E41" s="651"/>
      <c r="F41" s="651"/>
      <c r="G41" s="243"/>
      <c r="H41" s="724" t="e">
        <f>$D$41/$B$41</f>
        <v>#DIV/0!</v>
      </c>
      <c r="I41" s="649">
        <f>$C41</f>
        <v>0</v>
      </c>
      <c r="J41" s="650">
        <f>$B41</f>
        <v>0</v>
      </c>
      <c r="K41" s="317"/>
      <c r="L41" s="652">
        <f>I41*J41*K41</f>
        <v>0</v>
      </c>
      <c r="M41" s="649">
        <f>$E41</f>
        <v>0</v>
      </c>
      <c r="N41" s="317"/>
      <c r="O41" s="652">
        <f>M41*N41</f>
        <v>0</v>
      </c>
      <c r="P41" s="649">
        <f>$F41</f>
        <v>0</v>
      </c>
      <c r="Q41" s="317"/>
      <c r="R41" s="652">
        <f>P41*Q41</f>
        <v>0</v>
      </c>
      <c r="S41" s="649">
        <f>$G41</f>
        <v>0</v>
      </c>
      <c r="T41" s="317"/>
      <c r="U41" s="652">
        <f>S41*T41</f>
        <v>0</v>
      </c>
      <c r="V41" s="725">
        <f>SUM($L41,$O41,$R41,$U41)</f>
        <v>0</v>
      </c>
      <c r="W41" s="649">
        <f>$D41</f>
        <v>0</v>
      </c>
      <c r="X41" s="317"/>
      <c r="Y41" s="652">
        <f>W41*X41</f>
        <v>0</v>
      </c>
      <c r="Z41" s="648"/>
      <c r="AA41" s="651"/>
      <c r="AB41" s="651"/>
      <c r="AC41" s="651"/>
      <c r="AD41" s="651"/>
      <c r="AE41" s="651"/>
      <c r="AF41" s="651"/>
      <c r="AG41" s="651"/>
      <c r="AH41" s="651"/>
      <c r="AI41" s="651"/>
      <c r="AJ41" s="652">
        <f>(+Z41*AE41)+(AA41*AF41)+(AB41*AG41)+(AC41*AH41)+(AD41*AI41)</f>
        <v>0</v>
      </c>
      <c r="AK41" s="317"/>
      <c r="AL41" s="317"/>
      <c r="AM41" s="652">
        <f>AK41*AL41</f>
        <v>0</v>
      </c>
      <c r="AN41" s="648"/>
      <c r="AO41" s="317"/>
      <c r="AP41" s="652">
        <f>AN41*AO41</f>
        <v>0</v>
      </c>
      <c r="AQ41" s="649">
        <f>$D41</f>
        <v>0</v>
      </c>
      <c r="AR41" s="317"/>
      <c r="AS41" s="652">
        <f>AQ41*AR41</f>
        <v>0</v>
      </c>
      <c r="AT41" s="649">
        <f>$D41</f>
        <v>0</v>
      </c>
      <c r="AU41" s="317"/>
      <c r="AV41" s="652">
        <f>AT41*AU41</f>
        <v>0</v>
      </c>
      <c r="AW41" s="649">
        <f>$D41</f>
        <v>0</v>
      </c>
      <c r="AX41" s="317"/>
      <c r="AY41" s="652">
        <f>AW41*AX41</f>
        <v>0</v>
      </c>
      <c r="AZ41" s="769"/>
      <c r="BA41" s="653"/>
      <c r="BB41" s="770"/>
      <c r="BC41" s="681"/>
      <c r="BD41" s="654">
        <f>SUM(V41,Y41,AJ41,AM41,AP41,AS41,AV41,AY41)</f>
        <v>0</v>
      </c>
      <c r="BE41" s="655"/>
      <c r="BF41" s="654"/>
    </row>
    <row r="42" spans="1:58" ht="15" customHeight="1">
      <c r="A42" s="735"/>
      <c r="B42" s="726"/>
      <c r="C42" s="657"/>
      <c r="D42" s="658"/>
      <c r="E42" s="661"/>
      <c r="F42" s="661"/>
      <c r="G42" s="655"/>
      <c r="H42" s="724"/>
      <c r="I42" s="659"/>
      <c r="J42" s="660"/>
      <c r="K42" s="661"/>
      <c r="L42" s="652"/>
      <c r="M42" s="659"/>
      <c r="N42" s="661"/>
      <c r="O42" s="652"/>
      <c r="P42" s="659"/>
      <c r="Q42" s="662"/>
      <c r="R42" s="652"/>
      <c r="S42" s="659"/>
      <c r="T42" s="662"/>
      <c r="U42" s="652"/>
      <c r="V42" s="725"/>
      <c r="W42" s="659"/>
      <c r="X42" s="662"/>
      <c r="Y42" s="652"/>
      <c r="Z42" s="658"/>
      <c r="AA42" s="661"/>
      <c r="AB42" s="661"/>
      <c r="AC42" s="661"/>
      <c r="AD42" s="661"/>
      <c r="AE42" s="661"/>
      <c r="AF42" s="661"/>
      <c r="AG42" s="661"/>
      <c r="AH42" s="661"/>
      <c r="AI42" s="661"/>
      <c r="AJ42" s="652"/>
      <c r="AK42" s="659"/>
      <c r="AL42" s="662"/>
      <c r="AM42" s="652"/>
      <c r="AN42" s="658"/>
      <c r="AO42" s="662"/>
      <c r="AP42" s="652"/>
      <c r="AQ42" s="659"/>
      <c r="AR42" s="662"/>
      <c r="AS42" s="652"/>
      <c r="AT42" s="659"/>
      <c r="AU42" s="662"/>
      <c r="AV42" s="652"/>
      <c r="AW42" s="659"/>
      <c r="AX42" s="662"/>
      <c r="AY42" s="652"/>
      <c r="AZ42" s="778"/>
      <c r="BA42" s="643"/>
      <c r="BB42" s="770"/>
      <c r="BC42" s="645"/>
      <c r="BD42" s="654"/>
      <c r="BE42" s="655"/>
      <c r="BF42" s="654"/>
    </row>
    <row r="43" spans="1:58" ht="15" customHeight="1">
      <c r="A43" s="735" t="s">
        <v>71</v>
      </c>
      <c r="B43" s="680"/>
      <c r="C43" s="680"/>
      <c r="D43" s="648"/>
      <c r="E43" s="651"/>
      <c r="F43" s="651"/>
      <c r="G43" s="243"/>
      <c r="H43" s="724" t="e">
        <f>$D$43/$B$43</f>
        <v>#DIV/0!</v>
      </c>
      <c r="I43" s="838"/>
      <c r="J43" s="845"/>
      <c r="K43" s="839"/>
      <c r="L43" s="840"/>
      <c r="M43" s="649">
        <f>$E43</f>
        <v>0</v>
      </c>
      <c r="N43" s="317"/>
      <c r="O43" s="652">
        <f>M43*N43</f>
        <v>0</v>
      </c>
      <c r="P43" s="649">
        <f>$F43</f>
        <v>0</v>
      </c>
      <c r="Q43" s="317"/>
      <c r="R43" s="652">
        <f>P43*Q43</f>
        <v>0</v>
      </c>
      <c r="S43" s="649">
        <f>$G43</f>
        <v>0</v>
      </c>
      <c r="T43" s="317"/>
      <c r="U43" s="652">
        <f>S43*T43</f>
        <v>0</v>
      </c>
      <c r="V43" s="725">
        <f>SUM($L43,$O43,$R43,$U43)</f>
        <v>0</v>
      </c>
      <c r="W43" s="649">
        <f>$D43</f>
        <v>0</v>
      </c>
      <c r="X43" s="317"/>
      <c r="Y43" s="652">
        <f>W43*X43</f>
        <v>0</v>
      </c>
      <c r="Z43" s="648"/>
      <c r="AA43" s="651"/>
      <c r="AB43" s="651"/>
      <c r="AC43" s="651"/>
      <c r="AD43" s="651"/>
      <c r="AE43" s="651"/>
      <c r="AF43" s="651"/>
      <c r="AG43" s="651"/>
      <c r="AH43" s="651"/>
      <c r="AI43" s="651"/>
      <c r="AJ43" s="652">
        <f>(+Z43*AE43)+(AA43*AF43)+(AB43*AG43)+(AC43*AH43)+(AD43*AI43)</f>
        <v>0</v>
      </c>
      <c r="AK43" s="317"/>
      <c r="AL43" s="317"/>
      <c r="AM43" s="652">
        <f>AK43*AL43</f>
        <v>0</v>
      </c>
      <c r="AN43" s="648"/>
      <c r="AO43" s="317"/>
      <c r="AP43" s="652">
        <f>AN43*AO43</f>
        <v>0</v>
      </c>
      <c r="AQ43" s="649">
        <f>$D43</f>
        <v>0</v>
      </c>
      <c r="AR43" s="317"/>
      <c r="AS43" s="652">
        <f>AQ43*AR43</f>
        <v>0</v>
      </c>
      <c r="AT43" s="649">
        <f>$D43</f>
        <v>0</v>
      </c>
      <c r="AU43" s="317"/>
      <c r="AV43" s="652">
        <f>AT43*AU43</f>
        <v>0</v>
      </c>
      <c r="AW43" s="649">
        <f>$D43</f>
        <v>0</v>
      </c>
      <c r="AX43" s="317"/>
      <c r="AY43" s="652">
        <f>AW43*AX43</f>
        <v>0</v>
      </c>
      <c r="AZ43" s="769"/>
      <c r="BA43" s="653"/>
      <c r="BB43" s="770"/>
      <c r="BC43" s="681"/>
      <c r="BD43" s="654">
        <f>SUM(V43,Y43,AJ43,AM43,AP43,AS43,AV43,AY43)</f>
        <v>0</v>
      </c>
      <c r="BE43" s="655"/>
      <c r="BF43" s="654"/>
    </row>
    <row r="44" spans="1:58" ht="15" customHeight="1">
      <c r="A44" s="656"/>
      <c r="B44" s="736"/>
      <c r="C44" s="682"/>
      <c r="D44" s="737"/>
      <c r="E44" s="738"/>
      <c r="F44" s="728"/>
      <c r="G44" s="682"/>
      <c r="H44" s="729"/>
      <c r="I44" s="683"/>
      <c r="J44" s="684"/>
      <c r="K44" s="685"/>
      <c r="L44" s="652"/>
      <c r="M44" s="690"/>
      <c r="N44" s="686"/>
      <c r="O44" s="652"/>
      <c r="P44" s="663"/>
      <c r="Q44" s="664"/>
      <c r="R44" s="652"/>
      <c r="S44" s="663"/>
      <c r="T44" s="664"/>
      <c r="U44" s="652"/>
      <c r="V44" s="654"/>
      <c r="W44" s="663"/>
      <c r="X44" s="664"/>
      <c r="Y44" s="652"/>
      <c r="Z44" s="663"/>
      <c r="AA44" s="687"/>
      <c r="AB44" s="687"/>
      <c r="AC44" s="687"/>
      <c r="AD44" s="687"/>
      <c r="AE44" s="684"/>
      <c r="AF44" s="684"/>
      <c r="AG44" s="684"/>
      <c r="AH44" s="684"/>
      <c r="AI44" s="684"/>
      <c r="AJ44" s="652"/>
      <c r="AK44" s="663"/>
      <c r="AL44" s="664"/>
      <c r="AM44" s="665"/>
      <c r="AN44" s="663"/>
      <c r="AO44" s="664"/>
      <c r="AP44" s="652"/>
      <c r="AQ44" s="663"/>
      <c r="AR44" s="664"/>
      <c r="AS44" s="652"/>
      <c r="AT44" s="663"/>
      <c r="AU44" s="664"/>
      <c r="AV44" s="652"/>
      <c r="AW44" s="663"/>
      <c r="AX44" s="664"/>
      <c r="AY44" s="652"/>
      <c r="AZ44" s="781"/>
      <c r="BA44" s="688"/>
      <c r="BB44" s="770"/>
      <c r="BC44" s="689"/>
      <c r="BD44" s="666"/>
      <c r="BE44" s="654"/>
      <c r="BF44" s="654"/>
    </row>
    <row r="45" spans="1:58" ht="15" customHeight="1">
      <c r="A45" s="656" t="s">
        <v>295</v>
      </c>
      <c r="B45" s="730"/>
      <c r="C45" s="667"/>
      <c r="D45" s="668"/>
      <c r="E45" s="669"/>
      <c r="F45" s="669"/>
      <c r="G45" s="731"/>
      <c r="H45" s="724"/>
      <c r="I45" s="668"/>
      <c r="J45" s="669"/>
      <c r="K45" s="670"/>
      <c r="L45" s="652"/>
      <c r="M45" s="668"/>
      <c r="N45" s="670"/>
      <c r="O45" s="652"/>
      <c r="P45" s="668"/>
      <c r="Q45" s="670"/>
      <c r="R45" s="652"/>
      <c r="S45" s="668"/>
      <c r="T45" s="670"/>
      <c r="U45" s="652"/>
      <c r="V45" s="671"/>
      <c r="W45" s="668"/>
      <c r="X45" s="670"/>
      <c r="Y45" s="652"/>
      <c r="Z45" s="668"/>
      <c r="AA45" s="669"/>
      <c r="AB45" s="669"/>
      <c r="AC45" s="669"/>
      <c r="AD45" s="669"/>
      <c r="AE45" s="669"/>
      <c r="AF45" s="669"/>
      <c r="AG45" s="669"/>
      <c r="AH45" s="669"/>
      <c r="AI45" s="669"/>
      <c r="AJ45" s="652"/>
      <c r="AK45" s="668"/>
      <c r="AL45" s="670"/>
      <c r="AM45" s="652"/>
      <c r="AN45" s="668"/>
      <c r="AO45" s="670"/>
      <c r="AP45" s="652"/>
      <c r="AQ45" s="668"/>
      <c r="AR45" s="670"/>
      <c r="AS45" s="652"/>
      <c r="AT45" s="668"/>
      <c r="AU45" s="670"/>
      <c r="AV45" s="652"/>
      <c r="AW45" s="668"/>
      <c r="AX45" s="670"/>
      <c r="AY45" s="652"/>
      <c r="AZ45" s="769"/>
      <c r="BA45" s="653"/>
      <c r="BB45" s="770"/>
      <c r="BC45" s="645"/>
      <c r="BD45" s="654">
        <f>+V45</f>
        <v>0</v>
      </c>
      <c r="BE45" s="655"/>
      <c r="BF45" s="654"/>
    </row>
    <row r="46" spans="1:58" ht="15" customHeight="1">
      <c r="A46" s="656"/>
      <c r="B46" s="725"/>
      <c r="C46" s="665"/>
      <c r="D46" s="727"/>
      <c r="E46" s="728"/>
      <c r="F46" s="728"/>
      <c r="G46" s="665"/>
      <c r="H46" s="729"/>
      <c r="I46" s="663"/>
      <c r="J46" s="684"/>
      <c r="K46" s="684"/>
      <c r="L46" s="652"/>
      <c r="M46" s="663"/>
      <c r="N46" s="684"/>
      <c r="O46" s="652"/>
      <c r="P46" s="663"/>
      <c r="Q46" s="664"/>
      <c r="R46" s="652"/>
      <c r="S46" s="663"/>
      <c r="T46" s="664"/>
      <c r="U46" s="652"/>
      <c r="V46" s="654"/>
      <c r="W46" s="663"/>
      <c r="X46" s="664"/>
      <c r="Y46" s="652"/>
      <c r="Z46" s="663"/>
      <c r="AA46" s="687"/>
      <c r="AB46" s="687"/>
      <c r="AC46" s="687"/>
      <c r="AD46" s="687"/>
      <c r="AE46" s="684"/>
      <c r="AF46" s="684"/>
      <c r="AG46" s="687"/>
      <c r="AH46" s="687"/>
      <c r="AI46" s="687"/>
      <c r="AJ46" s="652"/>
      <c r="AK46" s="663"/>
      <c r="AL46" s="664"/>
      <c r="AM46" s="665"/>
      <c r="AN46" s="663"/>
      <c r="AO46" s="664"/>
      <c r="AP46" s="665"/>
      <c r="AQ46" s="663"/>
      <c r="AR46" s="664"/>
      <c r="AS46" s="665"/>
      <c r="AT46" s="663"/>
      <c r="AU46" s="664"/>
      <c r="AV46" s="652"/>
      <c r="AW46" s="663"/>
      <c r="AX46" s="664"/>
      <c r="AY46" s="652"/>
      <c r="AZ46" s="771"/>
      <c r="BA46" s="644"/>
      <c r="BB46" s="770"/>
      <c r="BC46" s="645"/>
      <c r="BD46" s="666"/>
      <c r="BE46" s="654"/>
      <c r="BF46" s="654"/>
    </row>
    <row r="47" spans="1:58" ht="15" customHeight="1" thickBot="1">
      <c r="A47" s="732" t="s">
        <v>123</v>
      </c>
      <c r="B47" s="677">
        <f t="shared" ref="B47:G47" si="8">SUM(B$41,B$43)</f>
        <v>0</v>
      </c>
      <c r="C47" s="674"/>
      <c r="D47" s="672">
        <f t="shared" si="8"/>
        <v>0</v>
      </c>
      <c r="E47" s="721">
        <f t="shared" si="8"/>
        <v>0</v>
      </c>
      <c r="F47" s="733">
        <f t="shared" si="8"/>
        <v>0</v>
      </c>
      <c r="G47" s="674">
        <f t="shared" si="8"/>
        <v>0</v>
      </c>
      <c r="H47" s="734" t="e">
        <f>$D$47/$B$47</f>
        <v>#DIV/0!</v>
      </c>
      <c r="I47" s="672">
        <f>SUM(I$41,I$43)</f>
        <v>0</v>
      </c>
      <c r="J47" s="721">
        <f>SUM(J$41,J$43)</f>
        <v>0</v>
      </c>
      <c r="K47" s="673"/>
      <c r="L47" s="674">
        <f>SUM(L$41,L$43)</f>
        <v>0</v>
      </c>
      <c r="M47" s="672">
        <f>SUM(M$41,M$43)</f>
        <v>0</v>
      </c>
      <c r="N47" s="673"/>
      <c r="O47" s="674">
        <f>SUM(O$41,O$43)</f>
        <v>0</v>
      </c>
      <c r="P47" s="672">
        <f>SUM(P$41,P$43)</f>
        <v>0</v>
      </c>
      <c r="Q47" s="673"/>
      <c r="R47" s="674">
        <f>SUM(R$41,R$43)</f>
        <v>0</v>
      </c>
      <c r="S47" s="672">
        <f>SUM(S$41,S$43)</f>
        <v>0</v>
      </c>
      <c r="T47" s="673"/>
      <c r="U47" s="674">
        <f>SUM(U$41,U$43)</f>
        <v>0</v>
      </c>
      <c r="V47" s="677">
        <f>SUM($V$45,$V$43,$V$41)</f>
        <v>0</v>
      </c>
      <c r="W47" s="672">
        <f>SUM(W$41,W$43)</f>
        <v>0</v>
      </c>
      <c r="X47" s="673"/>
      <c r="Y47" s="674">
        <f t="shared" ref="Y47:AD47" si="9">SUM(Y$41,Y$43)</f>
        <v>0</v>
      </c>
      <c r="Z47" s="672">
        <f t="shared" si="9"/>
        <v>0</v>
      </c>
      <c r="AA47" s="721">
        <f t="shared" si="9"/>
        <v>0</v>
      </c>
      <c r="AB47" s="721">
        <f t="shared" si="9"/>
        <v>0</v>
      </c>
      <c r="AC47" s="721">
        <f t="shared" si="9"/>
        <v>0</v>
      </c>
      <c r="AD47" s="721">
        <f t="shared" si="9"/>
        <v>0</v>
      </c>
      <c r="AE47" s="721"/>
      <c r="AF47" s="721"/>
      <c r="AG47" s="721"/>
      <c r="AH47" s="721"/>
      <c r="AI47" s="721"/>
      <c r="AJ47" s="674">
        <f>SUM(AJ$41,AJ$43)</f>
        <v>0</v>
      </c>
      <c r="AK47" s="672">
        <f>SUM(AK$41,AK$43)</f>
        <v>0</v>
      </c>
      <c r="AL47" s="673"/>
      <c r="AM47" s="674">
        <f>SUM(AM$41,AM$43)</f>
        <v>0</v>
      </c>
      <c r="AN47" s="672">
        <f>SUM(AN$41,AN$43)</f>
        <v>0</v>
      </c>
      <c r="AO47" s="673"/>
      <c r="AP47" s="674">
        <f>SUM(AP$41,AP$43)</f>
        <v>0</v>
      </c>
      <c r="AQ47" s="672">
        <f>SUM(AQ$41,AQ$43)</f>
        <v>0</v>
      </c>
      <c r="AR47" s="673"/>
      <c r="AS47" s="674">
        <f>SUM(AS$41,AS$43)</f>
        <v>0</v>
      </c>
      <c r="AT47" s="672">
        <f>SUM(AT$41,AT$43)</f>
        <v>0</v>
      </c>
      <c r="AU47" s="673"/>
      <c r="AV47" s="674">
        <f>SUM(AV$41,AV$43)</f>
        <v>0</v>
      </c>
      <c r="AW47" s="672">
        <f>SUM(AW$41,AW$43)</f>
        <v>0</v>
      </c>
      <c r="AX47" s="673"/>
      <c r="AY47" s="674">
        <f>SUM(AY$41,AY$43)</f>
        <v>0</v>
      </c>
      <c r="AZ47" s="779"/>
      <c r="BA47" s="675"/>
      <c r="BB47" s="780"/>
      <c r="BC47" s="692"/>
      <c r="BD47" s="677">
        <f>SUM(BD45,BD43,BD41)</f>
        <v>0</v>
      </c>
      <c r="BE47" s="693">
        <f>+'T3'!X61+'T3'!Y61</f>
        <v>0</v>
      </c>
      <c r="BF47" s="677">
        <f>BD47-BE47</f>
        <v>0</v>
      </c>
    </row>
    <row r="48" spans="1:58" ht="15" customHeight="1">
      <c r="A48" s="637" t="s">
        <v>48</v>
      </c>
      <c r="B48" s="739"/>
      <c r="C48" s="740"/>
      <c r="D48" s="741"/>
      <c r="E48" s="742"/>
      <c r="F48" s="742"/>
      <c r="G48" s="743"/>
      <c r="H48" s="722"/>
      <c r="I48" s="741"/>
      <c r="J48" s="744"/>
      <c r="K48" s="742"/>
      <c r="L48" s="740"/>
      <c r="M48" s="745"/>
      <c r="N48" s="742"/>
      <c r="O48" s="740"/>
      <c r="P48" s="745"/>
      <c r="Q48" s="746"/>
      <c r="R48" s="740"/>
      <c r="S48" s="745"/>
      <c r="T48" s="746"/>
      <c r="U48" s="740"/>
      <c r="V48" s="739"/>
      <c r="W48" s="747"/>
      <c r="X48" s="746"/>
      <c r="Y48" s="740"/>
      <c r="Z48" s="745"/>
      <c r="AA48" s="744"/>
      <c r="AB48" s="744"/>
      <c r="AC48" s="744"/>
      <c r="AD48" s="744"/>
      <c r="AE48" s="744"/>
      <c r="AF48" s="744"/>
      <c r="AG48" s="744"/>
      <c r="AH48" s="744"/>
      <c r="AI48" s="744"/>
      <c r="AJ48" s="740"/>
      <c r="AK48" s="745"/>
      <c r="AL48" s="746"/>
      <c r="AM48" s="740"/>
      <c r="AN48" s="745"/>
      <c r="AO48" s="746"/>
      <c r="AP48" s="740"/>
      <c r="AQ48" s="745"/>
      <c r="AR48" s="746"/>
      <c r="AS48" s="740"/>
      <c r="AT48" s="745"/>
      <c r="AU48" s="746"/>
      <c r="AV48" s="740"/>
      <c r="AW48" s="745"/>
      <c r="AX48" s="746"/>
      <c r="AY48" s="740"/>
      <c r="AZ48" s="696"/>
      <c r="BA48" s="692"/>
      <c r="BB48" s="697"/>
      <c r="BC48" s="689"/>
      <c r="BD48" s="739"/>
      <c r="BE48" s="646"/>
      <c r="BF48" s="646"/>
    </row>
    <row r="49" spans="1:58" ht="15" customHeight="1">
      <c r="A49" s="656" t="s">
        <v>122</v>
      </c>
      <c r="B49" s="680"/>
      <c r="C49" s="680"/>
      <c r="D49" s="648"/>
      <c r="E49" s="651"/>
      <c r="F49" s="651"/>
      <c r="G49" s="243"/>
      <c r="H49" s="724" t="e">
        <f>$D$49/$B$49</f>
        <v>#DIV/0!</v>
      </c>
      <c r="I49" s="649">
        <f>$C49</f>
        <v>0</v>
      </c>
      <c r="J49" s="650">
        <f>$B49</f>
        <v>0</v>
      </c>
      <c r="K49" s="317"/>
      <c r="L49" s="652">
        <f>I49*J49*K49</f>
        <v>0</v>
      </c>
      <c r="M49" s="649">
        <f>$E49</f>
        <v>0</v>
      </c>
      <c r="N49" s="317"/>
      <c r="O49" s="652">
        <f>M49*N49</f>
        <v>0</v>
      </c>
      <c r="P49" s="649">
        <f>$F49</f>
        <v>0</v>
      </c>
      <c r="Q49" s="317"/>
      <c r="R49" s="652">
        <f>P49*Q49</f>
        <v>0</v>
      </c>
      <c r="S49" s="649">
        <f>$G49</f>
        <v>0</v>
      </c>
      <c r="T49" s="317"/>
      <c r="U49" s="652">
        <f>S49*T49</f>
        <v>0</v>
      </c>
      <c r="V49" s="725">
        <f>SUM($L49,$O49,$R49,$U49)</f>
        <v>0</v>
      </c>
      <c r="W49" s="649">
        <f>$D49</f>
        <v>0</v>
      </c>
      <c r="X49" s="317"/>
      <c r="Y49" s="652">
        <f>W49*X49</f>
        <v>0</v>
      </c>
      <c r="Z49" s="648"/>
      <c r="AA49" s="651"/>
      <c r="AB49" s="651"/>
      <c r="AC49" s="651"/>
      <c r="AD49" s="651"/>
      <c r="AE49" s="651"/>
      <c r="AF49" s="651"/>
      <c r="AG49" s="651"/>
      <c r="AH49" s="651"/>
      <c r="AI49" s="651"/>
      <c r="AJ49" s="652">
        <f>(+Z49*AE49)+(AA49*AF49)+(AB49*AG49)+(AC49*AH49)+(AD49*AI49)</f>
        <v>0</v>
      </c>
      <c r="AK49" s="317"/>
      <c r="AL49" s="317"/>
      <c r="AM49" s="652">
        <f>AK49*AL49</f>
        <v>0</v>
      </c>
      <c r="AN49" s="648"/>
      <c r="AO49" s="317"/>
      <c r="AP49" s="652">
        <f>AN49*AO49</f>
        <v>0</v>
      </c>
      <c r="AQ49" s="649">
        <f>$D49</f>
        <v>0</v>
      </c>
      <c r="AR49" s="317"/>
      <c r="AS49" s="652">
        <f>AQ49*AR49</f>
        <v>0</v>
      </c>
      <c r="AT49" s="649">
        <f>$D49</f>
        <v>0</v>
      </c>
      <c r="AU49" s="317"/>
      <c r="AV49" s="652">
        <f>AT49*AU49</f>
        <v>0</v>
      </c>
      <c r="AW49" s="649">
        <f>$D49</f>
        <v>0</v>
      </c>
      <c r="AX49" s="317"/>
      <c r="AY49" s="652">
        <f>AW49*AX49</f>
        <v>0</v>
      </c>
      <c r="AZ49" s="696"/>
      <c r="BA49" s="692"/>
      <c r="BB49" s="697"/>
      <c r="BC49" s="681"/>
      <c r="BD49" s="654">
        <f>SUM(V49,Y49,AJ49,AM49,AP49,AS49,AV49,AY49)</f>
        <v>0</v>
      </c>
      <c r="BE49" s="655"/>
      <c r="BF49" s="654"/>
    </row>
    <row r="50" spans="1:58" ht="15" customHeight="1">
      <c r="A50" s="748"/>
      <c r="B50" s="749"/>
      <c r="C50" s="750"/>
      <c r="D50" s="663"/>
      <c r="E50" s="684"/>
      <c r="F50" s="687"/>
      <c r="G50" s="751"/>
      <c r="H50" s="752"/>
      <c r="I50" s="690"/>
      <c r="J50" s="753"/>
      <c r="K50" s="684"/>
      <c r="L50" s="652"/>
      <c r="M50" s="690"/>
      <c r="N50" s="684"/>
      <c r="O50" s="652"/>
      <c r="P50" s="690"/>
      <c r="Q50" s="754"/>
      <c r="R50" s="652"/>
      <c r="S50" s="690"/>
      <c r="T50" s="754"/>
      <c r="U50" s="652"/>
      <c r="V50" s="654"/>
      <c r="W50" s="690"/>
      <c r="X50" s="664"/>
      <c r="Y50" s="652"/>
      <c r="Z50" s="663"/>
      <c r="AA50" s="684"/>
      <c r="AB50" s="684"/>
      <c r="AC50" s="684"/>
      <c r="AD50" s="684"/>
      <c r="AE50" s="684"/>
      <c r="AF50" s="684"/>
      <c r="AG50" s="684"/>
      <c r="AH50" s="684"/>
      <c r="AI50" s="684"/>
      <c r="AJ50" s="652"/>
      <c r="AK50" s="690"/>
      <c r="AL50" s="664"/>
      <c r="AM50" s="652"/>
      <c r="AN50" s="663"/>
      <c r="AO50" s="664"/>
      <c r="AP50" s="652"/>
      <c r="AQ50" s="690"/>
      <c r="AR50" s="664"/>
      <c r="AS50" s="652"/>
      <c r="AT50" s="690"/>
      <c r="AU50" s="664"/>
      <c r="AV50" s="652"/>
      <c r="AW50" s="690"/>
      <c r="AX50" s="664"/>
      <c r="AY50" s="652"/>
      <c r="AZ50" s="696"/>
      <c r="BA50" s="692"/>
      <c r="BB50" s="697"/>
      <c r="BC50" s="645"/>
      <c r="BD50" s="725"/>
      <c r="BE50" s="654"/>
      <c r="BF50" s="654"/>
    </row>
    <row r="51" spans="1:58" ht="15" customHeight="1">
      <c r="A51" s="656" t="s">
        <v>71</v>
      </c>
      <c r="B51" s="680"/>
      <c r="C51" s="680"/>
      <c r="D51" s="648"/>
      <c r="E51" s="651"/>
      <c r="F51" s="651"/>
      <c r="G51" s="243"/>
      <c r="H51" s="724" t="e">
        <f>$D$51/$B$51</f>
        <v>#DIV/0!</v>
      </c>
      <c r="I51" s="838"/>
      <c r="J51" s="845"/>
      <c r="K51" s="839"/>
      <c r="L51" s="840"/>
      <c r="M51" s="649">
        <f>$E51</f>
        <v>0</v>
      </c>
      <c r="N51" s="317"/>
      <c r="O51" s="652">
        <f>M51*N51</f>
        <v>0</v>
      </c>
      <c r="P51" s="649">
        <f>$F51</f>
        <v>0</v>
      </c>
      <c r="Q51" s="317"/>
      <c r="R51" s="652">
        <f>P51*Q51</f>
        <v>0</v>
      </c>
      <c r="S51" s="649">
        <f>$G51</f>
        <v>0</v>
      </c>
      <c r="T51" s="317"/>
      <c r="U51" s="652">
        <f>S51*T51</f>
        <v>0</v>
      </c>
      <c r="V51" s="725">
        <f>SUM($L51,$O51,$R51,$U51)</f>
        <v>0</v>
      </c>
      <c r="W51" s="649">
        <f>$D51</f>
        <v>0</v>
      </c>
      <c r="X51" s="317"/>
      <c r="Y51" s="652">
        <f>W51*X51</f>
        <v>0</v>
      </c>
      <c r="Z51" s="648"/>
      <c r="AA51" s="651"/>
      <c r="AB51" s="651"/>
      <c r="AC51" s="651"/>
      <c r="AD51" s="651"/>
      <c r="AE51" s="651"/>
      <c r="AF51" s="651"/>
      <c r="AG51" s="651"/>
      <c r="AH51" s="651"/>
      <c r="AI51" s="651"/>
      <c r="AJ51" s="652">
        <f>(+Z51*AE51)+(AA51*AF51)+(AB51*AG51)+(AC51*AH51)+(AD51*AI51)</f>
        <v>0</v>
      </c>
      <c r="AK51" s="317"/>
      <c r="AL51" s="317"/>
      <c r="AM51" s="652">
        <f>AK51*AL51</f>
        <v>0</v>
      </c>
      <c r="AN51" s="648"/>
      <c r="AO51" s="317"/>
      <c r="AP51" s="652">
        <f>AN51*AO51</f>
        <v>0</v>
      </c>
      <c r="AQ51" s="649">
        <f>$D51</f>
        <v>0</v>
      </c>
      <c r="AR51" s="317"/>
      <c r="AS51" s="652">
        <f>AQ51*AR51</f>
        <v>0</v>
      </c>
      <c r="AT51" s="649">
        <f>$D51</f>
        <v>0</v>
      </c>
      <c r="AU51" s="317"/>
      <c r="AV51" s="652">
        <f>AT51*AU51</f>
        <v>0</v>
      </c>
      <c r="AW51" s="649">
        <f>$D51</f>
        <v>0</v>
      </c>
      <c r="AX51" s="317"/>
      <c r="AY51" s="652">
        <f>AW51*AX51</f>
        <v>0</v>
      </c>
      <c r="AZ51" s="696"/>
      <c r="BA51" s="692"/>
      <c r="BB51" s="697"/>
      <c r="BC51" s="681"/>
      <c r="BD51" s="654">
        <f>SUM(V51,Y51,AJ51,AM51,AP51,AS51,AV51,AY51)</f>
        <v>0</v>
      </c>
      <c r="BE51" s="655"/>
      <c r="BF51" s="654"/>
    </row>
    <row r="52" spans="1:58" ht="15" customHeight="1">
      <c r="A52" s="748"/>
      <c r="B52" s="749"/>
      <c r="C52" s="750"/>
      <c r="D52" s="663"/>
      <c r="E52" s="687"/>
      <c r="F52" s="687"/>
      <c r="G52" s="755"/>
      <c r="H52" s="724"/>
      <c r="I52" s="663"/>
      <c r="J52" s="684"/>
      <c r="K52" s="684"/>
      <c r="L52" s="652"/>
      <c r="M52" s="663"/>
      <c r="N52" s="684"/>
      <c r="O52" s="652"/>
      <c r="P52" s="663"/>
      <c r="Q52" s="664"/>
      <c r="R52" s="652"/>
      <c r="S52" s="690"/>
      <c r="T52" s="664"/>
      <c r="U52" s="652"/>
      <c r="V52" s="654"/>
      <c r="W52" s="663"/>
      <c r="X52" s="664"/>
      <c r="Y52" s="652"/>
      <c r="Z52" s="663"/>
      <c r="AA52" s="684"/>
      <c r="AB52" s="684"/>
      <c r="AC52" s="684"/>
      <c r="AD52" s="684"/>
      <c r="AE52" s="684"/>
      <c r="AF52" s="684"/>
      <c r="AG52" s="684"/>
      <c r="AH52" s="684"/>
      <c r="AI52" s="684"/>
      <c r="AJ52" s="652"/>
      <c r="AK52" s="663"/>
      <c r="AL52" s="664"/>
      <c r="AM52" s="652"/>
      <c r="AN52" s="663"/>
      <c r="AO52" s="664"/>
      <c r="AP52" s="652"/>
      <c r="AQ52" s="663"/>
      <c r="AR52" s="664"/>
      <c r="AS52" s="652"/>
      <c r="AT52" s="663"/>
      <c r="AU52" s="664"/>
      <c r="AV52" s="652"/>
      <c r="AW52" s="663"/>
      <c r="AX52" s="664"/>
      <c r="AY52" s="652"/>
      <c r="AZ52" s="696"/>
      <c r="BA52" s="692"/>
      <c r="BB52" s="697"/>
      <c r="BC52" s="645"/>
      <c r="BD52" s="725"/>
      <c r="BE52" s="654"/>
      <c r="BF52" s="654"/>
    </row>
    <row r="53" spans="1:58" ht="15" customHeight="1">
      <c r="A53" s="656" t="s">
        <v>295</v>
      </c>
      <c r="B53" s="730"/>
      <c r="C53" s="667"/>
      <c r="D53" s="668"/>
      <c r="E53" s="669"/>
      <c r="F53" s="669"/>
      <c r="G53" s="731"/>
      <c r="H53" s="724"/>
      <c r="I53" s="668"/>
      <c r="J53" s="669"/>
      <c r="K53" s="670"/>
      <c r="L53" s="652"/>
      <c r="M53" s="668"/>
      <c r="N53" s="670"/>
      <c r="O53" s="652"/>
      <c r="P53" s="668"/>
      <c r="Q53" s="670"/>
      <c r="R53" s="652"/>
      <c r="S53" s="649"/>
      <c r="T53" s="670"/>
      <c r="U53" s="652"/>
      <c r="V53" s="671"/>
      <c r="W53" s="668"/>
      <c r="X53" s="670"/>
      <c r="Y53" s="652"/>
      <c r="Z53" s="668"/>
      <c r="AA53" s="669"/>
      <c r="AB53" s="669"/>
      <c r="AC53" s="669"/>
      <c r="AD53" s="669"/>
      <c r="AE53" s="669"/>
      <c r="AF53" s="669"/>
      <c r="AG53" s="669"/>
      <c r="AH53" s="669"/>
      <c r="AI53" s="669"/>
      <c r="AJ53" s="652"/>
      <c r="AK53" s="668"/>
      <c r="AL53" s="670"/>
      <c r="AM53" s="652"/>
      <c r="AN53" s="668"/>
      <c r="AO53" s="670"/>
      <c r="AP53" s="652"/>
      <c r="AQ53" s="668"/>
      <c r="AR53" s="670"/>
      <c r="AS53" s="652"/>
      <c r="AT53" s="668"/>
      <c r="AU53" s="670"/>
      <c r="AV53" s="652"/>
      <c r="AW53" s="668"/>
      <c r="AX53" s="670"/>
      <c r="AY53" s="652"/>
      <c r="AZ53" s="653"/>
      <c r="BA53" s="653"/>
      <c r="BB53" s="697"/>
      <c r="BC53" s="645"/>
      <c r="BD53" s="654">
        <f>+V53</f>
        <v>0</v>
      </c>
      <c r="BE53" s="655"/>
      <c r="BF53" s="654"/>
    </row>
    <row r="54" spans="1:58" ht="15" customHeight="1">
      <c r="A54" s="656"/>
      <c r="B54" s="725"/>
      <c r="C54" s="665"/>
      <c r="D54" s="727"/>
      <c r="E54" s="728"/>
      <c r="F54" s="728"/>
      <c r="G54" s="665"/>
      <c r="H54" s="729"/>
      <c r="I54" s="663"/>
      <c r="J54" s="684"/>
      <c r="K54" s="684"/>
      <c r="L54" s="652"/>
      <c r="M54" s="663"/>
      <c r="N54" s="684"/>
      <c r="O54" s="652"/>
      <c r="P54" s="663"/>
      <c r="Q54" s="664"/>
      <c r="R54" s="652"/>
      <c r="S54" s="663"/>
      <c r="T54" s="664"/>
      <c r="U54" s="652"/>
      <c r="V54" s="654"/>
      <c r="W54" s="663"/>
      <c r="X54" s="664"/>
      <c r="Y54" s="652"/>
      <c r="Z54" s="663"/>
      <c r="AA54" s="687"/>
      <c r="AB54" s="687"/>
      <c r="AC54" s="687"/>
      <c r="AD54" s="687"/>
      <c r="AE54" s="684"/>
      <c r="AF54" s="684"/>
      <c r="AG54" s="687"/>
      <c r="AH54" s="687"/>
      <c r="AI54" s="687"/>
      <c r="AJ54" s="652"/>
      <c r="AK54" s="663"/>
      <c r="AL54" s="664"/>
      <c r="AM54" s="665"/>
      <c r="AN54" s="663"/>
      <c r="AO54" s="664"/>
      <c r="AP54" s="665"/>
      <c r="AQ54" s="663"/>
      <c r="AR54" s="664"/>
      <c r="AS54" s="665"/>
      <c r="AT54" s="663"/>
      <c r="AU54" s="664"/>
      <c r="AV54" s="652"/>
      <c r="AW54" s="663"/>
      <c r="AX54" s="664"/>
      <c r="AY54" s="652"/>
      <c r="AZ54" s="644"/>
      <c r="BA54" s="644"/>
      <c r="BB54" s="697"/>
      <c r="BC54" s="645"/>
      <c r="BD54" s="666"/>
      <c r="BE54" s="654"/>
      <c r="BF54" s="654"/>
    </row>
    <row r="55" spans="1:58" ht="15" customHeight="1" thickBot="1">
      <c r="A55" s="732" t="s">
        <v>165</v>
      </c>
      <c r="B55" s="677">
        <f t="shared" ref="B55:G55" si="10">SUM(B$51,B$49)</f>
        <v>0</v>
      </c>
      <c r="C55" s="674"/>
      <c r="D55" s="672">
        <f t="shared" si="10"/>
        <v>0</v>
      </c>
      <c r="E55" s="721">
        <f t="shared" si="10"/>
        <v>0</v>
      </c>
      <c r="F55" s="733">
        <f t="shared" si="10"/>
        <v>0</v>
      </c>
      <c r="G55" s="756">
        <f t="shared" si="10"/>
        <v>0</v>
      </c>
      <c r="H55" s="734" t="e">
        <f>$D$55/$B$55</f>
        <v>#DIV/0!</v>
      </c>
      <c r="I55" s="672">
        <f>SUM(I$51,I$49)</f>
        <v>0</v>
      </c>
      <c r="J55" s="721">
        <f>SUM(J$51,J$49)</f>
        <v>0</v>
      </c>
      <c r="K55" s="673"/>
      <c r="L55" s="674">
        <f>SUM(L$51,L$49)</f>
        <v>0</v>
      </c>
      <c r="M55" s="672">
        <f>SUM(M$51,M$49)</f>
        <v>0</v>
      </c>
      <c r="N55" s="673"/>
      <c r="O55" s="674">
        <f>SUM(O$51,O$49)</f>
        <v>0</v>
      </c>
      <c r="P55" s="672">
        <f>SUM(P$51,P$49)</f>
        <v>0</v>
      </c>
      <c r="Q55" s="673"/>
      <c r="R55" s="674">
        <f>SUM(R$51,R$49)</f>
        <v>0</v>
      </c>
      <c r="S55" s="672">
        <f>SUM(S$51,S$49)</f>
        <v>0</v>
      </c>
      <c r="T55" s="673"/>
      <c r="U55" s="674">
        <f>SUM(U$51,U$49)</f>
        <v>0</v>
      </c>
      <c r="V55" s="677">
        <f>SUM($V$53,$V$51,$V$49)</f>
        <v>0</v>
      </c>
      <c r="W55" s="672">
        <f>SUM(W$51,W$49)</f>
        <v>0</v>
      </c>
      <c r="X55" s="673"/>
      <c r="Y55" s="674">
        <f t="shared" ref="Y55:AD55" si="11">SUM(Y$51,Y$49)</f>
        <v>0</v>
      </c>
      <c r="Z55" s="672">
        <f t="shared" si="11"/>
        <v>0</v>
      </c>
      <c r="AA55" s="721">
        <f t="shared" si="11"/>
        <v>0</v>
      </c>
      <c r="AB55" s="721">
        <f t="shared" si="11"/>
        <v>0</v>
      </c>
      <c r="AC55" s="721">
        <f t="shared" si="11"/>
        <v>0</v>
      </c>
      <c r="AD55" s="721">
        <f t="shared" si="11"/>
        <v>0</v>
      </c>
      <c r="AE55" s="721"/>
      <c r="AF55" s="721"/>
      <c r="AG55" s="721"/>
      <c r="AH55" s="721"/>
      <c r="AI55" s="721"/>
      <c r="AJ55" s="674">
        <f>SUM(AJ$51,AJ$49)</f>
        <v>0</v>
      </c>
      <c r="AK55" s="672">
        <f>SUM(AK$51,AK$49)</f>
        <v>0</v>
      </c>
      <c r="AL55" s="673"/>
      <c r="AM55" s="674">
        <f>SUM(AM$51,AM$49)</f>
        <v>0</v>
      </c>
      <c r="AN55" s="672">
        <f>SUM(AN$51,AN$49)</f>
        <v>0</v>
      </c>
      <c r="AO55" s="673"/>
      <c r="AP55" s="674">
        <f>SUM(AP$51,AP$49)</f>
        <v>0</v>
      </c>
      <c r="AQ55" s="672">
        <f>SUM(AQ$51,AQ$49)</f>
        <v>0</v>
      </c>
      <c r="AR55" s="673"/>
      <c r="AS55" s="674">
        <f>SUM(AS$51,AS$49)</f>
        <v>0</v>
      </c>
      <c r="AT55" s="672">
        <f>SUM(AT$51,AT$49)</f>
        <v>0</v>
      </c>
      <c r="AU55" s="673"/>
      <c r="AV55" s="674">
        <f>SUM(AV$51,AV$49)</f>
        <v>0</v>
      </c>
      <c r="AW55" s="672">
        <f>SUM(AW$51,AW$49)</f>
        <v>0</v>
      </c>
      <c r="AX55" s="673"/>
      <c r="AY55" s="674">
        <f>SUM(AY$51,AY$49)</f>
        <v>0</v>
      </c>
      <c r="AZ55" s="698"/>
      <c r="BA55" s="699"/>
      <c r="BB55" s="700"/>
      <c r="BC55" s="676"/>
      <c r="BD55" s="677">
        <f>SUM(BD49,BD51,BD53)</f>
        <v>0</v>
      </c>
      <c r="BE55" s="693">
        <f>+'T3'!AC61+'T3'!AD61</f>
        <v>0</v>
      </c>
      <c r="BF55" s="677">
        <f>BD55-BE55</f>
        <v>0</v>
      </c>
    </row>
    <row r="56" spans="1:58" ht="15" customHeight="1">
      <c r="A56" s="637" t="s">
        <v>210</v>
      </c>
      <c r="B56" s="739"/>
      <c r="C56" s="740"/>
      <c r="D56" s="741"/>
      <c r="E56" s="742"/>
      <c r="F56" s="742"/>
      <c r="G56" s="743"/>
      <c r="H56" s="722"/>
      <c r="I56" s="741"/>
      <c r="J56" s="744"/>
      <c r="K56" s="742"/>
      <c r="L56" s="740"/>
      <c r="M56" s="745"/>
      <c r="N56" s="746"/>
      <c r="O56" s="740"/>
      <c r="P56" s="745"/>
      <c r="Q56" s="746"/>
      <c r="R56" s="740"/>
      <c r="S56" s="745"/>
      <c r="T56" s="746"/>
      <c r="U56" s="740"/>
      <c r="V56" s="739"/>
      <c r="W56" s="745"/>
      <c r="X56" s="746"/>
      <c r="Y56" s="740"/>
      <c r="Z56" s="745"/>
      <c r="AA56" s="744"/>
      <c r="AB56" s="744"/>
      <c r="AC56" s="744"/>
      <c r="AD56" s="744"/>
      <c r="AE56" s="744"/>
      <c r="AF56" s="744"/>
      <c r="AG56" s="744"/>
      <c r="AH56" s="744"/>
      <c r="AI56" s="744"/>
      <c r="AJ56" s="740"/>
      <c r="AK56" s="745"/>
      <c r="AL56" s="746"/>
      <c r="AM56" s="740"/>
      <c r="AN56" s="745"/>
      <c r="AO56" s="746"/>
      <c r="AP56" s="740"/>
      <c r="AQ56" s="745"/>
      <c r="AR56" s="746"/>
      <c r="AS56" s="740"/>
      <c r="AT56" s="745"/>
      <c r="AU56" s="746"/>
      <c r="AV56" s="740"/>
      <c r="AW56" s="745"/>
      <c r="AX56" s="746"/>
      <c r="AY56" s="740"/>
      <c r="AZ56" s="741"/>
      <c r="BA56" s="742"/>
      <c r="BB56" s="740"/>
      <c r="BC56" s="689"/>
      <c r="BD56" s="739"/>
      <c r="BE56" s="646"/>
      <c r="BF56" s="646"/>
    </row>
    <row r="57" spans="1:58" ht="15" customHeight="1">
      <c r="A57" s="656" t="s">
        <v>375</v>
      </c>
      <c r="B57" s="730"/>
      <c r="C57" s="730"/>
      <c r="D57" s="668"/>
      <c r="E57" s="669"/>
      <c r="F57" s="669"/>
      <c r="G57" s="731"/>
      <c r="H57" s="724"/>
      <c r="I57" s="668"/>
      <c r="J57" s="669"/>
      <c r="K57" s="670"/>
      <c r="L57" s="652"/>
      <c r="M57" s="668"/>
      <c r="N57" s="670"/>
      <c r="O57" s="652"/>
      <c r="P57" s="668"/>
      <c r="Q57" s="670"/>
      <c r="R57" s="652"/>
      <c r="S57" s="668"/>
      <c r="T57" s="670"/>
      <c r="U57" s="652"/>
      <c r="V57" s="725"/>
      <c r="W57" s="668"/>
      <c r="X57" s="670"/>
      <c r="Y57" s="652"/>
      <c r="Z57" s="668"/>
      <c r="AA57" s="669"/>
      <c r="AB57" s="669"/>
      <c r="AC57" s="669"/>
      <c r="AD57" s="669"/>
      <c r="AE57" s="669"/>
      <c r="AF57" s="669"/>
      <c r="AG57" s="669"/>
      <c r="AH57" s="669"/>
      <c r="AI57" s="669"/>
      <c r="AJ57" s="652"/>
      <c r="AK57" s="668"/>
      <c r="AL57" s="670"/>
      <c r="AM57" s="652"/>
      <c r="AN57" s="668"/>
      <c r="AO57" s="670"/>
      <c r="AP57" s="652"/>
      <c r="AQ57" s="668"/>
      <c r="AR57" s="670"/>
      <c r="AS57" s="652"/>
      <c r="AT57" s="668"/>
      <c r="AU57" s="670"/>
      <c r="AV57" s="652"/>
      <c r="AW57" s="668"/>
      <c r="AX57" s="670"/>
      <c r="AY57" s="652"/>
      <c r="AZ57" s="648"/>
      <c r="BA57" s="651"/>
      <c r="BB57" s="652">
        <f>AZ57*BA57</f>
        <v>0</v>
      </c>
      <c r="BC57" s="681"/>
      <c r="BD57" s="654">
        <f>SUM(V57,Y57,AJ57,AM57,AP57,AS57,AV57,AY57,BB57)</f>
        <v>0</v>
      </c>
      <c r="BE57" s="655"/>
      <c r="BF57" s="654"/>
    </row>
    <row r="58" spans="1:58" ht="15" customHeight="1">
      <c r="A58" s="656" t="s">
        <v>308</v>
      </c>
      <c r="B58" s="730"/>
      <c r="C58" s="667"/>
      <c r="D58" s="668"/>
      <c r="E58" s="669"/>
      <c r="F58" s="669"/>
      <c r="G58" s="731"/>
      <c r="H58" s="724"/>
      <c r="I58" s="668"/>
      <c r="J58" s="669"/>
      <c r="K58" s="670"/>
      <c r="L58" s="652"/>
      <c r="M58" s="668"/>
      <c r="N58" s="670"/>
      <c r="O58" s="652"/>
      <c r="P58" s="668"/>
      <c r="Q58" s="670"/>
      <c r="R58" s="652"/>
      <c r="S58" s="668"/>
      <c r="T58" s="670"/>
      <c r="U58" s="652"/>
      <c r="V58" s="725"/>
      <c r="W58" s="668"/>
      <c r="X58" s="670"/>
      <c r="Y58" s="652"/>
      <c r="Z58" s="668"/>
      <c r="AA58" s="669"/>
      <c r="AB58" s="669"/>
      <c r="AC58" s="669"/>
      <c r="AD58" s="669"/>
      <c r="AE58" s="669"/>
      <c r="AF58" s="669"/>
      <c r="AG58" s="669"/>
      <c r="AH58" s="669"/>
      <c r="AI58" s="669"/>
      <c r="AJ58" s="652"/>
      <c r="AK58" s="668"/>
      <c r="AL58" s="670"/>
      <c r="AM58" s="652"/>
      <c r="AN58" s="668"/>
      <c r="AO58" s="670"/>
      <c r="AP58" s="652"/>
      <c r="AQ58" s="668"/>
      <c r="AR58" s="670"/>
      <c r="AS58" s="652"/>
      <c r="AT58" s="668"/>
      <c r="AU58" s="670"/>
      <c r="AV58" s="652"/>
      <c r="AW58" s="668"/>
      <c r="AX58" s="670"/>
      <c r="AY58" s="652"/>
      <c r="AZ58" s="648"/>
      <c r="BA58" s="651"/>
      <c r="BB58" s="652">
        <f>AZ58*BA58</f>
        <v>0</v>
      </c>
      <c r="BC58" s="681"/>
      <c r="BD58" s="654">
        <f>SUM(V58,Y58,AJ58,AM58,AP58,AS58,AV58,AY58,BB58)</f>
        <v>0</v>
      </c>
      <c r="BE58" s="655"/>
      <c r="BF58" s="654"/>
    </row>
    <row r="59" spans="1:58" ht="15" customHeight="1">
      <c r="A59" s="656" t="s">
        <v>376</v>
      </c>
      <c r="B59" s="730"/>
      <c r="C59" s="667"/>
      <c r="D59" s="668"/>
      <c r="E59" s="669"/>
      <c r="F59" s="669"/>
      <c r="G59" s="731"/>
      <c r="H59" s="724"/>
      <c r="I59" s="668"/>
      <c r="J59" s="669"/>
      <c r="K59" s="670"/>
      <c r="L59" s="652"/>
      <c r="M59" s="668"/>
      <c r="N59" s="670"/>
      <c r="O59" s="652"/>
      <c r="P59" s="668"/>
      <c r="Q59" s="670"/>
      <c r="R59" s="652"/>
      <c r="S59" s="668"/>
      <c r="T59" s="670"/>
      <c r="U59" s="652"/>
      <c r="V59" s="725"/>
      <c r="W59" s="668"/>
      <c r="X59" s="670"/>
      <c r="Y59" s="652"/>
      <c r="Z59" s="668"/>
      <c r="AA59" s="669"/>
      <c r="AB59" s="669"/>
      <c r="AC59" s="669"/>
      <c r="AD59" s="669"/>
      <c r="AE59" s="669"/>
      <c r="AF59" s="669"/>
      <c r="AG59" s="669"/>
      <c r="AH59" s="669"/>
      <c r="AI59" s="669"/>
      <c r="AJ59" s="652"/>
      <c r="AK59" s="668"/>
      <c r="AL59" s="670"/>
      <c r="AM59" s="652"/>
      <c r="AN59" s="668"/>
      <c r="AO59" s="670"/>
      <c r="AP59" s="652"/>
      <c r="AQ59" s="668"/>
      <c r="AR59" s="670"/>
      <c r="AS59" s="652"/>
      <c r="AT59" s="668"/>
      <c r="AU59" s="670"/>
      <c r="AV59" s="652"/>
      <c r="AW59" s="668"/>
      <c r="AX59" s="670"/>
      <c r="AY59" s="652"/>
      <c r="AZ59" s="648"/>
      <c r="BA59" s="651"/>
      <c r="BB59" s="652">
        <f>AZ59*BA59</f>
        <v>0</v>
      </c>
      <c r="BC59" s="681"/>
      <c r="BD59" s="654">
        <f>SUM(V59,Y59,AJ59,AM59,AP59,AS59,AV59,AY59,BB59)</f>
        <v>0</v>
      </c>
      <c r="BE59" s="655"/>
      <c r="BF59" s="654"/>
    </row>
    <row r="60" spans="1:58" ht="15" customHeight="1">
      <c r="A60" s="656" t="s">
        <v>310</v>
      </c>
      <c r="B60" s="730"/>
      <c r="C60" s="667"/>
      <c r="D60" s="668"/>
      <c r="E60" s="669"/>
      <c r="F60" s="669"/>
      <c r="G60" s="731"/>
      <c r="H60" s="724"/>
      <c r="I60" s="668"/>
      <c r="J60" s="669"/>
      <c r="K60" s="670"/>
      <c r="L60" s="652"/>
      <c r="M60" s="668"/>
      <c r="N60" s="670"/>
      <c r="O60" s="652"/>
      <c r="P60" s="668"/>
      <c r="Q60" s="670"/>
      <c r="R60" s="652"/>
      <c r="S60" s="668"/>
      <c r="T60" s="670"/>
      <c r="U60" s="652"/>
      <c r="V60" s="725"/>
      <c r="W60" s="668"/>
      <c r="X60" s="670"/>
      <c r="Y60" s="652"/>
      <c r="Z60" s="668"/>
      <c r="AA60" s="669"/>
      <c r="AB60" s="669"/>
      <c r="AC60" s="669"/>
      <c r="AD60" s="669"/>
      <c r="AE60" s="669"/>
      <c r="AF60" s="669"/>
      <c r="AG60" s="669"/>
      <c r="AH60" s="669"/>
      <c r="AI60" s="669"/>
      <c r="AJ60" s="652"/>
      <c r="AK60" s="668"/>
      <c r="AL60" s="670"/>
      <c r="AM60" s="652"/>
      <c r="AN60" s="668"/>
      <c r="AO60" s="670"/>
      <c r="AP60" s="652"/>
      <c r="AQ60" s="668"/>
      <c r="AR60" s="670"/>
      <c r="AS60" s="652"/>
      <c r="AT60" s="668"/>
      <c r="AU60" s="670"/>
      <c r="AV60" s="652"/>
      <c r="AW60" s="668"/>
      <c r="AX60" s="670"/>
      <c r="AY60" s="652"/>
      <c r="AZ60" s="648"/>
      <c r="BA60" s="651"/>
      <c r="BB60" s="652">
        <f>AZ60*BA60</f>
        <v>0</v>
      </c>
      <c r="BC60" s="681"/>
      <c r="BD60" s="654">
        <f>SUM(V60,Y60,AJ60,AM60,AP60,AS60,AV60,AY60,BB60)</f>
        <v>0</v>
      </c>
      <c r="BE60" s="655"/>
      <c r="BF60" s="654"/>
    </row>
    <row r="61" spans="1:58" ht="15" customHeight="1">
      <c r="A61" s="748"/>
      <c r="B61" s="749"/>
      <c r="C61" s="750"/>
      <c r="D61" s="663"/>
      <c r="E61" s="687"/>
      <c r="F61" s="687"/>
      <c r="G61" s="755"/>
      <c r="H61" s="724"/>
      <c r="I61" s="663"/>
      <c r="J61" s="684"/>
      <c r="K61" s="684"/>
      <c r="L61" s="652"/>
      <c r="M61" s="663"/>
      <c r="N61" s="684"/>
      <c r="O61" s="652"/>
      <c r="P61" s="663"/>
      <c r="Q61" s="664"/>
      <c r="R61" s="652"/>
      <c r="S61" s="663"/>
      <c r="T61" s="664"/>
      <c r="U61" s="652"/>
      <c r="V61" s="654"/>
      <c r="W61" s="663"/>
      <c r="X61" s="664"/>
      <c r="Y61" s="652"/>
      <c r="Z61" s="663"/>
      <c r="AA61" s="684"/>
      <c r="AB61" s="684"/>
      <c r="AC61" s="684"/>
      <c r="AD61" s="684"/>
      <c r="AE61" s="684"/>
      <c r="AF61" s="684"/>
      <c r="AG61" s="684"/>
      <c r="AH61" s="684"/>
      <c r="AI61" s="684"/>
      <c r="AJ61" s="652"/>
      <c r="AK61" s="663"/>
      <c r="AL61" s="664"/>
      <c r="AM61" s="652"/>
      <c r="AN61" s="663"/>
      <c r="AO61" s="664"/>
      <c r="AP61" s="652"/>
      <c r="AQ61" s="663"/>
      <c r="AR61" s="664"/>
      <c r="AS61" s="652"/>
      <c r="AT61" s="663"/>
      <c r="AU61" s="664"/>
      <c r="AV61" s="652"/>
      <c r="AW61" s="663"/>
      <c r="AX61" s="664"/>
      <c r="AY61" s="652"/>
      <c r="AZ61" s="663"/>
      <c r="BA61" s="684"/>
      <c r="BB61" s="652"/>
      <c r="BC61" s="645"/>
      <c r="BD61" s="725"/>
      <c r="BE61" s="654"/>
      <c r="BF61" s="654"/>
    </row>
    <row r="62" spans="1:58" ht="15" customHeight="1" thickBot="1">
      <c r="A62" s="732" t="s">
        <v>200</v>
      </c>
      <c r="B62" s="677"/>
      <c r="C62" s="674"/>
      <c r="D62" s="672"/>
      <c r="E62" s="721"/>
      <c r="F62" s="733"/>
      <c r="G62" s="756"/>
      <c r="H62" s="734"/>
      <c r="I62" s="672"/>
      <c r="J62" s="721"/>
      <c r="K62" s="673"/>
      <c r="L62" s="674"/>
      <c r="M62" s="672"/>
      <c r="N62" s="673"/>
      <c r="O62" s="674"/>
      <c r="P62" s="672"/>
      <c r="Q62" s="673"/>
      <c r="R62" s="674"/>
      <c r="S62" s="672"/>
      <c r="T62" s="673"/>
      <c r="U62" s="674"/>
      <c r="V62" s="677"/>
      <c r="W62" s="672"/>
      <c r="X62" s="673"/>
      <c r="Y62" s="674"/>
      <c r="Z62" s="672"/>
      <c r="AA62" s="721"/>
      <c r="AB62" s="721"/>
      <c r="AC62" s="721"/>
      <c r="AD62" s="721"/>
      <c r="AE62" s="721"/>
      <c r="AF62" s="721"/>
      <c r="AG62" s="721"/>
      <c r="AH62" s="721"/>
      <c r="AI62" s="721"/>
      <c r="AJ62" s="674"/>
      <c r="AK62" s="672"/>
      <c r="AL62" s="673"/>
      <c r="AM62" s="674"/>
      <c r="AN62" s="672"/>
      <c r="AO62" s="673"/>
      <c r="AP62" s="674"/>
      <c r="AQ62" s="672"/>
      <c r="AR62" s="673"/>
      <c r="AS62" s="674"/>
      <c r="AT62" s="672"/>
      <c r="AU62" s="673"/>
      <c r="AV62" s="674"/>
      <c r="AW62" s="672"/>
      <c r="AX62" s="673"/>
      <c r="AY62" s="674"/>
      <c r="AZ62" s="672">
        <f>SUM(AZ$57:AZ$60)</f>
        <v>0</v>
      </c>
      <c r="BA62" s="721"/>
      <c r="BB62" s="674">
        <f>SUM(BB$57:BB$60)</f>
        <v>0</v>
      </c>
      <c r="BC62" s="676"/>
      <c r="BD62" s="677">
        <f>SUM(BD57:BD60)</f>
        <v>0</v>
      </c>
      <c r="BE62" s="693">
        <f>+'T3'!AH61+'T3'!AI61</f>
        <v>0</v>
      </c>
      <c r="BF62" s="677">
        <f>+BD62-BE62</f>
        <v>0</v>
      </c>
    </row>
    <row r="63" spans="1:58" ht="15" customHeight="1">
      <c r="A63" s="637" t="s">
        <v>199</v>
      </c>
      <c r="B63" s="739"/>
      <c r="C63" s="740"/>
      <c r="D63" s="741"/>
      <c r="E63" s="742"/>
      <c r="F63" s="742"/>
      <c r="G63" s="743"/>
      <c r="H63" s="722"/>
      <c r="I63" s="741"/>
      <c r="J63" s="744"/>
      <c r="K63" s="742"/>
      <c r="L63" s="740"/>
      <c r="M63" s="745"/>
      <c r="N63" s="742"/>
      <c r="O63" s="740"/>
      <c r="P63" s="745"/>
      <c r="Q63" s="746"/>
      <c r="R63" s="740"/>
      <c r="S63" s="745"/>
      <c r="T63" s="746"/>
      <c r="U63" s="740"/>
      <c r="V63" s="739"/>
      <c r="W63" s="747"/>
      <c r="X63" s="746"/>
      <c r="Y63" s="740"/>
      <c r="Z63" s="745"/>
      <c r="AA63" s="744"/>
      <c r="AB63" s="744"/>
      <c r="AC63" s="744"/>
      <c r="AD63" s="744"/>
      <c r="AE63" s="744"/>
      <c r="AF63" s="744"/>
      <c r="AG63" s="744"/>
      <c r="AH63" s="744"/>
      <c r="AI63" s="744"/>
      <c r="AJ63" s="740"/>
      <c r="AK63" s="745"/>
      <c r="AL63" s="746"/>
      <c r="AM63" s="740"/>
      <c r="AN63" s="745"/>
      <c r="AO63" s="746"/>
      <c r="AP63" s="740"/>
      <c r="AQ63" s="745"/>
      <c r="AR63" s="746"/>
      <c r="AS63" s="740"/>
      <c r="AT63" s="745"/>
      <c r="AU63" s="746"/>
      <c r="AV63" s="740"/>
      <c r="AW63" s="747"/>
      <c r="AX63" s="746"/>
      <c r="AY63" s="757"/>
      <c r="AZ63" s="767"/>
      <c r="BA63" s="758"/>
      <c r="BB63" s="768"/>
      <c r="BC63" s="689"/>
      <c r="BD63" s="739"/>
      <c r="BE63" s="646"/>
      <c r="BF63" s="646"/>
    </row>
    <row r="64" spans="1:58" ht="15" customHeight="1">
      <c r="A64" s="656" t="s">
        <v>307</v>
      </c>
      <c r="B64" s="680"/>
      <c r="C64" s="680"/>
      <c r="D64" s="648"/>
      <c r="E64" s="651"/>
      <c r="F64" s="651"/>
      <c r="G64" s="243"/>
      <c r="H64" s="724" t="e">
        <f>$D$64/$B$64</f>
        <v>#DIV/0!</v>
      </c>
      <c r="I64" s="649">
        <f>$C64</f>
        <v>0</v>
      </c>
      <c r="J64" s="650">
        <f>$B64</f>
        <v>0</v>
      </c>
      <c r="K64" s="317"/>
      <c r="L64" s="652">
        <f>I64*J64*K64</f>
        <v>0</v>
      </c>
      <c r="M64" s="649">
        <f>$E64</f>
        <v>0</v>
      </c>
      <c r="N64" s="317"/>
      <c r="O64" s="652">
        <f>M64*N64</f>
        <v>0</v>
      </c>
      <c r="P64" s="649">
        <f>$F64</f>
        <v>0</v>
      </c>
      <c r="Q64" s="317"/>
      <c r="R64" s="652">
        <f>P64*Q64</f>
        <v>0</v>
      </c>
      <c r="S64" s="649">
        <f>$G64</f>
        <v>0</v>
      </c>
      <c r="T64" s="317"/>
      <c r="U64" s="652">
        <f>S64*T64</f>
        <v>0</v>
      </c>
      <c r="V64" s="725">
        <f>SUM($L64,$O64,$R64,$U64)</f>
        <v>0</v>
      </c>
      <c r="W64" s="649">
        <f>$D64</f>
        <v>0</v>
      </c>
      <c r="X64" s="317"/>
      <c r="Y64" s="652">
        <f>W64*X64</f>
        <v>0</v>
      </c>
      <c r="Z64" s="648"/>
      <c r="AA64" s="651"/>
      <c r="AB64" s="651"/>
      <c r="AC64" s="651"/>
      <c r="AD64" s="651"/>
      <c r="AE64" s="651"/>
      <c r="AF64" s="651"/>
      <c r="AG64" s="651"/>
      <c r="AH64" s="651"/>
      <c r="AI64" s="651"/>
      <c r="AJ64" s="652">
        <f>(+Z64*AE64)+(AA64*AF64)+(AB64*AG64)+(AC64*AH64)+(AD64*AI64)</f>
        <v>0</v>
      </c>
      <c r="AK64" s="649">
        <f>$D64</f>
        <v>0</v>
      </c>
      <c r="AL64" s="317"/>
      <c r="AM64" s="652">
        <f>AK64*AL64</f>
        <v>0</v>
      </c>
      <c r="AN64" s="648"/>
      <c r="AO64" s="317"/>
      <c r="AP64" s="652">
        <f>AN64*AO64</f>
        <v>0</v>
      </c>
      <c r="AQ64" s="649">
        <f>$D64</f>
        <v>0</v>
      </c>
      <c r="AR64" s="317"/>
      <c r="AS64" s="652">
        <f>AQ64*AR64</f>
        <v>0</v>
      </c>
      <c r="AT64" s="649">
        <f>$D64</f>
        <v>0</v>
      </c>
      <c r="AU64" s="317"/>
      <c r="AV64" s="652">
        <f>AT64*AU64</f>
        <v>0</v>
      </c>
      <c r="AW64" s="649">
        <f>$D64</f>
        <v>0</v>
      </c>
      <c r="AX64" s="317"/>
      <c r="AY64" s="759">
        <f>AW64*AX64</f>
        <v>0</v>
      </c>
      <c r="AZ64" s="769"/>
      <c r="BA64" s="653"/>
      <c r="BB64" s="770"/>
      <c r="BC64" s="681"/>
      <c r="BD64" s="654">
        <f>SUM(V64,Y64,AJ64,AM64,AP64,AS64,AV64,AY64)</f>
        <v>0</v>
      </c>
      <c r="BE64" s="655"/>
      <c r="BF64" s="654"/>
    </row>
    <row r="65" spans="1:58" ht="15" customHeight="1">
      <c r="A65" s="656" t="s">
        <v>308</v>
      </c>
      <c r="B65" s="680"/>
      <c r="C65" s="680"/>
      <c r="D65" s="648"/>
      <c r="E65" s="651"/>
      <c r="F65" s="651"/>
      <c r="G65" s="243"/>
      <c r="H65" s="724" t="e">
        <f>$D$65/$B$65</f>
        <v>#DIV/0!</v>
      </c>
      <c r="I65" s="649">
        <f>$C65</f>
        <v>0</v>
      </c>
      <c r="J65" s="650">
        <f>$B65</f>
        <v>0</v>
      </c>
      <c r="K65" s="317"/>
      <c r="L65" s="652">
        <f>I65*J65*K65</f>
        <v>0</v>
      </c>
      <c r="M65" s="649">
        <f>$E65</f>
        <v>0</v>
      </c>
      <c r="N65" s="317"/>
      <c r="O65" s="652">
        <f>M65*N65</f>
        <v>0</v>
      </c>
      <c r="P65" s="649">
        <f>$F65</f>
        <v>0</v>
      </c>
      <c r="Q65" s="317"/>
      <c r="R65" s="652">
        <f>P65*Q65</f>
        <v>0</v>
      </c>
      <c r="S65" s="649">
        <f>$G65</f>
        <v>0</v>
      </c>
      <c r="T65" s="317"/>
      <c r="U65" s="652">
        <f>S65*T65</f>
        <v>0</v>
      </c>
      <c r="V65" s="725">
        <f>SUM($L65,$O65,$R65,$U65)</f>
        <v>0</v>
      </c>
      <c r="W65" s="649">
        <f>$D65</f>
        <v>0</v>
      </c>
      <c r="X65" s="317"/>
      <c r="Y65" s="652">
        <f>W65*X65</f>
        <v>0</v>
      </c>
      <c r="Z65" s="648"/>
      <c r="AA65" s="651"/>
      <c r="AB65" s="651"/>
      <c r="AC65" s="651"/>
      <c r="AD65" s="651"/>
      <c r="AE65" s="651"/>
      <c r="AF65" s="651"/>
      <c r="AG65" s="651"/>
      <c r="AH65" s="651"/>
      <c r="AI65" s="651"/>
      <c r="AJ65" s="652">
        <f>(+Z65*AE65)+(AA65*AF65)+(AB65*AG65)+(AC65*AH65)+(AD65*AI65)</f>
        <v>0</v>
      </c>
      <c r="AK65" s="649">
        <f>$D65</f>
        <v>0</v>
      </c>
      <c r="AL65" s="317"/>
      <c r="AM65" s="652">
        <f>AK65*AL65</f>
        <v>0</v>
      </c>
      <c r="AN65" s="648"/>
      <c r="AO65" s="317"/>
      <c r="AP65" s="652">
        <f>AN65*AO65</f>
        <v>0</v>
      </c>
      <c r="AQ65" s="649">
        <f>$D65</f>
        <v>0</v>
      </c>
      <c r="AR65" s="317"/>
      <c r="AS65" s="652">
        <f>AQ65*AR65</f>
        <v>0</v>
      </c>
      <c r="AT65" s="649">
        <f>$D65</f>
        <v>0</v>
      </c>
      <c r="AU65" s="317"/>
      <c r="AV65" s="652">
        <f>AT65*AU65</f>
        <v>0</v>
      </c>
      <c r="AW65" s="649">
        <f>$D65</f>
        <v>0</v>
      </c>
      <c r="AX65" s="317"/>
      <c r="AY65" s="759">
        <f>AW65*AX65</f>
        <v>0</v>
      </c>
      <c r="AZ65" s="769"/>
      <c r="BA65" s="653"/>
      <c r="BB65" s="770"/>
      <c r="BC65" s="681"/>
      <c r="BD65" s="654">
        <f>SUM(V65,Y65,AJ65,AM65,AP65,AS65,AV65,AY65)</f>
        <v>0</v>
      </c>
      <c r="BE65" s="655"/>
      <c r="BF65" s="654"/>
    </row>
    <row r="66" spans="1:58" ht="15" customHeight="1">
      <c r="A66" s="656" t="s">
        <v>309</v>
      </c>
      <c r="B66" s="680"/>
      <c r="C66" s="680"/>
      <c r="D66" s="648"/>
      <c r="E66" s="651"/>
      <c r="F66" s="651"/>
      <c r="G66" s="243"/>
      <c r="H66" s="724" t="e">
        <f>$D$66/$B$66</f>
        <v>#DIV/0!</v>
      </c>
      <c r="I66" s="838"/>
      <c r="J66" s="845"/>
      <c r="K66" s="839"/>
      <c r="L66" s="840"/>
      <c r="M66" s="649">
        <f>$E66</f>
        <v>0</v>
      </c>
      <c r="N66" s="317"/>
      <c r="O66" s="652">
        <f>M66*N66</f>
        <v>0</v>
      </c>
      <c r="P66" s="649">
        <f>$F66</f>
        <v>0</v>
      </c>
      <c r="Q66" s="317"/>
      <c r="R66" s="652">
        <f>P66*Q66</f>
        <v>0</v>
      </c>
      <c r="S66" s="649">
        <f>$G66</f>
        <v>0</v>
      </c>
      <c r="T66" s="317"/>
      <c r="U66" s="652">
        <f>S66*T66</f>
        <v>0</v>
      </c>
      <c r="V66" s="725">
        <f>SUM($L66,$O66,$R66,$U66)</f>
        <v>0</v>
      </c>
      <c r="W66" s="649">
        <f>$D66</f>
        <v>0</v>
      </c>
      <c r="X66" s="317"/>
      <c r="Y66" s="652">
        <f>W66*X66</f>
        <v>0</v>
      </c>
      <c r="Z66" s="648"/>
      <c r="AA66" s="651"/>
      <c r="AB66" s="651"/>
      <c r="AC66" s="651"/>
      <c r="AD66" s="651"/>
      <c r="AE66" s="651"/>
      <c r="AF66" s="651"/>
      <c r="AG66" s="651"/>
      <c r="AH66" s="651"/>
      <c r="AI66" s="651"/>
      <c r="AJ66" s="652">
        <f>(+Z66*AE66)+(AA66*AF66)+(AB66*AG66)+(AC66*AH66)+(AD66*AI66)</f>
        <v>0</v>
      </c>
      <c r="AK66" s="649">
        <f>$D66</f>
        <v>0</v>
      </c>
      <c r="AL66" s="317"/>
      <c r="AM66" s="652">
        <f>AK66*AL66</f>
        <v>0</v>
      </c>
      <c r="AN66" s="648"/>
      <c r="AO66" s="317"/>
      <c r="AP66" s="652">
        <f>AN66*AO66</f>
        <v>0</v>
      </c>
      <c r="AQ66" s="649">
        <f>$D66</f>
        <v>0</v>
      </c>
      <c r="AR66" s="317"/>
      <c r="AS66" s="652">
        <f>AQ66*AR66</f>
        <v>0</v>
      </c>
      <c r="AT66" s="649">
        <f>$D66</f>
        <v>0</v>
      </c>
      <c r="AU66" s="317"/>
      <c r="AV66" s="652">
        <f>AT66*AU66</f>
        <v>0</v>
      </c>
      <c r="AW66" s="649">
        <f>$D66</f>
        <v>0</v>
      </c>
      <c r="AX66" s="317"/>
      <c r="AY66" s="759">
        <f>AW66*AX66</f>
        <v>0</v>
      </c>
      <c r="AZ66" s="769"/>
      <c r="BA66" s="653"/>
      <c r="BB66" s="770"/>
      <c r="BC66" s="681"/>
      <c r="BD66" s="654">
        <f>SUM(V66,Y66,AJ66,AM66,AP66,AS66,AV66,AY66)</f>
        <v>0</v>
      </c>
      <c r="BE66" s="655"/>
      <c r="BF66" s="654"/>
    </row>
    <row r="67" spans="1:58" ht="15" customHeight="1">
      <c r="A67" s="656" t="s">
        <v>310</v>
      </c>
      <c r="B67" s="680"/>
      <c r="C67" s="680"/>
      <c r="D67" s="648"/>
      <c r="E67" s="651"/>
      <c r="F67" s="651"/>
      <c r="G67" s="243"/>
      <c r="H67" s="724" t="e">
        <f>$D$67/$B$67</f>
        <v>#DIV/0!</v>
      </c>
      <c r="I67" s="838"/>
      <c r="J67" s="845"/>
      <c r="K67" s="839"/>
      <c r="L67" s="840"/>
      <c r="M67" s="649">
        <f>$E67</f>
        <v>0</v>
      </c>
      <c r="N67" s="317"/>
      <c r="O67" s="652">
        <f>M67*N67</f>
        <v>0</v>
      </c>
      <c r="P67" s="649">
        <f>$F67</f>
        <v>0</v>
      </c>
      <c r="Q67" s="317"/>
      <c r="R67" s="652">
        <f>P67*Q67</f>
        <v>0</v>
      </c>
      <c r="S67" s="649">
        <f>$G67</f>
        <v>0</v>
      </c>
      <c r="T67" s="317"/>
      <c r="U67" s="652">
        <f>S67*T67</f>
        <v>0</v>
      </c>
      <c r="V67" s="725">
        <f>SUM($L67,$O67,$R67,$U67)</f>
        <v>0</v>
      </c>
      <c r="W67" s="649">
        <f>$D67</f>
        <v>0</v>
      </c>
      <c r="X67" s="317"/>
      <c r="Y67" s="652">
        <f>W67*X67</f>
        <v>0</v>
      </c>
      <c r="Z67" s="648"/>
      <c r="AA67" s="651"/>
      <c r="AB67" s="651"/>
      <c r="AC67" s="651"/>
      <c r="AD67" s="651"/>
      <c r="AE67" s="651"/>
      <c r="AF67" s="651"/>
      <c r="AG67" s="651"/>
      <c r="AH67" s="651"/>
      <c r="AI67" s="651"/>
      <c r="AJ67" s="652">
        <f>(+Z67*AE67)+(AA67*AF67)+(AB67*AG67)+(AC67*AH67)+(AD67*AI67)</f>
        <v>0</v>
      </c>
      <c r="AK67" s="649">
        <f>$D67</f>
        <v>0</v>
      </c>
      <c r="AL67" s="317"/>
      <c r="AM67" s="652">
        <f>AK67*AL67</f>
        <v>0</v>
      </c>
      <c r="AN67" s="648"/>
      <c r="AO67" s="317"/>
      <c r="AP67" s="652">
        <f>AN67*AO67</f>
        <v>0</v>
      </c>
      <c r="AQ67" s="649">
        <f>$D67</f>
        <v>0</v>
      </c>
      <c r="AR67" s="317"/>
      <c r="AS67" s="652">
        <f>AQ67*AR67</f>
        <v>0</v>
      </c>
      <c r="AT67" s="649">
        <f>$D67</f>
        <v>0</v>
      </c>
      <c r="AU67" s="317"/>
      <c r="AV67" s="652">
        <f>AT67*AU67</f>
        <v>0</v>
      </c>
      <c r="AW67" s="649">
        <f>$D67</f>
        <v>0</v>
      </c>
      <c r="AX67" s="317"/>
      <c r="AY67" s="759">
        <f>AW67*AX67</f>
        <v>0</v>
      </c>
      <c r="AZ67" s="769"/>
      <c r="BA67" s="653"/>
      <c r="BB67" s="770"/>
      <c r="BC67" s="681"/>
      <c r="BD67" s="654">
        <f>SUM(V67,Y67,AJ67,AM67,AP67,AS67,AV67,AY67)</f>
        <v>0</v>
      </c>
      <c r="BE67" s="655"/>
      <c r="BF67" s="654"/>
    </row>
    <row r="68" spans="1:58" ht="15" customHeight="1">
      <c r="A68" s="748"/>
      <c r="B68" s="749"/>
      <c r="C68" s="750"/>
      <c r="D68" s="663"/>
      <c r="E68" s="687"/>
      <c r="F68" s="687"/>
      <c r="G68" s="755"/>
      <c r="H68" s="724"/>
      <c r="I68" s="663"/>
      <c r="J68" s="684"/>
      <c r="K68" s="684"/>
      <c r="L68" s="652"/>
      <c r="M68" s="663"/>
      <c r="N68" s="664"/>
      <c r="O68" s="652"/>
      <c r="P68" s="663"/>
      <c r="Q68" s="664"/>
      <c r="R68" s="652"/>
      <c r="S68" s="690"/>
      <c r="T68" s="664"/>
      <c r="U68" s="652"/>
      <c r="V68" s="654"/>
      <c r="W68" s="663"/>
      <c r="X68" s="664"/>
      <c r="Y68" s="652"/>
      <c r="Z68" s="663"/>
      <c r="AA68" s="684"/>
      <c r="AB68" s="684"/>
      <c r="AC68" s="684"/>
      <c r="AD68" s="684"/>
      <c r="AE68" s="684"/>
      <c r="AF68" s="684"/>
      <c r="AG68" s="684"/>
      <c r="AH68" s="684"/>
      <c r="AI68" s="684"/>
      <c r="AJ68" s="652"/>
      <c r="AK68" s="663"/>
      <c r="AL68" s="664"/>
      <c r="AM68" s="652"/>
      <c r="AN68" s="663"/>
      <c r="AO68" s="664"/>
      <c r="AP68" s="652"/>
      <c r="AQ68" s="663"/>
      <c r="AR68" s="664"/>
      <c r="AS68" s="652"/>
      <c r="AT68" s="663"/>
      <c r="AU68" s="664"/>
      <c r="AV68" s="652"/>
      <c r="AW68" s="663"/>
      <c r="AX68" s="664"/>
      <c r="AY68" s="759"/>
      <c r="AZ68" s="771"/>
      <c r="BA68" s="644"/>
      <c r="BB68" s="770"/>
      <c r="BC68" s="645"/>
      <c r="BD68" s="725"/>
      <c r="BE68" s="654"/>
      <c r="BF68" s="654"/>
    </row>
    <row r="69" spans="1:58" ht="15" customHeight="1">
      <c r="A69" s="656" t="s">
        <v>295</v>
      </c>
      <c r="B69" s="730"/>
      <c r="C69" s="667"/>
      <c r="D69" s="668"/>
      <c r="E69" s="669"/>
      <c r="F69" s="669"/>
      <c r="G69" s="731"/>
      <c r="H69" s="724"/>
      <c r="I69" s="668"/>
      <c r="J69" s="669"/>
      <c r="K69" s="670"/>
      <c r="L69" s="652"/>
      <c r="M69" s="668"/>
      <c r="N69" s="670"/>
      <c r="O69" s="652"/>
      <c r="P69" s="668"/>
      <c r="Q69" s="670"/>
      <c r="R69" s="652"/>
      <c r="S69" s="668"/>
      <c r="T69" s="670"/>
      <c r="U69" s="652"/>
      <c r="V69" s="671"/>
      <c r="W69" s="668"/>
      <c r="X69" s="670"/>
      <c r="Y69" s="652"/>
      <c r="Z69" s="668"/>
      <c r="AA69" s="669"/>
      <c r="AB69" s="669"/>
      <c r="AC69" s="669"/>
      <c r="AD69" s="669"/>
      <c r="AE69" s="669"/>
      <c r="AF69" s="669"/>
      <c r="AG69" s="669"/>
      <c r="AH69" s="669"/>
      <c r="AI69" s="669"/>
      <c r="AJ69" s="652"/>
      <c r="AK69" s="668"/>
      <c r="AL69" s="670"/>
      <c r="AM69" s="652"/>
      <c r="AN69" s="668"/>
      <c r="AO69" s="670"/>
      <c r="AP69" s="652"/>
      <c r="AQ69" s="668"/>
      <c r="AR69" s="670"/>
      <c r="AS69" s="652"/>
      <c r="AT69" s="668"/>
      <c r="AU69" s="670"/>
      <c r="AV69" s="652"/>
      <c r="AW69" s="668"/>
      <c r="AX69" s="670"/>
      <c r="AY69" s="652"/>
      <c r="AZ69" s="769"/>
      <c r="BA69" s="653"/>
      <c r="BB69" s="770"/>
      <c r="BC69" s="645"/>
      <c r="BD69" s="654">
        <f>+V69</f>
        <v>0</v>
      </c>
      <c r="BE69" s="655"/>
      <c r="BF69" s="654"/>
    </row>
    <row r="70" spans="1:58" ht="15" customHeight="1">
      <c r="A70" s="656"/>
      <c r="B70" s="725"/>
      <c r="C70" s="665"/>
      <c r="D70" s="727"/>
      <c r="E70" s="728"/>
      <c r="F70" s="728"/>
      <c r="G70" s="665"/>
      <c r="H70" s="729"/>
      <c r="I70" s="663"/>
      <c r="J70" s="684"/>
      <c r="K70" s="684"/>
      <c r="L70" s="652"/>
      <c r="M70" s="663"/>
      <c r="N70" s="684"/>
      <c r="O70" s="652"/>
      <c r="P70" s="663"/>
      <c r="Q70" s="664"/>
      <c r="R70" s="652"/>
      <c r="S70" s="663"/>
      <c r="T70" s="664"/>
      <c r="U70" s="652"/>
      <c r="V70" s="654"/>
      <c r="W70" s="663"/>
      <c r="X70" s="664"/>
      <c r="Y70" s="652"/>
      <c r="Z70" s="663"/>
      <c r="AA70" s="687"/>
      <c r="AB70" s="687"/>
      <c r="AC70" s="687"/>
      <c r="AD70" s="687"/>
      <c r="AE70" s="684"/>
      <c r="AF70" s="684"/>
      <c r="AG70" s="687"/>
      <c r="AH70" s="687"/>
      <c r="AI70" s="687"/>
      <c r="AJ70" s="652"/>
      <c r="AK70" s="663"/>
      <c r="AL70" s="664"/>
      <c r="AM70" s="665"/>
      <c r="AN70" s="663"/>
      <c r="AO70" s="664"/>
      <c r="AP70" s="665"/>
      <c r="AQ70" s="663"/>
      <c r="AR70" s="664"/>
      <c r="AS70" s="665"/>
      <c r="AT70" s="663"/>
      <c r="AU70" s="664"/>
      <c r="AV70" s="652"/>
      <c r="AW70" s="663"/>
      <c r="AX70" s="664"/>
      <c r="AY70" s="652"/>
      <c r="AZ70" s="771"/>
      <c r="BA70" s="644"/>
      <c r="BB70" s="770"/>
      <c r="BC70" s="645"/>
      <c r="BD70" s="666"/>
      <c r="BE70" s="654"/>
      <c r="BF70" s="654"/>
    </row>
    <row r="71" spans="1:58" ht="15" customHeight="1" thickBot="1">
      <c r="A71" s="732" t="s">
        <v>209</v>
      </c>
      <c r="B71" s="677">
        <f t="shared" ref="B71:G71" si="12">SUM(B$65,B$64,B$66,B$67)</f>
        <v>0</v>
      </c>
      <c r="C71" s="677"/>
      <c r="D71" s="672">
        <f t="shared" si="12"/>
        <v>0</v>
      </c>
      <c r="E71" s="721">
        <f t="shared" si="12"/>
        <v>0</v>
      </c>
      <c r="F71" s="721">
        <f t="shared" si="12"/>
        <v>0</v>
      </c>
      <c r="G71" s="756">
        <f t="shared" si="12"/>
        <v>0</v>
      </c>
      <c r="H71" s="734" t="e">
        <f>$D$71/$B$71</f>
        <v>#DIV/0!</v>
      </c>
      <c r="I71" s="672">
        <f>SUM(I$65,I$64,I$66,I$67)</f>
        <v>0</v>
      </c>
      <c r="J71" s="721">
        <f>SUM(J$65,J$64,J$66,J$67)</f>
        <v>0</v>
      </c>
      <c r="K71" s="673"/>
      <c r="L71" s="756">
        <f>SUM(L$65,L$64,L$66,L$67)</f>
        <v>0</v>
      </c>
      <c r="M71" s="672">
        <f>SUM(M$65,M$64,M$66,M$67)</f>
        <v>0</v>
      </c>
      <c r="N71" s="673"/>
      <c r="O71" s="756">
        <f>SUM(O$65,O$64,O$66,O$67)</f>
        <v>0</v>
      </c>
      <c r="P71" s="672">
        <f>SUM(P$65,P$64,P$66,P$67)</f>
        <v>0</v>
      </c>
      <c r="Q71" s="673"/>
      <c r="R71" s="756">
        <f>SUM(R$65,R$64,R$66,R$67)</f>
        <v>0</v>
      </c>
      <c r="S71" s="672">
        <f>SUM(S$65,S$64,S$66,S$67)</f>
        <v>0</v>
      </c>
      <c r="T71" s="673"/>
      <c r="U71" s="756">
        <f>SUM(U$65,U$64,U$66,U$67)</f>
        <v>0</v>
      </c>
      <c r="V71" s="677">
        <f>SUM(V$65,V$64,V$66,V$67,V$69)</f>
        <v>0</v>
      </c>
      <c r="W71" s="672">
        <f>SUM(W$65,W$64,W$66,W$67)</f>
        <v>0</v>
      </c>
      <c r="X71" s="673"/>
      <c r="Y71" s="756">
        <f t="shared" ref="Y71:AD71" si="13">SUM(Y$65,Y$64,Y$66,Y$67)</f>
        <v>0</v>
      </c>
      <c r="Z71" s="672">
        <f t="shared" si="13"/>
        <v>0</v>
      </c>
      <c r="AA71" s="721">
        <f t="shared" si="13"/>
        <v>0</v>
      </c>
      <c r="AB71" s="721">
        <f t="shared" si="13"/>
        <v>0</v>
      </c>
      <c r="AC71" s="721">
        <f t="shared" si="13"/>
        <v>0</v>
      </c>
      <c r="AD71" s="721">
        <f t="shared" si="13"/>
        <v>0</v>
      </c>
      <c r="AE71" s="721"/>
      <c r="AF71" s="721"/>
      <c r="AG71" s="721"/>
      <c r="AH71" s="721"/>
      <c r="AI71" s="721"/>
      <c r="AJ71" s="756">
        <f>SUM(AJ$65,AJ$64,AJ$66,AJ$67)</f>
        <v>0</v>
      </c>
      <c r="AK71" s="672">
        <f>SUM(AK$65,AK$64,AK$66,AK$67)</f>
        <v>0</v>
      </c>
      <c r="AL71" s="673"/>
      <c r="AM71" s="756">
        <f>SUM(AM$65,AM$64,AM$66,AM$67)</f>
        <v>0</v>
      </c>
      <c r="AN71" s="672">
        <f>SUM(AN$65,AN$64,AN$66,AN$67)</f>
        <v>0</v>
      </c>
      <c r="AO71" s="673"/>
      <c r="AP71" s="756">
        <f>SUM(AP$65,AP$64,AP$66,AP$67)</f>
        <v>0</v>
      </c>
      <c r="AQ71" s="672">
        <f>SUM(AQ$65,AQ$64,AQ$66,AQ$67)</f>
        <v>0</v>
      </c>
      <c r="AR71" s="673"/>
      <c r="AS71" s="756">
        <f>SUM(AS$65,AS$64,AS$66,AS$67)</f>
        <v>0</v>
      </c>
      <c r="AT71" s="672">
        <f>SUM(AT$65,AT$64,AT$66,AT$67)</f>
        <v>0</v>
      </c>
      <c r="AU71" s="673"/>
      <c r="AV71" s="756">
        <f>SUM(AV$65,AV$64,AV$66,AV$67)</f>
        <v>0</v>
      </c>
      <c r="AW71" s="672">
        <f>SUM(AW$65,AW$64,AW$66,AW$67)</f>
        <v>0</v>
      </c>
      <c r="AX71" s="673"/>
      <c r="AY71" s="756">
        <f>SUM(AY$65,AY$64,AY$66,AY$67)</f>
        <v>0</v>
      </c>
      <c r="AZ71" s="772"/>
      <c r="BA71" s="773"/>
      <c r="BB71" s="774"/>
      <c r="BC71" s="676"/>
      <c r="BD71" s="677">
        <f>SUM(BD64:BD67,BD69)</f>
        <v>0</v>
      </c>
      <c r="BE71" s="693">
        <f>+'T3'!AM61+'T3'!AN61</f>
        <v>0</v>
      </c>
      <c r="BF71" s="677">
        <f>BD71-BE71</f>
        <v>0</v>
      </c>
    </row>
    <row r="72" spans="1:58" ht="15" customHeight="1" thickBot="1">
      <c r="A72" s="694"/>
      <c r="B72" s="695"/>
      <c r="C72" s="695"/>
      <c r="D72" s="695"/>
      <c r="E72" s="695"/>
      <c r="F72" s="695"/>
      <c r="G72" s="695"/>
      <c r="H72" s="695"/>
      <c r="I72" s="695"/>
      <c r="J72" s="644"/>
      <c r="K72" s="695"/>
      <c r="L72" s="695"/>
      <c r="M72" s="644"/>
      <c r="N72" s="695"/>
      <c r="O72" s="695"/>
      <c r="P72" s="644"/>
      <c r="Q72" s="695"/>
      <c r="R72" s="695"/>
      <c r="S72" s="644"/>
      <c r="T72" s="695"/>
      <c r="U72" s="695"/>
      <c r="V72" s="695"/>
      <c r="W72" s="644"/>
      <c r="X72" s="695"/>
      <c r="Y72" s="695"/>
      <c r="Z72" s="644"/>
      <c r="AA72" s="644"/>
      <c r="AB72" s="644"/>
      <c r="AC72" s="644"/>
      <c r="AD72" s="644"/>
      <c r="AE72" s="695"/>
      <c r="AF72" s="695"/>
      <c r="AG72" s="695"/>
      <c r="AH72" s="695"/>
      <c r="AI72" s="695"/>
      <c r="AJ72" s="695"/>
      <c r="AK72" s="644"/>
      <c r="AL72" s="695"/>
      <c r="AM72" s="695"/>
      <c r="AN72" s="644"/>
      <c r="AO72" s="695"/>
      <c r="AP72" s="695"/>
      <c r="AQ72" s="644"/>
      <c r="AR72" s="695"/>
      <c r="AS72" s="695"/>
      <c r="AT72" s="644"/>
      <c r="AU72" s="695"/>
      <c r="AV72" s="695"/>
      <c r="AW72" s="644"/>
      <c r="AX72" s="695"/>
      <c r="AY72" s="695"/>
      <c r="AZ72" s="695"/>
      <c r="BA72" s="695"/>
      <c r="BB72" s="695"/>
      <c r="BC72" s="689"/>
      <c r="BD72" s="695"/>
      <c r="BE72" s="644"/>
      <c r="BF72" s="644"/>
    </row>
    <row r="73" spans="1:58" s="709" customFormat="1" ht="15" customHeight="1" thickBot="1">
      <c r="A73" s="701" t="s">
        <v>417</v>
      </c>
      <c r="B73" s="702">
        <f t="shared" ref="B73:J73" si="14">SUM(B$55,B$47,B$39,B$21,B$30,B$71,B$62)</f>
        <v>0</v>
      </c>
      <c r="C73" s="702">
        <f t="shared" si="14"/>
        <v>0</v>
      </c>
      <c r="D73" s="704">
        <f t="shared" si="14"/>
        <v>0</v>
      </c>
      <c r="E73" s="705">
        <f t="shared" si="14"/>
        <v>0</v>
      </c>
      <c r="F73" s="706">
        <f t="shared" si="14"/>
        <v>0</v>
      </c>
      <c r="G73" s="703">
        <f t="shared" si="14"/>
        <v>0</v>
      </c>
      <c r="H73" s="760" t="e">
        <f t="shared" si="14"/>
        <v>#DIV/0!</v>
      </c>
      <c r="I73" s="704">
        <f t="shared" si="14"/>
        <v>0</v>
      </c>
      <c r="J73" s="705">
        <f t="shared" si="14"/>
        <v>0</v>
      </c>
      <c r="K73" s="707"/>
      <c r="L73" s="703">
        <f>SUM(L$55,L$47,L$39,L$21,L$30,L$71,L$62)</f>
        <v>0</v>
      </c>
      <c r="M73" s="704">
        <f>SUM(M$55,M$47,M$39,M$21,M$30,M$71,M$62)</f>
        <v>0</v>
      </c>
      <c r="N73" s="707"/>
      <c r="O73" s="703">
        <f>SUM(O$55,O$47,O$39,O$21,O$30,O$71,O$62)</f>
        <v>0</v>
      </c>
      <c r="P73" s="704">
        <f>SUM(P$55,P$47,P$39,P$21,P$30,P$71,P$62)</f>
        <v>0</v>
      </c>
      <c r="Q73" s="707"/>
      <c r="R73" s="708">
        <f>SUM(R$55,R$47,R$39,R$21,R$30,R$71,R$62)</f>
        <v>0</v>
      </c>
      <c r="S73" s="705">
        <f>SUM(S$55,S$47,S$39,S$21,S$30,S$71,S$62)</f>
        <v>0</v>
      </c>
      <c r="T73" s="707"/>
      <c r="U73" s="703">
        <f>SUM(U$55,U$47,U$39,U$21,U$30,U$71,U$62)</f>
        <v>0</v>
      </c>
      <c r="V73" s="702">
        <f>SUM(V$55,V$47,V$39,V$21,V$30,V$71,V$62)</f>
        <v>0</v>
      </c>
      <c r="W73" s="704">
        <f>SUM(W$55,W$47,W$39,W$21,W$30,W$71,W$62)</f>
        <v>0</v>
      </c>
      <c r="X73" s="707"/>
      <c r="Y73" s="703">
        <f t="shared" ref="Y73:AD73" si="15">SUM(Y$55,Y$47,Y$39,Y$21,Y$30,Y$71,Y$62)</f>
        <v>0</v>
      </c>
      <c r="Z73" s="704">
        <f t="shared" si="15"/>
        <v>0</v>
      </c>
      <c r="AA73" s="705">
        <f t="shared" si="15"/>
        <v>0</v>
      </c>
      <c r="AB73" s="705">
        <f t="shared" si="15"/>
        <v>0</v>
      </c>
      <c r="AC73" s="705">
        <f t="shared" si="15"/>
        <v>0</v>
      </c>
      <c r="AD73" s="705">
        <f t="shared" si="15"/>
        <v>0</v>
      </c>
      <c r="AE73" s="705"/>
      <c r="AF73" s="705"/>
      <c r="AG73" s="705"/>
      <c r="AH73" s="705"/>
      <c r="AI73" s="705"/>
      <c r="AJ73" s="703">
        <f>SUM(AJ$55,AJ$47,AJ$39,AJ$21,AJ$30,AJ$71,AJ$62)</f>
        <v>0</v>
      </c>
      <c r="AK73" s="704">
        <f>SUM(AK$55,AK$47,AK$39,AK$21,AK$30,AK$71,AK$62)</f>
        <v>0</v>
      </c>
      <c r="AL73" s="707"/>
      <c r="AM73" s="703">
        <f>SUM(AM$55,AM$47,AM$39,AM$21,AM$30,AM$71,AM$62)</f>
        <v>0</v>
      </c>
      <c r="AN73" s="704">
        <f>SUM(AN$55,AN$47,AN$39,AN$21,AN$30,AN$71,AN$62)</f>
        <v>0</v>
      </c>
      <c r="AO73" s="707"/>
      <c r="AP73" s="703">
        <f>SUM(AP$55,AP$47,AP$39,AP$21,AP$30,AP$71,AP$62)</f>
        <v>0</v>
      </c>
      <c r="AQ73" s="704">
        <f>SUM(AQ$55,AQ$47,AQ$39,AQ$21,AQ$30,AQ$71,AQ$62)</f>
        <v>0</v>
      </c>
      <c r="AR73" s="707"/>
      <c r="AS73" s="703">
        <f>SUM(AS$55,AS$47,AS$39,AS$21,AS$30,AS$71,AS$62)</f>
        <v>0</v>
      </c>
      <c r="AT73" s="704">
        <f>SUM(AT$55,AT$47,AT$39,AT$21,AT$30,AT$71,AT$62)</f>
        <v>0</v>
      </c>
      <c r="AU73" s="707"/>
      <c r="AV73" s="703">
        <f>SUM(AV$55,AV$47,AV$39,AV$21,AV$30,AV$71,AV$62)</f>
        <v>0</v>
      </c>
      <c r="AW73" s="704">
        <f>SUM(AW$55,AW$47,AW$39,AW$21,AW$30,AW$71,AW$62)</f>
        <v>0</v>
      </c>
      <c r="AX73" s="707"/>
      <c r="AY73" s="703">
        <f>SUM(AY$55,AY$47,AY$39,AY$21,AY$30,AY$71,AY$62)</f>
        <v>0</v>
      </c>
      <c r="AZ73" s="704">
        <f>SUM(AZ$55,AZ$47,AZ$39,AZ$21,AZ$30,AZ$71,AZ$62)</f>
        <v>0</v>
      </c>
      <c r="BA73" s="705"/>
      <c r="BB73" s="703">
        <f>SUM(BB$55,BB$47,BB$39,BB$21,BB$30,BB$71,BB$62)</f>
        <v>0</v>
      </c>
      <c r="BC73" s="676"/>
      <c r="BD73" s="702">
        <f>SUM(V73,Y73,AJ73,AM73,AP73,AS73,AV73,AY73,BB73)</f>
        <v>0</v>
      </c>
      <c r="BE73" s="702">
        <f>+'T3'!AU61+'T3'!AW61</f>
        <v>0</v>
      </c>
      <c r="BF73" s="702">
        <f>+BD73-BE73</f>
        <v>0</v>
      </c>
    </row>
    <row r="74" spans="1:58" ht="15" customHeight="1">
      <c r="A74" s="710"/>
      <c r="B74" s="711"/>
      <c r="C74" s="711"/>
      <c r="D74" s="712"/>
      <c r="E74" s="712"/>
      <c r="F74" s="713"/>
      <c r="G74" s="712"/>
      <c r="H74" s="712"/>
      <c r="I74" s="694"/>
      <c r="J74" s="714"/>
      <c r="K74" s="694"/>
      <c r="L74" s="715"/>
      <c r="M74" s="714"/>
      <c r="N74" s="694"/>
      <c r="O74" s="715"/>
      <c r="P74" s="714"/>
      <c r="Q74" s="694"/>
      <c r="R74" s="715"/>
      <c r="S74" s="714"/>
      <c r="T74" s="694"/>
      <c r="U74" s="715"/>
      <c r="V74" s="715"/>
      <c r="W74" s="714"/>
      <c r="X74" s="716"/>
      <c r="Y74" s="715"/>
      <c r="Z74" s="714"/>
      <c r="AA74" s="714"/>
      <c r="AB74" s="714"/>
      <c r="AC74" s="714"/>
      <c r="AD74" s="714"/>
      <c r="AE74" s="716"/>
      <c r="AF74" s="716"/>
      <c r="AG74" s="716"/>
      <c r="AH74" s="716"/>
      <c r="AI74" s="716"/>
      <c r="AJ74" s="715"/>
      <c r="AK74" s="714"/>
      <c r="AL74" s="716"/>
      <c r="AM74" s="715"/>
      <c r="AN74" s="714"/>
      <c r="AO74" s="716"/>
      <c r="AP74" s="715"/>
      <c r="AQ74" s="714"/>
      <c r="AR74" s="716"/>
      <c r="AS74" s="715"/>
      <c r="AT74" s="714"/>
      <c r="AU74" s="716"/>
      <c r="AV74" s="715"/>
      <c r="AW74" s="714"/>
      <c r="AX74" s="716"/>
      <c r="AY74" s="715"/>
      <c r="AZ74" s="717"/>
      <c r="BA74" s="716"/>
      <c r="BB74" s="715"/>
      <c r="BC74" s="761" t="s">
        <v>246</v>
      </c>
      <c r="BD74" s="718">
        <f>SUM(BD71,BD62,BD55,BD47,BD39,BD30,BD21)-BD73</f>
        <v>0</v>
      </c>
      <c r="BE74" s="719">
        <f>SUM(BE71,BE62,BE55,BE47,BE39,BE30,BE21)-BE73</f>
        <v>0</v>
      </c>
      <c r="BF74" s="718">
        <f>SUM(BF71,BF62,BF55,BF47,BF39,BF30,BF21)-BF73</f>
        <v>0</v>
      </c>
    </row>
  </sheetData>
  <sheetProtection algorithmName="SHA-512" hashValue="oT7p8qvKIcyq1MZerjtEH3hT0Mv8EXn0krHrrsdhOcK2gsEhxMlmLwolSeMxvNwjEWCXMtQ/ekNiK5Aa5P4Rug==" saltValue="AACsGMz5IIGyAliQPlL49w==" spinCount="100000" sheet="1" objects="1" scenarios="1"/>
  <mergeCells count="34">
    <mergeCell ref="AW11:AY11"/>
    <mergeCell ref="AW12:AY12"/>
    <mergeCell ref="AT12:AV12"/>
    <mergeCell ref="AT11:AV11"/>
    <mergeCell ref="BD11:BD12"/>
    <mergeCell ref="AZ11:BB11"/>
    <mergeCell ref="AZ12:BB12"/>
    <mergeCell ref="BF11:BF12"/>
    <mergeCell ref="BE11:BE12"/>
    <mergeCell ref="Z11:AJ11"/>
    <mergeCell ref="AQ12:AS12"/>
    <mergeCell ref="I11:V11"/>
    <mergeCell ref="W11:Y11"/>
    <mergeCell ref="I12:L12"/>
    <mergeCell ref="M12:O12"/>
    <mergeCell ref="P12:R12"/>
    <mergeCell ref="S12:U12"/>
    <mergeCell ref="W12:Y12"/>
    <mergeCell ref="Z12:AJ12"/>
    <mergeCell ref="AK12:AM12"/>
    <mergeCell ref="AN12:AP12"/>
    <mergeCell ref="AK11:AM11"/>
    <mergeCell ref="AN11:AP11"/>
    <mergeCell ref="AQ11:AS11"/>
    <mergeCell ref="H12:H13"/>
    <mergeCell ref="A1:L1"/>
    <mergeCell ref="F5:H5"/>
    <mergeCell ref="C12:C13"/>
    <mergeCell ref="B12:B13"/>
    <mergeCell ref="D12:D13"/>
    <mergeCell ref="E12:E13"/>
    <mergeCell ref="F12:F13"/>
    <mergeCell ref="G12:G13"/>
    <mergeCell ref="F7:J7"/>
  </mergeCells>
  <dataValidations count="1">
    <dataValidation type="whole" operator="lessThan" allowBlank="1" showInputMessage="1" showErrorMessage="1" errorTitle="Negatief bedrag" error="Gelieve negatief bedrag in te geven" sqref="V19 V28 V45 V53 V69 V37" xr:uid="{00000000-0002-0000-0500-000000000000}">
      <formula1>0</formula1>
    </dataValidation>
  </dataValidations>
  <pageMargins left="0.7" right="0.7" top="0.75" bottom="0.75" header="0.3" footer="0.3"/>
  <pageSetup paperSize="8" scale="38" orientation="landscape" r:id="rId1"/>
  <colBreaks count="1" manualBreakCount="1">
    <brk id="2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Blad13"/>
  <dimension ref="A1:AM59"/>
  <sheetViews>
    <sheetView showGridLines="0" zoomScale="80" zoomScaleNormal="80" workbookViewId="0">
      <selection sqref="A1:N1"/>
    </sheetView>
  </sheetViews>
  <sheetFormatPr defaultColWidth="8.81640625" defaultRowHeight="12.5"/>
  <cols>
    <col min="1" max="1" width="2.81640625" style="919" customWidth="1"/>
    <col min="2" max="2" width="36.453125" style="919" bestFit="1" customWidth="1"/>
    <col min="3" max="3" width="60.26953125" style="919" customWidth="1"/>
    <col min="4" max="4" width="49.453125" style="919" customWidth="1"/>
    <col min="5" max="5" width="10.1796875" style="1064" customWidth="1"/>
    <col min="6" max="7" width="20.54296875" style="1064" customWidth="1"/>
    <col min="8" max="8" width="20.1796875" style="1064" customWidth="1"/>
    <col min="9" max="9" width="3.7265625" style="1064" customWidth="1"/>
    <col min="10" max="10" width="2.81640625" style="919" customWidth="1"/>
    <col min="11" max="11" width="17.54296875" style="919" customWidth="1"/>
    <col min="12" max="12" width="19.453125" style="919" customWidth="1"/>
    <col min="13" max="13" width="18.1796875" style="919" customWidth="1"/>
    <col min="14" max="14" width="8.81640625" style="919"/>
    <col min="15" max="15" width="15.1796875" style="919" customWidth="1"/>
    <col min="16" max="16" width="16.54296875" style="919" customWidth="1"/>
    <col min="17" max="17" width="18.453125" style="919" customWidth="1"/>
    <col min="18" max="18" width="18" style="919" customWidth="1"/>
    <col min="19" max="19" width="8.81640625" style="919"/>
    <col min="20" max="20" width="15.1796875" style="919" customWidth="1"/>
    <col min="21" max="21" width="15" style="919" customWidth="1"/>
    <col min="22" max="22" width="15.7265625" style="919" customWidth="1"/>
    <col min="23" max="23" width="17.453125" style="919" customWidth="1"/>
    <col min="24" max="24" width="8.81640625" style="919"/>
    <col min="25" max="25" width="16.26953125" style="919" customWidth="1"/>
    <col min="26" max="26" width="23.7265625" style="919" customWidth="1"/>
    <col min="27" max="27" width="8.81640625" style="919"/>
    <col min="28" max="28" width="14.81640625" style="919" customWidth="1"/>
    <col min="29" max="29" width="23.7265625" style="919" customWidth="1"/>
    <col min="30" max="30" width="8.81640625" style="919"/>
    <col min="31" max="31" width="15.1796875" style="919" customWidth="1"/>
    <col min="32" max="32" width="12.54296875" style="919" customWidth="1"/>
    <col min="33" max="33" width="13.26953125" style="919" customWidth="1"/>
    <col min="34" max="34" width="17.453125" style="919" customWidth="1"/>
    <col min="35" max="35" width="2.81640625" style="919" customWidth="1"/>
    <col min="36" max="36" width="15.1796875" style="919" customWidth="1"/>
    <col min="37" max="37" width="15" style="919" customWidth="1"/>
    <col min="38" max="38" width="15.7265625" style="919" customWidth="1"/>
    <col min="39" max="39" width="17.453125" style="919" customWidth="1"/>
    <col min="40" max="16384" width="8.81640625" style="919"/>
  </cols>
  <sheetData>
    <row r="1" spans="1:39" s="893" customFormat="1" ht="26.25" customHeight="1" thickBot="1">
      <c r="A1" s="1645" t="str">
        <f>"TABEL 6A: "&amp;DNB&amp;" - ELEKTRICITEIT - Tarieflijst transmissiekosten "&amp;JAAR</f>
        <v>TABEL 6A: Naam distributienetbeheerder - ELEKTRICITEIT - Tarieflijst transmissiekosten 2022</v>
      </c>
      <c r="B1" s="1646"/>
      <c r="C1" s="1646"/>
      <c r="D1" s="1646"/>
      <c r="E1" s="1646"/>
      <c r="F1" s="1646"/>
      <c r="G1" s="1646"/>
      <c r="H1" s="1646"/>
      <c r="I1" s="1646"/>
      <c r="J1" s="1646"/>
      <c r="K1" s="1646"/>
      <c r="L1" s="1646"/>
      <c r="M1" s="1646"/>
      <c r="N1" s="1647"/>
      <c r="AE1" s="894"/>
      <c r="AF1" s="894"/>
      <c r="AG1" s="894"/>
      <c r="AH1" s="894"/>
    </row>
    <row r="2" spans="1:39" s="893" customFormat="1" ht="13">
      <c r="A2" s="895"/>
      <c r="B2" s="896"/>
      <c r="C2" s="896"/>
      <c r="D2" s="896"/>
      <c r="E2" s="896"/>
      <c r="F2" s="896"/>
      <c r="G2" s="896"/>
      <c r="H2" s="896"/>
      <c r="I2" s="896"/>
      <c r="J2" s="896"/>
      <c r="AE2" s="894"/>
      <c r="AF2" s="894"/>
      <c r="AG2" s="894"/>
      <c r="AH2" s="894"/>
    </row>
    <row r="3" spans="1:39" s="2" customFormat="1" ht="15" customHeight="1" thickBot="1">
      <c r="A3" s="897"/>
      <c r="B3" s="897"/>
      <c r="C3" s="897"/>
      <c r="D3" s="898"/>
      <c r="E3" s="899"/>
      <c r="F3" s="899"/>
      <c r="G3" s="899"/>
      <c r="H3" s="899"/>
      <c r="I3" s="899"/>
    </row>
    <row r="4" spans="1:39" s="906" customFormat="1" ht="13.5" customHeight="1">
      <c r="A4" s="900"/>
      <c r="B4" s="901"/>
      <c r="C4" s="901"/>
      <c r="D4" s="902"/>
      <c r="E4" s="903"/>
      <c r="F4" s="904"/>
      <c r="G4" s="904"/>
      <c r="H4" s="904"/>
      <c r="I4" s="905"/>
      <c r="K4" s="907"/>
      <c r="L4" s="1648" t="s">
        <v>45</v>
      </c>
      <c r="M4" s="1649"/>
      <c r="N4" s="908"/>
      <c r="O4" s="1648" t="s">
        <v>205</v>
      </c>
      <c r="P4" s="1652"/>
      <c r="Q4" s="1652"/>
      <c r="R4" s="1649"/>
      <c r="S4" s="908"/>
      <c r="T4" s="1648" t="s">
        <v>46</v>
      </c>
      <c r="U4" s="1652"/>
      <c r="V4" s="1652"/>
      <c r="W4" s="1649"/>
      <c r="X4" s="908"/>
      <c r="Y4" s="1648" t="s">
        <v>61</v>
      </c>
      <c r="Z4" s="1649"/>
      <c r="AA4" s="908"/>
      <c r="AB4" s="1654" t="s">
        <v>62</v>
      </c>
      <c r="AC4" s="1655"/>
      <c r="AD4" s="908"/>
      <c r="AE4" s="1654" t="s">
        <v>210</v>
      </c>
      <c r="AF4" s="1659"/>
      <c r="AG4" s="1659"/>
      <c r="AH4" s="1655"/>
      <c r="AJ4" s="1648" t="s">
        <v>199</v>
      </c>
      <c r="AK4" s="1652"/>
      <c r="AL4" s="1652"/>
      <c r="AM4" s="1649"/>
    </row>
    <row r="5" spans="1:39" s="906" customFormat="1" ht="15.75" customHeight="1" thickBot="1">
      <c r="A5" s="909"/>
      <c r="B5" s="910"/>
      <c r="C5" s="910"/>
      <c r="D5" s="911"/>
      <c r="E5" s="905"/>
      <c r="F5" s="912"/>
      <c r="G5" s="912"/>
      <c r="H5" s="912"/>
      <c r="I5" s="905"/>
      <c r="K5" s="907"/>
      <c r="L5" s="1650"/>
      <c r="M5" s="1651"/>
      <c r="N5" s="908"/>
      <c r="O5" s="1650"/>
      <c r="P5" s="1653"/>
      <c r="Q5" s="1653"/>
      <c r="R5" s="1651"/>
      <c r="S5" s="908"/>
      <c r="T5" s="1650"/>
      <c r="U5" s="1653"/>
      <c r="V5" s="1653"/>
      <c r="W5" s="1651"/>
      <c r="X5" s="908"/>
      <c r="Y5" s="1650"/>
      <c r="Z5" s="1651"/>
      <c r="AA5" s="908"/>
      <c r="AB5" s="1656"/>
      <c r="AC5" s="1657"/>
      <c r="AD5" s="908"/>
      <c r="AE5" s="1656"/>
      <c r="AF5" s="1660"/>
      <c r="AG5" s="1660"/>
      <c r="AH5" s="1657"/>
      <c r="AJ5" s="1650"/>
      <c r="AK5" s="1653"/>
      <c r="AL5" s="1653"/>
      <c r="AM5" s="1651"/>
    </row>
    <row r="6" spans="1:39" ht="46.5" customHeight="1" thickBot="1">
      <c r="A6" s="913"/>
      <c r="B6" s="914"/>
      <c r="C6" s="914"/>
      <c r="D6" s="914"/>
      <c r="E6" s="915"/>
      <c r="F6" s="916" t="s">
        <v>287</v>
      </c>
      <c r="G6" s="917" t="s">
        <v>92</v>
      </c>
      <c r="H6" s="916" t="s">
        <v>198</v>
      </c>
      <c r="I6" s="918"/>
      <c r="K6" s="9" t="s">
        <v>63</v>
      </c>
      <c r="L6" s="920" t="s">
        <v>64</v>
      </c>
      <c r="M6" s="13" t="s">
        <v>65</v>
      </c>
      <c r="N6" s="410"/>
      <c r="O6" s="921" t="s">
        <v>66</v>
      </c>
      <c r="P6" s="922" t="s">
        <v>67</v>
      </c>
      <c r="Q6" s="923" t="s">
        <v>68</v>
      </c>
      <c r="R6" s="924" t="s">
        <v>69</v>
      </c>
      <c r="S6" s="410"/>
      <c r="T6" s="921" t="s">
        <v>66</v>
      </c>
      <c r="U6" s="922" t="s">
        <v>67</v>
      </c>
      <c r="V6" s="923" t="s">
        <v>68</v>
      </c>
      <c r="W6" s="924" t="s">
        <v>69</v>
      </c>
      <c r="X6" s="410"/>
      <c r="Y6" s="10" t="s">
        <v>70</v>
      </c>
      <c r="Z6" s="13" t="s">
        <v>71</v>
      </c>
      <c r="AA6" s="907"/>
      <c r="AB6" s="925" t="s">
        <v>70</v>
      </c>
      <c r="AC6" s="926" t="s">
        <v>71</v>
      </c>
      <c r="AD6" s="410"/>
      <c r="AE6" s="1661" t="s">
        <v>122</v>
      </c>
      <c r="AF6" s="1662"/>
      <c r="AG6" s="1661" t="s">
        <v>71</v>
      </c>
      <c r="AH6" s="1662"/>
      <c r="AJ6" s="925" t="s">
        <v>45</v>
      </c>
      <c r="AK6" s="927" t="s">
        <v>205</v>
      </c>
      <c r="AL6" s="12" t="s">
        <v>46</v>
      </c>
      <c r="AM6" s="13" t="s">
        <v>62</v>
      </c>
    </row>
    <row r="7" spans="1:39" s="907" customFormat="1" ht="46.5" customHeight="1" thickBot="1">
      <c r="A7" s="928"/>
      <c r="B7" s="929"/>
      <c r="C7" s="929"/>
      <c r="D7" s="929"/>
      <c r="E7" s="930"/>
      <c r="F7" s="931"/>
      <c r="G7" s="931"/>
      <c r="H7" s="931"/>
      <c r="I7" s="930"/>
      <c r="K7" s="9" t="s">
        <v>85</v>
      </c>
      <c r="L7" s="55"/>
      <c r="M7" s="56"/>
      <c r="N7" s="932"/>
      <c r="O7" s="55"/>
      <c r="P7" s="55"/>
      <c r="Q7" s="55"/>
      <c r="R7" s="56"/>
      <c r="S7" s="932"/>
      <c r="T7" s="55"/>
      <c r="U7" s="55"/>
      <c r="V7" s="55"/>
      <c r="W7" s="56"/>
      <c r="X7" s="932"/>
      <c r="Y7" s="55"/>
      <c r="Z7" s="56"/>
      <c r="AA7" s="933"/>
      <c r="AB7" s="55"/>
      <c r="AC7" s="57"/>
      <c r="AD7" s="932"/>
      <c r="AE7" s="55"/>
      <c r="AF7" s="56"/>
      <c r="AG7" s="190"/>
      <c r="AH7" s="56"/>
      <c r="AJ7" s="55"/>
      <c r="AK7" s="180"/>
      <c r="AL7" s="172"/>
      <c r="AM7" s="187"/>
    </row>
    <row r="8" spans="1:39" s="907" customFormat="1" ht="15" customHeight="1" thickBot="1">
      <c r="A8" s="934"/>
      <c r="B8" s="935"/>
      <c r="C8" s="935"/>
      <c r="D8" s="935"/>
      <c r="E8" s="936"/>
      <c r="F8" s="937"/>
      <c r="G8" s="937"/>
      <c r="H8" s="937"/>
      <c r="I8" s="930"/>
      <c r="K8" s="9" t="s">
        <v>86</v>
      </c>
      <c r="L8" s="55"/>
      <c r="M8" s="56"/>
      <c r="N8" s="932"/>
      <c r="O8" s="55"/>
      <c r="P8" s="55"/>
      <c r="Q8" s="55"/>
      <c r="R8" s="56"/>
      <c r="S8" s="932"/>
      <c r="T8" s="55"/>
      <c r="U8" s="55"/>
      <c r="V8" s="55"/>
      <c r="W8" s="56"/>
      <c r="X8" s="932"/>
      <c r="Y8" s="55"/>
      <c r="Z8" s="56"/>
      <c r="AA8" s="933"/>
      <c r="AB8" s="55"/>
      <c r="AC8" s="57"/>
      <c r="AD8" s="932"/>
      <c r="AE8" s="55"/>
      <c r="AF8" s="56"/>
      <c r="AG8" s="190"/>
      <c r="AH8" s="56"/>
      <c r="AJ8" s="55"/>
      <c r="AK8" s="180"/>
      <c r="AL8" s="172"/>
      <c r="AM8" s="187"/>
    </row>
    <row r="9" spans="1:39" s="410" customFormat="1" ht="17.25" customHeight="1">
      <c r="A9" s="938" t="s">
        <v>174</v>
      </c>
      <c r="B9" s="939"/>
      <c r="C9" s="939"/>
      <c r="D9" s="939"/>
      <c r="E9" s="940"/>
      <c r="F9" s="941"/>
      <c r="G9" s="941"/>
      <c r="H9" s="941"/>
      <c r="I9" s="942"/>
      <c r="J9" s="943"/>
      <c r="K9" s="944"/>
      <c r="L9" s="945"/>
      <c r="M9" s="946"/>
      <c r="N9" s="944"/>
      <c r="O9" s="945"/>
      <c r="P9" s="947"/>
      <c r="Q9" s="948"/>
      <c r="R9" s="946"/>
      <c r="S9" s="944"/>
      <c r="T9" s="945"/>
      <c r="U9" s="947"/>
      <c r="V9" s="948"/>
      <c r="W9" s="946"/>
      <c r="X9" s="944"/>
      <c r="Y9" s="945"/>
      <c r="Z9" s="946"/>
      <c r="AA9" s="944"/>
      <c r="AB9" s="949"/>
      <c r="AC9" s="950"/>
      <c r="AD9" s="944"/>
      <c r="AE9" s="945"/>
      <c r="AF9" s="946"/>
      <c r="AG9" s="948"/>
      <c r="AH9" s="946"/>
      <c r="AJ9" s="945"/>
      <c r="AK9" s="947"/>
      <c r="AL9" s="948"/>
      <c r="AM9" s="946"/>
    </row>
    <row r="10" spans="1:39" s="410" customFormat="1" ht="17.25" customHeight="1">
      <c r="A10" s="938"/>
      <c r="B10" s="939"/>
      <c r="C10" s="939" t="s">
        <v>78</v>
      </c>
      <c r="D10" s="939"/>
      <c r="E10" s="940"/>
      <c r="F10" s="289"/>
      <c r="G10" s="951"/>
      <c r="H10" s="951"/>
      <c r="I10" s="942"/>
      <c r="J10" s="943"/>
      <c r="K10" s="944"/>
      <c r="L10" s="952"/>
      <c r="M10" s="946"/>
      <c r="N10" s="944"/>
      <c r="O10" s="953"/>
      <c r="P10" s="947"/>
      <c r="Q10" s="948"/>
      <c r="R10" s="946"/>
      <c r="S10" s="944"/>
      <c r="T10" s="953"/>
      <c r="U10" s="947"/>
      <c r="V10" s="948"/>
      <c r="W10" s="946"/>
      <c r="X10" s="944"/>
      <c r="Y10" s="953"/>
      <c r="Z10" s="946"/>
      <c r="AA10" s="944"/>
      <c r="AB10" s="949"/>
      <c r="AC10" s="950"/>
      <c r="AD10" s="944"/>
      <c r="AE10" s="953"/>
      <c r="AF10" s="946"/>
      <c r="AG10" s="948"/>
      <c r="AH10" s="946"/>
      <c r="AJ10" s="953"/>
      <c r="AK10" s="947"/>
      <c r="AL10" s="948"/>
      <c r="AM10" s="946"/>
    </row>
    <row r="11" spans="1:39" s="410" customFormat="1" ht="17.25" customHeight="1">
      <c r="A11" s="938"/>
      <c r="B11" s="954"/>
      <c r="C11" s="954"/>
      <c r="D11" s="954"/>
      <c r="E11" s="955"/>
      <c r="F11" s="951"/>
      <c r="G11" s="951"/>
      <c r="H11" s="951"/>
      <c r="I11" s="956"/>
      <c r="K11" s="944"/>
      <c r="L11" s="952"/>
      <c r="M11" s="946"/>
      <c r="N11" s="944"/>
      <c r="O11" s="953"/>
      <c r="P11" s="947"/>
      <c r="Q11" s="948"/>
      <c r="R11" s="946"/>
      <c r="S11" s="944"/>
      <c r="T11" s="953"/>
      <c r="U11" s="947"/>
      <c r="V11" s="948"/>
      <c r="W11" s="946"/>
      <c r="X11" s="944"/>
      <c r="Y11" s="953"/>
      <c r="Z11" s="946"/>
      <c r="AA11" s="944"/>
      <c r="AB11" s="949"/>
      <c r="AC11" s="950"/>
      <c r="AD11" s="944"/>
      <c r="AE11" s="953"/>
      <c r="AF11" s="946"/>
      <c r="AG11" s="948"/>
      <c r="AH11" s="946"/>
      <c r="AJ11" s="953"/>
      <c r="AK11" s="947"/>
      <c r="AL11" s="948"/>
      <c r="AM11" s="946"/>
    </row>
    <row r="12" spans="1:39" s="410" customFormat="1" ht="17.25" customHeight="1">
      <c r="A12" s="182"/>
      <c r="B12" s="954"/>
      <c r="C12" s="954" t="s">
        <v>80</v>
      </c>
      <c r="D12" s="954"/>
      <c r="E12" s="957" t="s">
        <v>83</v>
      </c>
      <c r="F12" s="289"/>
      <c r="G12" s="951"/>
      <c r="H12" s="951"/>
      <c r="I12" s="956"/>
      <c r="J12" s="943"/>
      <c r="K12" s="944"/>
      <c r="L12" s="846"/>
      <c r="M12" s="847"/>
      <c r="N12" s="958"/>
      <c r="O12" s="846"/>
      <c r="P12" s="848"/>
      <c r="Q12" s="848"/>
      <c r="R12" s="847"/>
      <c r="S12" s="958"/>
      <c r="T12" s="846"/>
      <c r="U12" s="848"/>
      <c r="V12" s="848"/>
      <c r="W12" s="847"/>
      <c r="X12" s="958"/>
      <c r="Y12" s="846"/>
      <c r="Z12" s="847"/>
      <c r="AA12" s="958"/>
      <c r="AB12" s="846"/>
      <c r="AC12" s="849"/>
      <c r="AD12" s="958"/>
      <c r="AE12" s="846"/>
      <c r="AF12" s="847"/>
      <c r="AG12" s="850"/>
      <c r="AH12" s="847"/>
      <c r="AI12" s="958"/>
      <c r="AJ12" s="846"/>
      <c r="AK12" s="848"/>
      <c r="AL12" s="848"/>
      <c r="AM12" s="847"/>
    </row>
    <row r="13" spans="1:39" s="410" customFormat="1" ht="17.25" customHeight="1">
      <c r="A13" s="182"/>
      <c r="B13" s="954"/>
      <c r="C13" s="954" t="s">
        <v>79</v>
      </c>
      <c r="D13" s="954"/>
      <c r="E13" s="957" t="s">
        <v>83</v>
      </c>
      <c r="F13" s="289"/>
      <c r="G13" s="951"/>
      <c r="H13" s="951"/>
      <c r="I13" s="956"/>
      <c r="J13" s="943"/>
      <c r="K13" s="944"/>
      <c r="L13" s="959"/>
      <c r="M13" s="960"/>
      <c r="N13" s="961"/>
      <c r="O13" s="962"/>
      <c r="P13" s="963"/>
      <c r="Q13" s="964"/>
      <c r="R13" s="960"/>
      <c r="S13" s="961"/>
      <c r="T13" s="962"/>
      <c r="U13" s="963"/>
      <c r="V13" s="964"/>
      <c r="W13" s="960"/>
      <c r="X13" s="961"/>
      <c r="Y13" s="962"/>
      <c r="Z13" s="960"/>
      <c r="AA13" s="961"/>
      <c r="AB13" s="965"/>
      <c r="AC13" s="966"/>
      <c r="AD13" s="961"/>
      <c r="AE13" s="962"/>
      <c r="AF13" s="960"/>
      <c r="AG13" s="964"/>
      <c r="AH13" s="960"/>
      <c r="AI13" s="9"/>
      <c r="AJ13" s="962"/>
      <c r="AK13" s="963"/>
      <c r="AL13" s="964"/>
      <c r="AM13" s="960"/>
    </row>
    <row r="14" spans="1:39" s="410" customFormat="1" ht="17.25" customHeight="1">
      <c r="A14" s="182"/>
      <c r="B14" s="954"/>
      <c r="C14" s="954" t="s">
        <v>175</v>
      </c>
      <c r="D14" s="954"/>
      <c r="E14" s="957" t="s">
        <v>83</v>
      </c>
      <c r="F14" s="289"/>
      <c r="G14" s="951"/>
      <c r="H14" s="951"/>
      <c r="I14" s="956"/>
      <c r="J14" s="943"/>
      <c r="K14" s="944"/>
      <c r="L14" s="959"/>
      <c r="M14" s="960"/>
      <c r="N14" s="961"/>
      <c r="O14" s="962"/>
      <c r="P14" s="963"/>
      <c r="Q14" s="964"/>
      <c r="R14" s="960"/>
      <c r="S14" s="961"/>
      <c r="T14" s="962"/>
      <c r="U14" s="963"/>
      <c r="V14" s="964"/>
      <c r="W14" s="960"/>
      <c r="X14" s="961"/>
      <c r="Y14" s="962"/>
      <c r="Z14" s="960"/>
      <c r="AA14" s="961"/>
      <c r="AB14" s="965"/>
      <c r="AC14" s="966"/>
      <c r="AD14" s="961"/>
      <c r="AE14" s="962"/>
      <c r="AF14" s="960"/>
      <c r="AG14" s="964"/>
      <c r="AH14" s="960"/>
      <c r="AI14" s="9"/>
      <c r="AJ14" s="962"/>
      <c r="AK14" s="963"/>
      <c r="AL14" s="964"/>
      <c r="AM14" s="960"/>
    </row>
    <row r="15" spans="1:39" s="932" customFormat="1" ht="17.25" customHeight="1">
      <c r="A15" s="967"/>
      <c r="B15" s="968"/>
      <c r="C15" s="968"/>
      <c r="D15" s="968"/>
      <c r="E15" s="969"/>
      <c r="F15" s="970"/>
      <c r="G15" s="971"/>
      <c r="H15" s="971"/>
      <c r="I15" s="972"/>
      <c r="J15" s="635"/>
      <c r="K15" s="973"/>
      <c r="L15" s="974"/>
      <c r="M15" s="975"/>
      <c r="N15" s="976"/>
      <c r="O15" s="977"/>
      <c r="P15" s="978"/>
      <c r="Q15" s="979"/>
      <c r="R15" s="975"/>
      <c r="S15" s="976"/>
      <c r="T15" s="977"/>
      <c r="U15" s="978"/>
      <c r="V15" s="979"/>
      <c r="W15" s="975"/>
      <c r="X15" s="976"/>
      <c r="Y15" s="977"/>
      <c r="Z15" s="975"/>
      <c r="AA15" s="976"/>
      <c r="AB15" s="980"/>
      <c r="AC15" s="981"/>
      <c r="AD15" s="976"/>
      <c r="AE15" s="977"/>
      <c r="AF15" s="975"/>
      <c r="AG15" s="979"/>
      <c r="AH15" s="975"/>
      <c r="AI15" s="982"/>
      <c r="AJ15" s="977"/>
      <c r="AK15" s="978"/>
      <c r="AL15" s="979"/>
      <c r="AM15" s="975"/>
    </row>
    <row r="16" spans="1:39" s="18" customFormat="1" ht="17.25" customHeight="1">
      <c r="A16" s="182" t="s">
        <v>176</v>
      </c>
      <c r="B16" s="427" t="s">
        <v>219</v>
      </c>
      <c r="C16" s="427"/>
      <c r="D16" s="427"/>
      <c r="E16" s="983"/>
      <c r="F16" s="984"/>
      <c r="G16" s="984"/>
      <c r="H16" s="984"/>
      <c r="I16" s="985"/>
      <c r="J16" s="16"/>
      <c r="K16" s="944"/>
      <c r="L16" s="962"/>
      <c r="M16" s="960"/>
      <c r="N16" s="961"/>
      <c r="O16" s="962"/>
      <c r="P16" s="963"/>
      <c r="Q16" s="964"/>
      <c r="R16" s="960"/>
      <c r="S16" s="961"/>
      <c r="T16" s="962"/>
      <c r="U16" s="963"/>
      <c r="V16" s="964"/>
      <c r="W16" s="960"/>
      <c r="X16" s="961"/>
      <c r="Y16" s="962"/>
      <c r="Z16" s="960"/>
      <c r="AA16" s="961"/>
      <c r="AB16" s="965"/>
      <c r="AC16" s="966"/>
      <c r="AD16" s="961"/>
      <c r="AE16" s="962"/>
      <c r="AF16" s="960"/>
      <c r="AG16" s="964"/>
      <c r="AH16" s="960"/>
      <c r="AI16" s="986"/>
      <c r="AJ16" s="962"/>
      <c r="AK16" s="963"/>
      <c r="AL16" s="964"/>
      <c r="AM16" s="960"/>
    </row>
    <row r="17" spans="1:39" s="18" customFormat="1" ht="17.25" customHeight="1">
      <c r="A17" s="182"/>
      <c r="B17" s="427"/>
      <c r="C17" s="427"/>
      <c r="D17" s="427"/>
      <c r="E17" s="983"/>
      <c r="F17" s="984"/>
      <c r="G17" s="984"/>
      <c r="H17" s="984"/>
      <c r="I17" s="985"/>
      <c r="J17" s="16"/>
      <c r="K17" s="944"/>
      <c r="L17" s="962"/>
      <c r="M17" s="960"/>
      <c r="N17" s="961"/>
      <c r="O17" s="962"/>
      <c r="P17" s="963"/>
      <c r="Q17" s="964"/>
      <c r="R17" s="960"/>
      <c r="S17" s="961"/>
      <c r="T17" s="962"/>
      <c r="U17" s="963"/>
      <c r="V17" s="964"/>
      <c r="W17" s="960"/>
      <c r="X17" s="961"/>
      <c r="Y17" s="962"/>
      <c r="Z17" s="960"/>
      <c r="AA17" s="961"/>
      <c r="AB17" s="965"/>
      <c r="AC17" s="966"/>
      <c r="AD17" s="961"/>
      <c r="AE17" s="962"/>
      <c r="AF17" s="960"/>
      <c r="AG17" s="964"/>
      <c r="AH17" s="960"/>
      <c r="AI17" s="986"/>
      <c r="AJ17" s="962"/>
      <c r="AK17" s="963"/>
      <c r="AL17" s="964"/>
      <c r="AM17" s="960"/>
    </row>
    <row r="18" spans="1:39" s="18" customFormat="1" ht="17.25" customHeight="1">
      <c r="A18" s="430"/>
      <c r="B18" s="987"/>
      <c r="C18" s="988" t="s">
        <v>177</v>
      </c>
      <c r="D18" s="988"/>
      <c r="E18" s="969"/>
      <c r="F18" s="951"/>
      <c r="G18" s="951"/>
      <c r="H18" s="951"/>
      <c r="I18" s="956"/>
      <c r="J18" s="16"/>
      <c r="K18" s="944"/>
      <c r="L18" s="962"/>
      <c r="M18" s="960"/>
      <c r="N18" s="961"/>
      <c r="O18" s="962"/>
      <c r="P18" s="963"/>
      <c r="Q18" s="964"/>
      <c r="R18" s="960"/>
      <c r="S18" s="961"/>
      <c r="T18" s="962"/>
      <c r="U18" s="963"/>
      <c r="V18" s="964"/>
      <c r="W18" s="960"/>
      <c r="X18" s="961"/>
      <c r="Y18" s="962"/>
      <c r="Z18" s="960"/>
      <c r="AA18" s="961"/>
      <c r="AB18" s="965"/>
      <c r="AC18" s="966"/>
      <c r="AD18" s="961"/>
      <c r="AE18" s="962"/>
      <c r="AF18" s="960"/>
      <c r="AG18" s="964"/>
      <c r="AH18" s="960"/>
      <c r="AI18" s="986"/>
      <c r="AJ18" s="962"/>
      <c r="AK18" s="963"/>
      <c r="AL18" s="964"/>
      <c r="AM18" s="960"/>
    </row>
    <row r="19" spans="1:39" s="18" customFormat="1" ht="17.25" customHeight="1">
      <c r="A19" s="430"/>
      <c r="B19" s="987"/>
      <c r="C19" s="989" t="s">
        <v>178</v>
      </c>
      <c r="D19" s="989"/>
      <c r="E19" s="969"/>
      <c r="F19" s="951"/>
      <c r="G19" s="951"/>
      <c r="H19" s="951"/>
      <c r="I19" s="956"/>
      <c r="J19" s="16"/>
      <c r="K19" s="944"/>
      <c r="L19" s="977"/>
      <c r="M19" s="975"/>
      <c r="N19" s="976"/>
      <c r="O19" s="977"/>
      <c r="P19" s="978"/>
      <c r="Q19" s="979"/>
      <c r="R19" s="975"/>
      <c r="S19" s="976"/>
      <c r="T19" s="977"/>
      <c r="U19" s="978"/>
      <c r="V19" s="979"/>
      <c r="W19" s="975"/>
      <c r="X19" s="976"/>
      <c r="Y19" s="977"/>
      <c r="Z19" s="975"/>
      <c r="AA19" s="976"/>
      <c r="AB19" s="980"/>
      <c r="AC19" s="981"/>
      <c r="AD19" s="976"/>
      <c r="AE19" s="977"/>
      <c r="AF19" s="975"/>
      <c r="AG19" s="979"/>
      <c r="AH19" s="975"/>
      <c r="AI19" s="986"/>
      <c r="AJ19" s="977"/>
      <c r="AK19" s="978"/>
      <c r="AL19" s="979"/>
      <c r="AM19" s="975"/>
    </row>
    <row r="20" spans="1:39" s="18" customFormat="1" ht="17.25" customHeight="1">
      <c r="A20" s="430"/>
      <c r="B20" s="987"/>
      <c r="C20" s="990" t="s">
        <v>11</v>
      </c>
      <c r="D20" s="990"/>
      <c r="E20" s="969"/>
      <c r="F20" s="951"/>
      <c r="G20" s="951"/>
      <c r="H20" s="951"/>
      <c r="I20" s="956"/>
      <c r="J20" s="16"/>
      <c r="K20" s="944"/>
      <c r="L20" s="977"/>
      <c r="M20" s="975"/>
      <c r="N20" s="976"/>
      <c r="O20" s="977"/>
      <c r="P20" s="978"/>
      <c r="Q20" s="979"/>
      <c r="R20" s="975"/>
      <c r="S20" s="976"/>
      <c r="T20" s="977"/>
      <c r="U20" s="978"/>
      <c r="V20" s="979"/>
      <c r="W20" s="975"/>
      <c r="X20" s="976"/>
      <c r="Y20" s="977"/>
      <c r="Z20" s="975"/>
      <c r="AA20" s="976"/>
      <c r="AB20" s="980"/>
      <c r="AC20" s="981"/>
      <c r="AD20" s="976"/>
      <c r="AE20" s="977"/>
      <c r="AF20" s="975"/>
      <c r="AG20" s="979"/>
      <c r="AH20" s="975"/>
      <c r="AI20" s="986"/>
      <c r="AJ20" s="977"/>
      <c r="AK20" s="978"/>
      <c r="AL20" s="979"/>
      <c r="AM20" s="975"/>
    </row>
    <row r="21" spans="1:39" s="18" customFormat="1" ht="17.25" customHeight="1">
      <c r="A21" s="430"/>
      <c r="B21" s="987"/>
      <c r="C21" s="990" t="s">
        <v>12</v>
      </c>
      <c r="D21" s="990"/>
      <c r="E21" s="969" t="s">
        <v>88</v>
      </c>
      <c r="F21" s="289"/>
      <c r="G21" s="289"/>
      <c r="H21" s="289"/>
      <c r="I21" s="956"/>
      <c r="J21" s="16"/>
      <c r="K21" s="944"/>
      <c r="L21" s="851"/>
      <c r="M21" s="852"/>
      <c r="N21" s="991"/>
      <c r="O21" s="851"/>
      <c r="P21" s="853"/>
      <c r="Q21" s="853"/>
      <c r="R21" s="852"/>
      <c r="S21" s="991"/>
      <c r="T21" s="851"/>
      <c r="U21" s="853"/>
      <c r="V21" s="853"/>
      <c r="W21" s="852"/>
      <c r="X21" s="991"/>
      <c r="Y21" s="851"/>
      <c r="Z21" s="852"/>
      <c r="AA21" s="991"/>
      <c r="AB21" s="851"/>
      <c r="AC21" s="854"/>
      <c r="AD21" s="991"/>
      <c r="AE21" s="851"/>
      <c r="AF21" s="852"/>
      <c r="AG21" s="855"/>
      <c r="AH21" s="852"/>
      <c r="AI21" s="991"/>
      <c r="AJ21" s="851"/>
      <c r="AK21" s="853"/>
      <c r="AL21" s="853"/>
      <c r="AM21" s="852"/>
    </row>
    <row r="22" spans="1:39" s="18" customFormat="1" ht="17.25" customHeight="1">
      <c r="A22" s="430"/>
      <c r="B22" s="987"/>
      <c r="C22" s="992" t="s">
        <v>14</v>
      </c>
      <c r="D22" s="992"/>
      <c r="E22" s="969" t="s">
        <v>72</v>
      </c>
      <c r="F22" s="289"/>
      <c r="G22" s="289"/>
      <c r="H22" s="289"/>
      <c r="I22" s="956"/>
      <c r="J22" s="993"/>
      <c r="K22" s="944"/>
      <c r="L22" s="851"/>
      <c r="M22" s="852"/>
      <c r="N22" s="991"/>
      <c r="O22" s="851"/>
      <c r="P22" s="853"/>
      <c r="Q22" s="853"/>
      <c r="R22" s="852"/>
      <c r="S22" s="991"/>
      <c r="T22" s="851"/>
      <c r="U22" s="853"/>
      <c r="V22" s="853"/>
      <c r="W22" s="852"/>
      <c r="X22" s="991"/>
      <c r="Y22" s="851"/>
      <c r="Z22" s="852"/>
      <c r="AA22" s="991"/>
      <c r="AB22" s="851"/>
      <c r="AC22" s="854"/>
      <c r="AD22" s="991"/>
      <c r="AE22" s="851"/>
      <c r="AF22" s="852"/>
      <c r="AG22" s="855"/>
      <c r="AH22" s="852"/>
      <c r="AI22" s="991"/>
      <c r="AJ22" s="851"/>
      <c r="AK22" s="853"/>
      <c r="AL22" s="853"/>
      <c r="AM22" s="852"/>
    </row>
    <row r="23" spans="1:39" s="18" customFormat="1" ht="17.25" customHeight="1">
      <c r="A23" s="430"/>
      <c r="B23" s="987"/>
      <c r="C23" s="992"/>
      <c r="D23" s="992"/>
      <c r="E23" s="992" t="s">
        <v>179</v>
      </c>
      <c r="F23" s="289"/>
      <c r="G23" s="289"/>
      <c r="H23" s="289"/>
      <c r="I23" s="994"/>
      <c r="J23" s="995"/>
      <c r="K23" s="944"/>
      <c r="L23" s="857"/>
      <c r="M23" s="858"/>
      <c r="N23" s="996"/>
      <c r="O23" s="857"/>
      <c r="P23" s="859"/>
      <c r="Q23" s="859"/>
      <c r="R23" s="858"/>
      <c r="S23" s="996"/>
      <c r="T23" s="857"/>
      <c r="U23" s="859"/>
      <c r="V23" s="859"/>
      <c r="W23" s="858"/>
      <c r="X23" s="996"/>
      <c r="Y23" s="857"/>
      <c r="Z23" s="858"/>
      <c r="AA23" s="996"/>
      <c r="AB23" s="857"/>
      <c r="AC23" s="860"/>
      <c r="AD23" s="996"/>
      <c r="AE23" s="857"/>
      <c r="AF23" s="858"/>
      <c r="AG23" s="861"/>
      <c r="AH23" s="858"/>
      <c r="AI23" s="996"/>
      <c r="AJ23" s="857"/>
      <c r="AK23" s="859"/>
      <c r="AL23" s="859"/>
      <c r="AM23" s="858"/>
    </row>
    <row r="24" spans="1:39" s="18" customFormat="1" ht="17.25" customHeight="1">
      <c r="A24" s="430"/>
      <c r="B24" s="987"/>
      <c r="C24" s="992" t="s">
        <v>180</v>
      </c>
      <c r="D24" s="992"/>
      <c r="E24" s="969" t="s">
        <v>75</v>
      </c>
      <c r="F24" s="289"/>
      <c r="G24" s="289"/>
      <c r="H24" s="289"/>
      <c r="I24" s="956"/>
      <c r="J24" s="958"/>
      <c r="K24" s="944"/>
      <c r="L24" s="851"/>
      <c r="M24" s="852"/>
      <c r="N24" s="991"/>
      <c r="O24" s="851"/>
      <c r="P24" s="853"/>
      <c r="Q24" s="853"/>
      <c r="R24" s="852"/>
      <c r="S24" s="991"/>
      <c r="T24" s="851"/>
      <c r="U24" s="853"/>
      <c r="V24" s="853"/>
      <c r="W24" s="852"/>
      <c r="X24" s="991"/>
      <c r="Y24" s="851"/>
      <c r="Z24" s="852"/>
      <c r="AA24" s="991"/>
      <c r="AB24" s="851"/>
      <c r="AC24" s="854"/>
      <c r="AD24" s="991"/>
      <c r="AE24" s="851"/>
      <c r="AF24" s="852"/>
      <c r="AG24" s="855"/>
      <c r="AH24" s="852"/>
      <c r="AI24" s="991"/>
      <c r="AJ24" s="851"/>
      <c r="AK24" s="853"/>
      <c r="AL24" s="853"/>
      <c r="AM24" s="852"/>
    </row>
    <row r="25" spans="1:39" s="18" customFormat="1" ht="17.25" customHeight="1">
      <c r="A25" s="430"/>
      <c r="B25" s="987"/>
      <c r="C25" s="992" t="s">
        <v>181</v>
      </c>
      <c r="D25" s="992"/>
      <c r="E25" s="969" t="s">
        <v>75</v>
      </c>
      <c r="F25" s="289"/>
      <c r="G25" s="289"/>
      <c r="H25" s="289"/>
      <c r="I25" s="956"/>
      <c r="J25" s="993"/>
      <c r="K25" s="997"/>
      <c r="L25" s="851"/>
      <c r="M25" s="852"/>
      <c r="N25" s="991"/>
      <c r="O25" s="851"/>
      <c r="P25" s="853"/>
      <c r="Q25" s="853"/>
      <c r="R25" s="852"/>
      <c r="S25" s="991"/>
      <c r="T25" s="851"/>
      <c r="U25" s="853"/>
      <c r="V25" s="853"/>
      <c r="W25" s="852"/>
      <c r="X25" s="991"/>
      <c r="Y25" s="851"/>
      <c r="Z25" s="852"/>
      <c r="AA25" s="991"/>
      <c r="AB25" s="851"/>
      <c r="AC25" s="854"/>
      <c r="AD25" s="991"/>
      <c r="AE25" s="851"/>
      <c r="AF25" s="852"/>
      <c r="AG25" s="855"/>
      <c r="AH25" s="852"/>
      <c r="AI25" s="991"/>
      <c r="AJ25" s="851"/>
      <c r="AK25" s="853"/>
      <c r="AL25" s="853"/>
      <c r="AM25" s="852"/>
    </row>
    <row r="26" spans="1:39" s="18" customFormat="1" ht="17.25" customHeight="1">
      <c r="A26" s="430"/>
      <c r="B26" s="987"/>
      <c r="C26" s="992" t="s">
        <v>182</v>
      </c>
      <c r="D26" s="992"/>
      <c r="E26" s="969" t="s">
        <v>75</v>
      </c>
      <c r="F26" s="289"/>
      <c r="G26" s="289"/>
      <c r="H26" s="289"/>
      <c r="I26" s="956"/>
      <c r="J26" s="993"/>
      <c r="K26" s="997"/>
      <c r="L26" s="851"/>
      <c r="M26" s="852"/>
      <c r="N26" s="991"/>
      <c r="O26" s="851"/>
      <c r="P26" s="853"/>
      <c r="Q26" s="853"/>
      <c r="R26" s="852"/>
      <c r="S26" s="991"/>
      <c r="T26" s="851"/>
      <c r="U26" s="853"/>
      <c r="V26" s="853"/>
      <c r="W26" s="852"/>
      <c r="X26" s="991"/>
      <c r="Y26" s="851"/>
      <c r="Z26" s="852"/>
      <c r="AA26" s="991"/>
      <c r="AB26" s="851"/>
      <c r="AC26" s="854"/>
      <c r="AD26" s="991"/>
      <c r="AE26" s="851"/>
      <c r="AF26" s="852"/>
      <c r="AG26" s="855"/>
      <c r="AH26" s="852"/>
      <c r="AI26" s="991"/>
      <c r="AJ26" s="851"/>
      <c r="AK26" s="853"/>
      <c r="AL26" s="853"/>
      <c r="AM26" s="852"/>
    </row>
    <row r="27" spans="1:39" s="183" customFormat="1" ht="17.25" customHeight="1">
      <c r="A27" s="998"/>
      <c r="B27" s="987"/>
      <c r="C27" s="992"/>
      <c r="D27" s="992"/>
      <c r="E27" s="969"/>
      <c r="F27" s="970"/>
      <c r="G27" s="970"/>
      <c r="H27" s="970"/>
      <c r="I27" s="972"/>
      <c r="J27" s="999"/>
      <c r="K27" s="1000"/>
      <c r="L27" s="1001"/>
      <c r="M27" s="1002"/>
      <c r="N27" s="1003"/>
      <c r="O27" s="1001"/>
      <c r="P27" s="1004"/>
      <c r="Q27" s="1004"/>
      <c r="R27" s="1002"/>
      <c r="S27" s="1003"/>
      <c r="T27" s="1001"/>
      <c r="U27" s="1004"/>
      <c r="V27" s="1004"/>
      <c r="W27" s="1002"/>
      <c r="X27" s="1003"/>
      <c r="Y27" s="1001"/>
      <c r="Z27" s="1002"/>
      <c r="AA27" s="1003"/>
      <c r="AB27" s="1001"/>
      <c r="AC27" s="1005"/>
      <c r="AD27" s="1003"/>
      <c r="AE27" s="1001"/>
      <c r="AF27" s="1002"/>
      <c r="AG27" s="1006"/>
      <c r="AH27" s="1002"/>
      <c r="AI27" s="1003"/>
      <c r="AJ27" s="1001"/>
      <c r="AK27" s="1004"/>
      <c r="AL27" s="1004"/>
      <c r="AM27" s="1002"/>
    </row>
    <row r="28" spans="1:39" s="18" customFormat="1" ht="17.25" customHeight="1">
      <c r="A28" s="182" t="s">
        <v>183</v>
      </c>
      <c r="B28" s="427" t="s">
        <v>226</v>
      </c>
      <c r="C28" s="427"/>
      <c r="D28" s="427"/>
      <c r="E28" s="957" t="s">
        <v>75</v>
      </c>
      <c r="F28" s="289"/>
      <c r="G28" s="289"/>
      <c r="H28" s="289"/>
      <c r="I28" s="956"/>
      <c r="J28" s="986"/>
      <c r="K28" s="997"/>
      <c r="L28" s="851"/>
      <c r="M28" s="852"/>
      <c r="N28" s="991"/>
      <c r="O28" s="851"/>
      <c r="P28" s="853"/>
      <c r="Q28" s="853"/>
      <c r="R28" s="852"/>
      <c r="S28" s="991"/>
      <c r="T28" s="851"/>
      <c r="U28" s="853"/>
      <c r="V28" s="853"/>
      <c r="W28" s="852"/>
      <c r="X28" s="991"/>
      <c r="Y28" s="851"/>
      <c r="Z28" s="852"/>
      <c r="AA28" s="991"/>
      <c r="AB28" s="851"/>
      <c r="AC28" s="854"/>
      <c r="AD28" s="991"/>
      <c r="AE28" s="851"/>
      <c r="AF28" s="852"/>
      <c r="AG28" s="855"/>
      <c r="AH28" s="852"/>
      <c r="AI28" s="991"/>
      <c r="AJ28" s="851"/>
      <c r="AK28" s="853"/>
      <c r="AL28" s="853"/>
      <c r="AM28" s="852"/>
    </row>
    <row r="29" spans="1:39" s="183" customFormat="1" ht="17.25" customHeight="1">
      <c r="A29" s="967"/>
      <c r="B29" s="1007"/>
      <c r="C29" s="1007"/>
      <c r="D29" s="1007"/>
      <c r="E29" s="969"/>
      <c r="F29" s="970"/>
      <c r="G29" s="970"/>
      <c r="H29" s="970"/>
      <c r="I29" s="972"/>
      <c r="J29" s="1008"/>
      <c r="K29" s="1000"/>
      <c r="L29" s="1001"/>
      <c r="M29" s="1002"/>
      <c r="N29" s="1003"/>
      <c r="O29" s="1001"/>
      <c r="P29" s="1004"/>
      <c r="Q29" s="1004"/>
      <c r="R29" s="1002"/>
      <c r="S29" s="1003"/>
      <c r="T29" s="1001"/>
      <c r="U29" s="1004"/>
      <c r="V29" s="1004"/>
      <c r="W29" s="1002"/>
      <c r="X29" s="1003"/>
      <c r="Y29" s="1001"/>
      <c r="Z29" s="1002"/>
      <c r="AA29" s="1003"/>
      <c r="AB29" s="1001"/>
      <c r="AC29" s="1005"/>
      <c r="AD29" s="1003"/>
      <c r="AE29" s="1001"/>
      <c r="AF29" s="1002"/>
      <c r="AG29" s="1006"/>
      <c r="AH29" s="1002"/>
      <c r="AI29" s="1003"/>
      <c r="AJ29" s="1001"/>
      <c r="AK29" s="1004"/>
      <c r="AL29" s="1004"/>
      <c r="AM29" s="1002"/>
    </row>
    <row r="30" spans="1:39" s="1013" customFormat="1" ht="17.25" customHeight="1">
      <c r="A30" s="182" t="s">
        <v>220</v>
      </c>
      <c r="B30" s="427" t="s">
        <v>221</v>
      </c>
      <c r="C30" s="427"/>
      <c r="D30" s="427"/>
      <c r="E30" s="957" t="s">
        <v>75</v>
      </c>
      <c r="F30" s="862"/>
      <c r="G30" s="862"/>
      <c r="H30" s="862"/>
      <c r="I30" s="1009"/>
      <c r="J30" s="1010"/>
      <c r="K30" s="1011"/>
      <c r="L30" s="863"/>
      <c r="M30" s="864"/>
      <c r="N30" s="1012"/>
      <c r="O30" s="863"/>
      <c r="P30" s="865"/>
      <c r="Q30" s="865"/>
      <c r="R30" s="864"/>
      <c r="S30" s="1012"/>
      <c r="T30" s="863"/>
      <c r="U30" s="865"/>
      <c r="V30" s="865"/>
      <c r="W30" s="864"/>
      <c r="X30" s="1012"/>
      <c r="Y30" s="863"/>
      <c r="Z30" s="864"/>
      <c r="AA30" s="1012"/>
      <c r="AB30" s="863"/>
      <c r="AC30" s="866"/>
      <c r="AD30" s="1012"/>
      <c r="AE30" s="863"/>
      <c r="AF30" s="864"/>
      <c r="AG30" s="867"/>
      <c r="AH30" s="864"/>
      <c r="AI30" s="1012"/>
      <c r="AJ30" s="863"/>
      <c r="AK30" s="865"/>
      <c r="AL30" s="865"/>
      <c r="AM30" s="864"/>
    </row>
    <row r="31" spans="1:39" s="1024" customFormat="1" ht="17.25" customHeight="1">
      <c r="A31" s="967"/>
      <c r="B31" s="1007"/>
      <c r="C31" s="1007"/>
      <c r="D31" s="1007"/>
      <c r="E31" s="969"/>
      <c r="F31" s="1014"/>
      <c r="G31" s="1014"/>
      <c r="H31" s="1014"/>
      <c r="I31" s="1015"/>
      <c r="J31" s="1016"/>
      <c r="K31" s="1017"/>
      <c r="L31" s="1018"/>
      <c r="M31" s="1019"/>
      <c r="N31" s="1020"/>
      <c r="O31" s="1018"/>
      <c r="P31" s="1021"/>
      <c r="Q31" s="1021"/>
      <c r="R31" s="1019"/>
      <c r="S31" s="1020"/>
      <c r="T31" s="1018"/>
      <c r="U31" s="1021"/>
      <c r="V31" s="1021"/>
      <c r="W31" s="1019"/>
      <c r="X31" s="1020"/>
      <c r="Y31" s="1018"/>
      <c r="Z31" s="1019"/>
      <c r="AA31" s="1020"/>
      <c r="AB31" s="1018"/>
      <c r="AC31" s="1022"/>
      <c r="AD31" s="1020"/>
      <c r="AE31" s="1018"/>
      <c r="AF31" s="1019"/>
      <c r="AG31" s="1023"/>
      <c r="AH31" s="1019"/>
      <c r="AI31" s="1020"/>
      <c r="AJ31" s="1018"/>
      <c r="AK31" s="1021"/>
      <c r="AL31" s="1021"/>
      <c r="AM31" s="1019"/>
    </row>
    <row r="32" spans="1:39" s="1013" customFormat="1" ht="17.25" customHeight="1">
      <c r="A32" s="182" t="s">
        <v>222</v>
      </c>
      <c r="B32" s="427" t="s">
        <v>223</v>
      </c>
      <c r="C32" s="427"/>
      <c r="D32" s="427"/>
      <c r="E32" s="957" t="s">
        <v>75</v>
      </c>
      <c r="F32" s="862"/>
      <c r="G32" s="862"/>
      <c r="H32" s="862"/>
      <c r="I32" s="1009"/>
      <c r="J32" s="1010"/>
      <c r="K32" s="1011"/>
      <c r="L32" s="863"/>
      <c r="M32" s="864"/>
      <c r="N32" s="1012"/>
      <c r="O32" s="863"/>
      <c r="P32" s="865"/>
      <c r="Q32" s="865"/>
      <c r="R32" s="864"/>
      <c r="S32" s="1012"/>
      <c r="T32" s="863"/>
      <c r="U32" s="865"/>
      <c r="V32" s="865"/>
      <c r="W32" s="864"/>
      <c r="X32" s="1012"/>
      <c r="Y32" s="863"/>
      <c r="Z32" s="864"/>
      <c r="AA32" s="1012"/>
      <c r="AB32" s="863"/>
      <c r="AC32" s="866"/>
      <c r="AD32" s="1012"/>
      <c r="AE32" s="863"/>
      <c r="AF32" s="864"/>
      <c r="AG32" s="867"/>
      <c r="AH32" s="864"/>
      <c r="AI32" s="1012"/>
      <c r="AJ32" s="863"/>
      <c r="AK32" s="865"/>
      <c r="AL32" s="865"/>
      <c r="AM32" s="864"/>
    </row>
    <row r="33" spans="1:39" s="1024" customFormat="1" ht="17.25" customHeight="1">
      <c r="A33" s="967"/>
      <c r="B33" s="1007"/>
      <c r="C33" s="1007"/>
      <c r="D33" s="1007"/>
      <c r="E33" s="969"/>
      <c r="F33" s="1014"/>
      <c r="G33" s="1014"/>
      <c r="H33" s="1014"/>
      <c r="I33" s="1015"/>
      <c r="J33" s="1016"/>
      <c r="K33" s="1017"/>
      <c r="L33" s="1018"/>
      <c r="M33" s="1019"/>
      <c r="N33" s="1020"/>
      <c r="O33" s="1018"/>
      <c r="P33" s="1021"/>
      <c r="Q33" s="1021"/>
      <c r="R33" s="1019"/>
      <c r="S33" s="1020"/>
      <c r="T33" s="1018"/>
      <c r="U33" s="1021"/>
      <c r="V33" s="1021"/>
      <c r="W33" s="1019"/>
      <c r="X33" s="1020"/>
      <c r="Y33" s="1018"/>
      <c r="Z33" s="1019"/>
      <c r="AA33" s="1020"/>
      <c r="AB33" s="1018"/>
      <c r="AC33" s="1022"/>
      <c r="AD33" s="1020"/>
      <c r="AE33" s="1018"/>
      <c r="AF33" s="1019"/>
      <c r="AG33" s="1023"/>
      <c r="AH33" s="1019"/>
      <c r="AI33" s="1020"/>
      <c r="AJ33" s="1018"/>
      <c r="AK33" s="1021"/>
      <c r="AL33" s="1021"/>
      <c r="AM33" s="1019"/>
    </row>
    <row r="34" spans="1:39" s="1013" customFormat="1" ht="17.25" customHeight="1">
      <c r="A34" s="182" t="s">
        <v>224</v>
      </c>
      <c r="B34" s="427" t="s">
        <v>225</v>
      </c>
      <c r="C34" s="427"/>
      <c r="D34" s="427"/>
      <c r="E34" s="957" t="s">
        <v>75</v>
      </c>
      <c r="F34" s="862"/>
      <c r="G34" s="862"/>
      <c r="H34" s="862"/>
      <c r="I34" s="1009"/>
      <c r="J34" s="1010"/>
      <c r="K34" s="1011"/>
      <c r="L34" s="863"/>
      <c r="M34" s="864"/>
      <c r="N34" s="1012"/>
      <c r="O34" s="863"/>
      <c r="P34" s="865"/>
      <c r="Q34" s="865"/>
      <c r="R34" s="864"/>
      <c r="S34" s="1012"/>
      <c r="T34" s="863"/>
      <c r="U34" s="865"/>
      <c r="V34" s="865"/>
      <c r="W34" s="864"/>
      <c r="X34" s="1012"/>
      <c r="Y34" s="863"/>
      <c r="Z34" s="864"/>
      <c r="AA34" s="1012"/>
      <c r="AB34" s="863"/>
      <c r="AC34" s="866"/>
      <c r="AD34" s="1012"/>
      <c r="AE34" s="863"/>
      <c r="AF34" s="864"/>
      <c r="AG34" s="867"/>
      <c r="AH34" s="864"/>
      <c r="AI34" s="1012"/>
      <c r="AJ34" s="863"/>
      <c r="AK34" s="865"/>
      <c r="AL34" s="865"/>
      <c r="AM34" s="864"/>
    </row>
    <row r="35" spans="1:39" s="1024" customFormat="1" ht="17.25" customHeight="1">
      <c r="A35" s="967"/>
      <c r="B35" s="1007"/>
      <c r="C35" s="1007"/>
      <c r="D35" s="1007"/>
      <c r="E35" s="969"/>
      <c r="F35" s="1014"/>
      <c r="G35" s="1014"/>
      <c r="H35" s="1014"/>
      <c r="I35" s="1015"/>
      <c r="J35" s="1016"/>
      <c r="K35" s="1017"/>
      <c r="L35" s="1018"/>
      <c r="M35" s="1019"/>
      <c r="N35" s="1020"/>
      <c r="O35" s="1018"/>
      <c r="P35" s="1021"/>
      <c r="Q35" s="1021"/>
      <c r="R35" s="1019"/>
      <c r="S35" s="1020"/>
      <c r="T35" s="1018"/>
      <c r="U35" s="1021"/>
      <c r="V35" s="1021"/>
      <c r="W35" s="1019"/>
      <c r="X35" s="1020"/>
      <c r="Y35" s="1018"/>
      <c r="Z35" s="1019"/>
      <c r="AA35" s="1020"/>
      <c r="AB35" s="1018"/>
      <c r="AC35" s="1022"/>
      <c r="AD35" s="1020"/>
      <c r="AE35" s="1018"/>
      <c r="AF35" s="1019"/>
      <c r="AG35" s="1023"/>
      <c r="AH35" s="1019"/>
      <c r="AI35" s="1020"/>
      <c r="AJ35" s="1018"/>
      <c r="AK35" s="1021"/>
      <c r="AL35" s="1021"/>
      <c r="AM35" s="1019"/>
    </row>
    <row r="36" spans="1:39" s="18" customFormat="1" ht="17.25" customHeight="1">
      <c r="A36" s="182" t="s">
        <v>235</v>
      </c>
      <c r="B36" s="427" t="s">
        <v>29</v>
      </c>
      <c r="C36" s="427"/>
      <c r="D36" s="427"/>
      <c r="E36" s="957"/>
      <c r="F36" s="951"/>
      <c r="G36" s="951"/>
      <c r="H36" s="951"/>
      <c r="I36" s="956"/>
      <c r="J36" s="986"/>
      <c r="K36" s="944"/>
      <c r="L36" s="1025"/>
      <c r="M36" s="1026"/>
      <c r="N36" s="1003"/>
      <c r="O36" s="1025"/>
      <c r="P36" s="1027"/>
      <c r="Q36" s="1028"/>
      <c r="R36" s="1026"/>
      <c r="S36" s="1003"/>
      <c r="T36" s="1025"/>
      <c r="U36" s="1027"/>
      <c r="V36" s="1028"/>
      <c r="W36" s="1026"/>
      <c r="X36" s="1003"/>
      <c r="Y36" s="1025"/>
      <c r="Z36" s="1026"/>
      <c r="AA36" s="1003"/>
      <c r="AB36" s="1029"/>
      <c r="AC36" s="1030"/>
      <c r="AD36" s="1003"/>
      <c r="AE36" s="1025"/>
      <c r="AF36" s="1026"/>
      <c r="AG36" s="1028"/>
      <c r="AH36" s="1026"/>
      <c r="AI36" s="991"/>
      <c r="AJ36" s="1025"/>
      <c r="AK36" s="1027"/>
      <c r="AL36" s="1028"/>
      <c r="AM36" s="1026"/>
    </row>
    <row r="37" spans="1:39" s="18" customFormat="1" ht="17.25" customHeight="1">
      <c r="A37" s="430"/>
      <c r="B37" s="427" t="s">
        <v>236</v>
      </c>
      <c r="C37" s="427" t="s">
        <v>241</v>
      </c>
      <c r="D37" s="427"/>
      <c r="E37" s="957" t="s">
        <v>75</v>
      </c>
      <c r="F37" s="289"/>
      <c r="G37" s="289"/>
      <c r="H37" s="289"/>
      <c r="I37" s="956"/>
      <c r="J37" s="986"/>
      <c r="K37" s="997"/>
      <c r="L37" s="851"/>
      <c r="M37" s="852"/>
      <c r="N37" s="991"/>
      <c r="O37" s="851"/>
      <c r="P37" s="853"/>
      <c r="Q37" s="853"/>
      <c r="R37" s="852"/>
      <c r="S37" s="991"/>
      <c r="T37" s="851"/>
      <c r="U37" s="853"/>
      <c r="V37" s="853"/>
      <c r="W37" s="852"/>
      <c r="X37" s="991"/>
      <c r="Y37" s="851"/>
      <c r="Z37" s="852"/>
      <c r="AA37" s="991"/>
      <c r="AB37" s="851"/>
      <c r="AC37" s="854"/>
      <c r="AD37" s="991"/>
      <c r="AE37" s="851"/>
      <c r="AF37" s="852"/>
      <c r="AG37" s="855"/>
      <c r="AH37" s="852"/>
      <c r="AI37" s="991"/>
      <c r="AJ37" s="851"/>
      <c r="AK37" s="853"/>
      <c r="AL37" s="853"/>
      <c r="AM37" s="852"/>
    </row>
    <row r="38" spans="1:39" s="18" customFormat="1" ht="17.25" customHeight="1">
      <c r="A38" s="430"/>
      <c r="B38" s="427" t="s">
        <v>237</v>
      </c>
      <c r="C38" s="427" t="s">
        <v>242</v>
      </c>
      <c r="D38" s="427"/>
      <c r="E38" s="957" t="s">
        <v>75</v>
      </c>
      <c r="F38" s="289"/>
      <c r="G38" s="289"/>
      <c r="H38" s="289"/>
      <c r="I38" s="956"/>
      <c r="J38" s="986"/>
      <c r="K38" s="997"/>
      <c r="L38" s="851"/>
      <c r="M38" s="852"/>
      <c r="N38" s="991"/>
      <c r="O38" s="851"/>
      <c r="P38" s="853"/>
      <c r="Q38" s="853"/>
      <c r="R38" s="852"/>
      <c r="S38" s="991"/>
      <c r="T38" s="851"/>
      <c r="U38" s="853"/>
      <c r="V38" s="853"/>
      <c r="W38" s="852"/>
      <c r="X38" s="991"/>
      <c r="Y38" s="851"/>
      <c r="Z38" s="852"/>
      <c r="AA38" s="991"/>
      <c r="AB38" s="851"/>
      <c r="AC38" s="854"/>
      <c r="AD38" s="991"/>
      <c r="AE38" s="851"/>
      <c r="AF38" s="852"/>
      <c r="AG38" s="855"/>
      <c r="AH38" s="852"/>
      <c r="AI38" s="991"/>
      <c r="AJ38" s="851"/>
      <c r="AK38" s="853"/>
      <c r="AL38" s="853"/>
      <c r="AM38" s="852"/>
    </row>
    <row r="39" spans="1:39" s="18" customFormat="1" ht="17.25" customHeight="1">
      <c r="A39" s="430"/>
      <c r="B39" s="427" t="s">
        <v>238</v>
      </c>
      <c r="C39" s="427" t="s">
        <v>230</v>
      </c>
      <c r="D39" s="427"/>
      <c r="E39" s="957" t="s">
        <v>75</v>
      </c>
      <c r="F39" s="289"/>
      <c r="G39" s="289"/>
      <c r="H39" s="289"/>
      <c r="I39" s="956"/>
      <c r="J39" s="986"/>
      <c r="K39" s="997"/>
      <c r="L39" s="851"/>
      <c r="M39" s="852"/>
      <c r="N39" s="991"/>
      <c r="O39" s="851"/>
      <c r="P39" s="853"/>
      <c r="Q39" s="853"/>
      <c r="R39" s="852"/>
      <c r="S39" s="991"/>
      <c r="T39" s="851"/>
      <c r="U39" s="853"/>
      <c r="V39" s="853"/>
      <c r="W39" s="852"/>
      <c r="X39" s="991"/>
      <c r="Y39" s="851"/>
      <c r="Z39" s="852"/>
      <c r="AA39" s="991"/>
      <c r="AB39" s="851"/>
      <c r="AC39" s="854"/>
      <c r="AD39" s="991"/>
      <c r="AE39" s="851"/>
      <c r="AF39" s="852"/>
      <c r="AG39" s="855"/>
      <c r="AH39" s="852"/>
      <c r="AI39" s="991"/>
      <c r="AJ39" s="851"/>
      <c r="AK39" s="853"/>
      <c r="AL39" s="853"/>
      <c r="AM39" s="852"/>
    </row>
    <row r="40" spans="1:39" s="18" customFormat="1" ht="17.25" customHeight="1">
      <c r="A40" s="430"/>
      <c r="B40" s="427" t="s">
        <v>239</v>
      </c>
      <c r="C40" s="427" t="s">
        <v>243</v>
      </c>
      <c r="D40" s="786"/>
      <c r="E40" s="957" t="s">
        <v>75</v>
      </c>
      <c r="F40" s="289"/>
      <c r="G40" s="289"/>
      <c r="H40" s="289"/>
      <c r="I40" s="956"/>
      <c r="J40" s="986"/>
      <c r="K40" s="1000"/>
      <c r="L40" s="851"/>
      <c r="M40" s="852"/>
      <c r="N40" s="991"/>
      <c r="O40" s="851"/>
      <c r="P40" s="853"/>
      <c r="Q40" s="853"/>
      <c r="R40" s="852"/>
      <c r="S40" s="991"/>
      <c r="T40" s="851"/>
      <c r="U40" s="853"/>
      <c r="V40" s="853"/>
      <c r="W40" s="852"/>
      <c r="X40" s="991"/>
      <c r="Y40" s="851"/>
      <c r="Z40" s="852"/>
      <c r="AA40" s="991"/>
      <c r="AB40" s="851"/>
      <c r="AC40" s="854"/>
      <c r="AD40" s="991"/>
      <c r="AE40" s="851"/>
      <c r="AF40" s="852"/>
      <c r="AG40" s="855"/>
      <c r="AH40" s="852"/>
      <c r="AI40" s="991"/>
      <c r="AJ40" s="851"/>
      <c r="AK40" s="853"/>
      <c r="AL40" s="853"/>
      <c r="AM40" s="852"/>
    </row>
    <row r="41" spans="1:39" s="18" customFormat="1" ht="17.25" customHeight="1">
      <c r="A41" s="430"/>
      <c r="B41" s="427" t="s">
        <v>229</v>
      </c>
      <c r="C41" s="1007" t="s">
        <v>227</v>
      </c>
      <c r="D41" s="786"/>
      <c r="E41" s="957" t="s">
        <v>75</v>
      </c>
      <c r="F41" s="289"/>
      <c r="G41" s="289"/>
      <c r="H41" s="289"/>
      <c r="I41" s="956"/>
      <c r="J41" s="986"/>
      <c r="K41" s="1000"/>
      <c r="L41" s="851"/>
      <c r="M41" s="852"/>
      <c r="N41" s="991"/>
      <c r="O41" s="851"/>
      <c r="P41" s="853"/>
      <c r="Q41" s="853"/>
      <c r="R41" s="852"/>
      <c r="S41" s="991"/>
      <c r="T41" s="851"/>
      <c r="U41" s="853"/>
      <c r="V41" s="853"/>
      <c r="W41" s="852"/>
      <c r="X41" s="991"/>
      <c r="Y41" s="851"/>
      <c r="Z41" s="852"/>
      <c r="AA41" s="991"/>
      <c r="AB41" s="851"/>
      <c r="AC41" s="854"/>
      <c r="AD41" s="991"/>
      <c r="AE41" s="851"/>
      <c r="AF41" s="852"/>
      <c r="AG41" s="855"/>
      <c r="AH41" s="852"/>
      <c r="AI41" s="991"/>
      <c r="AJ41" s="851"/>
      <c r="AK41" s="853"/>
      <c r="AL41" s="853"/>
      <c r="AM41" s="852"/>
    </row>
    <row r="42" spans="1:39" s="18" customFormat="1" ht="17.25" customHeight="1">
      <c r="A42" s="430"/>
      <c r="B42" s="427" t="s">
        <v>240</v>
      </c>
      <c r="C42" s="786" t="s">
        <v>215</v>
      </c>
      <c r="D42" s="786"/>
      <c r="E42" s="957" t="s">
        <v>75</v>
      </c>
      <c r="F42" s="970"/>
      <c r="G42" s="970"/>
      <c r="H42" s="970"/>
      <c r="I42" s="956"/>
      <c r="J42" s="986"/>
      <c r="K42" s="944"/>
      <c r="L42" s="1025"/>
      <c r="M42" s="1026"/>
      <c r="N42" s="1003"/>
      <c r="O42" s="1025"/>
      <c r="P42" s="1027"/>
      <c r="Q42" s="1028"/>
      <c r="R42" s="1026"/>
      <c r="S42" s="1003"/>
      <c r="T42" s="1025"/>
      <c r="U42" s="1027"/>
      <c r="V42" s="1028"/>
      <c r="W42" s="1026"/>
      <c r="X42" s="1003"/>
      <c r="Y42" s="1025"/>
      <c r="Z42" s="1026"/>
      <c r="AA42" s="1003"/>
      <c r="AB42" s="1029"/>
      <c r="AC42" s="1030"/>
      <c r="AD42" s="1003"/>
      <c r="AE42" s="1025"/>
      <c r="AF42" s="1026"/>
      <c r="AG42" s="1028"/>
      <c r="AH42" s="1026"/>
      <c r="AI42" s="991"/>
      <c r="AJ42" s="1025"/>
      <c r="AK42" s="1027"/>
      <c r="AL42" s="1028"/>
      <c r="AM42" s="1026"/>
    </row>
    <row r="43" spans="1:39" s="18" customFormat="1" ht="17.25" customHeight="1">
      <c r="A43" s="430"/>
      <c r="B43" s="786"/>
      <c r="C43" s="1031" t="s">
        <v>192</v>
      </c>
      <c r="D43" s="786"/>
      <c r="E43" s="957" t="s">
        <v>75</v>
      </c>
      <c r="F43" s="289"/>
      <c r="G43" s="289"/>
      <c r="H43" s="289"/>
      <c r="I43" s="956"/>
      <c r="J43" s="986"/>
      <c r="K43" s="944"/>
      <c r="L43" s="851"/>
      <c r="M43" s="852"/>
      <c r="N43" s="991"/>
      <c r="O43" s="851"/>
      <c r="P43" s="853"/>
      <c r="Q43" s="853"/>
      <c r="R43" s="852"/>
      <c r="S43" s="991"/>
      <c r="T43" s="851"/>
      <c r="U43" s="853"/>
      <c r="V43" s="853"/>
      <c r="W43" s="852"/>
      <c r="X43" s="991"/>
      <c r="Y43" s="851"/>
      <c r="Z43" s="852"/>
      <c r="AA43" s="991"/>
      <c r="AB43" s="851"/>
      <c r="AC43" s="854"/>
      <c r="AD43" s="991"/>
      <c r="AE43" s="851"/>
      <c r="AF43" s="852"/>
      <c r="AG43" s="855"/>
      <c r="AH43" s="852"/>
      <c r="AI43" s="991"/>
      <c r="AJ43" s="851"/>
      <c r="AK43" s="853"/>
      <c r="AL43" s="853"/>
      <c r="AM43" s="852"/>
    </row>
    <row r="44" spans="1:39" s="18" customFormat="1" ht="17.25" customHeight="1">
      <c r="A44" s="430"/>
      <c r="B44" s="786"/>
      <c r="C44" s="1031" t="s">
        <v>193</v>
      </c>
      <c r="D44" s="786"/>
      <c r="E44" s="957" t="s">
        <v>75</v>
      </c>
      <c r="F44" s="289"/>
      <c r="G44" s="289"/>
      <c r="H44" s="289"/>
      <c r="I44" s="956"/>
      <c r="J44" s="986"/>
      <c r="K44" s="944"/>
      <c r="L44" s="851"/>
      <c r="M44" s="852"/>
      <c r="N44" s="991"/>
      <c r="O44" s="851"/>
      <c r="P44" s="853"/>
      <c r="Q44" s="853"/>
      <c r="R44" s="852"/>
      <c r="S44" s="991"/>
      <c r="T44" s="851"/>
      <c r="U44" s="853"/>
      <c r="V44" s="853"/>
      <c r="W44" s="852"/>
      <c r="X44" s="991"/>
      <c r="Y44" s="851"/>
      <c r="Z44" s="852"/>
      <c r="AA44" s="991"/>
      <c r="AB44" s="851"/>
      <c r="AC44" s="854"/>
      <c r="AD44" s="991"/>
      <c r="AE44" s="851"/>
      <c r="AF44" s="852"/>
      <c r="AG44" s="855"/>
      <c r="AH44" s="852"/>
      <c r="AI44" s="991"/>
      <c r="AJ44" s="851"/>
      <c r="AK44" s="853"/>
      <c r="AL44" s="853"/>
      <c r="AM44" s="852"/>
    </row>
    <row r="45" spans="1:39" s="18" customFormat="1" ht="17.25" customHeight="1">
      <c r="A45" s="430"/>
      <c r="B45" s="786"/>
      <c r="C45" s="1031" t="s">
        <v>194</v>
      </c>
      <c r="D45" s="786"/>
      <c r="E45" s="957" t="s">
        <v>75</v>
      </c>
      <c r="F45" s="289"/>
      <c r="G45" s="289"/>
      <c r="H45" s="289"/>
      <c r="I45" s="956"/>
      <c r="J45" s="986"/>
      <c r="K45" s="944"/>
      <c r="L45" s="851"/>
      <c r="M45" s="852"/>
      <c r="N45" s="991"/>
      <c r="O45" s="851"/>
      <c r="P45" s="853"/>
      <c r="Q45" s="853"/>
      <c r="R45" s="852"/>
      <c r="S45" s="991"/>
      <c r="T45" s="851"/>
      <c r="U45" s="853"/>
      <c r="V45" s="853"/>
      <c r="W45" s="852"/>
      <c r="X45" s="991"/>
      <c r="Y45" s="851"/>
      <c r="Z45" s="852"/>
      <c r="AA45" s="991"/>
      <c r="AB45" s="851"/>
      <c r="AC45" s="854"/>
      <c r="AD45" s="991"/>
      <c r="AE45" s="851"/>
      <c r="AF45" s="852"/>
      <c r="AG45" s="855"/>
      <c r="AH45" s="852"/>
      <c r="AI45" s="991"/>
      <c r="AJ45" s="851"/>
      <c r="AK45" s="853"/>
      <c r="AL45" s="853"/>
      <c r="AM45" s="852"/>
    </row>
    <row r="46" spans="1:39" s="18" customFormat="1" ht="17.25" customHeight="1">
      <c r="A46" s="430"/>
      <c r="B46" s="786"/>
      <c r="C46" s="1031" t="s">
        <v>195</v>
      </c>
      <c r="D46" s="786"/>
      <c r="E46" s="957" t="s">
        <v>75</v>
      </c>
      <c r="F46" s="289"/>
      <c r="G46" s="289"/>
      <c r="H46" s="289"/>
      <c r="I46" s="956"/>
      <c r="J46" s="986"/>
      <c r="K46" s="944"/>
      <c r="L46" s="851"/>
      <c r="M46" s="852"/>
      <c r="N46" s="991"/>
      <c r="O46" s="851"/>
      <c r="P46" s="853"/>
      <c r="Q46" s="853"/>
      <c r="R46" s="852"/>
      <c r="S46" s="991"/>
      <c r="T46" s="851"/>
      <c r="U46" s="853"/>
      <c r="V46" s="853"/>
      <c r="W46" s="852"/>
      <c r="X46" s="991"/>
      <c r="Y46" s="851"/>
      <c r="Z46" s="852"/>
      <c r="AA46" s="991"/>
      <c r="AB46" s="851"/>
      <c r="AC46" s="854"/>
      <c r="AD46" s="991"/>
      <c r="AE46" s="851"/>
      <c r="AF46" s="852"/>
      <c r="AG46" s="855"/>
      <c r="AH46" s="852"/>
      <c r="AI46" s="991"/>
      <c r="AJ46" s="851"/>
      <c r="AK46" s="853"/>
      <c r="AL46" s="853"/>
      <c r="AM46" s="852"/>
    </row>
    <row r="47" spans="1:39" s="18" customFormat="1" ht="17.25" customHeight="1">
      <c r="A47" s="430"/>
      <c r="B47" s="786"/>
      <c r="C47" s="1031" t="s">
        <v>196</v>
      </c>
      <c r="D47" s="786"/>
      <c r="E47" s="957" t="s">
        <v>75</v>
      </c>
      <c r="F47" s="289"/>
      <c r="G47" s="289"/>
      <c r="H47" s="289"/>
      <c r="I47" s="956"/>
      <c r="J47" s="986"/>
      <c r="K47" s="944"/>
      <c r="L47" s="851"/>
      <c r="M47" s="852"/>
      <c r="N47" s="991"/>
      <c r="O47" s="851"/>
      <c r="P47" s="853"/>
      <c r="Q47" s="853"/>
      <c r="R47" s="852"/>
      <c r="S47" s="991"/>
      <c r="T47" s="851"/>
      <c r="U47" s="853"/>
      <c r="V47" s="853"/>
      <c r="W47" s="852"/>
      <c r="X47" s="991"/>
      <c r="Y47" s="851"/>
      <c r="Z47" s="852"/>
      <c r="AA47" s="991"/>
      <c r="AB47" s="851"/>
      <c r="AC47" s="854"/>
      <c r="AD47" s="991"/>
      <c r="AE47" s="851"/>
      <c r="AF47" s="852"/>
      <c r="AG47" s="855"/>
      <c r="AH47" s="852"/>
      <c r="AI47" s="991"/>
      <c r="AJ47" s="851"/>
      <c r="AK47" s="853"/>
      <c r="AL47" s="853"/>
      <c r="AM47" s="852"/>
    </row>
    <row r="48" spans="1:39" s="18" customFormat="1" ht="17.25" customHeight="1">
      <c r="A48" s="430"/>
      <c r="B48" s="786"/>
      <c r="C48" s="1031" t="s">
        <v>197</v>
      </c>
      <c r="D48" s="786"/>
      <c r="E48" s="957" t="s">
        <v>75</v>
      </c>
      <c r="F48" s="289"/>
      <c r="G48" s="289"/>
      <c r="H48" s="289"/>
      <c r="I48" s="956"/>
      <c r="J48" s="986"/>
      <c r="K48" s="944"/>
      <c r="L48" s="851"/>
      <c r="M48" s="852"/>
      <c r="N48" s="991"/>
      <c r="O48" s="851"/>
      <c r="P48" s="853"/>
      <c r="Q48" s="853"/>
      <c r="R48" s="852"/>
      <c r="S48" s="991"/>
      <c r="T48" s="851"/>
      <c r="U48" s="853"/>
      <c r="V48" s="853"/>
      <c r="W48" s="852"/>
      <c r="X48" s="991"/>
      <c r="Y48" s="851"/>
      <c r="Z48" s="852"/>
      <c r="AA48" s="991"/>
      <c r="AB48" s="851"/>
      <c r="AC48" s="854"/>
      <c r="AD48" s="991"/>
      <c r="AE48" s="851"/>
      <c r="AF48" s="852"/>
      <c r="AG48" s="855"/>
      <c r="AH48" s="852"/>
      <c r="AI48" s="991"/>
      <c r="AJ48" s="851"/>
      <c r="AK48" s="853"/>
      <c r="AL48" s="853"/>
      <c r="AM48" s="852"/>
    </row>
    <row r="49" spans="1:39" s="183" customFormat="1" ht="17.25" customHeight="1">
      <c r="A49" s="998"/>
      <c r="B49" s="449"/>
      <c r="C49" s="1032"/>
      <c r="D49" s="449"/>
      <c r="E49" s="969"/>
      <c r="F49" s="970"/>
      <c r="G49" s="970"/>
      <c r="H49" s="970"/>
      <c r="I49" s="972"/>
      <c r="J49" s="1008"/>
      <c r="K49" s="973"/>
      <c r="L49" s="1033"/>
      <c r="M49" s="1002"/>
      <c r="N49" s="1003"/>
      <c r="O49" s="1033"/>
      <c r="P49" s="1004"/>
      <c r="Q49" s="1034"/>
      <c r="R49" s="1002"/>
      <c r="S49" s="1003"/>
      <c r="T49" s="1033"/>
      <c r="U49" s="1004"/>
      <c r="V49" s="1034"/>
      <c r="W49" s="1002"/>
      <c r="X49" s="1003"/>
      <c r="Y49" s="1033"/>
      <c r="Z49" s="1002"/>
      <c r="AA49" s="1003"/>
      <c r="AB49" s="1001"/>
      <c r="AC49" s="1035"/>
      <c r="AD49" s="1003"/>
      <c r="AE49" s="1033"/>
      <c r="AF49" s="1002"/>
      <c r="AG49" s="1034"/>
      <c r="AH49" s="1002"/>
      <c r="AI49" s="1003"/>
      <c r="AJ49" s="1033"/>
      <c r="AK49" s="1004"/>
      <c r="AL49" s="1034"/>
      <c r="AM49" s="1002"/>
    </row>
    <row r="50" spans="1:39" s="18" customFormat="1" ht="17.25" customHeight="1">
      <c r="A50" s="430"/>
      <c r="B50" s="427" t="s">
        <v>228</v>
      </c>
      <c r="C50" s="786" t="s">
        <v>218</v>
      </c>
      <c r="D50" s="786"/>
      <c r="E50" s="957" t="s">
        <v>75</v>
      </c>
      <c r="F50" s="862"/>
      <c r="G50" s="862"/>
      <c r="H50" s="862"/>
      <c r="I50" s="956"/>
      <c r="J50" s="986"/>
      <c r="K50" s="944"/>
      <c r="L50" s="868"/>
      <c r="M50" s="852"/>
      <c r="N50" s="991"/>
      <c r="O50" s="868"/>
      <c r="P50" s="853"/>
      <c r="Q50" s="869"/>
      <c r="R50" s="852"/>
      <c r="S50" s="991"/>
      <c r="T50" s="868"/>
      <c r="U50" s="853"/>
      <c r="V50" s="869"/>
      <c r="W50" s="852"/>
      <c r="X50" s="991"/>
      <c r="Y50" s="868"/>
      <c r="Z50" s="852"/>
      <c r="AA50" s="991"/>
      <c r="AB50" s="851"/>
      <c r="AC50" s="870"/>
      <c r="AD50" s="991"/>
      <c r="AE50" s="868"/>
      <c r="AF50" s="852"/>
      <c r="AG50" s="869"/>
      <c r="AH50" s="852"/>
      <c r="AI50" s="991"/>
      <c r="AJ50" s="868"/>
      <c r="AK50" s="853"/>
      <c r="AL50" s="869"/>
      <c r="AM50" s="852"/>
    </row>
    <row r="51" spans="1:39" s="18" customFormat="1" ht="17.25" customHeight="1">
      <c r="A51" s="182" t="s">
        <v>184</v>
      </c>
      <c r="B51" s="786"/>
      <c r="C51" s="786"/>
      <c r="D51" s="786"/>
      <c r="E51" s="1036"/>
      <c r="F51" s="951"/>
      <c r="G51" s="951"/>
      <c r="H51" s="951"/>
      <c r="I51" s="956"/>
      <c r="J51" s="986"/>
      <c r="K51" s="944"/>
      <c r="L51" s="1037"/>
      <c r="M51" s="1038"/>
      <c r="N51" s="1003"/>
      <c r="O51" s="1037"/>
      <c r="P51" s="1039"/>
      <c r="Q51" s="1040"/>
      <c r="R51" s="1038"/>
      <c r="S51" s="1003"/>
      <c r="T51" s="1037"/>
      <c r="U51" s="1039"/>
      <c r="V51" s="1040"/>
      <c r="W51" s="1038"/>
      <c r="X51" s="1003"/>
      <c r="Y51" s="1037"/>
      <c r="Z51" s="1038"/>
      <c r="AA51" s="1003"/>
      <c r="AB51" s="1041"/>
      <c r="AC51" s="1042"/>
      <c r="AD51" s="1003"/>
      <c r="AE51" s="1037"/>
      <c r="AF51" s="1038"/>
      <c r="AG51" s="1040"/>
      <c r="AH51" s="1038"/>
      <c r="AI51" s="991"/>
      <c r="AJ51" s="1037"/>
      <c r="AK51" s="1039"/>
      <c r="AL51" s="1040"/>
      <c r="AM51" s="1038"/>
    </row>
    <row r="52" spans="1:39" s="18" customFormat="1" ht="47.25" customHeight="1">
      <c r="A52" s="447"/>
      <c r="B52" s="1658" t="s">
        <v>244</v>
      </c>
      <c r="C52" s="1658"/>
      <c r="D52" s="786"/>
      <c r="E52" s="957" t="s">
        <v>75</v>
      </c>
      <c r="F52" s="289"/>
      <c r="G52" s="289"/>
      <c r="H52" s="289"/>
      <c r="I52" s="956"/>
      <c r="J52" s="986"/>
      <c r="K52" s="944"/>
      <c r="L52" s="851"/>
      <c r="M52" s="852"/>
      <c r="N52" s="991"/>
      <c r="O52" s="851"/>
      <c r="P52" s="853"/>
      <c r="Q52" s="853"/>
      <c r="R52" s="852"/>
      <c r="S52" s="991"/>
      <c r="T52" s="851"/>
      <c r="U52" s="853"/>
      <c r="V52" s="853"/>
      <c r="W52" s="852"/>
      <c r="X52" s="991"/>
      <c r="Y52" s="851"/>
      <c r="Z52" s="852"/>
      <c r="AA52" s="991"/>
      <c r="AB52" s="851"/>
      <c r="AC52" s="854"/>
      <c r="AD52" s="991"/>
      <c r="AE52" s="851"/>
      <c r="AF52" s="852"/>
      <c r="AG52" s="855"/>
      <c r="AH52" s="852"/>
      <c r="AI52" s="991"/>
      <c r="AJ52" s="851"/>
      <c r="AK52" s="853"/>
      <c r="AL52" s="853"/>
      <c r="AM52" s="852"/>
    </row>
    <row r="53" spans="1:39" s="18" customFormat="1" ht="17.25" customHeight="1">
      <c r="A53" s="447"/>
      <c r="B53" s="1043"/>
      <c r="C53" s="1044"/>
      <c r="D53" s="1036"/>
      <c r="E53" s="1036"/>
      <c r="F53" s="951"/>
      <c r="G53" s="951"/>
      <c r="H53" s="951"/>
      <c r="I53" s="956"/>
      <c r="J53" s="986"/>
      <c r="K53" s="944"/>
      <c r="L53" s="1045"/>
      <c r="M53" s="1046"/>
      <c r="N53" s="976"/>
      <c r="O53" s="1045"/>
      <c r="P53" s="1047"/>
      <c r="Q53" s="1048"/>
      <c r="R53" s="1046"/>
      <c r="S53" s="976"/>
      <c r="T53" s="1045"/>
      <c r="U53" s="1047"/>
      <c r="V53" s="1048"/>
      <c r="W53" s="1046"/>
      <c r="X53" s="976"/>
      <c r="Y53" s="1045"/>
      <c r="Z53" s="1046"/>
      <c r="AA53" s="976"/>
      <c r="AB53" s="1049"/>
      <c r="AC53" s="1050"/>
      <c r="AD53" s="976"/>
      <c r="AE53" s="1045"/>
      <c r="AF53" s="1046"/>
      <c r="AG53" s="1048"/>
      <c r="AH53" s="1046"/>
      <c r="AI53" s="986"/>
      <c r="AJ53" s="1045"/>
      <c r="AK53" s="1047"/>
      <c r="AL53" s="1048"/>
      <c r="AM53" s="1046"/>
    </row>
    <row r="54" spans="1:39" s="18" customFormat="1" ht="17.25" customHeight="1" thickBot="1">
      <c r="A54" s="1051"/>
      <c r="B54" s="1052"/>
      <c r="C54" s="1053"/>
      <c r="D54" s="1054"/>
      <c r="E54" s="1054"/>
      <c r="F54" s="1055"/>
      <c r="G54" s="1055"/>
      <c r="H54" s="1055"/>
      <c r="I54" s="956"/>
      <c r="J54" s="986"/>
      <c r="K54" s="944"/>
      <c r="L54" s="1056"/>
      <c r="M54" s="1057"/>
      <c r="N54" s="976"/>
      <c r="O54" s="1056"/>
      <c r="P54" s="1058"/>
      <c r="Q54" s="1059"/>
      <c r="R54" s="1057"/>
      <c r="S54" s="976"/>
      <c r="T54" s="1056"/>
      <c r="U54" s="1058"/>
      <c r="V54" s="1059"/>
      <c r="W54" s="1057"/>
      <c r="X54" s="976"/>
      <c r="Y54" s="1056"/>
      <c r="Z54" s="1057"/>
      <c r="AA54" s="976"/>
      <c r="AB54" s="1060"/>
      <c r="AC54" s="1061"/>
      <c r="AD54" s="976"/>
      <c r="AE54" s="1056"/>
      <c r="AF54" s="1057"/>
      <c r="AG54" s="1059"/>
      <c r="AH54" s="1057"/>
      <c r="AI54" s="986"/>
      <c r="AJ54" s="1056"/>
      <c r="AK54" s="1058"/>
      <c r="AL54" s="1059"/>
      <c r="AM54" s="1057"/>
    </row>
    <row r="55" spans="1:39" s="18" customFormat="1">
      <c r="A55" s="1062" t="s">
        <v>418</v>
      </c>
      <c r="E55" s="986"/>
      <c r="F55" s="986"/>
      <c r="G55" s="986"/>
      <c r="H55" s="986"/>
      <c r="I55" s="986"/>
      <c r="K55" s="944"/>
    </row>
    <row r="56" spans="1:39" s="18" customFormat="1">
      <c r="E56" s="986"/>
      <c r="F56" s="986"/>
      <c r="G56" s="986"/>
      <c r="H56" s="986"/>
      <c r="I56" s="986"/>
      <c r="K56" s="1063"/>
    </row>
    <row r="57" spans="1:39">
      <c r="K57" s="1065"/>
    </row>
    <row r="58" spans="1:39">
      <c r="K58" s="1066"/>
    </row>
    <row r="59" spans="1:39">
      <c r="K59" s="1066"/>
    </row>
  </sheetData>
  <mergeCells count="11">
    <mergeCell ref="AB4:AC5"/>
    <mergeCell ref="AJ4:AM5"/>
    <mergeCell ref="B52:C52"/>
    <mergeCell ref="AE4:AH5"/>
    <mergeCell ref="AE6:AF6"/>
    <mergeCell ref="AG6:AH6"/>
    <mergeCell ref="A1:N1"/>
    <mergeCell ref="L4:M5"/>
    <mergeCell ref="O4:R5"/>
    <mergeCell ref="T4:W5"/>
    <mergeCell ref="Y4:Z5"/>
  </mergeCells>
  <pageMargins left="0.70866141732283472" right="0.70866141732283472" top="0.74803149606299213" bottom="0.74803149606299213" header="0.31496062992125984" footer="0.31496062992125984"/>
  <pageSetup paperSize="8" scale="23"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Blad14"/>
  <dimension ref="A1:AN356"/>
  <sheetViews>
    <sheetView showGridLines="0" topLeftCell="A89" zoomScale="80" zoomScaleNormal="80" zoomScaleSheetLayoutView="40" workbookViewId="0">
      <selection activeCell="B119" sqref="B119"/>
    </sheetView>
  </sheetViews>
  <sheetFormatPr defaultColWidth="8.81640625" defaultRowHeight="12.5"/>
  <cols>
    <col min="1" max="1" width="17.7265625" style="192" customWidth="1"/>
    <col min="2" max="2" width="104.453125" style="192" customWidth="1"/>
    <col min="3" max="7" width="14.7265625" style="192" customWidth="1"/>
    <col min="8" max="8" width="18.1796875" style="192" customWidth="1"/>
    <col min="9" max="9" width="21.1796875" style="192" customWidth="1"/>
    <col min="10" max="13" width="14.7265625" style="192" customWidth="1"/>
    <col min="14" max="14" width="16.7265625" style="192" customWidth="1"/>
    <col min="15" max="15" width="17.7265625" style="192" customWidth="1"/>
    <col min="16" max="16" width="10.54296875" style="192" bestFit="1" customWidth="1"/>
    <col min="17" max="17" width="3.1796875" style="192" customWidth="1"/>
    <col min="18" max="16384" width="8.81640625" style="192"/>
  </cols>
  <sheetData>
    <row r="1" spans="1:40" s="2" customFormat="1" ht="18.5" thickBot="1">
      <c r="A1" s="1558" t="str">
        <f>"TABEL 6B: Aansluiting transmissienettarieven Elia en de door de DNB doorgerekende transmissiekosten voor "&amp;JAAR</f>
        <v>TABEL 6B: Aansluiting transmissienettarieven Elia en de door de DNB doorgerekende transmissiekosten voor 2022</v>
      </c>
      <c r="B1" s="1559"/>
      <c r="C1" s="1559"/>
      <c r="D1" s="1559"/>
      <c r="E1" s="1559"/>
      <c r="F1" s="1559"/>
      <c r="G1" s="1559"/>
      <c r="H1" s="1559"/>
      <c r="I1" s="1559"/>
      <c r="J1" s="1559"/>
      <c r="K1" s="1559"/>
      <c r="L1" s="1560"/>
    </row>
    <row r="2" spans="1:40" s="3" customFormat="1" ht="10.5">
      <c r="A2" s="5"/>
      <c r="B2" s="5"/>
      <c r="C2" s="5"/>
      <c r="D2" s="121"/>
      <c r="E2" s="122"/>
    </row>
    <row r="3" spans="1:40" s="165" customFormat="1" ht="15" thickBot="1">
      <c r="A3" s="4" t="s">
        <v>4</v>
      </c>
      <c r="B3" s="5"/>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5"/>
    </row>
    <row r="4" spans="1:40" s="3" customFormat="1" ht="14.5" thickBot="1">
      <c r="A4" s="1668" t="str">
        <f>DNB</f>
        <v>Naam distributienetbeheerder</v>
      </c>
      <c r="B4" s="1669"/>
      <c r="C4" s="1669"/>
      <c r="D4" s="1670"/>
      <c r="E4" s="122"/>
    </row>
    <row r="5" spans="1:40" s="3" customFormat="1" ht="10.5">
      <c r="A5" s="5"/>
      <c r="B5" s="5"/>
      <c r="C5" s="5"/>
      <c r="D5" s="121"/>
      <c r="E5" s="122"/>
    </row>
    <row r="6" spans="1:40" ht="13">
      <c r="A6" s="333" t="s">
        <v>185</v>
      </c>
    </row>
    <row r="7" spans="1:40" ht="13.5" customHeight="1">
      <c r="A7" s="334" t="s">
        <v>288</v>
      </c>
    </row>
    <row r="8" spans="1:40" ht="13.5" customHeight="1" thickBot="1">
      <c r="A8" s="334"/>
    </row>
    <row r="9" spans="1:40" ht="15.75" customHeight="1" thickBot="1">
      <c r="C9" s="1663"/>
      <c r="D9" s="1664"/>
      <c r="E9" s="1664"/>
      <c r="F9" s="1664"/>
      <c r="G9" s="1664"/>
      <c r="H9" s="1664"/>
      <c r="I9" s="1664"/>
      <c r="J9" s="1665"/>
    </row>
    <row r="10" spans="1:40" ht="72.75" customHeight="1" thickBot="1">
      <c r="A10" s="1666" t="s">
        <v>277</v>
      </c>
      <c r="B10" s="1667"/>
      <c r="C10" s="330" t="s">
        <v>282</v>
      </c>
      <c r="D10" s="123" t="s">
        <v>186</v>
      </c>
      <c r="E10" s="123" t="s">
        <v>187</v>
      </c>
      <c r="F10" s="124" t="s">
        <v>283</v>
      </c>
      <c r="G10" s="125" t="s">
        <v>186</v>
      </c>
      <c r="H10" s="123" t="s">
        <v>214</v>
      </c>
      <c r="I10" s="123" t="s">
        <v>328</v>
      </c>
      <c r="J10" s="331" t="s">
        <v>186</v>
      </c>
    </row>
    <row r="11" spans="1:40" ht="13">
      <c r="A11" s="319" t="s">
        <v>275</v>
      </c>
      <c r="B11" s="126"/>
      <c r="C11" s="1067"/>
      <c r="D11" s="1068"/>
      <c r="E11" s="1069"/>
      <c r="F11" s="1070"/>
      <c r="G11" s="1071"/>
      <c r="H11" s="1072"/>
      <c r="I11" s="1073" t="e">
        <f>T6C!D52</f>
        <v>#DIV/0!</v>
      </c>
      <c r="J11" s="1074" t="s">
        <v>188</v>
      </c>
    </row>
    <row r="12" spans="1:40">
      <c r="A12" s="127"/>
      <c r="B12" s="128"/>
      <c r="C12" s="1075"/>
      <c r="D12" s="1076"/>
      <c r="E12" s="1077"/>
      <c r="F12" s="1078"/>
      <c r="G12" s="1079"/>
      <c r="H12" s="1080"/>
      <c r="I12" s="1081"/>
      <c r="J12" s="1082"/>
    </row>
    <row r="13" spans="1:40" ht="13">
      <c r="A13" s="129" t="s">
        <v>276</v>
      </c>
      <c r="B13" s="128"/>
      <c r="C13" s="1083"/>
      <c r="D13" s="1076"/>
      <c r="E13" s="1084"/>
      <c r="F13" s="1081"/>
      <c r="G13" s="1079"/>
      <c r="H13" s="1085"/>
      <c r="I13" s="1081" t="e">
        <f>+T6C!$B$76</f>
        <v>#DIV/0!</v>
      </c>
      <c r="J13" s="1082" t="s">
        <v>189</v>
      </c>
    </row>
    <row r="14" spans="1:40">
      <c r="A14" s="127"/>
      <c r="B14" s="128"/>
      <c r="C14" s="1075"/>
      <c r="D14" s="1076"/>
      <c r="E14" s="1077"/>
      <c r="F14" s="1078"/>
      <c r="G14" s="1079"/>
      <c r="H14" s="1080"/>
      <c r="I14" s="1081"/>
      <c r="J14" s="1082"/>
    </row>
    <row r="15" spans="1:40" s="321" customFormat="1" ht="13">
      <c r="A15" s="129" t="s">
        <v>226</v>
      </c>
      <c r="B15" s="320"/>
      <c r="C15" s="137">
        <v>0</v>
      </c>
      <c r="D15" s="1076" t="s">
        <v>189</v>
      </c>
      <c r="E15" s="138">
        <v>0</v>
      </c>
      <c r="F15" s="1086">
        <f>+C15+(E15*(C15))</f>
        <v>0</v>
      </c>
      <c r="G15" s="1087" t="s">
        <v>189</v>
      </c>
      <c r="H15" s="193">
        <v>0</v>
      </c>
      <c r="I15" s="1081">
        <f>+F15-(F15*H15)</f>
        <v>0</v>
      </c>
      <c r="J15" s="1082" t="s">
        <v>189</v>
      </c>
    </row>
    <row r="16" spans="1:40">
      <c r="A16" s="127"/>
      <c r="B16" s="128"/>
      <c r="C16" s="1075"/>
      <c r="D16" s="1076"/>
      <c r="E16" s="1077"/>
      <c r="F16" s="1078"/>
      <c r="G16" s="1079"/>
      <c r="H16" s="1080"/>
      <c r="I16" s="1081"/>
      <c r="J16" s="1082"/>
    </row>
    <row r="17" spans="1:10" s="321" customFormat="1" ht="13">
      <c r="A17" s="129" t="s">
        <v>221</v>
      </c>
      <c r="B17" s="320"/>
      <c r="C17" s="137">
        <v>0</v>
      </c>
      <c r="D17" s="1076" t="s">
        <v>189</v>
      </c>
      <c r="E17" s="138">
        <v>0</v>
      </c>
      <c r="F17" s="1086">
        <f>+C17+(E17*(C17))</f>
        <v>0</v>
      </c>
      <c r="G17" s="1087" t="s">
        <v>189</v>
      </c>
      <c r="H17" s="193">
        <v>0</v>
      </c>
      <c r="I17" s="1081">
        <f>+F17-(F17*H17)</f>
        <v>0</v>
      </c>
      <c r="J17" s="1082" t="s">
        <v>189</v>
      </c>
    </row>
    <row r="18" spans="1:10">
      <c r="A18" s="127"/>
      <c r="B18" s="128"/>
      <c r="C18" s="1075"/>
      <c r="D18" s="1076"/>
      <c r="E18" s="1077"/>
      <c r="F18" s="1078"/>
      <c r="G18" s="1079"/>
      <c r="H18" s="1080"/>
      <c r="I18" s="1081"/>
      <c r="J18" s="1082"/>
    </row>
    <row r="19" spans="1:10" s="321" customFormat="1" ht="13">
      <c r="A19" s="129" t="s">
        <v>258</v>
      </c>
      <c r="B19" s="320"/>
      <c r="C19" s="137">
        <v>0</v>
      </c>
      <c r="D19" s="1076" t="s">
        <v>189</v>
      </c>
      <c r="E19" s="138">
        <v>0</v>
      </c>
      <c r="F19" s="1086">
        <f>+C19+(E19*(C19))</f>
        <v>0</v>
      </c>
      <c r="G19" s="1087" t="s">
        <v>189</v>
      </c>
      <c r="H19" s="193">
        <v>0</v>
      </c>
      <c r="I19" s="1081">
        <f>+F19-(F19*H19)</f>
        <v>0</v>
      </c>
      <c r="J19" s="1082" t="s">
        <v>189</v>
      </c>
    </row>
    <row r="20" spans="1:10">
      <c r="A20" s="127"/>
      <c r="B20" s="128"/>
      <c r="C20" s="1075"/>
      <c r="D20" s="1076"/>
      <c r="E20" s="1077"/>
      <c r="F20" s="1078"/>
      <c r="G20" s="1079"/>
      <c r="H20" s="1080"/>
      <c r="I20" s="1081"/>
      <c r="J20" s="1082"/>
    </row>
    <row r="21" spans="1:10" s="321" customFormat="1" ht="13">
      <c r="A21" s="129" t="s">
        <v>225</v>
      </c>
      <c r="B21" s="320"/>
      <c r="C21" s="137">
        <v>0</v>
      </c>
      <c r="D21" s="1076" t="s">
        <v>189</v>
      </c>
      <c r="E21" s="138">
        <v>0</v>
      </c>
      <c r="F21" s="1086">
        <f>+C21+(E21*(C21))</f>
        <v>0</v>
      </c>
      <c r="G21" s="1087" t="s">
        <v>189</v>
      </c>
      <c r="H21" s="193">
        <v>0</v>
      </c>
      <c r="I21" s="1081">
        <f>+F21-(F21*H21)</f>
        <v>0</v>
      </c>
      <c r="J21" s="1082" t="s">
        <v>189</v>
      </c>
    </row>
    <row r="22" spans="1:10">
      <c r="A22" s="127"/>
      <c r="B22" s="128"/>
      <c r="C22" s="1075"/>
      <c r="D22" s="1076"/>
      <c r="E22" s="1077"/>
      <c r="F22" s="1078"/>
      <c r="G22" s="1079"/>
      <c r="H22" s="1080"/>
      <c r="I22" s="1081"/>
      <c r="J22" s="1082"/>
    </row>
    <row r="23" spans="1:10" ht="13">
      <c r="A23" s="129" t="s">
        <v>29</v>
      </c>
      <c r="B23" s="128"/>
      <c r="C23" s="1088">
        <f>+SUM(C24,C26,C28,C30,C32,C34)</f>
        <v>0</v>
      </c>
      <c r="D23" s="1089"/>
      <c r="E23" s="1077"/>
      <c r="F23" s="1090">
        <f>+SUM(F24,F26,F28,F30,F32,F34)</f>
        <v>0</v>
      </c>
      <c r="G23" s="128"/>
      <c r="H23" s="1080"/>
      <c r="I23" s="1091">
        <f>+SUM(I24,I26,I28,I30,I32,I34)</f>
        <v>0</v>
      </c>
      <c r="J23" s="1092"/>
    </row>
    <row r="24" spans="1:10" ht="13">
      <c r="A24" s="127" t="s">
        <v>241</v>
      </c>
      <c r="B24" s="128"/>
      <c r="C24" s="137">
        <v>0</v>
      </c>
      <c r="D24" s="1076" t="s">
        <v>189</v>
      </c>
      <c r="E24" s="138">
        <v>0</v>
      </c>
      <c r="F24" s="1086">
        <f>+C24+(E24*(C24))</f>
        <v>0</v>
      </c>
      <c r="G24" s="1079" t="s">
        <v>189</v>
      </c>
      <c r="H24" s="193">
        <v>0</v>
      </c>
      <c r="I24" s="1081">
        <f>+F24-(F24*H24)</f>
        <v>0</v>
      </c>
      <c r="J24" s="1082" t="s">
        <v>189</v>
      </c>
    </row>
    <row r="25" spans="1:10" ht="13">
      <c r="A25" s="130"/>
      <c r="B25" s="128"/>
      <c r="C25" s="1075"/>
      <c r="D25" s="1076"/>
      <c r="E25" s="1077"/>
      <c r="F25" s="1078"/>
      <c r="G25" s="1079"/>
      <c r="H25" s="1080"/>
      <c r="I25" s="1081"/>
      <c r="J25" s="1082"/>
    </row>
    <row r="26" spans="1:10" ht="13">
      <c r="A26" s="127" t="s">
        <v>242</v>
      </c>
      <c r="B26" s="128"/>
      <c r="C26" s="137">
        <v>0</v>
      </c>
      <c r="D26" s="1076" t="s">
        <v>189</v>
      </c>
      <c r="E26" s="138">
        <v>0</v>
      </c>
      <c r="F26" s="1086">
        <f>+C26+(E26*(C26))</f>
        <v>0</v>
      </c>
      <c r="G26" s="1079" t="s">
        <v>189</v>
      </c>
      <c r="H26" s="193">
        <v>0</v>
      </c>
      <c r="I26" s="1081">
        <f>+F26-(F26*H26)</f>
        <v>0</v>
      </c>
      <c r="J26" s="1082" t="s">
        <v>189</v>
      </c>
    </row>
    <row r="27" spans="1:10">
      <c r="A27" s="127"/>
      <c r="B27" s="128"/>
      <c r="C27" s="1075"/>
      <c r="D27" s="1076"/>
      <c r="E27" s="1077"/>
      <c r="F27" s="1078"/>
      <c r="G27" s="1079"/>
      <c r="H27" s="1080"/>
      <c r="I27" s="1081"/>
      <c r="J27" s="1082"/>
    </row>
    <row r="28" spans="1:10" ht="13">
      <c r="A28" s="127" t="s">
        <v>230</v>
      </c>
      <c r="B28" s="128"/>
      <c r="C28" s="137">
        <v>0</v>
      </c>
      <c r="D28" s="1076" t="s">
        <v>189</v>
      </c>
      <c r="E28" s="138">
        <v>0</v>
      </c>
      <c r="F28" s="1086">
        <f>+C28+(E28*(C28))</f>
        <v>0</v>
      </c>
      <c r="G28" s="1079" t="s">
        <v>189</v>
      </c>
      <c r="H28" s="193">
        <v>0</v>
      </c>
      <c r="I28" s="1081">
        <f>+F28-(F28*H28)</f>
        <v>0</v>
      </c>
      <c r="J28" s="1082" t="s">
        <v>189</v>
      </c>
    </row>
    <row r="29" spans="1:10">
      <c r="A29" s="127"/>
      <c r="B29" s="128"/>
      <c r="C29" s="1093"/>
      <c r="D29" s="1089"/>
      <c r="E29" s="1077"/>
      <c r="F29" s="1089"/>
      <c r="G29" s="128"/>
      <c r="H29" s="1080"/>
      <c r="I29" s="1081"/>
      <c r="J29" s="1092"/>
    </row>
    <row r="30" spans="1:10" ht="13">
      <c r="A30" s="127" t="s">
        <v>243</v>
      </c>
      <c r="B30" s="128"/>
      <c r="C30" s="137">
        <v>0</v>
      </c>
      <c r="D30" s="1076" t="s">
        <v>189</v>
      </c>
      <c r="E30" s="138">
        <v>0</v>
      </c>
      <c r="F30" s="1086">
        <f>+C30+(E30*(C30))</f>
        <v>0</v>
      </c>
      <c r="G30" s="1079" t="s">
        <v>189</v>
      </c>
      <c r="H30" s="193">
        <v>0</v>
      </c>
      <c r="I30" s="1081">
        <f>+F30-(F30*H30)</f>
        <v>0</v>
      </c>
      <c r="J30" s="1082" t="s">
        <v>189</v>
      </c>
    </row>
    <row r="31" spans="1:10">
      <c r="A31" s="127"/>
      <c r="B31" s="128"/>
      <c r="C31" s="1093"/>
      <c r="D31" s="1089"/>
      <c r="E31" s="1077"/>
      <c r="F31" s="1089"/>
      <c r="G31" s="128"/>
      <c r="H31" s="1080"/>
      <c r="I31" s="1081"/>
      <c r="J31" s="1092"/>
    </row>
    <row r="32" spans="1:10" ht="13">
      <c r="A32" s="127" t="s">
        <v>227</v>
      </c>
      <c r="B32" s="128"/>
      <c r="C32" s="137">
        <v>0</v>
      </c>
      <c r="D32" s="1076" t="s">
        <v>189</v>
      </c>
      <c r="E32" s="138">
        <v>0</v>
      </c>
      <c r="F32" s="1086">
        <f>+C32+(E32*(C32))</f>
        <v>0</v>
      </c>
      <c r="G32" s="1079" t="s">
        <v>189</v>
      </c>
      <c r="H32" s="193">
        <v>0</v>
      </c>
      <c r="I32" s="1081">
        <f>+F32-(F32*H32)</f>
        <v>0</v>
      </c>
      <c r="J32" s="1082" t="s">
        <v>189</v>
      </c>
    </row>
    <row r="33" spans="1:10">
      <c r="A33" s="127"/>
      <c r="B33" s="128"/>
      <c r="C33" s="1093"/>
      <c r="D33" s="1089"/>
      <c r="E33" s="1077"/>
      <c r="F33" s="1089"/>
      <c r="G33" s="128"/>
      <c r="H33" s="1080"/>
      <c r="I33" s="1081"/>
      <c r="J33" s="1092"/>
    </row>
    <row r="34" spans="1:10" ht="13">
      <c r="A34" s="127" t="s">
        <v>218</v>
      </c>
      <c r="B34" s="128"/>
      <c r="C34" s="137">
        <v>0</v>
      </c>
      <c r="D34" s="1076" t="s">
        <v>189</v>
      </c>
      <c r="E34" s="138">
        <v>0</v>
      </c>
      <c r="F34" s="1086">
        <f>+C34+(E34*(C34))</f>
        <v>0</v>
      </c>
      <c r="G34" s="1079" t="s">
        <v>189</v>
      </c>
      <c r="H34" s="193">
        <v>0</v>
      </c>
      <c r="I34" s="1081">
        <f>+F34-(F34*H34)</f>
        <v>0</v>
      </c>
      <c r="J34" s="1082" t="s">
        <v>189</v>
      </c>
    </row>
    <row r="35" spans="1:10" ht="13.5" thickBot="1">
      <c r="A35" s="127"/>
      <c r="B35" s="128"/>
      <c r="C35" s="1083"/>
      <c r="D35" s="1094"/>
      <c r="E35" s="1084"/>
      <c r="F35" s="1086"/>
      <c r="G35" s="1079"/>
      <c r="H35" s="1085"/>
      <c r="I35" s="1081"/>
      <c r="J35" s="1082"/>
    </row>
    <row r="36" spans="1:10" s="132" customFormat="1" ht="13.5" thickBot="1">
      <c r="A36" s="286" t="s">
        <v>190</v>
      </c>
      <c r="B36" s="287"/>
      <c r="C36" s="322"/>
      <c r="D36" s="880"/>
      <c r="E36" s="131"/>
      <c r="F36" s="131"/>
      <c r="G36" s="880"/>
      <c r="H36" s="880"/>
      <c r="I36" s="135" t="e">
        <f>I11</f>
        <v>#DIV/0!</v>
      </c>
      <c r="J36" s="881"/>
    </row>
    <row r="37" spans="1:10" s="136" customFormat="1" ht="13.5" thickBot="1">
      <c r="A37" s="133" t="s">
        <v>191</v>
      </c>
      <c r="B37" s="134"/>
      <c r="C37" s="323">
        <f>+C15+C17+C19+C21+C23</f>
        <v>0</v>
      </c>
      <c r="D37" s="135"/>
      <c r="E37" s="135"/>
      <c r="F37" s="135">
        <f>+F15+F17+F19+F21+F23</f>
        <v>0</v>
      </c>
      <c r="G37" s="135"/>
      <c r="H37" s="135"/>
      <c r="I37" s="135" t="e">
        <f>+I15+I17+I19+I21+I23+I13</f>
        <v>#DIV/0!</v>
      </c>
      <c r="J37" s="332"/>
    </row>
    <row r="39" spans="1:10" ht="13" thickBot="1"/>
    <row r="40" spans="1:10" ht="15.75" customHeight="1" thickBot="1">
      <c r="C40" s="1663"/>
      <c r="D40" s="1664"/>
      <c r="E40" s="1664"/>
      <c r="F40" s="1664"/>
      <c r="G40" s="1664"/>
      <c r="H40" s="1664"/>
      <c r="I40" s="1664"/>
      <c r="J40" s="1665"/>
    </row>
    <row r="41" spans="1:10" ht="72.75" customHeight="1" thickBot="1">
      <c r="A41" s="1666" t="s">
        <v>278</v>
      </c>
      <c r="B41" s="1667"/>
      <c r="C41" s="330" t="s">
        <v>282</v>
      </c>
      <c r="D41" s="123" t="s">
        <v>186</v>
      </c>
      <c r="E41" s="123" t="s">
        <v>187</v>
      </c>
      <c r="F41" s="124" t="s">
        <v>283</v>
      </c>
      <c r="G41" s="125" t="s">
        <v>186</v>
      </c>
      <c r="H41" s="123" t="s">
        <v>214</v>
      </c>
      <c r="I41" s="123" t="s">
        <v>328</v>
      </c>
      <c r="J41" s="331" t="s">
        <v>186</v>
      </c>
    </row>
    <row r="42" spans="1:10" ht="13">
      <c r="A42" s="319" t="s">
        <v>275</v>
      </c>
      <c r="B42" s="126"/>
      <c r="C42" s="1067"/>
      <c r="D42" s="1068"/>
      <c r="E42" s="1069"/>
      <c r="F42" s="1070"/>
      <c r="G42" s="1071"/>
      <c r="H42" s="1072"/>
      <c r="I42" s="1073" t="e">
        <f>T6C!D52</f>
        <v>#DIV/0!</v>
      </c>
      <c r="J42" s="1074" t="s">
        <v>188</v>
      </c>
    </row>
    <row r="43" spans="1:10">
      <c r="A43" s="127"/>
      <c r="B43" s="128"/>
      <c r="C43" s="1075"/>
      <c r="D43" s="1076"/>
      <c r="E43" s="1077"/>
      <c r="F43" s="1078"/>
      <c r="G43" s="1079"/>
      <c r="H43" s="1080"/>
      <c r="I43" s="1081"/>
      <c r="J43" s="1082"/>
    </row>
    <row r="44" spans="1:10" ht="13">
      <c r="A44" s="129" t="s">
        <v>276</v>
      </c>
      <c r="B44" s="128"/>
      <c r="C44" s="1083"/>
      <c r="D44" s="1076"/>
      <c r="E44" s="1084"/>
      <c r="F44" s="1086"/>
      <c r="G44" s="1079"/>
      <c r="H44" s="1085"/>
      <c r="I44" s="1081" t="e">
        <f>+T6C!$B$76</f>
        <v>#DIV/0!</v>
      </c>
      <c r="J44" s="1082" t="s">
        <v>189</v>
      </c>
    </row>
    <row r="45" spans="1:10">
      <c r="A45" s="127"/>
      <c r="B45" s="128"/>
      <c r="C45" s="1075"/>
      <c r="D45" s="1076"/>
      <c r="E45" s="1077"/>
      <c r="F45" s="1078"/>
      <c r="G45" s="1079"/>
      <c r="H45" s="1080"/>
      <c r="I45" s="1081"/>
      <c r="J45" s="1082"/>
    </row>
    <row r="46" spans="1:10" s="321" customFormat="1" ht="13">
      <c r="A46" s="129" t="s">
        <v>226</v>
      </c>
      <c r="B46" s="320"/>
      <c r="C46" s="137">
        <v>0</v>
      </c>
      <c r="D46" s="1076" t="s">
        <v>189</v>
      </c>
      <c r="E46" s="138">
        <v>0</v>
      </c>
      <c r="F46" s="1086">
        <f>+C46+(E46*(C46))</f>
        <v>0</v>
      </c>
      <c r="G46" s="1087" t="s">
        <v>189</v>
      </c>
      <c r="H46" s="193">
        <v>0</v>
      </c>
      <c r="I46" s="1081">
        <f>+F46-(F46*H46)</f>
        <v>0</v>
      </c>
      <c r="J46" s="1082" t="s">
        <v>189</v>
      </c>
    </row>
    <row r="47" spans="1:10">
      <c r="A47" s="127"/>
      <c r="B47" s="128"/>
      <c r="C47" s="1075"/>
      <c r="D47" s="1076"/>
      <c r="E47" s="1077"/>
      <c r="F47" s="1078"/>
      <c r="G47" s="1079"/>
      <c r="H47" s="1080"/>
      <c r="I47" s="1081"/>
      <c r="J47" s="1082"/>
    </row>
    <row r="48" spans="1:10" s="321" customFormat="1" ht="13">
      <c r="A48" s="129" t="s">
        <v>221</v>
      </c>
      <c r="B48" s="320"/>
      <c r="C48" s="137">
        <v>0</v>
      </c>
      <c r="D48" s="1076" t="s">
        <v>189</v>
      </c>
      <c r="E48" s="138">
        <v>0</v>
      </c>
      <c r="F48" s="1086">
        <f>+C48+(E48*(C48))</f>
        <v>0</v>
      </c>
      <c r="G48" s="1087" t="s">
        <v>189</v>
      </c>
      <c r="H48" s="193">
        <v>0</v>
      </c>
      <c r="I48" s="1081">
        <f>+F48-(F48*H48)</f>
        <v>0</v>
      </c>
      <c r="J48" s="1082" t="s">
        <v>189</v>
      </c>
    </row>
    <row r="49" spans="1:10">
      <c r="A49" s="127"/>
      <c r="B49" s="128"/>
      <c r="C49" s="1075"/>
      <c r="D49" s="1076"/>
      <c r="E49" s="1077"/>
      <c r="F49" s="1078"/>
      <c r="G49" s="1079"/>
      <c r="H49" s="1080"/>
      <c r="I49" s="1081"/>
      <c r="J49" s="1082"/>
    </row>
    <row r="50" spans="1:10" s="321" customFormat="1" ht="13">
      <c r="A50" s="129" t="s">
        <v>258</v>
      </c>
      <c r="B50" s="320"/>
      <c r="C50" s="137">
        <v>0</v>
      </c>
      <c r="D50" s="1076" t="s">
        <v>189</v>
      </c>
      <c r="E50" s="138">
        <v>0</v>
      </c>
      <c r="F50" s="1086">
        <f>+C50+(E50*(C50))</f>
        <v>0</v>
      </c>
      <c r="G50" s="1087" t="s">
        <v>189</v>
      </c>
      <c r="H50" s="193">
        <v>0</v>
      </c>
      <c r="I50" s="1081">
        <f>+F50-(F50*H50)</f>
        <v>0</v>
      </c>
      <c r="J50" s="1082" t="s">
        <v>189</v>
      </c>
    </row>
    <row r="51" spans="1:10">
      <c r="A51" s="127"/>
      <c r="B51" s="128"/>
      <c r="C51" s="1075"/>
      <c r="D51" s="1076"/>
      <c r="E51" s="1077"/>
      <c r="F51" s="1078"/>
      <c r="G51" s="1079"/>
      <c r="H51" s="1080"/>
      <c r="I51" s="1081"/>
      <c r="J51" s="1082"/>
    </row>
    <row r="52" spans="1:10" s="321" customFormat="1" ht="13">
      <c r="A52" s="129" t="s">
        <v>225</v>
      </c>
      <c r="B52" s="320"/>
      <c r="C52" s="137">
        <v>0</v>
      </c>
      <c r="D52" s="1076" t="s">
        <v>189</v>
      </c>
      <c r="E52" s="138">
        <v>0</v>
      </c>
      <c r="F52" s="1086">
        <f>+C52+(E52*(C52))</f>
        <v>0</v>
      </c>
      <c r="G52" s="1087" t="s">
        <v>189</v>
      </c>
      <c r="H52" s="193">
        <v>0</v>
      </c>
      <c r="I52" s="1081">
        <f>+F52-(F52*H52)</f>
        <v>0</v>
      </c>
      <c r="J52" s="1082" t="s">
        <v>189</v>
      </c>
    </row>
    <row r="53" spans="1:10">
      <c r="A53" s="127"/>
      <c r="B53" s="128"/>
      <c r="C53" s="1075"/>
      <c r="D53" s="1076"/>
      <c r="E53" s="1077"/>
      <c r="F53" s="1078"/>
      <c r="G53" s="1079"/>
      <c r="H53" s="1080"/>
      <c r="I53" s="1081"/>
      <c r="J53" s="1082"/>
    </row>
    <row r="54" spans="1:10" ht="13">
      <c r="A54" s="129" t="s">
        <v>29</v>
      </c>
      <c r="B54" s="128"/>
      <c r="C54" s="1088">
        <f>+SUM(C55,C57,C59,C61,C63,C65)</f>
        <v>0</v>
      </c>
      <c r="D54" s="1089"/>
      <c r="E54" s="1077"/>
      <c r="F54" s="1090">
        <f>+SUM(F55,F57,F59,F61,F63,F65)</f>
        <v>0</v>
      </c>
      <c r="G54" s="128"/>
      <c r="H54" s="1080"/>
      <c r="I54" s="1091">
        <f>+SUM(I55,I57,I59,I61,I63,I65)</f>
        <v>0</v>
      </c>
      <c r="J54" s="1092"/>
    </row>
    <row r="55" spans="1:10" ht="13">
      <c r="A55" s="127" t="s">
        <v>241</v>
      </c>
      <c r="B55" s="128"/>
      <c r="C55" s="137">
        <v>0</v>
      </c>
      <c r="D55" s="1076" t="s">
        <v>189</v>
      </c>
      <c r="E55" s="138">
        <v>0</v>
      </c>
      <c r="F55" s="1086">
        <f>+C55+(E55*(C55))</f>
        <v>0</v>
      </c>
      <c r="G55" s="1079" t="s">
        <v>189</v>
      </c>
      <c r="H55" s="193">
        <v>0</v>
      </c>
      <c r="I55" s="1081">
        <f>+F55-(F55*H55)</f>
        <v>0</v>
      </c>
      <c r="J55" s="1082" t="s">
        <v>189</v>
      </c>
    </row>
    <row r="56" spans="1:10" ht="13">
      <c r="A56" s="130"/>
      <c r="B56" s="128"/>
      <c r="C56" s="1075"/>
      <c r="D56" s="1076"/>
      <c r="E56" s="1077"/>
      <c r="F56" s="1078"/>
      <c r="G56" s="1079"/>
      <c r="H56" s="1080"/>
      <c r="I56" s="1081"/>
      <c r="J56" s="1082"/>
    </row>
    <row r="57" spans="1:10" ht="13">
      <c r="A57" s="127" t="s">
        <v>242</v>
      </c>
      <c r="B57" s="128"/>
      <c r="C57" s="137">
        <v>0</v>
      </c>
      <c r="D57" s="1076" t="s">
        <v>189</v>
      </c>
      <c r="E57" s="138">
        <v>0</v>
      </c>
      <c r="F57" s="1086">
        <f>+C57+(E57*(C57))</f>
        <v>0</v>
      </c>
      <c r="G57" s="1079" t="s">
        <v>189</v>
      </c>
      <c r="H57" s="193">
        <v>0</v>
      </c>
      <c r="I57" s="1081">
        <f>+F57-(F57*H57)</f>
        <v>0</v>
      </c>
      <c r="J57" s="1082" t="s">
        <v>189</v>
      </c>
    </row>
    <row r="58" spans="1:10">
      <c r="A58" s="127"/>
      <c r="B58" s="128"/>
      <c r="C58" s="1075"/>
      <c r="D58" s="1076"/>
      <c r="E58" s="1077"/>
      <c r="F58" s="1078"/>
      <c r="G58" s="1079"/>
      <c r="H58" s="1080"/>
      <c r="I58" s="1081"/>
      <c r="J58" s="1082"/>
    </row>
    <row r="59" spans="1:10" ht="13">
      <c r="A59" s="127" t="s">
        <v>230</v>
      </c>
      <c r="B59" s="128"/>
      <c r="C59" s="137">
        <v>0</v>
      </c>
      <c r="D59" s="1076" t="s">
        <v>189</v>
      </c>
      <c r="E59" s="138">
        <v>0</v>
      </c>
      <c r="F59" s="1086">
        <f>+C59+(E59*(C59))</f>
        <v>0</v>
      </c>
      <c r="G59" s="1079" t="s">
        <v>189</v>
      </c>
      <c r="H59" s="193">
        <v>0</v>
      </c>
      <c r="I59" s="1081">
        <f>+F59-(F59*H59)</f>
        <v>0</v>
      </c>
      <c r="J59" s="1082" t="s">
        <v>189</v>
      </c>
    </row>
    <row r="60" spans="1:10">
      <c r="A60" s="127"/>
      <c r="B60" s="128"/>
      <c r="C60" s="1093"/>
      <c r="D60" s="1089"/>
      <c r="E60" s="1077"/>
      <c r="F60" s="1089"/>
      <c r="G60" s="128"/>
      <c r="H60" s="1080"/>
      <c r="I60" s="1081"/>
      <c r="J60" s="1092"/>
    </row>
    <row r="61" spans="1:10" ht="13">
      <c r="A61" s="127" t="s">
        <v>243</v>
      </c>
      <c r="B61" s="128"/>
      <c r="C61" s="137">
        <v>0</v>
      </c>
      <c r="D61" s="1076" t="s">
        <v>189</v>
      </c>
      <c r="E61" s="138">
        <v>0</v>
      </c>
      <c r="F61" s="1086">
        <f>+C61+(E61*(C61))</f>
        <v>0</v>
      </c>
      <c r="G61" s="1079" t="s">
        <v>189</v>
      </c>
      <c r="H61" s="193">
        <v>0</v>
      </c>
      <c r="I61" s="1081">
        <f>+F61-(F61*H61)</f>
        <v>0</v>
      </c>
      <c r="J61" s="1082" t="s">
        <v>189</v>
      </c>
    </row>
    <row r="62" spans="1:10">
      <c r="A62" s="127"/>
      <c r="B62" s="128"/>
      <c r="C62" s="1093"/>
      <c r="D62" s="1089"/>
      <c r="E62" s="1077"/>
      <c r="F62" s="1089"/>
      <c r="G62" s="128"/>
      <c r="H62" s="1080"/>
      <c r="I62" s="1081"/>
      <c r="J62" s="1092"/>
    </row>
    <row r="63" spans="1:10" ht="13">
      <c r="A63" s="127" t="s">
        <v>227</v>
      </c>
      <c r="B63" s="128"/>
      <c r="C63" s="137">
        <v>0</v>
      </c>
      <c r="D63" s="1076" t="s">
        <v>189</v>
      </c>
      <c r="E63" s="138">
        <v>0</v>
      </c>
      <c r="F63" s="1086">
        <f>+C63+(E63*(C63))</f>
        <v>0</v>
      </c>
      <c r="G63" s="1079" t="s">
        <v>189</v>
      </c>
      <c r="H63" s="193">
        <v>0</v>
      </c>
      <c r="I63" s="1081">
        <f>+F63-(F63*H63)</f>
        <v>0</v>
      </c>
      <c r="J63" s="1082" t="s">
        <v>189</v>
      </c>
    </row>
    <row r="64" spans="1:10">
      <c r="A64" s="127"/>
      <c r="B64" s="128"/>
      <c r="C64" s="1093"/>
      <c r="D64" s="1089"/>
      <c r="E64" s="1077"/>
      <c r="F64" s="1089"/>
      <c r="G64" s="128"/>
      <c r="H64" s="1080"/>
      <c r="I64" s="1081"/>
      <c r="J64" s="1092"/>
    </row>
    <row r="65" spans="1:10" ht="13">
      <c r="A65" s="127" t="s">
        <v>218</v>
      </c>
      <c r="B65" s="128"/>
      <c r="C65" s="137">
        <v>0</v>
      </c>
      <c r="D65" s="1076" t="s">
        <v>189</v>
      </c>
      <c r="E65" s="138">
        <v>0</v>
      </c>
      <c r="F65" s="1086">
        <f>+C65+(E65*(C65))</f>
        <v>0</v>
      </c>
      <c r="G65" s="1079" t="s">
        <v>189</v>
      </c>
      <c r="H65" s="193">
        <v>0</v>
      </c>
      <c r="I65" s="1081">
        <f>+F65-(F65*H65)</f>
        <v>0</v>
      </c>
      <c r="J65" s="1082" t="s">
        <v>189</v>
      </c>
    </row>
    <row r="66" spans="1:10" ht="13.5" thickBot="1">
      <c r="A66" s="127"/>
      <c r="B66" s="128"/>
      <c r="C66" s="1083"/>
      <c r="D66" s="1094"/>
      <c r="E66" s="1084"/>
      <c r="F66" s="1086"/>
      <c r="G66" s="1079"/>
      <c r="H66" s="1085"/>
      <c r="I66" s="1081"/>
      <c r="J66" s="1082"/>
    </row>
    <row r="67" spans="1:10" s="132" customFormat="1" ht="13.5" thickBot="1">
      <c r="A67" s="286" t="s">
        <v>190</v>
      </c>
      <c r="B67" s="287"/>
      <c r="C67" s="322"/>
      <c r="D67" s="880"/>
      <c r="E67" s="131"/>
      <c r="F67" s="131"/>
      <c r="G67" s="880"/>
      <c r="H67" s="880"/>
      <c r="I67" s="135" t="e">
        <f>I42</f>
        <v>#DIV/0!</v>
      </c>
      <c r="J67" s="881"/>
    </row>
    <row r="68" spans="1:10" s="136" customFormat="1" ht="13.5" thickBot="1">
      <c r="A68" s="133" t="s">
        <v>191</v>
      </c>
      <c r="B68" s="134"/>
      <c r="C68" s="323">
        <f>+C46+C48+C50+C52+C54</f>
        <v>0</v>
      </c>
      <c r="D68" s="135"/>
      <c r="E68" s="135"/>
      <c r="F68" s="135">
        <f>+F46+F48+F50+F52+F54</f>
        <v>0</v>
      </c>
      <c r="G68" s="135"/>
      <c r="H68" s="135"/>
      <c r="I68" s="135" t="e">
        <f>+I46+I48+I50+I52+I54+I44</f>
        <v>#DIV/0!</v>
      </c>
      <c r="J68" s="332"/>
    </row>
    <row r="71" spans="1:10" ht="13" thickBot="1"/>
    <row r="72" spans="1:10" ht="15.75" customHeight="1" thickBot="1">
      <c r="C72" s="1663"/>
      <c r="D72" s="1664"/>
      <c r="E72" s="1664"/>
      <c r="F72" s="1664"/>
      <c r="G72" s="1664"/>
      <c r="H72" s="1664"/>
      <c r="I72" s="1664"/>
      <c r="J72" s="1665"/>
    </row>
    <row r="73" spans="1:10" ht="72.75" customHeight="1" thickBot="1">
      <c r="A73" s="1666" t="s">
        <v>279</v>
      </c>
      <c r="B73" s="1667"/>
      <c r="C73" s="330" t="s">
        <v>282</v>
      </c>
      <c r="D73" s="123" t="s">
        <v>186</v>
      </c>
      <c r="E73" s="123" t="s">
        <v>187</v>
      </c>
      <c r="F73" s="124" t="s">
        <v>283</v>
      </c>
      <c r="G73" s="125" t="s">
        <v>186</v>
      </c>
      <c r="H73" s="123" t="s">
        <v>214</v>
      </c>
      <c r="I73" s="123" t="s">
        <v>328</v>
      </c>
      <c r="J73" s="331" t="s">
        <v>186</v>
      </c>
    </row>
    <row r="74" spans="1:10" ht="13">
      <c r="A74" s="319" t="s">
        <v>275</v>
      </c>
      <c r="B74" s="126"/>
      <c r="C74" s="1067"/>
      <c r="D74" s="1068"/>
      <c r="E74" s="1069"/>
      <c r="F74" s="1070"/>
      <c r="G74" s="1071"/>
      <c r="H74" s="1072"/>
      <c r="I74" s="1073" t="e">
        <f>T6C!D52</f>
        <v>#DIV/0!</v>
      </c>
      <c r="J74" s="1074" t="s">
        <v>188</v>
      </c>
    </row>
    <row r="75" spans="1:10">
      <c r="A75" s="127"/>
      <c r="B75" s="128"/>
      <c r="C75" s="1075"/>
      <c r="D75" s="1076"/>
      <c r="E75" s="1077"/>
      <c r="F75" s="1078"/>
      <c r="G75" s="1079"/>
      <c r="H75" s="1080"/>
      <c r="I75" s="1081"/>
      <c r="J75" s="1082"/>
    </row>
    <row r="76" spans="1:10" ht="13">
      <c r="A76" s="129" t="s">
        <v>276</v>
      </c>
      <c r="B76" s="128"/>
      <c r="C76" s="1083"/>
      <c r="D76" s="1076"/>
      <c r="E76" s="1084"/>
      <c r="F76" s="1086"/>
      <c r="G76" s="1079"/>
      <c r="H76" s="1085"/>
      <c r="I76" s="1081" t="e">
        <f>+T6C!$B$76</f>
        <v>#DIV/0!</v>
      </c>
      <c r="J76" s="1082" t="s">
        <v>189</v>
      </c>
    </row>
    <row r="77" spans="1:10">
      <c r="A77" s="127"/>
      <c r="B77" s="128"/>
      <c r="C77" s="1075"/>
      <c r="D77" s="1076"/>
      <c r="E77" s="1077"/>
      <c r="F77" s="1078"/>
      <c r="G77" s="1079"/>
      <c r="H77" s="1080"/>
      <c r="I77" s="1081"/>
      <c r="J77" s="1082"/>
    </row>
    <row r="78" spans="1:10" s="321" customFormat="1" ht="13">
      <c r="A78" s="129" t="s">
        <v>226</v>
      </c>
      <c r="B78" s="320"/>
      <c r="C78" s="137">
        <v>0</v>
      </c>
      <c r="D78" s="1076" t="s">
        <v>189</v>
      </c>
      <c r="E78" s="138">
        <v>0</v>
      </c>
      <c r="F78" s="1086">
        <f>+C78+(E78*(C78))</f>
        <v>0</v>
      </c>
      <c r="G78" s="1087" t="s">
        <v>189</v>
      </c>
      <c r="H78" s="193">
        <v>0</v>
      </c>
      <c r="I78" s="1081">
        <f>+F78-(F78*H78)</f>
        <v>0</v>
      </c>
      <c r="J78" s="1082" t="s">
        <v>189</v>
      </c>
    </row>
    <row r="79" spans="1:10">
      <c r="A79" s="127"/>
      <c r="B79" s="128"/>
      <c r="C79" s="1075"/>
      <c r="D79" s="1076"/>
      <c r="E79" s="1077"/>
      <c r="F79" s="1078"/>
      <c r="G79" s="1079"/>
      <c r="H79" s="1080"/>
      <c r="I79" s="1081"/>
      <c r="J79" s="1082"/>
    </row>
    <row r="80" spans="1:10" s="321" customFormat="1" ht="13">
      <c r="A80" s="129" t="s">
        <v>221</v>
      </c>
      <c r="B80" s="320"/>
      <c r="C80" s="137">
        <v>0</v>
      </c>
      <c r="D80" s="1076" t="s">
        <v>189</v>
      </c>
      <c r="E80" s="138">
        <v>0</v>
      </c>
      <c r="F80" s="1086">
        <f>+C80+(E80*(C80))</f>
        <v>0</v>
      </c>
      <c r="G80" s="1087" t="s">
        <v>189</v>
      </c>
      <c r="H80" s="193">
        <v>0</v>
      </c>
      <c r="I80" s="1081">
        <f>+F80-(F80*H80)</f>
        <v>0</v>
      </c>
      <c r="J80" s="1082" t="s">
        <v>189</v>
      </c>
    </row>
    <row r="81" spans="1:10">
      <c r="A81" s="127"/>
      <c r="B81" s="128"/>
      <c r="C81" s="1075"/>
      <c r="D81" s="1076"/>
      <c r="E81" s="1077"/>
      <c r="F81" s="1078"/>
      <c r="G81" s="1079"/>
      <c r="H81" s="1080"/>
      <c r="I81" s="1081"/>
      <c r="J81" s="1082"/>
    </row>
    <row r="82" spans="1:10" s="321" customFormat="1" ht="13">
      <c r="A82" s="129" t="s">
        <v>258</v>
      </c>
      <c r="B82" s="320"/>
      <c r="C82" s="137">
        <v>0</v>
      </c>
      <c r="D82" s="1076" t="s">
        <v>189</v>
      </c>
      <c r="E82" s="138">
        <v>0</v>
      </c>
      <c r="F82" s="1086">
        <f>+C82+(E82*(C82))</f>
        <v>0</v>
      </c>
      <c r="G82" s="1087" t="s">
        <v>189</v>
      </c>
      <c r="H82" s="193">
        <v>0</v>
      </c>
      <c r="I82" s="1081">
        <f>+F82-(F82*H82)</f>
        <v>0</v>
      </c>
      <c r="J82" s="1082" t="s">
        <v>189</v>
      </c>
    </row>
    <row r="83" spans="1:10" ht="14.25" customHeight="1">
      <c r="A83" s="127"/>
      <c r="B83" s="128"/>
      <c r="C83" s="1075"/>
      <c r="D83" s="1076"/>
      <c r="E83" s="1077"/>
      <c r="F83" s="1078"/>
      <c r="G83" s="1079"/>
      <c r="H83" s="1080"/>
      <c r="I83" s="1081"/>
      <c r="J83" s="1082"/>
    </row>
    <row r="84" spans="1:10" s="321" customFormat="1" ht="13">
      <c r="A84" s="129" t="s">
        <v>225</v>
      </c>
      <c r="B84" s="320"/>
      <c r="C84" s="137">
        <v>0</v>
      </c>
      <c r="D84" s="1076" t="s">
        <v>189</v>
      </c>
      <c r="E84" s="138">
        <v>0</v>
      </c>
      <c r="F84" s="1086">
        <f>+C84+(E84*(C84))</f>
        <v>0</v>
      </c>
      <c r="G84" s="1087" t="s">
        <v>189</v>
      </c>
      <c r="H84" s="193">
        <v>0</v>
      </c>
      <c r="I84" s="1081">
        <f>+F84-(F84*H84)</f>
        <v>0</v>
      </c>
      <c r="J84" s="1082" t="s">
        <v>189</v>
      </c>
    </row>
    <row r="85" spans="1:10">
      <c r="A85" s="127"/>
      <c r="B85" s="128"/>
      <c r="C85" s="1075"/>
      <c r="D85" s="1076"/>
      <c r="E85" s="1077"/>
      <c r="F85" s="1078"/>
      <c r="G85" s="1079"/>
      <c r="H85" s="1080"/>
      <c r="I85" s="1081"/>
      <c r="J85" s="1082"/>
    </row>
    <row r="86" spans="1:10" ht="13">
      <c r="A86" s="129" t="s">
        <v>29</v>
      </c>
      <c r="B86" s="128"/>
      <c r="C86" s="1088">
        <f>+SUM(C87,C89,C91,C93,C95,C97)</f>
        <v>0</v>
      </c>
      <c r="D86" s="1089"/>
      <c r="E86" s="1077"/>
      <c r="F86" s="1090">
        <f>+SUM(F87,F89,F91,F93,F95,F97)</f>
        <v>0</v>
      </c>
      <c r="G86" s="128"/>
      <c r="H86" s="1080"/>
      <c r="I86" s="1091">
        <f>+SUM(I87,I89,I91,I93,I95,I97)</f>
        <v>0</v>
      </c>
      <c r="J86" s="1092"/>
    </row>
    <row r="87" spans="1:10" ht="13">
      <c r="A87" s="127" t="s">
        <v>241</v>
      </c>
      <c r="B87" s="128"/>
      <c r="C87" s="137">
        <v>0</v>
      </c>
      <c r="D87" s="1076" t="s">
        <v>189</v>
      </c>
      <c r="E87" s="138">
        <v>0</v>
      </c>
      <c r="F87" s="1086">
        <f>+C87+(E87*(C87))</f>
        <v>0</v>
      </c>
      <c r="G87" s="1079" t="s">
        <v>189</v>
      </c>
      <c r="H87" s="193">
        <v>0</v>
      </c>
      <c r="I87" s="1081">
        <f>+F87-(F87*H87)</f>
        <v>0</v>
      </c>
      <c r="J87" s="1082" t="s">
        <v>189</v>
      </c>
    </row>
    <row r="88" spans="1:10" ht="13">
      <c r="A88" s="130"/>
      <c r="B88" s="128"/>
      <c r="C88" s="1075"/>
      <c r="D88" s="1076"/>
      <c r="E88" s="1077"/>
      <c r="F88" s="1078"/>
      <c r="G88" s="1079"/>
      <c r="H88" s="1080"/>
      <c r="I88" s="1081"/>
      <c r="J88" s="1082"/>
    </row>
    <row r="89" spans="1:10" ht="13">
      <c r="A89" s="127" t="s">
        <v>242</v>
      </c>
      <c r="B89" s="128"/>
      <c r="C89" s="137">
        <v>0</v>
      </c>
      <c r="D89" s="1076" t="s">
        <v>189</v>
      </c>
      <c r="E89" s="138">
        <v>0</v>
      </c>
      <c r="F89" s="1086">
        <f>+C89+(E89*(C89))</f>
        <v>0</v>
      </c>
      <c r="G89" s="1079" t="s">
        <v>189</v>
      </c>
      <c r="H89" s="193">
        <v>0</v>
      </c>
      <c r="I89" s="1081">
        <f>+F89-(F89*H89)</f>
        <v>0</v>
      </c>
      <c r="J89" s="1082" t="s">
        <v>189</v>
      </c>
    </row>
    <row r="90" spans="1:10">
      <c r="A90" s="127"/>
      <c r="B90" s="128"/>
      <c r="C90" s="1075"/>
      <c r="D90" s="1076"/>
      <c r="E90" s="1077"/>
      <c r="F90" s="1078"/>
      <c r="G90" s="1079"/>
      <c r="H90" s="1080"/>
      <c r="I90" s="1081"/>
      <c r="J90" s="1082"/>
    </row>
    <row r="91" spans="1:10" ht="13">
      <c r="A91" s="127" t="s">
        <v>230</v>
      </c>
      <c r="B91" s="128"/>
      <c r="C91" s="137">
        <v>0</v>
      </c>
      <c r="D91" s="1076" t="s">
        <v>189</v>
      </c>
      <c r="E91" s="138">
        <v>0</v>
      </c>
      <c r="F91" s="1086">
        <f>+C91+(E91*(C91))</f>
        <v>0</v>
      </c>
      <c r="G91" s="1079" t="s">
        <v>189</v>
      </c>
      <c r="H91" s="193">
        <v>0</v>
      </c>
      <c r="I91" s="1081">
        <f>+F91-(F91*H91)</f>
        <v>0</v>
      </c>
      <c r="J91" s="1082" t="s">
        <v>189</v>
      </c>
    </row>
    <row r="92" spans="1:10">
      <c r="A92" s="127"/>
      <c r="B92" s="128"/>
      <c r="C92" s="1093"/>
      <c r="D92" s="1089"/>
      <c r="E92" s="1077"/>
      <c r="F92" s="1089"/>
      <c r="G92" s="128"/>
      <c r="H92" s="1080"/>
      <c r="I92" s="1081"/>
      <c r="J92" s="1092"/>
    </row>
    <row r="93" spans="1:10" ht="13">
      <c r="A93" s="127" t="s">
        <v>243</v>
      </c>
      <c r="B93" s="128"/>
      <c r="C93" s="137">
        <v>0</v>
      </c>
      <c r="D93" s="1076" t="s">
        <v>189</v>
      </c>
      <c r="E93" s="138">
        <v>0</v>
      </c>
      <c r="F93" s="1086">
        <f>+C93+(E93*(C93))</f>
        <v>0</v>
      </c>
      <c r="G93" s="1079" t="s">
        <v>189</v>
      </c>
      <c r="H93" s="193">
        <v>0</v>
      </c>
      <c r="I93" s="1081">
        <f>+F93-(F93*H93)</f>
        <v>0</v>
      </c>
      <c r="J93" s="1082" t="s">
        <v>189</v>
      </c>
    </row>
    <row r="94" spans="1:10">
      <c r="A94" s="127"/>
      <c r="B94" s="128"/>
      <c r="C94" s="1093"/>
      <c r="D94" s="1089"/>
      <c r="E94" s="1077"/>
      <c r="F94" s="1089"/>
      <c r="G94" s="128"/>
      <c r="H94" s="1080"/>
      <c r="I94" s="1081"/>
      <c r="J94" s="1092"/>
    </row>
    <row r="95" spans="1:10" ht="13">
      <c r="A95" s="127" t="s">
        <v>227</v>
      </c>
      <c r="B95" s="128"/>
      <c r="C95" s="137">
        <v>0</v>
      </c>
      <c r="D95" s="1076" t="s">
        <v>189</v>
      </c>
      <c r="E95" s="138">
        <v>0</v>
      </c>
      <c r="F95" s="1086">
        <f>+C95+(E95*(C95))</f>
        <v>0</v>
      </c>
      <c r="G95" s="1079" t="s">
        <v>189</v>
      </c>
      <c r="H95" s="193">
        <v>0</v>
      </c>
      <c r="I95" s="1081">
        <f>+F95-(F95*H95)</f>
        <v>0</v>
      </c>
      <c r="J95" s="1082" t="s">
        <v>189</v>
      </c>
    </row>
    <row r="96" spans="1:10">
      <c r="A96" s="127"/>
      <c r="B96" s="128"/>
      <c r="C96" s="1093"/>
      <c r="D96" s="1089"/>
      <c r="E96" s="1077"/>
      <c r="F96" s="1089"/>
      <c r="G96" s="128"/>
      <c r="H96" s="1080"/>
      <c r="I96" s="1081"/>
      <c r="J96" s="1092"/>
    </row>
    <row r="97" spans="1:10" ht="13">
      <c r="A97" s="127" t="s">
        <v>218</v>
      </c>
      <c r="B97" s="128"/>
      <c r="C97" s="137">
        <v>0</v>
      </c>
      <c r="D97" s="1076" t="s">
        <v>189</v>
      </c>
      <c r="E97" s="138">
        <v>0</v>
      </c>
      <c r="F97" s="1086">
        <f>+C97+(E97*(C97))</f>
        <v>0</v>
      </c>
      <c r="G97" s="1079" t="s">
        <v>189</v>
      </c>
      <c r="H97" s="193">
        <v>0</v>
      </c>
      <c r="I97" s="1081">
        <f>+F97-(F97*H97)</f>
        <v>0</v>
      </c>
      <c r="J97" s="1082" t="s">
        <v>189</v>
      </c>
    </row>
    <row r="98" spans="1:10" ht="13.5" thickBot="1">
      <c r="A98" s="127"/>
      <c r="B98" s="128"/>
      <c r="C98" s="1083"/>
      <c r="D98" s="1094"/>
      <c r="E98" s="1084"/>
      <c r="F98" s="1086"/>
      <c r="G98" s="1079"/>
      <c r="H98" s="1085"/>
      <c r="I98" s="1081"/>
      <c r="J98" s="1082"/>
    </row>
    <row r="99" spans="1:10" s="132" customFormat="1" ht="13.5" thickBot="1">
      <c r="A99" s="286" t="s">
        <v>190</v>
      </c>
      <c r="B99" s="287"/>
      <c r="C99" s="322"/>
      <c r="D99" s="880"/>
      <c r="E99" s="131"/>
      <c r="F99" s="131"/>
      <c r="G99" s="880"/>
      <c r="H99" s="880"/>
      <c r="I99" s="135" t="e">
        <f>I74</f>
        <v>#DIV/0!</v>
      </c>
      <c r="J99" s="881"/>
    </row>
    <row r="100" spans="1:10" s="136" customFormat="1" ht="13.5" thickBot="1">
      <c r="A100" s="133" t="s">
        <v>191</v>
      </c>
      <c r="B100" s="134"/>
      <c r="C100" s="323">
        <f>+C78+C80+C82+C84+C86</f>
        <v>0</v>
      </c>
      <c r="D100" s="135"/>
      <c r="E100" s="135"/>
      <c r="F100" s="135">
        <f>+F78+F80+F82+F84+F86</f>
        <v>0</v>
      </c>
      <c r="G100" s="135"/>
      <c r="H100" s="135"/>
      <c r="I100" s="135" t="e">
        <f>+I78+I80+I82+I84+I86+I76</f>
        <v>#DIV/0!</v>
      </c>
      <c r="J100" s="332"/>
    </row>
    <row r="103" spans="1:10" ht="13" thickBot="1"/>
    <row r="104" spans="1:10" ht="15.75" customHeight="1" thickBot="1">
      <c r="C104" s="1663"/>
      <c r="D104" s="1664"/>
      <c r="E104" s="1664"/>
      <c r="F104" s="1664"/>
      <c r="G104" s="1664"/>
      <c r="H104" s="1664"/>
      <c r="I104" s="1664"/>
      <c r="J104" s="1665"/>
    </row>
    <row r="105" spans="1:10" ht="72.75" customHeight="1" thickBot="1">
      <c r="A105" s="1666" t="s">
        <v>280</v>
      </c>
      <c r="B105" s="1667"/>
      <c r="C105" s="330" t="s">
        <v>282</v>
      </c>
      <c r="D105" s="123" t="s">
        <v>186</v>
      </c>
      <c r="E105" s="123" t="s">
        <v>187</v>
      </c>
      <c r="F105" s="124" t="s">
        <v>283</v>
      </c>
      <c r="G105" s="125" t="s">
        <v>186</v>
      </c>
      <c r="H105" s="123" t="s">
        <v>214</v>
      </c>
      <c r="I105" s="123" t="s">
        <v>328</v>
      </c>
      <c r="J105" s="331" t="s">
        <v>186</v>
      </c>
    </row>
    <row r="106" spans="1:10" ht="13">
      <c r="A106" s="319" t="s">
        <v>275</v>
      </c>
      <c r="B106" s="126"/>
      <c r="C106" s="1067"/>
      <c r="D106" s="1068"/>
      <c r="E106" s="1069"/>
      <c r="F106" s="1070"/>
      <c r="G106" s="1071"/>
      <c r="H106" s="1072"/>
      <c r="I106" s="1073" t="e">
        <f>T6C!D52</f>
        <v>#DIV/0!</v>
      </c>
      <c r="J106" s="1074" t="s">
        <v>188</v>
      </c>
    </row>
    <row r="107" spans="1:10">
      <c r="A107" s="127"/>
      <c r="B107" s="128"/>
      <c r="C107" s="1075"/>
      <c r="D107" s="1076"/>
      <c r="E107" s="1077"/>
      <c r="F107" s="1078"/>
      <c r="G107" s="1079"/>
      <c r="H107" s="1080"/>
      <c r="I107" s="1081"/>
      <c r="J107" s="1082"/>
    </row>
    <row r="108" spans="1:10" ht="13">
      <c r="A108" s="129" t="s">
        <v>276</v>
      </c>
      <c r="B108" s="128"/>
      <c r="C108" s="1083"/>
      <c r="D108" s="1076"/>
      <c r="E108" s="1084"/>
      <c r="F108" s="1086"/>
      <c r="G108" s="1079"/>
      <c r="H108" s="1085"/>
      <c r="I108" s="1081" t="e">
        <f>+T6C!$B$76</f>
        <v>#DIV/0!</v>
      </c>
      <c r="J108" s="1082" t="s">
        <v>189</v>
      </c>
    </row>
    <row r="109" spans="1:10">
      <c r="A109" s="127"/>
      <c r="B109" s="128"/>
      <c r="C109" s="1075"/>
      <c r="D109" s="1076"/>
      <c r="E109" s="1077"/>
      <c r="F109" s="1078"/>
      <c r="G109" s="1079"/>
      <c r="H109" s="1080"/>
      <c r="I109" s="1081"/>
      <c r="J109" s="1082"/>
    </row>
    <row r="110" spans="1:10" s="321" customFormat="1" ht="13">
      <c r="A110" s="129" t="s">
        <v>226</v>
      </c>
      <c r="B110" s="320"/>
      <c r="C110" s="137">
        <v>0</v>
      </c>
      <c r="D110" s="1076" t="s">
        <v>189</v>
      </c>
      <c r="E110" s="138">
        <v>0</v>
      </c>
      <c r="F110" s="1086">
        <f>+C110+(E110*(C110))</f>
        <v>0</v>
      </c>
      <c r="G110" s="1087" t="s">
        <v>189</v>
      </c>
      <c r="H110" s="193">
        <v>0</v>
      </c>
      <c r="I110" s="1081">
        <f>+F110-(F110*H110)</f>
        <v>0</v>
      </c>
      <c r="J110" s="1082" t="s">
        <v>189</v>
      </c>
    </row>
    <row r="111" spans="1:10">
      <c r="A111" s="127"/>
      <c r="B111" s="128"/>
      <c r="C111" s="1075"/>
      <c r="D111" s="1076"/>
      <c r="E111" s="1077"/>
      <c r="F111" s="1078"/>
      <c r="G111" s="1079"/>
      <c r="H111" s="1080"/>
      <c r="I111" s="1081"/>
      <c r="J111" s="1082"/>
    </row>
    <row r="112" spans="1:10" s="321" customFormat="1" ht="13">
      <c r="A112" s="129" t="s">
        <v>221</v>
      </c>
      <c r="B112" s="320"/>
      <c r="C112" s="137">
        <v>0</v>
      </c>
      <c r="D112" s="1076" t="s">
        <v>189</v>
      </c>
      <c r="E112" s="138">
        <v>0</v>
      </c>
      <c r="F112" s="1086">
        <f>+C112+(E112*(C112))</f>
        <v>0</v>
      </c>
      <c r="G112" s="1087" t="s">
        <v>189</v>
      </c>
      <c r="H112" s="193">
        <v>0</v>
      </c>
      <c r="I112" s="1081">
        <f>+F112-(F112*H112)</f>
        <v>0</v>
      </c>
      <c r="J112" s="1082" t="s">
        <v>189</v>
      </c>
    </row>
    <row r="113" spans="1:10">
      <c r="A113" s="127"/>
      <c r="B113" s="128"/>
      <c r="C113" s="1075"/>
      <c r="D113" s="1076"/>
      <c r="E113" s="1077"/>
      <c r="F113" s="1078"/>
      <c r="G113" s="1079"/>
      <c r="H113" s="1080"/>
      <c r="I113" s="1081"/>
      <c r="J113" s="1082"/>
    </row>
    <row r="114" spans="1:10" s="321" customFormat="1" ht="13">
      <c r="A114" s="129" t="s">
        <v>258</v>
      </c>
      <c r="B114" s="320"/>
      <c r="C114" s="137">
        <v>0</v>
      </c>
      <c r="D114" s="1076" t="s">
        <v>189</v>
      </c>
      <c r="E114" s="138">
        <v>0</v>
      </c>
      <c r="F114" s="1086">
        <f>+C114+(E114*(C114))</f>
        <v>0</v>
      </c>
      <c r="G114" s="1087" t="s">
        <v>189</v>
      </c>
      <c r="H114" s="193">
        <v>0</v>
      </c>
      <c r="I114" s="1081">
        <f>+F114-(F114*H114)</f>
        <v>0</v>
      </c>
      <c r="J114" s="1082" t="s">
        <v>189</v>
      </c>
    </row>
    <row r="115" spans="1:10">
      <c r="A115" s="127"/>
      <c r="B115" s="128"/>
      <c r="C115" s="1075"/>
      <c r="D115" s="1076"/>
      <c r="E115" s="1077"/>
      <c r="F115" s="1078"/>
      <c r="G115" s="1079"/>
      <c r="H115" s="1080"/>
      <c r="I115" s="1081"/>
      <c r="J115" s="1082"/>
    </row>
    <row r="116" spans="1:10" s="321" customFormat="1" ht="13">
      <c r="A116" s="129" t="s">
        <v>225</v>
      </c>
      <c r="B116" s="320"/>
      <c r="C116" s="137">
        <v>0</v>
      </c>
      <c r="D116" s="1076" t="s">
        <v>189</v>
      </c>
      <c r="E116" s="138">
        <v>0</v>
      </c>
      <c r="F116" s="1086">
        <f>+C116+(E116*(C116))</f>
        <v>0</v>
      </c>
      <c r="G116" s="1087" t="s">
        <v>189</v>
      </c>
      <c r="H116" s="193">
        <v>0</v>
      </c>
      <c r="I116" s="1081">
        <f>+F116-(F116*H116)</f>
        <v>0</v>
      </c>
      <c r="J116" s="1082" t="s">
        <v>189</v>
      </c>
    </row>
    <row r="117" spans="1:10">
      <c r="A117" s="127"/>
      <c r="B117" s="128"/>
      <c r="C117" s="1075"/>
      <c r="D117" s="1076"/>
      <c r="E117" s="1077"/>
      <c r="F117" s="1078"/>
      <c r="G117" s="1079"/>
      <c r="H117" s="1080"/>
      <c r="I117" s="1081"/>
      <c r="J117" s="1082"/>
    </row>
    <row r="118" spans="1:10" ht="13">
      <c r="A118" s="129" t="s">
        <v>29</v>
      </c>
      <c r="B118" s="128"/>
      <c r="C118" s="1088">
        <f>+SUM(C119,C121,C123,C125,C127,C129)</f>
        <v>0</v>
      </c>
      <c r="D118" s="1089"/>
      <c r="E118" s="1077"/>
      <c r="F118" s="1090">
        <f>+SUM(F119,F121,F123,F125,F127,F129)</f>
        <v>0</v>
      </c>
      <c r="G118" s="128"/>
      <c r="H118" s="1080"/>
      <c r="I118" s="1091">
        <f>+SUM(I119,I121,I123,I125,I127,I129)</f>
        <v>0</v>
      </c>
      <c r="J118" s="1092"/>
    </row>
    <row r="119" spans="1:10" ht="13">
      <c r="A119" s="127" t="s">
        <v>241</v>
      </c>
      <c r="B119" s="128"/>
      <c r="C119" s="137">
        <v>0</v>
      </c>
      <c r="D119" s="1076" t="s">
        <v>189</v>
      </c>
      <c r="E119" s="138">
        <v>0</v>
      </c>
      <c r="F119" s="1086">
        <f>+C119+(E119*(C119))</f>
        <v>0</v>
      </c>
      <c r="G119" s="1079" t="s">
        <v>189</v>
      </c>
      <c r="H119" s="193">
        <v>0</v>
      </c>
      <c r="I119" s="1081">
        <f>+F119-(F119*H119)</f>
        <v>0</v>
      </c>
      <c r="J119" s="1082" t="s">
        <v>189</v>
      </c>
    </row>
    <row r="120" spans="1:10" ht="13">
      <c r="A120" s="130"/>
      <c r="B120" s="128"/>
      <c r="C120" s="1075"/>
      <c r="D120" s="1076"/>
      <c r="E120" s="1077"/>
      <c r="F120" s="1078"/>
      <c r="G120" s="1079"/>
      <c r="H120" s="1080"/>
      <c r="I120" s="1081"/>
      <c r="J120" s="1082"/>
    </row>
    <row r="121" spans="1:10" ht="13">
      <c r="A121" s="127" t="s">
        <v>242</v>
      </c>
      <c r="B121" s="128"/>
      <c r="C121" s="137">
        <v>0</v>
      </c>
      <c r="D121" s="1076" t="s">
        <v>189</v>
      </c>
      <c r="E121" s="138">
        <v>0</v>
      </c>
      <c r="F121" s="1086">
        <f>+C121+(E121*(C121))</f>
        <v>0</v>
      </c>
      <c r="G121" s="1079" t="s">
        <v>189</v>
      </c>
      <c r="H121" s="193">
        <v>0</v>
      </c>
      <c r="I121" s="1081">
        <f>+F121-(F121*H121)</f>
        <v>0</v>
      </c>
      <c r="J121" s="1082" t="s">
        <v>189</v>
      </c>
    </row>
    <row r="122" spans="1:10">
      <c r="A122" s="127"/>
      <c r="B122" s="128"/>
      <c r="C122" s="1075"/>
      <c r="D122" s="1076"/>
      <c r="E122" s="1077"/>
      <c r="F122" s="1078"/>
      <c r="G122" s="1079"/>
      <c r="H122" s="1080"/>
      <c r="I122" s="1081"/>
      <c r="J122" s="1082"/>
    </row>
    <row r="123" spans="1:10" ht="13">
      <c r="A123" s="127" t="s">
        <v>230</v>
      </c>
      <c r="B123" s="128"/>
      <c r="C123" s="137">
        <v>0</v>
      </c>
      <c r="D123" s="1076" t="s">
        <v>189</v>
      </c>
      <c r="E123" s="138">
        <v>0</v>
      </c>
      <c r="F123" s="1086">
        <f>+C123+(E123*(C123))</f>
        <v>0</v>
      </c>
      <c r="G123" s="1079" t="s">
        <v>189</v>
      </c>
      <c r="H123" s="193">
        <v>0</v>
      </c>
      <c r="I123" s="1081">
        <f>+F123-(F123*H123)</f>
        <v>0</v>
      </c>
      <c r="J123" s="1082" t="s">
        <v>189</v>
      </c>
    </row>
    <row r="124" spans="1:10">
      <c r="A124" s="127"/>
      <c r="B124" s="128"/>
      <c r="C124" s="1093"/>
      <c r="D124" s="1089"/>
      <c r="E124" s="1077"/>
      <c r="F124" s="1089"/>
      <c r="G124" s="128"/>
      <c r="H124" s="1080"/>
      <c r="I124" s="1081"/>
      <c r="J124" s="1092"/>
    </row>
    <row r="125" spans="1:10" ht="13">
      <c r="A125" s="127" t="s">
        <v>243</v>
      </c>
      <c r="B125" s="128"/>
      <c r="C125" s="137">
        <v>0</v>
      </c>
      <c r="D125" s="1076" t="s">
        <v>189</v>
      </c>
      <c r="E125" s="138">
        <v>0</v>
      </c>
      <c r="F125" s="1086">
        <f>+C125+(E125*(C125))</f>
        <v>0</v>
      </c>
      <c r="G125" s="1079" t="s">
        <v>189</v>
      </c>
      <c r="H125" s="193">
        <v>0</v>
      </c>
      <c r="I125" s="1081">
        <f>+F125-(F125*H125)</f>
        <v>0</v>
      </c>
      <c r="J125" s="1082" t="s">
        <v>189</v>
      </c>
    </row>
    <row r="126" spans="1:10">
      <c r="A126" s="127"/>
      <c r="B126" s="128"/>
      <c r="C126" s="1093"/>
      <c r="D126" s="1089"/>
      <c r="E126" s="1077"/>
      <c r="F126" s="1089"/>
      <c r="G126" s="128"/>
      <c r="H126" s="1080"/>
      <c r="I126" s="1081"/>
      <c r="J126" s="1092"/>
    </row>
    <row r="127" spans="1:10" ht="13">
      <c r="A127" s="127" t="s">
        <v>227</v>
      </c>
      <c r="B127" s="128"/>
      <c r="C127" s="137">
        <v>0</v>
      </c>
      <c r="D127" s="1076" t="s">
        <v>189</v>
      </c>
      <c r="E127" s="138">
        <v>0</v>
      </c>
      <c r="F127" s="1086">
        <f>+C127+(E127*(C127))</f>
        <v>0</v>
      </c>
      <c r="G127" s="1079" t="s">
        <v>189</v>
      </c>
      <c r="H127" s="193">
        <v>0</v>
      </c>
      <c r="I127" s="1081">
        <f>+F127-(F127*H127)</f>
        <v>0</v>
      </c>
      <c r="J127" s="1082" t="s">
        <v>189</v>
      </c>
    </row>
    <row r="128" spans="1:10">
      <c r="A128" s="127"/>
      <c r="B128" s="128"/>
      <c r="C128" s="1093"/>
      <c r="D128" s="1089"/>
      <c r="E128" s="1077"/>
      <c r="F128" s="1089"/>
      <c r="G128" s="128"/>
      <c r="H128" s="1080"/>
      <c r="I128" s="1081"/>
      <c r="J128" s="1092"/>
    </row>
    <row r="129" spans="1:10" ht="13">
      <c r="A129" s="127" t="s">
        <v>218</v>
      </c>
      <c r="B129" s="128"/>
      <c r="C129" s="137">
        <v>0</v>
      </c>
      <c r="D129" s="1076" t="s">
        <v>189</v>
      </c>
      <c r="E129" s="138">
        <v>0</v>
      </c>
      <c r="F129" s="1086">
        <f>+C129+(E129*(C129))</f>
        <v>0</v>
      </c>
      <c r="G129" s="1079" t="s">
        <v>189</v>
      </c>
      <c r="H129" s="193">
        <v>0</v>
      </c>
      <c r="I129" s="1081">
        <f>+F129-(F129*H129)</f>
        <v>0</v>
      </c>
      <c r="J129" s="1082" t="s">
        <v>189</v>
      </c>
    </row>
    <row r="130" spans="1:10" ht="13.5" thickBot="1">
      <c r="A130" s="127"/>
      <c r="B130" s="128"/>
      <c r="C130" s="1083"/>
      <c r="D130" s="1094"/>
      <c r="E130" s="1084"/>
      <c r="F130" s="1086"/>
      <c r="G130" s="1079"/>
      <c r="H130" s="1085"/>
      <c r="I130" s="1081"/>
      <c r="J130" s="1082"/>
    </row>
    <row r="131" spans="1:10" s="132" customFormat="1" ht="13.5" thickBot="1">
      <c r="A131" s="286" t="s">
        <v>190</v>
      </c>
      <c r="B131" s="287"/>
      <c r="C131" s="322"/>
      <c r="D131" s="880"/>
      <c r="E131" s="131"/>
      <c r="F131" s="131"/>
      <c r="G131" s="880"/>
      <c r="H131" s="880"/>
      <c r="I131" s="135" t="e">
        <f>I106</f>
        <v>#DIV/0!</v>
      </c>
      <c r="J131" s="881"/>
    </row>
    <row r="132" spans="1:10" s="136" customFormat="1" ht="13.5" thickBot="1">
      <c r="A132" s="133" t="s">
        <v>191</v>
      </c>
      <c r="B132" s="134"/>
      <c r="C132" s="323">
        <f>+C110+C112+C114+C116+C118</f>
        <v>0</v>
      </c>
      <c r="D132" s="135"/>
      <c r="E132" s="135"/>
      <c r="F132" s="135">
        <f>+F110+F112+F114+F116+F118</f>
        <v>0</v>
      </c>
      <c r="G132" s="135"/>
      <c r="H132" s="135"/>
      <c r="I132" s="135" t="e">
        <f>+I110+I112+I114+I116+I118+I108</f>
        <v>#DIV/0!</v>
      </c>
      <c r="J132" s="332"/>
    </row>
    <row r="135" spans="1:10" ht="13" thickBot="1"/>
    <row r="136" spans="1:10" ht="15.75" customHeight="1" thickBot="1">
      <c r="C136" s="1663"/>
      <c r="D136" s="1664"/>
      <c r="E136" s="1664"/>
      <c r="F136" s="1664"/>
      <c r="G136" s="1664"/>
      <c r="H136" s="1664"/>
      <c r="I136" s="1664"/>
      <c r="J136" s="1665"/>
    </row>
    <row r="137" spans="1:10" ht="72.75" customHeight="1" thickBot="1">
      <c r="A137" s="1666" t="s">
        <v>281</v>
      </c>
      <c r="B137" s="1667"/>
      <c r="C137" s="330" t="s">
        <v>282</v>
      </c>
      <c r="D137" s="123" t="s">
        <v>186</v>
      </c>
      <c r="E137" s="123" t="s">
        <v>187</v>
      </c>
      <c r="F137" s="124" t="s">
        <v>283</v>
      </c>
      <c r="G137" s="125" t="s">
        <v>186</v>
      </c>
      <c r="H137" s="123" t="s">
        <v>214</v>
      </c>
      <c r="I137" s="123" t="s">
        <v>328</v>
      </c>
      <c r="J137" s="331" t="s">
        <v>186</v>
      </c>
    </row>
    <row r="138" spans="1:10" ht="13">
      <c r="A138" s="319" t="s">
        <v>275</v>
      </c>
      <c r="B138" s="126"/>
      <c r="C138" s="1067"/>
      <c r="D138" s="1068"/>
      <c r="E138" s="1069"/>
      <c r="F138" s="1070"/>
      <c r="G138" s="1071"/>
      <c r="H138" s="1072"/>
      <c r="I138" s="1073" t="e">
        <f>T6C!D52</f>
        <v>#DIV/0!</v>
      </c>
      <c r="J138" s="1074" t="s">
        <v>188</v>
      </c>
    </row>
    <row r="139" spans="1:10">
      <c r="A139" s="127"/>
      <c r="B139" s="128"/>
      <c r="C139" s="1075"/>
      <c r="D139" s="1076"/>
      <c r="E139" s="1077"/>
      <c r="F139" s="1078"/>
      <c r="G139" s="1079"/>
      <c r="H139" s="1080"/>
      <c r="I139" s="1081"/>
      <c r="J139" s="1082"/>
    </row>
    <row r="140" spans="1:10" ht="13">
      <c r="A140" s="129" t="s">
        <v>276</v>
      </c>
      <c r="B140" s="128"/>
      <c r="C140" s="1083"/>
      <c r="D140" s="1076"/>
      <c r="E140" s="1084"/>
      <c r="F140" s="1086"/>
      <c r="G140" s="1079"/>
      <c r="H140" s="1085"/>
      <c r="I140" s="1081" t="e">
        <f>+T6C!$C$109</f>
        <v>#DIV/0!</v>
      </c>
      <c r="J140" s="1082" t="s">
        <v>189</v>
      </c>
    </row>
    <row r="141" spans="1:10">
      <c r="A141" s="127"/>
      <c r="B141" s="128"/>
      <c r="C141" s="1075"/>
      <c r="D141" s="1076"/>
      <c r="E141" s="1077"/>
      <c r="F141" s="1078"/>
      <c r="G141" s="1079"/>
      <c r="H141" s="1080"/>
      <c r="I141" s="1081"/>
      <c r="J141" s="1082"/>
    </row>
    <row r="142" spans="1:10" s="321" customFormat="1" ht="13">
      <c r="A142" s="129" t="s">
        <v>226</v>
      </c>
      <c r="B142" s="320"/>
      <c r="C142" s="137">
        <v>0</v>
      </c>
      <c r="D142" s="1076" t="s">
        <v>189</v>
      </c>
      <c r="E142" s="138">
        <v>0</v>
      </c>
      <c r="F142" s="1086">
        <f>+C142+(E142*(C142))</f>
        <v>0</v>
      </c>
      <c r="G142" s="1087" t="s">
        <v>189</v>
      </c>
      <c r="H142" s="193">
        <v>0</v>
      </c>
      <c r="I142" s="1081">
        <f>+F142-(F142*H142)</f>
        <v>0</v>
      </c>
      <c r="J142" s="1082" t="s">
        <v>189</v>
      </c>
    </row>
    <row r="143" spans="1:10">
      <c r="A143" s="127"/>
      <c r="B143" s="128"/>
      <c r="C143" s="1075"/>
      <c r="D143" s="1076"/>
      <c r="E143" s="1077"/>
      <c r="F143" s="1078"/>
      <c r="G143" s="1079"/>
      <c r="H143" s="1080"/>
      <c r="I143" s="1081"/>
      <c r="J143" s="1082"/>
    </row>
    <row r="144" spans="1:10" s="321" customFormat="1" ht="13">
      <c r="A144" s="129" t="s">
        <v>221</v>
      </c>
      <c r="B144" s="320"/>
      <c r="C144" s="137">
        <v>0</v>
      </c>
      <c r="D144" s="1076" t="s">
        <v>189</v>
      </c>
      <c r="E144" s="138">
        <v>0</v>
      </c>
      <c r="F144" s="1086">
        <f>+C144+(E144*(C144))</f>
        <v>0</v>
      </c>
      <c r="G144" s="1087" t="s">
        <v>189</v>
      </c>
      <c r="H144" s="193">
        <v>0</v>
      </c>
      <c r="I144" s="1081">
        <f>+F144-(F144*H144)</f>
        <v>0</v>
      </c>
      <c r="J144" s="1082" t="s">
        <v>189</v>
      </c>
    </row>
    <row r="145" spans="1:10">
      <c r="A145" s="127"/>
      <c r="B145" s="128"/>
      <c r="C145" s="1075"/>
      <c r="D145" s="1076"/>
      <c r="E145" s="1077"/>
      <c r="F145" s="1078"/>
      <c r="G145" s="1079"/>
      <c r="H145" s="1080"/>
      <c r="I145" s="1081"/>
      <c r="J145" s="1082"/>
    </row>
    <row r="146" spans="1:10" s="321" customFormat="1" ht="13">
      <c r="A146" s="129" t="s">
        <v>258</v>
      </c>
      <c r="B146" s="320"/>
      <c r="C146" s="137">
        <v>0</v>
      </c>
      <c r="D146" s="1076" t="s">
        <v>189</v>
      </c>
      <c r="E146" s="138">
        <v>0</v>
      </c>
      <c r="F146" s="1086">
        <f>+C146+(E146*(C146))</f>
        <v>0</v>
      </c>
      <c r="G146" s="1087" t="s">
        <v>189</v>
      </c>
      <c r="H146" s="193">
        <v>0</v>
      </c>
      <c r="I146" s="1081">
        <f>+F146-(F146*H146)</f>
        <v>0</v>
      </c>
      <c r="J146" s="1082" t="s">
        <v>189</v>
      </c>
    </row>
    <row r="147" spans="1:10">
      <c r="A147" s="127"/>
      <c r="B147" s="128"/>
      <c r="C147" s="1075"/>
      <c r="D147" s="1076"/>
      <c r="E147" s="1077"/>
      <c r="F147" s="1078"/>
      <c r="G147" s="1079"/>
      <c r="H147" s="1080"/>
      <c r="I147" s="1081"/>
      <c r="J147" s="1082"/>
    </row>
    <row r="148" spans="1:10" s="321" customFormat="1" ht="13">
      <c r="A148" s="129" t="s">
        <v>225</v>
      </c>
      <c r="B148" s="320"/>
      <c r="C148" s="137">
        <v>0</v>
      </c>
      <c r="D148" s="1076" t="s">
        <v>189</v>
      </c>
      <c r="E148" s="138">
        <v>0</v>
      </c>
      <c r="F148" s="1086">
        <f>+C148+(E148*(C148))</f>
        <v>0</v>
      </c>
      <c r="G148" s="1087" t="s">
        <v>189</v>
      </c>
      <c r="H148" s="193">
        <v>0</v>
      </c>
      <c r="I148" s="1081">
        <f>+F148-(F148*H148)</f>
        <v>0</v>
      </c>
      <c r="J148" s="1082" t="s">
        <v>189</v>
      </c>
    </row>
    <row r="149" spans="1:10">
      <c r="A149" s="127"/>
      <c r="B149" s="128"/>
      <c r="C149" s="1075"/>
      <c r="D149" s="1076"/>
      <c r="E149" s="1077"/>
      <c r="F149" s="1078"/>
      <c r="G149" s="1079"/>
      <c r="H149" s="1080"/>
      <c r="I149" s="1081"/>
      <c r="J149" s="1082"/>
    </row>
    <row r="150" spans="1:10" ht="13">
      <c r="A150" s="129" t="s">
        <v>29</v>
      </c>
      <c r="B150" s="128"/>
      <c r="C150" s="1088">
        <f>+SUM(C151,C153,C155,C157,C159,C161)</f>
        <v>0</v>
      </c>
      <c r="D150" s="1089"/>
      <c r="E150" s="1077"/>
      <c r="F150" s="1090">
        <f>+SUM(F151,F153,F155,F157,F159,F161)</f>
        <v>0</v>
      </c>
      <c r="G150" s="128"/>
      <c r="H150" s="1080"/>
      <c r="I150" s="1091">
        <f>+SUM(I151,I153,I155,I157,I159,I161)</f>
        <v>0</v>
      </c>
      <c r="J150" s="1092"/>
    </row>
    <row r="151" spans="1:10" ht="13">
      <c r="A151" s="127" t="s">
        <v>241</v>
      </c>
      <c r="B151" s="128"/>
      <c r="C151" s="137">
        <v>0</v>
      </c>
      <c r="D151" s="1076" t="s">
        <v>189</v>
      </c>
      <c r="E151" s="138">
        <v>0</v>
      </c>
      <c r="F151" s="1086">
        <f>+C151+(E151*(C151))</f>
        <v>0</v>
      </c>
      <c r="G151" s="1079" t="s">
        <v>189</v>
      </c>
      <c r="H151" s="193">
        <v>0</v>
      </c>
      <c r="I151" s="1081">
        <f>+F151-(F151*H151)</f>
        <v>0</v>
      </c>
      <c r="J151" s="1082" t="s">
        <v>189</v>
      </c>
    </row>
    <row r="152" spans="1:10" ht="13">
      <c r="A152" s="130"/>
      <c r="B152" s="128"/>
      <c r="C152" s="1075"/>
      <c r="D152" s="1076"/>
      <c r="E152" s="1077"/>
      <c r="F152" s="1078"/>
      <c r="G152" s="1079"/>
      <c r="H152" s="1080"/>
      <c r="I152" s="1081"/>
      <c r="J152" s="1082"/>
    </row>
    <row r="153" spans="1:10" ht="13">
      <c r="A153" s="127" t="s">
        <v>242</v>
      </c>
      <c r="B153" s="128"/>
      <c r="C153" s="137">
        <v>0</v>
      </c>
      <c r="D153" s="1076" t="s">
        <v>189</v>
      </c>
      <c r="E153" s="138">
        <v>0</v>
      </c>
      <c r="F153" s="1086">
        <f>+C153+(E153*(C153))</f>
        <v>0</v>
      </c>
      <c r="G153" s="1079" t="s">
        <v>189</v>
      </c>
      <c r="H153" s="193">
        <v>0</v>
      </c>
      <c r="I153" s="1081">
        <f>+F153-(F153*H153)</f>
        <v>0</v>
      </c>
      <c r="J153" s="1082" t="s">
        <v>189</v>
      </c>
    </row>
    <row r="154" spans="1:10">
      <c r="A154" s="127"/>
      <c r="B154" s="128"/>
      <c r="C154" s="1075"/>
      <c r="D154" s="1076"/>
      <c r="E154" s="1077"/>
      <c r="F154" s="1078"/>
      <c r="G154" s="1079"/>
      <c r="H154" s="1080"/>
      <c r="I154" s="1081"/>
      <c r="J154" s="1082"/>
    </row>
    <row r="155" spans="1:10" ht="13">
      <c r="A155" s="127" t="s">
        <v>230</v>
      </c>
      <c r="B155" s="128"/>
      <c r="C155" s="137">
        <v>0</v>
      </c>
      <c r="D155" s="1076" t="s">
        <v>189</v>
      </c>
      <c r="E155" s="138">
        <v>0</v>
      </c>
      <c r="F155" s="1086">
        <f>+C155+(E155*(C155))</f>
        <v>0</v>
      </c>
      <c r="G155" s="1079" t="s">
        <v>189</v>
      </c>
      <c r="H155" s="193">
        <v>0</v>
      </c>
      <c r="I155" s="1081">
        <f>+F155-(F155*H155)</f>
        <v>0</v>
      </c>
      <c r="J155" s="1082" t="s">
        <v>189</v>
      </c>
    </row>
    <row r="156" spans="1:10">
      <c r="A156" s="127"/>
      <c r="B156" s="128"/>
      <c r="C156" s="1093"/>
      <c r="D156" s="1089"/>
      <c r="E156" s="1077"/>
      <c r="F156" s="1089"/>
      <c r="G156" s="128"/>
      <c r="H156" s="1080"/>
      <c r="I156" s="1081"/>
      <c r="J156" s="1092"/>
    </row>
    <row r="157" spans="1:10" ht="13">
      <c r="A157" s="127" t="s">
        <v>243</v>
      </c>
      <c r="B157" s="128"/>
      <c r="C157" s="137">
        <v>0</v>
      </c>
      <c r="D157" s="1076" t="s">
        <v>189</v>
      </c>
      <c r="E157" s="138">
        <v>0</v>
      </c>
      <c r="F157" s="1086">
        <f>+C157+(E157*(C157))</f>
        <v>0</v>
      </c>
      <c r="G157" s="1079" t="s">
        <v>189</v>
      </c>
      <c r="H157" s="193">
        <v>0</v>
      </c>
      <c r="I157" s="1081">
        <f>+F157-(F157*H157)</f>
        <v>0</v>
      </c>
      <c r="J157" s="1082" t="s">
        <v>189</v>
      </c>
    </row>
    <row r="158" spans="1:10">
      <c r="A158" s="127"/>
      <c r="B158" s="128"/>
      <c r="C158" s="1093"/>
      <c r="D158" s="1089"/>
      <c r="E158" s="1077"/>
      <c r="F158" s="1089"/>
      <c r="G158" s="128"/>
      <c r="H158" s="1080"/>
      <c r="I158" s="1081"/>
      <c r="J158" s="1092"/>
    </row>
    <row r="159" spans="1:10" ht="13">
      <c r="A159" s="127" t="s">
        <v>227</v>
      </c>
      <c r="B159" s="128"/>
      <c r="C159" s="137">
        <v>0</v>
      </c>
      <c r="D159" s="1076" t="s">
        <v>189</v>
      </c>
      <c r="E159" s="138">
        <v>0</v>
      </c>
      <c r="F159" s="1086">
        <f>+C159+(E159*(C159))</f>
        <v>0</v>
      </c>
      <c r="G159" s="1079" t="s">
        <v>189</v>
      </c>
      <c r="H159" s="193">
        <v>0</v>
      </c>
      <c r="I159" s="1081">
        <f>+F159-(F159*H159)</f>
        <v>0</v>
      </c>
      <c r="J159" s="1082" t="s">
        <v>189</v>
      </c>
    </row>
    <row r="160" spans="1:10">
      <c r="A160" s="127"/>
      <c r="B160" s="128"/>
      <c r="C160" s="1093"/>
      <c r="D160" s="1089"/>
      <c r="E160" s="1077"/>
      <c r="F160" s="1089"/>
      <c r="G160" s="128"/>
      <c r="H160" s="1080"/>
      <c r="I160" s="1081"/>
      <c r="J160" s="1092"/>
    </row>
    <row r="161" spans="1:10" ht="13">
      <c r="A161" s="127" t="s">
        <v>218</v>
      </c>
      <c r="B161" s="128"/>
      <c r="C161" s="137">
        <v>0</v>
      </c>
      <c r="D161" s="1076" t="s">
        <v>189</v>
      </c>
      <c r="E161" s="138">
        <v>0</v>
      </c>
      <c r="F161" s="1086">
        <f>+C161+(E161*(C161))</f>
        <v>0</v>
      </c>
      <c r="G161" s="1079" t="s">
        <v>189</v>
      </c>
      <c r="H161" s="193">
        <v>0</v>
      </c>
      <c r="I161" s="1081">
        <f>+F161-(F161*H161)</f>
        <v>0</v>
      </c>
      <c r="J161" s="1082" t="s">
        <v>189</v>
      </c>
    </row>
    <row r="162" spans="1:10" ht="13.5" thickBot="1">
      <c r="A162" s="127"/>
      <c r="B162" s="128"/>
      <c r="C162" s="1083"/>
      <c r="D162" s="1094"/>
      <c r="E162" s="1084"/>
      <c r="F162" s="1086"/>
      <c r="G162" s="1079"/>
      <c r="H162" s="1085"/>
      <c r="I162" s="1081"/>
      <c r="J162" s="1082"/>
    </row>
    <row r="163" spans="1:10" s="132" customFormat="1" ht="13.5" thickBot="1">
      <c r="A163" s="286" t="s">
        <v>190</v>
      </c>
      <c r="B163" s="287"/>
      <c r="C163" s="322"/>
      <c r="D163" s="880"/>
      <c r="E163" s="131"/>
      <c r="F163" s="131"/>
      <c r="G163" s="880"/>
      <c r="H163" s="880"/>
      <c r="I163" s="135" t="e">
        <f>I138</f>
        <v>#DIV/0!</v>
      </c>
      <c r="J163" s="881"/>
    </row>
    <row r="164" spans="1:10" s="136" customFormat="1" ht="13.5" thickBot="1">
      <c r="A164" s="133" t="s">
        <v>191</v>
      </c>
      <c r="B164" s="134"/>
      <c r="C164" s="323">
        <f>+C142+C144+C146+C148+C150</f>
        <v>0</v>
      </c>
      <c r="D164" s="135"/>
      <c r="E164" s="135"/>
      <c r="F164" s="135">
        <f>+F142+F144+F146+F148+F150</f>
        <v>0</v>
      </c>
      <c r="G164" s="135"/>
      <c r="H164" s="135"/>
      <c r="I164" s="135" t="e">
        <f>+I142+I144+I146+I148+I150+I140</f>
        <v>#DIV/0!</v>
      </c>
      <c r="J164" s="332"/>
    </row>
    <row r="167" spans="1:10" ht="13" thickBot="1"/>
    <row r="168" spans="1:10" ht="15.75" customHeight="1" thickBot="1">
      <c r="C168" s="1663"/>
      <c r="D168" s="1664"/>
      <c r="E168" s="1664"/>
      <c r="F168" s="1664"/>
      <c r="G168" s="1664"/>
      <c r="H168" s="1664"/>
      <c r="I168" s="1664"/>
      <c r="J168" s="1665"/>
    </row>
    <row r="169" spans="1:10" ht="72.75" customHeight="1" thickBot="1">
      <c r="A169" s="1666" t="s">
        <v>318</v>
      </c>
      <c r="B169" s="1667"/>
      <c r="C169" s="330" t="s">
        <v>282</v>
      </c>
      <c r="D169" s="123" t="s">
        <v>186</v>
      </c>
      <c r="E169" s="123" t="s">
        <v>187</v>
      </c>
      <c r="F169" s="124" t="s">
        <v>283</v>
      </c>
      <c r="G169" s="125" t="s">
        <v>186</v>
      </c>
      <c r="H169" s="123" t="s">
        <v>214</v>
      </c>
      <c r="I169" s="123" t="s">
        <v>328</v>
      </c>
      <c r="J169" s="331" t="s">
        <v>186</v>
      </c>
    </row>
    <row r="170" spans="1:10" ht="13">
      <c r="A170" s="319" t="s">
        <v>275</v>
      </c>
      <c r="B170" s="126"/>
      <c r="C170" s="1067"/>
      <c r="D170" s="1068"/>
      <c r="E170" s="1069"/>
      <c r="F170" s="1070"/>
      <c r="G170" s="1071"/>
      <c r="H170" s="1072"/>
      <c r="I170" s="1073" t="e">
        <f>T6C!D52</f>
        <v>#DIV/0!</v>
      </c>
      <c r="J170" s="1074" t="s">
        <v>188</v>
      </c>
    </row>
    <row r="171" spans="1:10">
      <c r="A171" s="127"/>
      <c r="B171" s="128"/>
      <c r="C171" s="1075"/>
      <c r="D171" s="1076"/>
      <c r="E171" s="1077"/>
      <c r="F171" s="1078"/>
      <c r="G171" s="1079"/>
      <c r="H171" s="1080"/>
      <c r="I171" s="1081"/>
      <c r="J171" s="1082"/>
    </row>
    <row r="172" spans="1:10" ht="13">
      <c r="A172" s="129" t="s">
        <v>276</v>
      </c>
      <c r="B172" s="128"/>
      <c r="C172" s="1083"/>
      <c r="D172" s="1076"/>
      <c r="E172" s="1084"/>
      <c r="F172" s="1086"/>
      <c r="G172" s="1079"/>
      <c r="H172" s="1085"/>
      <c r="I172" s="1081" t="e">
        <f>+T6C!$B$76</f>
        <v>#DIV/0!</v>
      </c>
      <c r="J172" s="1082" t="s">
        <v>189</v>
      </c>
    </row>
    <row r="173" spans="1:10">
      <c r="A173" s="127"/>
      <c r="B173" s="128"/>
      <c r="C173" s="1075"/>
      <c r="D173" s="1076"/>
      <c r="E173" s="1077"/>
      <c r="F173" s="1078"/>
      <c r="G173" s="1079"/>
      <c r="H173" s="1080"/>
      <c r="I173" s="1081"/>
      <c r="J173" s="1082"/>
    </row>
    <row r="174" spans="1:10" s="321" customFormat="1" ht="13">
      <c r="A174" s="129" t="s">
        <v>226</v>
      </c>
      <c r="B174" s="320"/>
      <c r="C174" s="137">
        <v>0</v>
      </c>
      <c r="D174" s="1076" t="s">
        <v>189</v>
      </c>
      <c r="E174" s="138">
        <v>0</v>
      </c>
      <c r="F174" s="1086">
        <f>+C174+(E174*(C174))</f>
        <v>0</v>
      </c>
      <c r="G174" s="1087" t="s">
        <v>189</v>
      </c>
      <c r="H174" s="193">
        <v>0</v>
      </c>
      <c r="I174" s="1081">
        <f>+F174-(F174*H174)</f>
        <v>0</v>
      </c>
      <c r="J174" s="1082" t="s">
        <v>189</v>
      </c>
    </row>
    <row r="175" spans="1:10">
      <c r="A175" s="127"/>
      <c r="B175" s="128"/>
      <c r="C175" s="1075"/>
      <c r="D175" s="1076"/>
      <c r="E175" s="1077"/>
      <c r="F175" s="1078"/>
      <c r="G175" s="1079"/>
      <c r="H175" s="1080"/>
      <c r="I175" s="1081"/>
      <c r="J175" s="1082"/>
    </row>
    <row r="176" spans="1:10" s="321" customFormat="1" ht="13">
      <c r="A176" s="129" t="s">
        <v>221</v>
      </c>
      <c r="B176" s="320"/>
      <c r="C176" s="137">
        <v>0</v>
      </c>
      <c r="D176" s="1076" t="s">
        <v>189</v>
      </c>
      <c r="E176" s="138">
        <v>0</v>
      </c>
      <c r="F176" s="1086">
        <f>+C176+(E176*(C176))</f>
        <v>0</v>
      </c>
      <c r="G176" s="1087" t="s">
        <v>189</v>
      </c>
      <c r="H176" s="193">
        <v>0</v>
      </c>
      <c r="I176" s="1081">
        <f>+F176-(F176*H176)</f>
        <v>0</v>
      </c>
      <c r="J176" s="1082" t="s">
        <v>189</v>
      </c>
    </row>
    <row r="177" spans="1:10">
      <c r="A177" s="127"/>
      <c r="B177" s="128"/>
      <c r="C177" s="1075"/>
      <c r="D177" s="1076"/>
      <c r="E177" s="1077"/>
      <c r="F177" s="1078"/>
      <c r="G177" s="1079"/>
      <c r="H177" s="1080"/>
      <c r="I177" s="1081"/>
      <c r="J177" s="1082"/>
    </row>
    <row r="178" spans="1:10" s="321" customFormat="1" ht="13">
      <c r="A178" s="129" t="s">
        <v>258</v>
      </c>
      <c r="B178" s="320"/>
      <c r="C178" s="137">
        <v>0</v>
      </c>
      <c r="D178" s="1076" t="s">
        <v>189</v>
      </c>
      <c r="E178" s="138">
        <v>0</v>
      </c>
      <c r="F178" s="1086">
        <f>+C178+(E178*(C178))</f>
        <v>0</v>
      </c>
      <c r="G178" s="1087" t="s">
        <v>189</v>
      </c>
      <c r="H178" s="193">
        <v>0</v>
      </c>
      <c r="I178" s="1081">
        <f>+F178-(F178*H178)</f>
        <v>0</v>
      </c>
      <c r="J178" s="1082" t="s">
        <v>189</v>
      </c>
    </row>
    <row r="179" spans="1:10">
      <c r="A179" s="127"/>
      <c r="B179" s="128"/>
      <c r="C179" s="1075"/>
      <c r="D179" s="1076"/>
      <c r="E179" s="1077"/>
      <c r="F179" s="1078"/>
      <c r="G179" s="1079"/>
      <c r="H179" s="1080"/>
      <c r="I179" s="1081"/>
      <c r="J179" s="1082"/>
    </row>
    <row r="180" spans="1:10" s="321" customFormat="1" ht="13">
      <c r="A180" s="129" t="s">
        <v>225</v>
      </c>
      <c r="B180" s="320"/>
      <c r="C180" s="137">
        <v>0</v>
      </c>
      <c r="D180" s="1076" t="s">
        <v>189</v>
      </c>
      <c r="E180" s="138">
        <v>0</v>
      </c>
      <c r="F180" s="1086">
        <f>+C180+(E180*(C180))</f>
        <v>0</v>
      </c>
      <c r="G180" s="1087" t="s">
        <v>189</v>
      </c>
      <c r="H180" s="193">
        <v>0</v>
      </c>
      <c r="I180" s="1081">
        <f>+F180-(F180*H180)</f>
        <v>0</v>
      </c>
      <c r="J180" s="1082" t="s">
        <v>189</v>
      </c>
    </row>
    <row r="181" spans="1:10">
      <c r="A181" s="127"/>
      <c r="B181" s="128"/>
      <c r="C181" s="1075"/>
      <c r="D181" s="1076"/>
      <c r="E181" s="1077"/>
      <c r="F181" s="1078"/>
      <c r="G181" s="1079"/>
      <c r="H181" s="1080"/>
      <c r="I181" s="1081"/>
      <c r="J181" s="1082"/>
    </row>
    <row r="182" spans="1:10" ht="13">
      <c r="A182" s="129" t="s">
        <v>29</v>
      </c>
      <c r="B182" s="128"/>
      <c r="C182" s="1088">
        <f>+SUM(C183,C185,C187,C189,C191,C193)</f>
        <v>0</v>
      </c>
      <c r="D182" s="1089"/>
      <c r="E182" s="1077"/>
      <c r="F182" s="1090">
        <f>+SUM(F183,F185,F187,F189,F191,F193)</f>
        <v>0</v>
      </c>
      <c r="G182" s="128"/>
      <c r="H182" s="1080"/>
      <c r="I182" s="1091">
        <f>+SUM(I183,I185,I187,I189,I191,I193)</f>
        <v>0</v>
      </c>
      <c r="J182" s="1092"/>
    </row>
    <row r="183" spans="1:10" ht="13">
      <c r="A183" s="127" t="s">
        <v>241</v>
      </c>
      <c r="B183" s="128"/>
      <c r="C183" s="137">
        <v>0</v>
      </c>
      <c r="D183" s="1076" t="s">
        <v>189</v>
      </c>
      <c r="E183" s="138">
        <v>0</v>
      </c>
      <c r="F183" s="1086">
        <f>+C183+(E183*(C183))</f>
        <v>0</v>
      </c>
      <c r="G183" s="1079" t="s">
        <v>189</v>
      </c>
      <c r="H183" s="193">
        <v>0</v>
      </c>
      <c r="I183" s="1081">
        <f>+F183-(F183*H183)</f>
        <v>0</v>
      </c>
      <c r="J183" s="1082" t="s">
        <v>189</v>
      </c>
    </row>
    <row r="184" spans="1:10" ht="13">
      <c r="A184" s="130"/>
      <c r="B184" s="128"/>
      <c r="C184" s="1075"/>
      <c r="D184" s="1076"/>
      <c r="E184" s="1077"/>
      <c r="F184" s="1078"/>
      <c r="G184" s="1079"/>
      <c r="H184" s="1080"/>
      <c r="I184" s="1081"/>
      <c r="J184" s="1082"/>
    </row>
    <row r="185" spans="1:10" ht="13">
      <c r="A185" s="127" t="s">
        <v>242</v>
      </c>
      <c r="B185" s="128"/>
      <c r="C185" s="137">
        <v>0</v>
      </c>
      <c r="D185" s="1076" t="s">
        <v>189</v>
      </c>
      <c r="E185" s="138">
        <v>0</v>
      </c>
      <c r="F185" s="1086">
        <f>+C185+(E185*(C185))</f>
        <v>0</v>
      </c>
      <c r="G185" s="1079" t="s">
        <v>189</v>
      </c>
      <c r="H185" s="193">
        <v>0</v>
      </c>
      <c r="I185" s="1081">
        <f>+F185-(F185*H185)</f>
        <v>0</v>
      </c>
      <c r="J185" s="1082" t="s">
        <v>189</v>
      </c>
    </row>
    <row r="186" spans="1:10">
      <c r="A186" s="127"/>
      <c r="B186" s="128"/>
      <c r="C186" s="1075"/>
      <c r="D186" s="1076"/>
      <c r="E186" s="1077"/>
      <c r="F186" s="1078"/>
      <c r="G186" s="1079"/>
      <c r="H186" s="1080"/>
      <c r="I186" s="1081"/>
      <c r="J186" s="1082"/>
    </row>
    <row r="187" spans="1:10" ht="13">
      <c r="A187" s="127" t="s">
        <v>230</v>
      </c>
      <c r="B187" s="128"/>
      <c r="C187" s="137">
        <v>0</v>
      </c>
      <c r="D187" s="1076" t="s">
        <v>189</v>
      </c>
      <c r="E187" s="138">
        <v>0</v>
      </c>
      <c r="F187" s="1086">
        <f>+C187+(E187*(C187))</f>
        <v>0</v>
      </c>
      <c r="G187" s="1079" t="s">
        <v>189</v>
      </c>
      <c r="H187" s="193">
        <v>0</v>
      </c>
      <c r="I187" s="1081">
        <f>+F187-(F187*H187)</f>
        <v>0</v>
      </c>
      <c r="J187" s="1082" t="s">
        <v>189</v>
      </c>
    </row>
    <row r="188" spans="1:10">
      <c r="A188" s="127"/>
      <c r="B188" s="128"/>
      <c r="C188" s="1093"/>
      <c r="D188" s="1089"/>
      <c r="E188" s="1077"/>
      <c r="F188" s="1089"/>
      <c r="G188" s="128"/>
      <c r="H188" s="1080"/>
      <c r="I188" s="1081"/>
      <c r="J188" s="1092"/>
    </row>
    <row r="189" spans="1:10" ht="13">
      <c r="A189" s="127" t="s">
        <v>243</v>
      </c>
      <c r="B189" s="128"/>
      <c r="C189" s="137">
        <v>0</v>
      </c>
      <c r="D189" s="1076" t="s">
        <v>189</v>
      </c>
      <c r="E189" s="138">
        <v>0</v>
      </c>
      <c r="F189" s="1086">
        <f>+C189+(E189*(C189))</f>
        <v>0</v>
      </c>
      <c r="G189" s="1079" t="s">
        <v>189</v>
      </c>
      <c r="H189" s="193">
        <v>0</v>
      </c>
      <c r="I189" s="1081">
        <f>+F189-(F189*H189)</f>
        <v>0</v>
      </c>
      <c r="J189" s="1082" t="s">
        <v>189</v>
      </c>
    </row>
    <row r="190" spans="1:10">
      <c r="A190" s="127"/>
      <c r="B190" s="128"/>
      <c r="C190" s="1093"/>
      <c r="D190" s="1089"/>
      <c r="E190" s="1077"/>
      <c r="F190" s="1089"/>
      <c r="G190" s="128"/>
      <c r="H190" s="1080"/>
      <c r="I190" s="1081"/>
      <c r="J190" s="1092"/>
    </row>
    <row r="191" spans="1:10" ht="13">
      <c r="A191" s="127" t="s">
        <v>227</v>
      </c>
      <c r="B191" s="128"/>
      <c r="C191" s="137">
        <v>0</v>
      </c>
      <c r="D191" s="1076" t="s">
        <v>189</v>
      </c>
      <c r="E191" s="138">
        <v>0</v>
      </c>
      <c r="F191" s="1086">
        <f>+C191+(E191*(C191))</f>
        <v>0</v>
      </c>
      <c r="G191" s="1079" t="s">
        <v>189</v>
      </c>
      <c r="H191" s="193">
        <v>0</v>
      </c>
      <c r="I191" s="1081">
        <f>+F191-(F191*H191)</f>
        <v>0</v>
      </c>
      <c r="J191" s="1082" t="s">
        <v>189</v>
      </c>
    </row>
    <row r="192" spans="1:10">
      <c r="A192" s="127"/>
      <c r="B192" s="128"/>
      <c r="C192" s="1093"/>
      <c r="D192" s="1089"/>
      <c r="E192" s="1077"/>
      <c r="F192" s="1089"/>
      <c r="G192" s="128"/>
      <c r="H192" s="1080"/>
      <c r="I192" s="1081"/>
      <c r="J192" s="1092"/>
    </row>
    <row r="193" spans="1:10" ht="13">
      <c r="A193" s="127" t="s">
        <v>218</v>
      </c>
      <c r="B193" s="128"/>
      <c r="C193" s="137">
        <v>0</v>
      </c>
      <c r="D193" s="1076" t="s">
        <v>189</v>
      </c>
      <c r="E193" s="138">
        <v>0</v>
      </c>
      <c r="F193" s="1086">
        <f>+C193+(E193*(C193))</f>
        <v>0</v>
      </c>
      <c r="G193" s="1079" t="s">
        <v>189</v>
      </c>
      <c r="H193" s="193">
        <v>0</v>
      </c>
      <c r="I193" s="1081">
        <f>+F193-(F193*H193)</f>
        <v>0</v>
      </c>
      <c r="J193" s="1082" t="s">
        <v>189</v>
      </c>
    </row>
    <row r="194" spans="1:10" ht="13.5" thickBot="1">
      <c r="A194" s="127"/>
      <c r="B194" s="128"/>
      <c r="C194" s="1083"/>
      <c r="D194" s="1094"/>
      <c r="E194" s="1084"/>
      <c r="F194" s="1086"/>
      <c r="G194" s="1079"/>
      <c r="H194" s="1085"/>
      <c r="I194" s="1081"/>
      <c r="J194" s="1082"/>
    </row>
    <row r="195" spans="1:10" s="132" customFormat="1" ht="13.5" thickBot="1">
      <c r="A195" s="286" t="s">
        <v>190</v>
      </c>
      <c r="B195" s="287"/>
      <c r="C195" s="322"/>
      <c r="D195" s="880"/>
      <c r="E195" s="131"/>
      <c r="F195" s="131"/>
      <c r="G195" s="880"/>
      <c r="H195" s="880"/>
      <c r="I195" s="135" t="e">
        <f>I170</f>
        <v>#DIV/0!</v>
      </c>
      <c r="J195" s="881"/>
    </row>
    <row r="196" spans="1:10" s="136" customFormat="1" ht="13.5" thickBot="1">
      <c r="A196" s="133" t="s">
        <v>191</v>
      </c>
      <c r="B196" s="134"/>
      <c r="C196" s="323">
        <f>+C174+C176+C178+C180+C182</f>
        <v>0</v>
      </c>
      <c r="D196" s="135"/>
      <c r="E196" s="135"/>
      <c r="F196" s="135">
        <f>+F174+F176+F178+F180+F182</f>
        <v>0</v>
      </c>
      <c r="G196" s="135"/>
      <c r="H196" s="135"/>
      <c r="I196" s="135" t="e">
        <f>+I174+I176+I178+I180+I182+I172</f>
        <v>#DIV/0!</v>
      </c>
      <c r="J196" s="332"/>
    </row>
    <row r="199" spans="1:10" ht="13" thickBot="1"/>
    <row r="200" spans="1:10" ht="15.75" customHeight="1" thickBot="1">
      <c r="C200" s="1663"/>
      <c r="D200" s="1664"/>
      <c r="E200" s="1664"/>
      <c r="F200" s="1664"/>
      <c r="G200" s="1664"/>
      <c r="H200" s="1664"/>
      <c r="I200" s="1664"/>
      <c r="J200" s="1665"/>
    </row>
    <row r="201" spans="1:10" ht="72.75" customHeight="1" thickBot="1">
      <c r="A201" s="1666" t="s">
        <v>312</v>
      </c>
      <c r="B201" s="1667"/>
      <c r="C201" s="330" t="s">
        <v>282</v>
      </c>
      <c r="D201" s="123" t="s">
        <v>186</v>
      </c>
      <c r="E201" s="123" t="s">
        <v>187</v>
      </c>
      <c r="F201" s="124" t="s">
        <v>283</v>
      </c>
      <c r="G201" s="125" t="s">
        <v>186</v>
      </c>
      <c r="H201" s="123" t="s">
        <v>214</v>
      </c>
      <c r="I201" s="123" t="s">
        <v>328</v>
      </c>
      <c r="J201" s="331" t="s">
        <v>186</v>
      </c>
    </row>
    <row r="202" spans="1:10" ht="13">
      <c r="A202" s="319" t="s">
        <v>275</v>
      </c>
      <c r="B202" s="126"/>
      <c r="C202" s="1067"/>
      <c r="D202" s="1068"/>
      <c r="E202" s="1069"/>
      <c r="F202" s="1070"/>
      <c r="G202" s="1071"/>
      <c r="H202" s="1072"/>
      <c r="I202" s="1073" t="e">
        <f>T6C!D52</f>
        <v>#DIV/0!</v>
      </c>
      <c r="J202" s="1074" t="s">
        <v>188</v>
      </c>
    </row>
    <row r="203" spans="1:10">
      <c r="A203" s="127"/>
      <c r="B203" s="128"/>
      <c r="C203" s="1075"/>
      <c r="D203" s="1076"/>
      <c r="E203" s="1077"/>
      <c r="F203" s="1078"/>
      <c r="G203" s="1079"/>
      <c r="H203" s="1080"/>
      <c r="I203" s="1081"/>
      <c r="J203" s="1082"/>
    </row>
    <row r="204" spans="1:10" ht="13">
      <c r="A204" s="129" t="s">
        <v>276</v>
      </c>
      <c r="B204" s="128"/>
      <c r="C204" s="1083"/>
      <c r="D204" s="1076"/>
      <c r="E204" s="1084"/>
      <c r="F204" s="1086"/>
      <c r="G204" s="1079"/>
      <c r="H204" s="1085"/>
      <c r="I204" s="1081" t="e">
        <f>+T6C!$C$109</f>
        <v>#DIV/0!</v>
      </c>
      <c r="J204" s="1082" t="s">
        <v>189</v>
      </c>
    </row>
    <row r="205" spans="1:10">
      <c r="A205" s="127"/>
      <c r="B205" s="128"/>
      <c r="C205" s="1075"/>
      <c r="D205" s="1076"/>
      <c r="E205" s="1077"/>
      <c r="F205" s="1078"/>
      <c r="G205" s="1079"/>
      <c r="H205" s="1080"/>
      <c r="I205" s="1081"/>
      <c r="J205" s="1082"/>
    </row>
    <row r="206" spans="1:10" s="321" customFormat="1" ht="13">
      <c r="A206" s="129" t="s">
        <v>226</v>
      </c>
      <c r="B206" s="320"/>
      <c r="C206" s="137">
        <v>0</v>
      </c>
      <c r="D206" s="1076" t="s">
        <v>189</v>
      </c>
      <c r="E206" s="138">
        <v>0</v>
      </c>
      <c r="F206" s="1086">
        <f>+C206+(E206*(C206))</f>
        <v>0</v>
      </c>
      <c r="G206" s="1087" t="s">
        <v>189</v>
      </c>
      <c r="H206" s="193">
        <v>0</v>
      </c>
      <c r="I206" s="1081">
        <f>+F206-(F206*H206)</f>
        <v>0</v>
      </c>
      <c r="J206" s="1082" t="s">
        <v>189</v>
      </c>
    </row>
    <row r="207" spans="1:10">
      <c r="A207" s="127"/>
      <c r="B207" s="128"/>
      <c r="C207" s="1075"/>
      <c r="D207" s="1076"/>
      <c r="E207" s="1077"/>
      <c r="F207" s="1078"/>
      <c r="G207" s="1079"/>
      <c r="H207" s="1080"/>
      <c r="I207" s="1081"/>
      <c r="J207" s="1082"/>
    </row>
    <row r="208" spans="1:10" s="321" customFormat="1" ht="13">
      <c r="A208" s="129" t="s">
        <v>221</v>
      </c>
      <c r="B208" s="320"/>
      <c r="C208" s="137">
        <v>0</v>
      </c>
      <c r="D208" s="1076" t="s">
        <v>189</v>
      </c>
      <c r="E208" s="138">
        <v>0</v>
      </c>
      <c r="F208" s="1086">
        <f>+C208+(E208*(C208))</f>
        <v>0</v>
      </c>
      <c r="G208" s="1087" t="s">
        <v>189</v>
      </c>
      <c r="H208" s="193">
        <v>0</v>
      </c>
      <c r="I208" s="1081">
        <f>+F208-(F208*H208)</f>
        <v>0</v>
      </c>
      <c r="J208" s="1082" t="s">
        <v>189</v>
      </c>
    </row>
    <row r="209" spans="1:10">
      <c r="A209" s="127"/>
      <c r="B209" s="128"/>
      <c r="C209" s="1075"/>
      <c r="D209" s="1076"/>
      <c r="E209" s="1077"/>
      <c r="F209" s="1078"/>
      <c r="G209" s="1079"/>
      <c r="H209" s="1080"/>
      <c r="I209" s="1081"/>
      <c r="J209" s="1082"/>
    </row>
    <row r="210" spans="1:10" s="321" customFormat="1" ht="13">
      <c r="A210" s="129" t="s">
        <v>258</v>
      </c>
      <c r="B210" s="320"/>
      <c r="C210" s="137">
        <v>0</v>
      </c>
      <c r="D210" s="1076" t="s">
        <v>189</v>
      </c>
      <c r="E210" s="138">
        <v>0</v>
      </c>
      <c r="F210" s="1086">
        <f>+C210+(E210*(C210))</f>
        <v>0</v>
      </c>
      <c r="G210" s="1087" t="s">
        <v>189</v>
      </c>
      <c r="H210" s="193">
        <v>0</v>
      </c>
      <c r="I210" s="1081">
        <f>+F210-(F210*H210)</f>
        <v>0</v>
      </c>
      <c r="J210" s="1082" t="s">
        <v>189</v>
      </c>
    </row>
    <row r="211" spans="1:10">
      <c r="A211" s="127"/>
      <c r="B211" s="128"/>
      <c r="C211" s="1075"/>
      <c r="D211" s="1076"/>
      <c r="E211" s="1077"/>
      <c r="F211" s="1078"/>
      <c r="G211" s="1079"/>
      <c r="H211" s="1080"/>
      <c r="I211" s="1081"/>
      <c r="J211" s="1082"/>
    </row>
    <row r="212" spans="1:10" s="321" customFormat="1" ht="13">
      <c r="A212" s="129" t="s">
        <v>225</v>
      </c>
      <c r="B212" s="320"/>
      <c r="C212" s="137">
        <v>0</v>
      </c>
      <c r="D212" s="1076" t="s">
        <v>189</v>
      </c>
      <c r="E212" s="138">
        <v>0</v>
      </c>
      <c r="F212" s="1086">
        <f>+C212+(E212*(C212))</f>
        <v>0</v>
      </c>
      <c r="G212" s="1087" t="s">
        <v>189</v>
      </c>
      <c r="H212" s="193">
        <v>0</v>
      </c>
      <c r="I212" s="1081">
        <f>+F212-(F212*H212)</f>
        <v>0</v>
      </c>
      <c r="J212" s="1082" t="s">
        <v>189</v>
      </c>
    </row>
    <row r="213" spans="1:10">
      <c r="A213" s="127"/>
      <c r="B213" s="128"/>
      <c r="C213" s="1075"/>
      <c r="D213" s="1076"/>
      <c r="E213" s="1077"/>
      <c r="F213" s="1078"/>
      <c r="G213" s="1079"/>
      <c r="H213" s="1080"/>
      <c r="I213" s="1081"/>
      <c r="J213" s="1082"/>
    </row>
    <row r="214" spans="1:10" ht="13">
      <c r="A214" s="129" t="s">
        <v>29</v>
      </c>
      <c r="B214" s="128"/>
      <c r="C214" s="1088">
        <f>+SUM(C215,C217,C219,C221,C223,C225)</f>
        <v>0</v>
      </c>
      <c r="D214" s="1089"/>
      <c r="E214" s="1077"/>
      <c r="F214" s="1090">
        <f>+SUM(F215,F217,F219,F221,F223,F225)</f>
        <v>0</v>
      </c>
      <c r="G214" s="128"/>
      <c r="H214" s="1080"/>
      <c r="I214" s="1091">
        <f>+SUM(I215,I217,I219,I221,I223,I225)</f>
        <v>0</v>
      </c>
      <c r="J214" s="1092"/>
    </row>
    <row r="215" spans="1:10" ht="13">
      <c r="A215" s="127" t="s">
        <v>241</v>
      </c>
      <c r="B215" s="128"/>
      <c r="C215" s="137">
        <v>0</v>
      </c>
      <c r="D215" s="1076" t="s">
        <v>189</v>
      </c>
      <c r="E215" s="138">
        <v>0</v>
      </c>
      <c r="F215" s="1086">
        <f>+C215+(E215*(C215))</f>
        <v>0</v>
      </c>
      <c r="G215" s="1079" t="s">
        <v>189</v>
      </c>
      <c r="H215" s="193">
        <v>0</v>
      </c>
      <c r="I215" s="1081">
        <f>+F215-(F215*H215)</f>
        <v>0</v>
      </c>
      <c r="J215" s="1082" t="s">
        <v>189</v>
      </c>
    </row>
    <row r="216" spans="1:10" ht="13">
      <c r="A216" s="130"/>
      <c r="B216" s="128"/>
      <c r="C216" s="1075"/>
      <c r="D216" s="1076"/>
      <c r="E216" s="1077"/>
      <c r="F216" s="1078"/>
      <c r="G216" s="1079"/>
      <c r="H216" s="1080"/>
      <c r="I216" s="1081"/>
      <c r="J216" s="1082"/>
    </row>
    <row r="217" spans="1:10" ht="13">
      <c r="A217" s="127" t="s">
        <v>242</v>
      </c>
      <c r="B217" s="128"/>
      <c r="C217" s="137">
        <v>0</v>
      </c>
      <c r="D217" s="1076" t="s">
        <v>189</v>
      </c>
      <c r="E217" s="138">
        <v>0</v>
      </c>
      <c r="F217" s="1086">
        <f>+C217+(E217*(C217))</f>
        <v>0</v>
      </c>
      <c r="G217" s="1079" t="s">
        <v>189</v>
      </c>
      <c r="H217" s="193">
        <v>0</v>
      </c>
      <c r="I217" s="1081">
        <f>+F217-(F217*H217)</f>
        <v>0</v>
      </c>
      <c r="J217" s="1082" t="s">
        <v>189</v>
      </c>
    </row>
    <row r="218" spans="1:10">
      <c r="A218" s="127"/>
      <c r="B218" s="128"/>
      <c r="C218" s="1075"/>
      <c r="D218" s="1076"/>
      <c r="E218" s="1077"/>
      <c r="F218" s="1078"/>
      <c r="G218" s="1079"/>
      <c r="H218" s="1080"/>
      <c r="I218" s="1081"/>
      <c r="J218" s="1082"/>
    </row>
    <row r="219" spans="1:10" ht="13">
      <c r="A219" s="127" t="s">
        <v>230</v>
      </c>
      <c r="B219" s="128"/>
      <c r="C219" s="137">
        <v>0</v>
      </c>
      <c r="D219" s="1076" t="s">
        <v>189</v>
      </c>
      <c r="E219" s="138">
        <v>0</v>
      </c>
      <c r="F219" s="1086">
        <f>+C219+(E219*(C219))</f>
        <v>0</v>
      </c>
      <c r="G219" s="1079" t="s">
        <v>189</v>
      </c>
      <c r="H219" s="193">
        <v>0</v>
      </c>
      <c r="I219" s="1081">
        <f>+F219-(F219*H219)</f>
        <v>0</v>
      </c>
      <c r="J219" s="1082" t="s">
        <v>189</v>
      </c>
    </row>
    <row r="220" spans="1:10">
      <c r="A220" s="127"/>
      <c r="B220" s="128"/>
      <c r="C220" s="1093"/>
      <c r="D220" s="1089"/>
      <c r="E220" s="1077"/>
      <c r="F220" s="1089"/>
      <c r="G220" s="128"/>
      <c r="H220" s="1080"/>
      <c r="I220" s="1081"/>
      <c r="J220" s="1092"/>
    </row>
    <row r="221" spans="1:10" ht="13">
      <c r="A221" s="127" t="s">
        <v>243</v>
      </c>
      <c r="B221" s="128"/>
      <c r="C221" s="137">
        <v>0</v>
      </c>
      <c r="D221" s="1076" t="s">
        <v>189</v>
      </c>
      <c r="E221" s="138">
        <v>0</v>
      </c>
      <c r="F221" s="1086">
        <f>+C221+(E221*(C221))</f>
        <v>0</v>
      </c>
      <c r="G221" s="1079" t="s">
        <v>189</v>
      </c>
      <c r="H221" s="193">
        <v>0</v>
      </c>
      <c r="I221" s="1081">
        <f>+F221-(F221*H221)</f>
        <v>0</v>
      </c>
      <c r="J221" s="1082" t="s">
        <v>189</v>
      </c>
    </row>
    <row r="222" spans="1:10">
      <c r="A222" s="127"/>
      <c r="B222" s="128"/>
      <c r="C222" s="1093"/>
      <c r="D222" s="1089"/>
      <c r="E222" s="1077"/>
      <c r="F222" s="1089"/>
      <c r="G222" s="128"/>
      <c r="H222" s="1080"/>
      <c r="I222" s="1081"/>
      <c r="J222" s="1092"/>
    </row>
    <row r="223" spans="1:10" ht="13">
      <c r="A223" s="127" t="s">
        <v>227</v>
      </c>
      <c r="B223" s="128"/>
      <c r="C223" s="137">
        <v>0</v>
      </c>
      <c r="D223" s="1076" t="s">
        <v>189</v>
      </c>
      <c r="E223" s="138">
        <v>0</v>
      </c>
      <c r="F223" s="1086">
        <f>+C223+(E223*(C223))</f>
        <v>0</v>
      </c>
      <c r="G223" s="1079" t="s">
        <v>189</v>
      </c>
      <c r="H223" s="193">
        <v>0</v>
      </c>
      <c r="I223" s="1081">
        <f>+F223-(F223*H223)</f>
        <v>0</v>
      </c>
      <c r="J223" s="1082" t="s">
        <v>189</v>
      </c>
    </row>
    <row r="224" spans="1:10">
      <c r="A224" s="127"/>
      <c r="B224" s="128"/>
      <c r="C224" s="1093"/>
      <c r="D224" s="1089"/>
      <c r="E224" s="1077"/>
      <c r="F224" s="1089"/>
      <c r="G224" s="128"/>
      <c r="H224" s="1080"/>
      <c r="I224" s="1081"/>
      <c r="J224" s="1092"/>
    </row>
    <row r="225" spans="1:10" ht="13">
      <c r="A225" s="127" t="s">
        <v>218</v>
      </c>
      <c r="B225" s="128"/>
      <c r="C225" s="137">
        <v>0</v>
      </c>
      <c r="D225" s="1076" t="s">
        <v>189</v>
      </c>
      <c r="E225" s="138">
        <v>0</v>
      </c>
      <c r="F225" s="1086">
        <f>+C225+(E225*(C225))</f>
        <v>0</v>
      </c>
      <c r="G225" s="1079" t="s">
        <v>189</v>
      </c>
      <c r="H225" s="193">
        <v>0</v>
      </c>
      <c r="I225" s="1081">
        <f>+F225-(F225*H225)</f>
        <v>0</v>
      </c>
      <c r="J225" s="1082" t="s">
        <v>189</v>
      </c>
    </row>
    <row r="226" spans="1:10" ht="13.5" thickBot="1">
      <c r="A226" s="127"/>
      <c r="B226" s="128"/>
      <c r="C226" s="1083"/>
      <c r="D226" s="1094"/>
      <c r="E226" s="1084"/>
      <c r="F226" s="1086"/>
      <c r="G226" s="1079"/>
      <c r="H226" s="1085"/>
      <c r="I226" s="1081"/>
      <c r="J226" s="1082"/>
    </row>
    <row r="227" spans="1:10" s="132" customFormat="1" ht="13.5" thickBot="1">
      <c r="A227" s="286" t="s">
        <v>190</v>
      </c>
      <c r="B227" s="287"/>
      <c r="C227" s="322"/>
      <c r="D227" s="880"/>
      <c r="E227" s="131"/>
      <c r="F227" s="131"/>
      <c r="G227" s="880"/>
      <c r="H227" s="880"/>
      <c r="I227" s="135" t="e">
        <f>I202</f>
        <v>#DIV/0!</v>
      </c>
      <c r="J227" s="881"/>
    </row>
    <row r="228" spans="1:10" s="136" customFormat="1" ht="13.5" thickBot="1">
      <c r="A228" s="133" t="s">
        <v>191</v>
      </c>
      <c r="B228" s="134"/>
      <c r="C228" s="323">
        <f>+C206+C208+C210+C212+C214</f>
        <v>0</v>
      </c>
      <c r="D228" s="135"/>
      <c r="E228" s="135"/>
      <c r="F228" s="135">
        <f>+F206+F208+F210+F212+F214</f>
        <v>0</v>
      </c>
      <c r="G228" s="135"/>
      <c r="H228" s="135"/>
      <c r="I228" s="135" t="e">
        <f>+I206+I208+I210+I212+I214+I204</f>
        <v>#DIV/0!</v>
      </c>
      <c r="J228" s="332"/>
    </row>
    <row r="231" spans="1:10" ht="13" thickBot="1"/>
    <row r="232" spans="1:10" ht="15.75" customHeight="1" thickBot="1">
      <c r="C232" s="1663"/>
      <c r="D232" s="1664"/>
      <c r="E232" s="1664"/>
      <c r="F232" s="1664"/>
      <c r="G232" s="1664"/>
      <c r="H232" s="1664"/>
      <c r="I232" s="1664"/>
      <c r="J232" s="1665"/>
    </row>
    <row r="233" spans="1:10" ht="72.75" customHeight="1" thickBot="1">
      <c r="A233" s="1666" t="s">
        <v>313</v>
      </c>
      <c r="B233" s="1667"/>
      <c r="C233" s="330" t="s">
        <v>282</v>
      </c>
      <c r="D233" s="123" t="s">
        <v>186</v>
      </c>
      <c r="E233" s="123" t="s">
        <v>187</v>
      </c>
      <c r="F233" s="124" t="s">
        <v>283</v>
      </c>
      <c r="G233" s="125" t="s">
        <v>186</v>
      </c>
      <c r="H233" s="123" t="s">
        <v>214</v>
      </c>
      <c r="I233" s="123" t="s">
        <v>328</v>
      </c>
      <c r="J233" s="331" t="s">
        <v>186</v>
      </c>
    </row>
    <row r="234" spans="1:10" ht="13">
      <c r="A234" s="319" t="s">
        <v>275</v>
      </c>
      <c r="B234" s="126"/>
      <c r="C234" s="1067"/>
      <c r="D234" s="1068"/>
      <c r="E234" s="1069"/>
      <c r="F234" s="1070"/>
      <c r="G234" s="1071"/>
      <c r="H234" s="1072"/>
      <c r="I234" s="1073" t="e">
        <f>T6C!D52</f>
        <v>#DIV/0!</v>
      </c>
      <c r="J234" s="1074" t="s">
        <v>188</v>
      </c>
    </row>
    <row r="235" spans="1:10">
      <c r="A235" s="127"/>
      <c r="B235" s="128"/>
      <c r="C235" s="1075"/>
      <c r="D235" s="1076"/>
      <c r="E235" s="1077"/>
      <c r="F235" s="1078"/>
      <c r="G235" s="1079"/>
      <c r="H235" s="1080"/>
      <c r="I235" s="1081"/>
      <c r="J235" s="1082"/>
    </row>
    <row r="236" spans="1:10" ht="13">
      <c r="A236" s="129" t="s">
        <v>276</v>
      </c>
      <c r="B236" s="128"/>
      <c r="C236" s="1083"/>
      <c r="D236" s="1076"/>
      <c r="E236" s="1084"/>
      <c r="F236" s="1086"/>
      <c r="G236" s="1079"/>
      <c r="H236" s="1085"/>
      <c r="I236" s="1081" t="e">
        <f>+T6C!$B$76</f>
        <v>#DIV/0!</v>
      </c>
      <c r="J236" s="1082" t="s">
        <v>189</v>
      </c>
    </row>
    <row r="237" spans="1:10">
      <c r="A237" s="127"/>
      <c r="B237" s="128"/>
      <c r="C237" s="1075"/>
      <c r="D237" s="1076"/>
      <c r="E237" s="1077"/>
      <c r="F237" s="1078"/>
      <c r="G237" s="1079"/>
      <c r="H237" s="1080"/>
      <c r="I237" s="1081"/>
      <c r="J237" s="1082"/>
    </row>
    <row r="238" spans="1:10" s="321" customFormat="1" ht="13">
      <c r="A238" s="129" t="s">
        <v>226</v>
      </c>
      <c r="B238" s="320"/>
      <c r="C238" s="137">
        <v>0</v>
      </c>
      <c r="D238" s="1076" t="s">
        <v>189</v>
      </c>
      <c r="E238" s="138">
        <v>0</v>
      </c>
      <c r="F238" s="1086">
        <f>+C238+(E238*(C238))</f>
        <v>0</v>
      </c>
      <c r="G238" s="1087" t="s">
        <v>189</v>
      </c>
      <c r="H238" s="193">
        <v>0</v>
      </c>
      <c r="I238" s="1081">
        <f>+F238-(F238*H238)</f>
        <v>0</v>
      </c>
      <c r="J238" s="1082" t="s">
        <v>189</v>
      </c>
    </row>
    <row r="239" spans="1:10">
      <c r="A239" s="127"/>
      <c r="B239" s="128"/>
      <c r="C239" s="1075"/>
      <c r="D239" s="1076"/>
      <c r="E239" s="1077"/>
      <c r="F239" s="1078"/>
      <c r="G239" s="1079"/>
      <c r="H239" s="1080"/>
      <c r="I239" s="1081"/>
      <c r="J239" s="1082"/>
    </row>
    <row r="240" spans="1:10" s="321" customFormat="1" ht="13">
      <c r="A240" s="129" t="s">
        <v>221</v>
      </c>
      <c r="B240" s="320"/>
      <c r="C240" s="137">
        <v>0</v>
      </c>
      <c r="D240" s="1076" t="s">
        <v>189</v>
      </c>
      <c r="E240" s="138">
        <v>0</v>
      </c>
      <c r="F240" s="1086">
        <f>+C240+(E240*(C240))</f>
        <v>0</v>
      </c>
      <c r="G240" s="1087" t="s">
        <v>189</v>
      </c>
      <c r="H240" s="193">
        <v>0</v>
      </c>
      <c r="I240" s="1081">
        <f>+F240-(F240*H240)</f>
        <v>0</v>
      </c>
      <c r="J240" s="1082" t="s">
        <v>189</v>
      </c>
    </row>
    <row r="241" spans="1:10">
      <c r="A241" s="127"/>
      <c r="B241" s="128"/>
      <c r="C241" s="1075"/>
      <c r="D241" s="1076"/>
      <c r="E241" s="1077"/>
      <c r="F241" s="1078"/>
      <c r="G241" s="1079"/>
      <c r="H241" s="1080"/>
      <c r="I241" s="1081"/>
      <c r="J241" s="1082"/>
    </row>
    <row r="242" spans="1:10" s="321" customFormat="1" ht="13">
      <c r="A242" s="129" t="s">
        <v>258</v>
      </c>
      <c r="B242" s="320"/>
      <c r="C242" s="137">
        <v>0</v>
      </c>
      <c r="D242" s="1076" t="s">
        <v>189</v>
      </c>
      <c r="E242" s="138">
        <v>0</v>
      </c>
      <c r="F242" s="1086">
        <f>+C242+(E242*(C242))</f>
        <v>0</v>
      </c>
      <c r="G242" s="1087" t="s">
        <v>189</v>
      </c>
      <c r="H242" s="193">
        <v>0</v>
      </c>
      <c r="I242" s="1081">
        <f>+F242-(F242*H242)</f>
        <v>0</v>
      </c>
      <c r="J242" s="1082" t="s">
        <v>189</v>
      </c>
    </row>
    <row r="243" spans="1:10">
      <c r="A243" s="127"/>
      <c r="B243" s="128"/>
      <c r="C243" s="1075"/>
      <c r="D243" s="1076"/>
      <c r="E243" s="1077"/>
      <c r="F243" s="1078"/>
      <c r="G243" s="1079"/>
      <c r="H243" s="1080"/>
      <c r="I243" s="1081"/>
      <c r="J243" s="1082"/>
    </row>
    <row r="244" spans="1:10" s="321" customFormat="1" ht="13">
      <c r="A244" s="129" t="s">
        <v>225</v>
      </c>
      <c r="B244" s="320"/>
      <c r="C244" s="137">
        <v>0</v>
      </c>
      <c r="D244" s="1076" t="s">
        <v>189</v>
      </c>
      <c r="E244" s="138">
        <v>0</v>
      </c>
      <c r="F244" s="1086">
        <f>+C244+(E244*(C244))</f>
        <v>0</v>
      </c>
      <c r="G244" s="1087" t="s">
        <v>189</v>
      </c>
      <c r="H244" s="193">
        <v>0</v>
      </c>
      <c r="I244" s="1081">
        <f>+F244-(F244*H244)</f>
        <v>0</v>
      </c>
      <c r="J244" s="1082" t="s">
        <v>189</v>
      </c>
    </row>
    <row r="245" spans="1:10">
      <c r="A245" s="127"/>
      <c r="B245" s="128"/>
      <c r="C245" s="1075"/>
      <c r="D245" s="1076"/>
      <c r="E245" s="1077"/>
      <c r="F245" s="1078"/>
      <c r="G245" s="1079"/>
      <c r="H245" s="1080"/>
      <c r="I245" s="1081"/>
      <c r="J245" s="1082"/>
    </row>
    <row r="246" spans="1:10" ht="13">
      <c r="A246" s="129" t="s">
        <v>29</v>
      </c>
      <c r="B246" s="128"/>
      <c r="C246" s="1088">
        <f>+SUM(C247,C249,C251,C253,C255,C257)</f>
        <v>0</v>
      </c>
      <c r="D246" s="1089"/>
      <c r="E246" s="1077"/>
      <c r="F246" s="1090">
        <f>+SUM(F247,F249,F251,F253,F255,F257)</f>
        <v>0</v>
      </c>
      <c r="G246" s="128"/>
      <c r="H246" s="1080"/>
      <c r="I246" s="1091">
        <f>+SUM(I247,I249,I251,I253,I255,I257)</f>
        <v>0</v>
      </c>
      <c r="J246" s="1092"/>
    </row>
    <row r="247" spans="1:10" ht="13">
      <c r="A247" s="127" t="s">
        <v>241</v>
      </c>
      <c r="B247" s="128"/>
      <c r="C247" s="137">
        <v>0</v>
      </c>
      <c r="D247" s="1076" t="s">
        <v>189</v>
      </c>
      <c r="E247" s="138">
        <v>0</v>
      </c>
      <c r="F247" s="1086">
        <f>+C247+(E247*(C247))</f>
        <v>0</v>
      </c>
      <c r="G247" s="1079" t="s">
        <v>189</v>
      </c>
      <c r="H247" s="193">
        <v>0</v>
      </c>
      <c r="I247" s="1081">
        <f>+F247-(F247*H247)</f>
        <v>0</v>
      </c>
      <c r="J247" s="1082" t="s">
        <v>189</v>
      </c>
    </row>
    <row r="248" spans="1:10" ht="13">
      <c r="A248" s="130"/>
      <c r="B248" s="128"/>
      <c r="C248" s="1075"/>
      <c r="D248" s="1076"/>
      <c r="E248" s="1077"/>
      <c r="F248" s="1078"/>
      <c r="G248" s="1079"/>
      <c r="H248" s="1080"/>
      <c r="I248" s="1081"/>
      <c r="J248" s="1082"/>
    </row>
    <row r="249" spans="1:10" ht="13">
      <c r="A249" s="127" t="s">
        <v>242</v>
      </c>
      <c r="B249" s="128"/>
      <c r="C249" s="137">
        <v>0</v>
      </c>
      <c r="D249" s="1076" t="s">
        <v>189</v>
      </c>
      <c r="E249" s="138">
        <v>0</v>
      </c>
      <c r="F249" s="1086">
        <f>+C249+(E249*(C249))</f>
        <v>0</v>
      </c>
      <c r="G249" s="1079" t="s">
        <v>189</v>
      </c>
      <c r="H249" s="193">
        <v>0</v>
      </c>
      <c r="I249" s="1081">
        <f>+F249-(F249*H249)</f>
        <v>0</v>
      </c>
      <c r="J249" s="1082" t="s">
        <v>189</v>
      </c>
    </row>
    <row r="250" spans="1:10">
      <c r="A250" s="127"/>
      <c r="B250" s="128"/>
      <c r="C250" s="1075"/>
      <c r="D250" s="1076"/>
      <c r="E250" s="1077"/>
      <c r="F250" s="1078"/>
      <c r="G250" s="1079"/>
      <c r="H250" s="1080"/>
      <c r="I250" s="1081"/>
      <c r="J250" s="1082"/>
    </row>
    <row r="251" spans="1:10" ht="13">
      <c r="A251" s="127" t="s">
        <v>230</v>
      </c>
      <c r="B251" s="128"/>
      <c r="C251" s="137">
        <v>0</v>
      </c>
      <c r="D251" s="1076" t="s">
        <v>189</v>
      </c>
      <c r="E251" s="138">
        <v>0</v>
      </c>
      <c r="F251" s="1086">
        <f>+C251+(E251*(C251))</f>
        <v>0</v>
      </c>
      <c r="G251" s="1079" t="s">
        <v>189</v>
      </c>
      <c r="H251" s="193">
        <v>0</v>
      </c>
      <c r="I251" s="1081">
        <f>+F251-(F251*H251)</f>
        <v>0</v>
      </c>
      <c r="J251" s="1082" t="s">
        <v>189</v>
      </c>
    </row>
    <row r="252" spans="1:10">
      <c r="A252" s="127"/>
      <c r="B252" s="128"/>
      <c r="C252" s="1093"/>
      <c r="D252" s="1089"/>
      <c r="E252" s="1077"/>
      <c r="F252" s="1089"/>
      <c r="G252" s="128"/>
      <c r="H252" s="1080"/>
      <c r="I252" s="1081"/>
      <c r="J252" s="1092"/>
    </row>
    <row r="253" spans="1:10" ht="13">
      <c r="A253" s="127" t="s">
        <v>243</v>
      </c>
      <c r="B253" s="128"/>
      <c r="C253" s="137">
        <v>0</v>
      </c>
      <c r="D253" s="1076" t="s">
        <v>189</v>
      </c>
      <c r="E253" s="138">
        <v>0</v>
      </c>
      <c r="F253" s="1086">
        <f>+C253+(E253*(C253))</f>
        <v>0</v>
      </c>
      <c r="G253" s="1079" t="s">
        <v>189</v>
      </c>
      <c r="H253" s="193">
        <v>0</v>
      </c>
      <c r="I253" s="1081">
        <f>+F253-(F253*H253)</f>
        <v>0</v>
      </c>
      <c r="J253" s="1082" t="s">
        <v>189</v>
      </c>
    </row>
    <row r="254" spans="1:10">
      <c r="A254" s="127"/>
      <c r="B254" s="128"/>
      <c r="C254" s="1093"/>
      <c r="D254" s="1089"/>
      <c r="E254" s="1077"/>
      <c r="F254" s="1089"/>
      <c r="G254" s="128"/>
      <c r="H254" s="1080"/>
      <c r="I254" s="1081"/>
      <c r="J254" s="1092"/>
    </row>
    <row r="255" spans="1:10" ht="13">
      <c r="A255" s="127" t="s">
        <v>227</v>
      </c>
      <c r="B255" s="128"/>
      <c r="C255" s="137">
        <v>0</v>
      </c>
      <c r="D255" s="1076" t="s">
        <v>189</v>
      </c>
      <c r="E255" s="138">
        <v>0</v>
      </c>
      <c r="F255" s="1086">
        <f>+C255+(E255*(C255))</f>
        <v>0</v>
      </c>
      <c r="G255" s="1079" t="s">
        <v>189</v>
      </c>
      <c r="H255" s="193">
        <v>0</v>
      </c>
      <c r="I255" s="1081">
        <f>+F255-(F255*H255)</f>
        <v>0</v>
      </c>
      <c r="J255" s="1082" t="s">
        <v>189</v>
      </c>
    </row>
    <row r="256" spans="1:10">
      <c r="A256" s="127"/>
      <c r="B256" s="128"/>
      <c r="C256" s="1093"/>
      <c r="D256" s="1089"/>
      <c r="E256" s="1077"/>
      <c r="F256" s="1089"/>
      <c r="G256" s="128"/>
      <c r="H256" s="1080"/>
      <c r="I256" s="1081"/>
      <c r="J256" s="1092"/>
    </row>
    <row r="257" spans="1:10" ht="13">
      <c r="A257" s="127" t="s">
        <v>218</v>
      </c>
      <c r="B257" s="128"/>
      <c r="C257" s="137">
        <v>0</v>
      </c>
      <c r="D257" s="1076" t="s">
        <v>189</v>
      </c>
      <c r="E257" s="138">
        <v>0</v>
      </c>
      <c r="F257" s="1086">
        <f>+C257+(E257*(C257))</f>
        <v>0</v>
      </c>
      <c r="G257" s="1079" t="s">
        <v>189</v>
      </c>
      <c r="H257" s="193">
        <v>0</v>
      </c>
      <c r="I257" s="1081">
        <f>+F257-(F257*H257)</f>
        <v>0</v>
      </c>
      <c r="J257" s="1082" t="s">
        <v>189</v>
      </c>
    </row>
    <row r="258" spans="1:10" ht="13.5" thickBot="1">
      <c r="A258" s="127"/>
      <c r="B258" s="128"/>
      <c r="C258" s="1083"/>
      <c r="D258" s="1094"/>
      <c r="E258" s="1084"/>
      <c r="F258" s="1086"/>
      <c r="G258" s="1079"/>
      <c r="H258" s="1085"/>
      <c r="I258" s="1081"/>
      <c r="J258" s="1082"/>
    </row>
    <row r="259" spans="1:10" s="132" customFormat="1" ht="13.5" thickBot="1">
      <c r="A259" s="286" t="s">
        <v>190</v>
      </c>
      <c r="B259" s="287"/>
      <c r="C259" s="322"/>
      <c r="D259" s="880"/>
      <c r="E259" s="131"/>
      <c r="F259" s="131"/>
      <c r="G259" s="880"/>
      <c r="H259" s="880"/>
      <c r="I259" s="135" t="e">
        <f>I234</f>
        <v>#DIV/0!</v>
      </c>
      <c r="J259" s="881"/>
    </row>
    <row r="260" spans="1:10" s="136" customFormat="1" ht="13.5" thickBot="1">
      <c r="A260" s="133" t="s">
        <v>191</v>
      </c>
      <c r="B260" s="134"/>
      <c r="C260" s="323">
        <f>+C238+C240+C242+C244+C246</f>
        <v>0</v>
      </c>
      <c r="D260" s="135"/>
      <c r="E260" s="135"/>
      <c r="F260" s="135">
        <f>+F238+F240+F242+F244+F246</f>
        <v>0</v>
      </c>
      <c r="G260" s="135"/>
      <c r="H260" s="135"/>
      <c r="I260" s="135" t="e">
        <f>+I238+I240+I242+I244+I246+I236</f>
        <v>#DIV/0!</v>
      </c>
      <c r="J260" s="332"/>
    </row>
    <row r="263" spans="1:10" ht="13" thickBot="1"/>
    <row r="264" spans="1:10" ht="15.75" customHeight="1" thickBot="1">
      <c r="C264" s="1663"/>
      <c r="D264" s="1664"/>
      <c r="E264" s="1664"/>
      <c r="F264" s="1664"/>
      <c r="G264" s="1664"/>
      <c r="H264" s="1664"/>
      <c r="I264" s="1664"/>
      <c r="J264" s="1665"/>
    </row>
    <row r="265" spans="1:10" ht="72.75" customHeight="1" thickBot="1">
      <c r="A265" s="1666" t="s">
        <v>314</v>
      </c>
      <c r="B265" s="1667"/>
      <c r="C265" s="330" t="s">
        <v>282</v>
      </c>
      <c r="D265" s="123" t="s">
        <v>186</v>
      </c>
      <c r="E265" s="123" t="s">
        <v>187</v>
      </c>
      <c r="F265" s="124" t="s">
        <v>283</v>
      </c>
      <c r="G265" s="125" t="s">
        <v>186</v>
      </c>
      <c r="H265" s="123" t="s">
        <v>214</v>
      </c>
      <c r="I265" s="123" t="s">
        <v>328</v>
      </c>
      <c r="J265" s="331" t="s">
        <v>186</v>
      </c>
    </row>
    <row r="266" spans="1:10" ht="13">
      <c r="A266" s="319" t="s">
        <v>275</v>
      </c>
      <c r="B266" s="126"/>
      <c r="C266" s="1067"/>
      <c r="D266" s="1068"/>
      <c r="E266" s="1069"/>
      <c r="F266" s="1070"/>
      <c r="G266" s="1071"/>
      <c r="H266" s="1072"/>
      <c r="I266" s="1073" t="e">
        <f>T6C!D52</f>
        <v>#DIV/0!</v>
      </c>
      <c r="J266" s="1074" t="s">
        <v>188</v>
      </c>
    </row>
    <row r="267" spans="1:10">
      <c r="A267" s="127"/>
      <c r="B267" s="128"/>
      <c r="C267" s="1075"/>
      <c r="D267" s="1076"/>
      <c r="E267" s="1077"/>
      <c r="F267" s="1078"/>
      <c r="G267" s="1079"/>
      <c r="H267" s="1080"/>
      <c r="I267" s="1081"/>
      <c r="J267" s="1082"/>
    </row>
    <row r="268" spans="1:10" ht="13">
      <c r="A268" s="129" t="s">
        <v>276</v>
      </c>
      <c r="B268" s="128"/>
      <c r="C268" s="1083"/>
      <c r="D268" s="1076"/>
      <c r="E268" s="1084"/>
      <c r="F268" s="1086"/>
      <c r="G268" s="1079"/>
      <c r="H268" s="1085"/>
      <c r="I268" s="1081" t="e">
        <f>+T6C!$B$76</f>
        <v>#DIV/0!</v>
      </c>
      <c r="J268" s="1082" t="s">
        <v>189</v>
      </c>
    </row>
    <row r="269" spans="1:10">
      <c r="A269" s="127"/>
      <c r="B269" s="128"/>
      <c r="C269" s="1075"/>
      <c r="D269" s="1076"/>
      <c r="E269" s="1077"/>
      <c r="F269" s="1078"/>
      <c r="G269" s="1079"/>
      <c r="H269" s="1080"/>
      <c r="I269" s="1081"/>
      <c r="J269" s="1082"/>
    </row>
    <row r="270" spans="1:10" s="321" customFormat="1" ht="13">
      <c r="A270" s="129" t="s">
        <v>226</v>
      </c>
      <c r="B270" s="320"/>
      <c r="C270" s="137">
        <v>0</v>
      </c>
      <c r="D270" s="1076" t="s">
        <v>189</v>
      </c>
      <c r="E270" s="138">
        <v>0</v>
      </c>
      <c r="F270" s="1086">
        <f>+C270+(E270*(C270))</f>
        <v>0</v>
      </c>
      <c r="G270" s="1087" t="s">
        <v>189</v>
      </c>
      <c r="H270" s="193">
        <v>0</v>
      </c>
      <c r="I270" s="1081">
        <f>+F270-(F270*H270)</f>
        <v>0</v>
      </c>
      <c r="J270" s="1082" t="s">
        <v>189</v>
      </c>
    </row>
    <row r="271" spans="1:10">
      <c r="A271" s="127"/>
      <c r="B271" s="128"/>
      <c r="C271" s="1075"/>
      <c r="D271" s="1076"/>
      <c r="E271" s="1077"/>
      <c r="F271" s="1078"/>
      <c r="G271" s="1079"/>
      <c r="H271" s="1080"/>
      <c r="I271" s="1081"/>
      <c r="J271" s="1082"/>
    </row>
    <row r="272" spans="1:10" s="321" customFormat="1" ht="13">
      <c r="A272" s="129" t="s">
        <v>221</v>
      </c>
      <c r="B272" s="320"/>
      <c r="C272" s="137">
        <v>0</v>
      </c>
      <c r="D272" s="1076" t="s">
        <v>189</v>
      </c>
      <c r="E272" s="138">
        <v>0</v>
      </c>
      <c r="F272" s="1086">
        <f>+C272+(E272*(C272))</f>
        <v>0</v>
      </c>
      <c r="G272" s="1087" t="s">
        <v>189</v>
      </c>
      <c r="H272" s="193">
        <v>0</v>
      </c>
      <c r="I272" s="1081">
        <f>+F272-(F272*H272)</f>
        <v>0</v>
      </c>
      <c r="J272" s="1082" t="s">
        <v>189</v>
      </c>
    </row>
    <row r="273" spans="1:10">
      <c r="A273" s="127"/>
      <c r="B273" s="128"/>
      <c r="C273" s="1075"/>
      <c r="D273" s="1076"/>
      <c r="E273" s="1077"/>
      <c r="F273" s="1078"/>
      <c r="G273" s="1079"/>
      <c r="H273" s="1080"/>
      <c r="I273" s="1081"/>
      <c r="J273" s="1082"/>
    </row>
    <row r="274" spans="1:10" s="321" customFormat="1" ht="13">
      <c r="A274" s="129" t="s">
        <v>258</v>
      </c>
      <c r="B274" s="320"/>
      <c r="C274" s="137">
        <v>0</v>
      </c>
      <c r="D274" s="1076" t="s">
        <v>189</v>
      </c>
      <c r="E274" s="138">
        <v>0</v>
      </c>
      <c r="F274" s="1086">
        <f>+C274+(E274*(C274))</f>
        <v>0</v>
      </c>
      <c r="G274" s="1087" t="s">
        <v>189</v>
      </c>
      <c r="H274" s="193">
        <v>0</v>
      </c>
      <c r="I274" s="1081">
        <f>+F274-(F274*H274)</f>
        <v>0</v>
      </c>
      <c r="J274" s="1082" t="s">
        <v>189</v>
      </c>
    </row>
    <row r="275" spans="1:10">
      <c r="A275" s="127"/>
      <c r="B275" s="128"/>
      <c r="C275" s="1075"/>
      <c r="D275" s="1076"/>
      <c r="E275" s="1077"/>
      <c r="F275" s="1078"/>
      <c r="G275" s="1079"/>
      <c r="H275" s="1080"/>
      <c r="I275" s="1081"/>
      <c r="J275" s="1082"/>
    </row>
    <row r="276" spans="1:10" s="321" customFormat="1" ht="13">
      <c r="A276" s="129" t="s">
        <v>225</v>
      </c>
      <c r="B276" s="320"/>
      <c r="C276" s="137">
        <v>0</v>
      </c>
      <c r="D276" s="1076" t="s">
        <v>189</v>
      </c>
      <c r="E276" s="138">
        <v>0</v>
      </c>
      <c r="F276" s="1086">
        <f>+C276+(E276*(C276))</f>
        <v>0</v>
      </c>
      <c r="G276" s="1087" t="s">
        <v>189</v>
      </c>
      <c r="H276" s="193">
        <v>0</v>
      </c>
      <c r="I276" s="1081">
        <f>+F276-(F276*H276)</f>
        <v>0</v>
      </c>
      <c r="J276" s="1082" t="s">
        <v>189</v>
      </c>
    </row>
    <row r="277" spans="1:10">
      <c r="A277" s="127"/>
      <c r="B277" s="128"/>
      <c r="C277" s="1075"/>
      <c r="D277" s="1076"/>
      <c r="E277" s="1077"/>
      <c r="F277" s="1078"/>
      <c r="G277" s="1079"/>
      <c r="H277" s="1080"/>
      <c r="I277" s="1081"/>
      <c r="J277" s="1082"/>
    </row>
    <row r="278" spans="1:10" ht="13">
      <c r="A278" s="129" t="s">
        <v>29</v>
      </c>
      <c r="B278" s="128"/>
      <c r="C278" s="1088">
        <f>+SUM(C279,C281,C283,C285,C287,C289)</f>
        <v>0</v>
      </c>
      <c r="D278" s="1089"/>
      <c r="E278" s="1077"/>
      <c r="F278" s="1090">
        <f>+SUM(F279,F281,F283,F285,F287,F289)</f>
        <v>0</v>
      </c>
      <c r="G278" s="128"/>
      <c r="H278" s="1080"/>
      <c r="I278" s="1091">
        <f>+SUM(I279,I281,I283,I285,I287,I289)</f>
        <v>0</v>
      </c>
      <c r="J278" s="1092"/>
    </row>
    <row r="279" spans="1:10" ht="13">
      <c r="A279" s="127" t="s">
        <v>241</v>
      </c>
      <c r="B279" s="128"/>
      <c r="C279" s="137">
        <v>0</v>
      </c>
      <c r="D279" s="1076" t="s">
        <v>189</v>
      </c>
      <c r="E279" s="138">
        <v>0</v>
      </c>
      <c r="F279" s="1086">
        <f>+C279+(E279*(C279))</f>
        <v>0</v>
      </c>
      <c r="G279" s="1079" t="s">
        <v>189</v>
      </c>
      <c r="H279" s="193">
        <v>0</v>
      </c>
      <c r="I279" s="1081">
        <f>+F279-(F279*H279)</f>
        <v>0</v>
      </c>
      <c r="J279" s="1082" t="s">
        <v>189</v>
      </c>
    </row>
    <row r="280" spans="1:10" ht="13">
      <c r="A280" s="130"/>
      <c r="B280" s="128"/>
      <c r="C280" s="1075"/>
      <c r="D280" s="1076"/>
      <c r="E280" s="1077"/>
      <c r="F280" s="1078"/>
      <c r="G280" s="1079"/>
      <c r="H280" s="1080"/>
      <c r="I280" s="1081"/>
      <c r="J280" s="1082"/>
    </row>
    <row r="281" spans="1:10" ht="13">
      <c r="A281" s="127" t="s">
        <v>242</v>
      </c>
      <c r="B281" s="128"/>
      <c r="C281" s="137">
        <v>0</v>
      </c>
      <c r="D281" s="1076" t="s">
        <v>189</v>
      </c>
      <c r="E281" s="138">
        <v>0</v>
      </c>
      <c r="F281" s="1086">
        <f>+C281+(E281*(C281))</f>
        <v>0</v>
      </c>
      <c r="G281" s="1079" t="s">
        <v>189</v>
      </c>
      <c r="H281" s="193">
        <v>0</v>
      </c>
      <c r="I281" s="1081">
        <f>+F281-(F281*H281)</f>
        <v>0</v>
      </c>
      <c r="J281" s="1082" t="s">
        <v>189</v>
      </c>
    </row>
    <row r="282" spans="1:10">
      <c r="A282" s="127"/>
      <c r="B282" s="128"/>
      <c r="C282" s="1075"/>
      <c r="D282" s="1076"/>
      <c r="E282" s="1077"/>
      <c r="F282" s="1078"/>
      <c r="G282" s="1079"/>
      <c r="H282" s="1080"/>
      <c r="I282" s="1081"/>
      <c r="J282" s="1082"/>
    </row>
    <row r="283" spans="1:10" ht="13">
      <c r="A283" s="127" t="s">
        <v>230</v>
      </c>
      <c r="B283" s="128"/>
      <c r="C283" s="137">
        <v>0</v>
      </c>
      <c r="D283" s="1076" t="s">
        <v>189</v>
      </c>
      <c r="E283" s="138">
        <v>0</v>
      </c>
      <c r="F283" s="1086">
        <f>+C283+(E283*(C283))</f>
        <v>0</v>
      </c>
      <c r="G283" s="1079" t="s">
        <v>189</v>
      </c>
      <c r="H283" s="193">
        <v>0</v>
      </c>
      <c r="I283" s="1081">
        <f>+F283-(F283*H283)</f>
        <v>0</v>
      </c>
      <c r="J283" s="1082" t="s">
        <v>189</v>
      </c>
    </row>
    <row r="284" spans="1:10">
      <c r="A284" s="127"/>
      <c r="B284" s="128"/>
      <c r="C284" s="1093"/>
      <c r="D284" s="1089"/>
      <c r="E284" s="1077"/>
      <c r="F284" s="1089"/>
      <c r="G284" s="128"/>
      <c r="H284" s="1080"/>
      <c r="I284" s="1081"/>
      <c r="J284" s="1092"/>
    </row>
    <row r="285" spans="1:10" ht="13">
      <c r="A285" s="127" t="s">
        <v>243</v>
      </c>
      <c r="B285" s="128"/>
      <c r="C285" s="137">
        <v>0</v>
      </c>
      <c r="D285" s="1076" t="s">
        <v>189</v>
      </c>
      <c r="E285" s="138">
        <v>0</v>
      </c>
      <c r="F285" s="1086">
        <f>+C285+(E285*(C285))</f>
        <v>0</v>
      </c>
      <c r="G285" s="1079" t="s">
        <v>189</v>
      </c>
      <c r="H285" s="193">
        <v>0</v>
      </c>
      <c r="I285" s="1081">
        <f>+F285-(F285*H285)</f>
        <v>0</v>
      </c>
      <c r="J285" s="1082" t="s">
        <v>189</v>
      </c>
    </row>
    <row r="286" spans="1:10">
      <c r="A286" s="127"/>
      <c r="B286" s="128"/>
      <c r="C286" s="1093"/>
      <c r="D286" s="1089"/>
      <c r="E286" s="1077"/>
      <c r="F286" s="1089"/>
      <c r="G286" s="128"/>
      <c r="H286" s="1080"/>
      <c r="I286" s="1081"/>
      <c r="J286" s="1092"/>
    </row>
    <row r="287" spans="1:10" ht="13">
      <c r="A287" s="127" t="s">
        <v>227</v>
      </c>
      <c r="B287" s="128"/>
      <c r="C287" s="137">
        <v>0</v>
      </c>
      <c r="D287" s="1076" t="s">
        <v>189</v>
      </c>
      <c r="E287" s="138">
        <v>0</v>
      </c>
      <c r="F287" s="1086">
        <f>+C287+(E287*(C287))</f>
        <v>0</v>
      </c>
      <c r="G287" s="1079" t="s">
        <v>189</v>
      </c>
      <c r="H287" s="193">
        <v>0</v>
      </c>
      <c r="I287" s="1081">
        <f>+F287-(F287*H287)</f>
        <v>0</v>
      </c>
      <c r="J287" s="1082" t="s">
        <v>189</v>
      </c>
    </row>
    <row r="288" spans="1:10">
      <c r="A288" s="127"/>
      <c r="B288" s="128"/>
      <c r="C288" s="1093"/>
      <c r="D288" s="1089"/>
      <c r="E288" s="1077"/>
      <c r="F288" s="1089"/>
      <c r="G288" s="128"/>
      <c r="H288" s="1080"/>
      <c r="I288" s="1081"/>
      <c r="J288" s="1092"/>
    </row>
    <row r="289" spans="1:10" ht="13">
      <c r="A289" s="127" t="s">
        <v>218</v>
      </c>
      <c r="B289" s="128"/>
      <c r="C289" s="137">
        <v>0</v>
      </c>
      <c r="D289" s="1076" t="s">
        <v>189</v>
      </c>
      <c r="E289" s="138">
        <v>0</v>
      </c>
      <c r="F289" s="1086">
        <f>+C289+(E289*(C289))</f>
        <v>0</v>
      </c>
      <c r="G289" s="1079" t="s">
        <v>189</v>
      </c>
      <c r="H289" s="193">
        <v>0</v>
      </c>
      <c r="I289" s="1081">
        <f>+F289-(F289*H289)</f>
        <v>0</v>
      </c>
      <c r="J289" s="1082" t="s">
        <v>189</v>
      </c>
    </row>
    <row r="290" spans="1:10" ht="13.5" thickBot="1">
      <c r="A290" s="127"/>
      <c r="B290" s="128"/>
      <c r="C290" s="1083"/>
      <c r="D290" s="1094"/>
      <c r="E290" s="1084"/>
      <c r="F290" s="1086"/>
      <c r="G290" s="1079"/>
      <c r="H290" s="1085"/>
      <c r="I290" s="1081"/>
      <c r="J290" s="1082"/>
    </row>
    <row r="291" spans="1:10" s="132" customFormat="1" ht="13.5" thickBot="1">
      <c r="A291" s="286" t="s">
        <v>190</v>
      </c>
      <c r="B291" s="287"/>
      <c r="C291" s="322"/>
      <c r="D291" s="880"/>
      <c r="E291" s="131"/>
      <c r="F291" s="131"/>
      <c r="G291" s="880"/>
      <c r="H291" s="880"/>
      <c r="I291" s="135" t="e">
        <f>I266</f>
        <v>#DIV/0!</v>
      </c>
      <c r="J291" s="881"/>
    </row>
    <row r="292" spans="1:10" s="136" customFormat="1" ht="13.5" thickBot="1">
      <c r="A292" s="133" t="s">
        <v>191</v>
      </c>
      <c r="B292" s="134"/>
      <c r="C292" s="323">
        <f>+C270+C272+C274+C276+C278</f>
        <v>0</v>
      </c>
      <c r="D292" s="135"/>
      <c r="E292" s="135"/>
      <c r="F292" s="135">
        <f>+F270+F272+F274+F276+F278</f>
        <v>0</v>
      </c>
      <c r="G292" s="135"/>
      <c r="H292" s="135"/>
      <c r="I292" s="135" t="e">
        <f>+I270+I272+I274+I276+I278+I268</f>
        <v>#DIV/0!</v>
      </c>
      <c r="J292" s="332"/>
    </row>
    <row r="295" spans="1:10" ht="13" thickBot="1"/>
    <row r="296" spans="1:10" ht="15.75" customHeight="1" thickBot="1">
      <c r="C296" s="1663"/>
      <c r="D296" s="1664"/>
      <c r="E296" s="1664"/>
      <c r="F296" s="1664"/>
      <c r="G296" s="1664"/>
      <c r="H296" s="1664"/>
      <c r="I296" s="1664"/>
      <c r="J296" s="1665"/>
    </row>
    <row r="297" spans="1:10" ht="72.75" customHeight="1" thickBot="1">
      <c r="A297" s="1666" t="s">
        <v>315</v>
      </c>
      <c r="B297" s="1667"/>
      <c r="C297" s="330" t="s">
        <v>282</v>
      </c>
      <c r="D297" s="123" t="s">
        <v>186</v>
      </c>
      <c r="E297" s="123" t="s">
        <v>187</v>
      </c>
      <c r="F297" s="124" t="s">
        <v>283</v>
      </c>
      <c r="G297" s="125" t="s">
        <v>186</v>
      </c>
      <c r="H297" s="123" t="s">
        <v>214</v>
      </c>
      <c r="I297" s="123" t="s">
        <v>328</v>
      </c>
      <c r="J297" s="331" t="s">
        <v>186</v>
      </c>
    </row>
    <row r="298" spans="1:10" ht="13">
      <c r="A298" s="319" t="s">
        <v>275</v>
      </c>
      <c r="B298" s="126"/>
      <c r="C298" s="1067"/>
      <c r="D298" s="1068"/>
      <c r="E298" s="1069"/>
      <c r="F298" s="1070"/>
      <c r="G298" s="1071"/>
      <c r="H298" s="1072"/>
      <c r="I298" s="1073" t="e">
        <f>T6C!D52</f>
        <v>#DIV/0!</v>
      </c>
      <c r="J298" s="1074" t="s">
        <v>188</v>
      </c>
    </row>
    <row r="299" spans="1:10">
      <c r="A299" s="127"/>
      <c r="B299" s="128"/>
      <c r="C299" s="1075"/>
      <c r="D299" s="1076"/>
      <c r="E299" s="1077"/>
      <c r="F299" s="1078"/>
      <c r="G299" s="1079"/>
      <c r="H299" s="1080"/>
      <c r="I299" s="1081"/>
      <c r="J299" s="1082"/>
    </row>
    <row r="300" spans="1:10" ht="13">
      <c r="A300" s="129" t="s">
        <v>276</v>
      </c>
      <c r="B300" s="128"/>
      <c r="C300" s="1083"/>
      <c r="D300" s="1076"/>
      <c r="E300" s="1084"/>
      <c r="F300" s="1086"/>
      <c r="G300" s="1079"/>
      <c r="H300" s="1085"/>
      <c r="I300" s="1081" t="e">
        <f>+T6C!$B$76</f>
        <v>#DIV/0!</v>
      </c>
      <c r="J300" s="1082" t="s">
        <v>189</v>
      </c>
    </row>
    <row r="301" spans="1:10">
      <c r="A301" s="127"/>
      <c r="B301" s="128"/>
      <c r="C301" s="1075"/>
      <c r="D301" s="1076"/>
      <c r="E301" s="1077"/>
      <c r="F301" s="1078"/>
      <c r="G301" s="1079"/>
      <c r="H301" s="1080"/>
      <c r="I301" s="1081"/>
      <c r="J301" s="1082"/>
    </row>
    <row r="302" spans="1:10" s="321" customFormat="1" ht="13">
      <c r="A302" s="129" t="s">
        <v>226</v>
      </c>
      <c r="B302" s="320"/>
      <c r="C302" s="137">
        <v>0</v>
      </c>
      <c r="D302" s="1076" t="s">
        <v>189</v>
      </c>
      <c r="E302" s="138">
        <v>0</v>
      </c>
      <c r="F302" s="1086">
        <f>+C302+(E302*(C302))</f>
        <v>0</v>
      </c>
      <c r="G302" s="1087" t="s">
        <v>189</v>
      </c>
      <c r="H302" s="193">
        <v>0</v>
      </c>
      <c r="I302" s="1081">
        <f>+F302-(F302*H302)</f>
        <v>0</v>
      </c>
      <c r="J302" s="1082" t="s">
        <v>189</v>
      </c>
    </row>
    <row r="303" spans="1:10">
      <c r="A303" s="127"/>
      <c r="B303" s="128"/>
      <c r="C303" s="1075"/>
      <c r="D303" s="1076"/>
      <c r="E303" s="1077"/>
      <c r="F303" s="1078"/>
      <c r="G303" s="1079"/>
      <c r="H303" s="1080"/>
      <c r="I303" s="1081"/>
      <c r="J303" s="1082"/>
    </row>
    <row r="304" spans="1:10" s="321" customFormat="1" ht="13">
      <c r="A304" s="129" t="s">
        <v>221</v>
      </c>
      <c r="B304" s="320"/>
      <c r="C304" s="137">
        <v>0</v>
      </c>
      <c r="D304" s="1076" t="s">
        <v>189</v>
      </c>
      <c r="E304" s="138">
        <v>0</v>
      </c>
      <c r="F304" s="1086">
        <f>+C304+(E304*(C304))</f>
        <v>0</v>
      </c>
      <c r="G304" s="1087" t="s">
        <v>189</v>
      </c>
      <c r="H304" s="193">
        <v>0</v>
      </c>
      <c r="I304" s="1081">
        <f>+F304-(F304*H304)</f>
        <v>0</v>
      </c>
      <c r="J304" s="1082" t="s">
        <v>189</v>
      </c>
    </row>
    <row r="305" spans="1:10">
      <c r="A305" s="127"/>
      <c r="B305" s="128"/>
      <c r="C305" s="1075"/>
      <c r="D305" s="1076"/>
      <c r="E305" s="1077"/>
      <c r="F305" s="1078"/>
      <c r="G305" s="1079"/>
      <c r="H305" s="1080"/>
      <c r="I305" s="1081"/>
      <c r="J305" s="1082"/>
    </row>
    <row r="306" spans="1:10" s="321" customFormat="1" ht="13">
      <c r="A306" s="129" t="s">
        <v>258</v>
      </c>
      <c r="B306" s="320"/>
      <c r="C306" s="137">
        <v>0</v>
      </c>
      <c r="D306" s="1076" t="s">
        <v>189</v>
      </c>
      <c r="E306" s="138">
        <v>0</v>
      </c>
      <c r="F306" s="1086">
        <f>+C306+(E306*(C306))</f>
        <v>0</v>
      </c>
      <c r="G306" s="1087" t="s">
        <v>189</v>
      </c>
      <c r="H306" s="193">
        <v>0</v>
      </c>
      <c r="I306" s="1081">
        <f>+F306-(F306*H306)</f>
        <v>0</v>
      </c>
      <c r="J306" s="1082" t="s">
        <v>189</v>
      </c>
    </row>
    <row r="307" spans="1:10">
      <c r="A307" s="127"/>
      <c r="B307" s="128"/>
      <c r="C307" s="1075"/>
      <c r="D307" s="1076"/>
      <c r="E307" s="1077"/>
      <c r="F307" s="1078"/>
      <c r="G307" s="1079"/>
      <c r="H307" s="1080"/>
      <c r="I307" s="1081"/>
      <c r="J307" s="1082"/>
    </row>
    <row r="308" spans="1:10" s="321" customFormat="1" ht="13">
      <c r="A308" s="129" t="s">
        <v>225</v>
      </c>
      <c r="B308" s="320"/>
      <c r="C308" s="137">
        <v>0</v>
      </c>
      <c r="D308" s="1076" t="s">
        <v>189</v>
      </c>
      <c r="E308" s="138">
        <v>0</v>
      </c>
      <c r="F308" s="1086">
        <f>+C308+(E308*(C308))</f>
        <v>0</v>
      </c>
      <c r="G308" s="1087" t="s">
        <v>189</v>
      </c>
      <c r="H308" s="193">
        <v>0</v>
      </c>
      <c r="I308" s="1081">
        <f>+F308-(F308*H308)</f>
        <v>0</v>
      </c>
      <c r="J308" s="1082" t="s">
        <v>189</v>
      </c>
    </row>
    <row r="309" spans="1:10">
      <c r="A309" s="127"/>
      <c r="B309" s="128"/>
      <c r="C309" s="1075"/>
      <c r="D309" s="1076"/>
      <c r="E309" s="1077"/>
      <c r="F309" s="1078"/>
      <c r="G309" s="1079"/>
      <c r="H309" s="1080"/>
      <c r="I309" s="1081"/>
      <c r="J309" s="1082"/>
    </row>
    <row r="310" spans="1:10" ht="13">
      <c r="A310" s="129" t="s">
        <v>29</v>
      </c>
      <c r="B310" s="128"/>
      <c r="C310" s="1088">
        <f>+SUM(C311,C313,C315,C317,C319,C321)</f>
        <v>0</v>
      </c>
      <c r="D310" s="1089"/>
      <c r="E310" s="1077"/>
      <c r="F310" s="1090">
        <f>+SUM(F311,F313,F315,F317,F319,F321)</f>
        <v>0</v>
      </c>
      <c r="G310" s="128"/>
      <c r="H310" s="1080"/>
      <c r="I310" s="1091">
        <f>+SUM(I311,I313,I315,I317,I319,I321)</f>
        <v>0</v>
      </c>
      <c r="J310" s="1092"/>
    </row>
    <row r="311" spans="1:10" ht="13">
      <c r="A311" s="127" t="s">
        <v>241</v>
      </c>
      <c r="B311" s="128"/>
      <c r="C311" s="137">
        <v>0</v>
      </c>
      <c r="D311" s="1076" t="s">
        <v>189</v>
      </c>
      <c r="E311" s="138">
        <v>0</v>
      </c>
      <c r="F311" s="1086">
        <f>+C311+(E311*(C311))</f>
        <v>0</v>
      </c>
      <c r="G311" s="1079" t="s">
        <v>189</v>
      </c>
      <c r="H311" s="193">
        <v>0</v>
      </c>
      <c r="I311" s="1081">
        <f>+F311-(F311*H311)</f>
        <v>0</v>
      </c>
      <c r="J311" s="1082" t="s">
        <v>189</v>
      </c>
    </row>
    <row r="312" spans="1:10" ht="13">
      <c r="A312" s="130"/>
      <c r="B312" s="128"/>
      <c r="C312" s="1075"/>
      <c r="D312" s="1076"/>
      <c r="E312" s="1077"/>
      <c r="F312" s="1078"/>
      <c r="G312" s="1079"/>
      <c r="H312" s="1080"/>
      <c r="I312" s="1081"/>
      <c r="J312" s="1082"/>
    </row>
    <row r="313" spans="1:10" ht="13">
      <c r="A313" s="127" t="s">
        <v>242</v>
      </c>
      <c r="B313" s="128"/>
      <c r="C313" s="137">
        <v>0</v>
      </c>
      <c r="D313" s="1076" t="s">
        <v>189</v>
      </c>
      <c r="E313" s="138">
        <v>0</v>
      </c>
      <c r="F313" s="1086">
        <f>+C313+(E313*(C313))</f>
        <v>0</v>
      </c>
      <c r="G313" s="1079" t="s">
        <v>189</v>
      </c>
      <c r="H313" s="193">
        <v>0</v>
      </c>
      <c r="I313" s="1081">
        <f>+F313-(F313*H313)</f>
        <v>0</v>
      </c>
      <c r="J313" s="1082" t="s">
        <v>189</v>
      </c>
    </row>
    <row r="314" spans="1:10">
      <c r="A314" s="127"/>
      <c r="B314" s="128"/>
      <c r="C314" s="1075"/>
      <c r="D314" s="1076"/>
      <c r="E314" s="1077"/>
      <c r="F314" s="1078"/>
      <c r="G314" s="1079"/>
      <c r="H314" s="1080"/>
      <c r="I314" s="1081"/>
      <c r="J314" s="1082"/>
    </row>
    <row r="315" spans="1:10" ht="13">
      <c r="A315" s="127" t="s">
        <v>230</v>
      </c>
      <c r="B315" s="128"/>
      <c r="C315" s="137">
        <v>0</v>
      </c>
      <c r="D315" s="1076" t="s">
        <v>189</v>
      </c>
      <c r="E315" s="138">
        <v>0</v>
      </c>
      <c r="F315" s="1086">
        <f>+C315+(E315*(C315))</f>
        <v>0</v>
      </c>
      <c r="G315" s="1079" t="s">
        <v>189</v>
      </c>
      <c r="H315" s="193">
        <v>0</v>
      </c>
      <c r="I315" s="1081">
        <f>+F315-(F315*H315)</f>
        <v>0</v>
      </c>
      <c r="J315" s="1082" t="s">
        <v>189</v>
      </c>
    </row>
    <row r="316" spans="1:10">
      <c r="A316" s="127"/>
      <c r="B316" s="128"/>
      <c r="C316" s="1093"/>
      <c r="D316" s="1089"/>
      <c r="E316" s="1077"/>
      <c r="F316" s="1089"/>
      <c r="G316" s="128"/>
      <c r="H316" s="1080"/>
      <c r="I316" s="1081"/>
      <c r="J316" s="1092"/>
    </row>
    <row r="317" spans="1:10" ht="13">
      <c r="A317" s="127" t="s">
        <v>243</v>
      </c>
      <c r="B317" s="128"/>
      <c r="C317" s="137">
        <v>0</v>
      </c>
      <c r="D317" s="1076" t="s">
        <v>189</v>
      </c>
      <c r="E317" s="138">
        <v>0</v>
      </c>
      <c r="F317" s="1086">
        <f>+C317+(E317*(C317))</f>
        <v>0</v>
      </c>
      <c r="G317" s="1079" t="s">
        <v>189</v>
      </c>
      <c r="H317" s="193">
        <v>0</v>
      </c>
      <c r="I317" s="1081">
        <f>+F317-(F317*H317)</f>
        <v>0</v>
      </c>
      <c r="J317" s="1082" t="s">
        <v>189</v>
      </c>
    </row>
    <row r="318" spans="1:10">
      <c r="A318" s="127"/>
      <c r="B318" s="128"/>
      <c r="C318" s="1093"/>
      <c r="D318" s="1089"/>
      <c r="E318" s="1077"/>
      <c r="F318" s="1089"/>
      <c r="G318" s="128"/>
      <c r="H318" s="1080"/>
      <c r="I318" s="1081"/>
      <c r="J318" s="1092"/>
    </row>
    <row r="319" spans="1:10" ht="13">
      <c r="A319" s="127" t="s">
        <v>227</v>
      </c>
      <c r="B319" s="128"/>
      <c r="C319" s="137">
        <v>0</v>
      </c>
      <c r="D319" s="1076" t="s">
        <v>189</v>
      </c>
      <c r="E319" s="138">
        <v>0</v>
      </c>
      <c r="F319" s="1086">
        <f>+C319+(E319*(C319))</f>
        <v>0</v>
      </c>
      <c r="G319" s="1079" t="s">
        <v>189</v>
      </c>
      <c r="H319" s="193">
        <v>0</v>
      </c>
      <c r="I319" s="1081">
        <f>+F319-(F319*H319)</f>
        <v>0</v>
      </c>
      <c r="J319" s="1082" t="s">
        <v>189</v>
      </c>
    </row>
    <row r="320" spans="1:10">
      <c r="A320" s="127"/>
      <c r="B320" s="128"/>
      <c r="C320" s="1093"/>
      <c r="D320" s="1089"/>
      <c r="E320" s="1077"/>
      <c r="F320" s="1089"/>
      <c r="G320" s="128"/>
      <c r="H320" s="1080"/>
      <c r="I320" s="1081"/>
      <c r="J320" s="1092"/>
    </row>
    <row r="321" spans="1:10" ht="13">
      <c r="A321" s="127" t="s">
        <v>218</v>
      </c>
      <c r="B321" s="128"/>
      <c r="C321" s="137">
        <v>0</v>
      </c>
      <c r="D321" s="1076" t="s">
        <v>189</v>
      </c>
      <c r="E321" s="138">
        <v>0</v>
      </c>
      <c r="F321" s="1086">
        <f>+C321+(E321*(C321))</f>
        <v>0</v>
      </c>
      <c r="G321" s="1079" t="s">
        <v>189</v>
      </c>
      <c r="H321" s="193">
        <v>0</v>
      </c>
      <c r="I321" s="1081">
        <f>+F321-(F321*H321)</f>
        <v>0</v>
      </c>
      <c r="J321" s="1082" t="s">
        <v>189</v>
      </c>
    </row>
    <row r="322" spans="1:10" ht="13.5" thickBot="1">
      <c r="A322" s="127"/>
      <c r="B322" s="128"/>
      <c r="C322" s="1083"/>
      <c r="D322" s="1094"/>
      <c r="E322" s="1084"/>
      <c r="F322" s="1086"/>
      <c r="G322" s="1079"/>
      <c r="H322" s="1085"/>
      <c r="I322" s="1081"/>
      <c r="J322" s="1082"/>
    </row>
    <row r="323" spans="1:10" s="132" customFormat="1" ht="13.5" thickBot="1">
      <c r="A323" s="286" t="s">
        <v>190</v>
      </c>
      <c r="B323" s="287"/>
      <c r="C323" s="322"/>
      <c r="D323" s="880"/>
      <c r="E323" s="131"/>
      <c r="F323" s="131"/>
      <c r="G323" s="880"/>
      <c r="H323" s="880"/>
      <c r="I323" s="135" t="e">
        <f>I298</f>
        <v>#DIV/0!</v>
      </c>
      <c r="J323" s="881"/>
    </row>
    <row r="324" spans="1:10" s="136" customFormat="1" ht="13.5" thickBot="1">
      <c r="A324" s="133" t="s">
        <v>191</v>
      </c>
      <c r="B324" s="134"/>
      <c r="C324" s="323">
        <f>+C302+C304+C306+C308+C310</f>
        <v>0</v>
      </c>
      <c r="D324" s="135"/>
      <c r="E324" s="135"/>
      <c r="F324" s="135">
        <f>+F302+F304+F306+F308+F310</f>
        <v>0</v>
      </c>
      <c r="G324" s="135"/>
      <c r="H324" s="135"/>
      <c r="I324" s="135" t="e">
        <f>+I302+I304+I306+I308+I310+I300</f>
        <v>#DIV/0!</v>
      </c>
      <c r="J324" s="332"/>
    </row>
    <row r="327" spans="1:10" ht="13" thickBot="1"/>
    <row r="328" spans="1:10" ht="15.75" customHeight="1" thickBot="1">
      <c r="C328" s="1663"/>
      <c r="D328" s="1664"/>
      <c r="E328" s="1664"/>
      <c r="F328" s="1664"/>
      <c r="G328" s="1664"/>
      <c r="H328" s="1664"/>
      <c r="I328" s="1664"/>
      <c r="J328" s="1665"/>
    </row>
    <row r="329" spans="1:10" ht="72.75" customHeight="1" thickBot="1">
      <c r="A329" s="1666" t="s">
        <v>316</v>
      </c>
      <c r="B329" s="1667"/>
      <c r="C329" s="330" t="s">
        <v>282</v>
      </c>
      <c r="D329" s="123" t="s">
        <v>186</v>
      </c>
      <c r="E329" s="123" t="s">
        <v>187</v>
      </c>
      <c r="F329" s="124" t="s">
        <v>283</v>
      </c>
      <c r="G329" s="125" t="s">
        <v>186</v>
      </c>
      <c r="H329" s="123" t="s">
        <v>214</v>
      </c>
      <c r="I329" s="123" t="s">
        <v>328</v>
      </c>
      <c r="J329" s="331" t="s">
        <v>186</v>
      </c>
    </row>
    <row r="330" spans="1:10" ht="13">
      <c r="A330" s="319" t="s">
        <v>275</v>
      </c>
      <c r="B330" s="126"/>
      <c r="C330" s="1067"/>
      <c r="D330" s="1068"/>
      <c r="E330" s="1069"/>
      <c r="F330" s="1070"/>
      <c r="G330" s="1071"/>
      <c r="H330" s="1072"/>
      <c r="I330" s="1073" t="e">
        <f>T6C!D52</f>
        <v>#DIV/0!</v>
      </c>
      <c r="J330" s="1074" t="s">
        <v>188</v>
      </c>
    </row>
    <row r="331" spans="1:10">
      <c r="A331" s="127"/>
      <c r="B331" s="128"/>
      <c r="C331" s="1075"/>
      <c r="D331" s="1076"/>
      <c r="E331" s="1077"/>
      <c r="F331" s="1078"/>
      <c r="G331" s="1079"/>
      <c r="H331" s="1080"/>
      <c r="I331" s="1081"/>
      <c r="J331" s="1082"/>
    </row>
    <row r="332" spans="1:10" ht="13">
      <c r="A332" s="129" t="s">
        <v>276</v>
      </c>
      <c r="B332" s="128"/>
      <c r="C332" s="1083"/>
      <c r="D332" s="1076"/>
      <c r="E332" s="1084"/>
      <c r="F332" s="1086"/>
      <c r="G332" s="1079"/>
      <c r="H332" s="1085"/>
      <c r="I332" s="1081" t="e">
        <f>+T6C!$C$109</f>
        <v>#DIV/0!</v>
      </c>
      <c r="J332" s="1082" t="s">
        <v>189</v>
      </c>
    </row>
    <row r="333" spans="1:10">
      <c r="A333" s="127"/>
      <c r="B333" s="128"/>
      <c r="C333" s="1075"/>
      <c r="D333" s="1076"/>
      <c r="E333" s="1077"/>
      <c r="F333" s="1078"/>
      <c r="G333" s="1079"/>
      <c r="H333" s="1080"/>
      <c r="I333" s="1081"/>
      <c r="J333" s="1082"/>
    </row>
    <row r="334" spans="1:10" s="321" customFormat="1" ht="13">
      <c r="A334" s="129" t="s">
        <v>226</v>
      </c>
      <c r="B334" s="320"/>
      <c r="C334" s="137">
        <v>0</v>
      </c>
      <c r="D334" s="1076" t="s">
        <v>189</v>
      </c>
      <c r="E334" s="138">
        <v>0</v>
      </c>
      <c r="F334" s="1086">
        <f>+C334+(E334*(C334))</f>
        <v>0</v>
      </c>
      <c r="G334" s="1087" t="s">
        <v>189</v>
      </c>
      <c r="H334" s="193">
        <v>0</v>
      </c>
      <c r="I334" s="1081">
        <f>+F334-(F334*H334)</f>
        <v>0</v>
      </c>
      <c r="J334" s="1082" t="s">
        <v>189</v>
      </c>
    </row>
    <row r="335" spans="1:10">
      <c r="A335" s="127"/>
      <c r="B335" s="128"/>
      <c r="C335" s="1075"/>
      <c r="D335" s="1076"/>
      <c r="E335" s="1077"/>
      <c r="F335" s="1078"/>
      <c r="G335" s="1079"/>
      <c r="H335" s="1080"/>
      <c r="I335" s="1081"/>
      <c r="J335" s="1082"/>
    </row>
    <row r="336" spans="1:10" s="321" customFormat="1" ht="13">
      <c r="A336" s="129" t="s">
        <v>221</v>
      </c>
      <c r="B336" s="320"/>
      <c r="C336" s="137">
        <v>0</v>
      </c>
      <c r="D336" s="1076" t="s">
        <v>189</v>
      </c>
      <c r="E336" s="138">
        <v>0</v>
      </c>
      <c r="F336" s="1086">
        <f>+C336+(E336*(C336))</f>
        <v>0</v>
      </c>
      <c r="G336" s="1087" t="s">
        <v>189</v>
      </c>
      <c r="H336" s="193">
        <v>0</v>
      </c>
      <c r="I336" s="1081">
        <f>+F336-(F336*H336)</f>
        <v>0</v>
      </c>
      <c r="J336" s="1082" t="s">
        <v>189</v>
      </c>
    </row>
    <row r="337" spans="1:10">
      <c r="A337" s="127"/>
      <c r="B337" s="128"/>
      <c r="C337" s="1075"/>
      <c r="D337" s="1076"/>
      <c r="E337" s="1077"/>
      <c r="F337" s="1078"/>
      <c r="G337" s="1079"/>
      <c r="H337" s="1080"/>
      <c r="I337" s="1081"/>
      <c r="J337" s="1082"/>
    </row>
    <row r="338" spans="1:10" s="321" customFormat="1" ht="13">
      <c r="A338" s="129" t="s">
        <v>258</v>
      </c>
      <c r="B338" s="320"/>
      <c r="C338" s="137">
        <v>0</v>
      </c>
      <c r="D338" s="1076" t="s">
        <v>189</v>
      </c>
      <c r="E338" s="138">
        <v>0</v>
      </c>
      <c r="F338" s="1086">
        <f>+C338+(E338*(C338))</f>
        <v>0</v>
      </c>
      <c r="G338" s="1087" t="s">
        <v>189</v>
      </c>
      <c r="H338" s="193">
        <v>0</v>
      </c>
      <c r="I338" s="1081">
        <f>+F338-(F338*H338)</f>
        <v>0</v>
      </c>
      <c r="J338" s="1082" t="s">
        <v>189</v>
      </c>
    </row>
    <row r="339" spans="1:10">
      <c r="A339" s="127"/>
      <c r="B339" s="128"/>
      <c r="C339" s="1075"/>
      <c r="D339" s="1076"/>
      <c r="E339" s="1077"/>
      <c r="F339" s="1078"/>
      <c r="G339" s="1079"/>
      <c r="H339" s="1080"/>
      <c r="I339" s="1081"/>
      <c r="J339" s="1082"/>
    </row>
    <row r="340" spans="1:10" s="321" customFormat="1" ht="13">
      <c r="A340" s="129" t="s">
        <v>225</v>
      </c>
      <c r="B340" s="320"/>
      <c r="C340" s="137">
        <v>0</v>
      </c>
      <c r="D340" s="1076" t="s">
        <v>189</v>
      </c>
      <c r="E340" s="138">
        <v>0</v>
      </c>
      <c r="F340" s="1086">
        <f>+C340+(E340*(C340))</f>
        <v>0</v>
      </c>
      <c r="G340" s="1087" t="s">
        <v>189</v>
      </c>
      <c r="H340" s="193">
        <v>0</v>
      </c>
      <c r="I340" s="1081">
        <f>+F340-(F340*H340)</f>
        <v>0</v>
      </c>
      <c r="J340" s="1082" t="s">
        <v>189</v>
      </c>
    </row>
    <row r="341" spans="1:10">
      <c r="A341" s="127"/>
      <c r="B341" s="128"/>
      <c r="C341" s="1075"/>
      <c r="D341" s="1076"/>
      <c r="E341" s="1077"/>
      <c r="F341" s="1078"/>
      <c r="G341" s="1079"/>
      <c r="H341" s="1080"/>
      <c r="I341" s="1081"/>
      <c r="J341" s="1082"/>
    </row>
    <row r="342" spans="1:10" ht="13">
      <c r="A342" s="129" t="s">
        <v>29</v>
      </c>
      <c r="B342" s="128"/>
      <c r="C342" s="1088">
        <f>+SUM(C343,C345,C347,C349,C351,C353)</f>
        <v>0</v>
      </c>
      <c r="D342" s="1089"/>
      <c r="E342" s="1077"/>
      <c r="F342" s="1090">
        <f>+SUM(F343,F345,F347,F349,F351,F353)</f>
        <v>0</v>
      </c>
      <c r="G342" s="128"/>
      <c r="H342" s="1080"/>
      <c r="I342" s="1091">
        <f>+SUM(I343,I345,I347,I349,I351,I353)</f>
        <v>0</v>
      </c>
      <c r="J342" s="1092"/>
    </row>
    <row r="343" spans="1:10" ht="13">
      <c r="A343" s="127" t="s">
        <v>241</v>
      </c>
      <c r="B343" s="128"/>
      <c r="C343" s="137">
        <v>0</v>
      </c>
      <c r="D343" s="1076" t="s">
        <v>189</v>
      </c>
      <c r="E343" s="138">
        <v>0</v>
      </c>
      <c r="F343" s="1086">
        <f>+C343+(E343*(C343))</f>
        <v>0</v>
      </c>
      <c r="G343" s="1079" t="s">
        <v>189</v>
      </c>
      <c r="H343" s="193">
        <v>0</v>
      </c>
      <c r="I343" s="1081">
        <f>+F343-(F343*H343)</f>
        <v>0</v>
      </c>
      <c r="J343" s="1082" t="s">
        <v>189</v>
      </c>
    </row>
    <row r="344" spans="1:10" ht="13">
      <c r="A344" s="130"/>
      <c r="B344" s="128"/>
      <c r="C344" s="1075"/>
      <c r="D344" s="1076"/>
      <c r="E344" s="1077"/>
      <c r="F344" s="1078"/>
      <c r="G344" s="1079"/>
      <c r="H344" s="1080"/>
      <c r="I344" s="1081"/>
      <c r="J344" s="1082"/>
    </row>
    <row r="345" spans="1:10" ht="13">
      <c r="A345" s="127" t="s">
        <v>242</v>
      </c>
      <c r="B345" s="128"/>
      <c r="C345" s="137">
        <v>0</v>
      </c>
      <c r="D345" s="1076" t="s">
        <v>189</v>
      </c>
      <c r="E345" s="138">
        <v>0</v>
      </c>
      <c r="F345" s="1086">
        <f>+C345+(E345*(C345))</f>
        <v>0</v>
      </c>
      <c r="G345" s="1079" t="s">
        <v>189</v>
      </c>
      <c r="H345" s="193">
        <v>0</v>
      </c>
      <c r="I345" s="1081">
        <f>+F345-(F345*H345)</f>
        <v>0</v>
      </c>
      <c r="J345" s="1082" t="s">
        <v>189</v>
      </c>
    </row>
    <row r="346" spans="1:10">
      <c r="A346" s="127"/>
      <c r="B346" s="128"/>
      <c r="C346" s="1075"/>
      <c r="D346" s="1076"/>
      <c r="E346" s="1077"/>
      <c r="F346" s="1078"/>
      <c r="G346" s="1079"/>
      <c r="H346" s="1080"/>
      <c r="I346" s="1081"/>
      <c r="J346" s="1082"/>
    </row>
    <row r="347" spans="1:10" ht="13">
      <c r="A347" s="127" t="s">
        <v>230</v>
      </c>
      <c r="B347" s="128"/>
      <c r="C347" s="137">
        <v>0</v>
      </c>
      <c r="D347" s="1076" t="s">
        <v>189</v>
      </c>
      <c r="E347" s="138">
        <v>0</v>
      </c>
      <c r="F347" s="1086">
        <f>+C347+(E347*(C347))</f>
        <v>0</v>
      </c>
      <c r="G347" s="1079" t="s">
        <v>189</v>
      </c>
      <c r="H347" s="193">
        <v>0</v>
      </c>
      <c r="I347" s="1081">
        <f>+F347-(F347*H347)</f>
        <v>0</v>
      </c>
      <c r="J347" s="1082" t="s">
        <v>189</v>
      </c>
    </row>
    <row r="348" spans="1:10">
      <c r="A348" s="127"/>
      <c r="B348" s="128"/>
      <c r="C348" s="1093"/>
      <c r="D348" s="1089"/>
      <c r="E348" s="1077"/>
      <c r="F348" s="1089"/>
      <c r="G348" s="128"/>
      <c r="H348" s="1080"/>
      <c r="I348" s="1081"/>
      <c r="J348" s="1092"/>
    </row>
    <row r="349" spans="1:10" ht="13">
      <c r="A349" s="127" t="s">
        <v>243</v>
      </c>
      <c r="B349" s="128"/>
      <c r="C349" s="137">
        <v>0</v>
      </c>
      <c r="D349" s="1076" t="s">
        <v>189</v>
      </c>
      <c r="E349" s="138">
        <v>0</v>
      </c>
      <c r="F349" s="1086">
        <f>+C349+(E349*(C349))</f>
        <v>0</v>
      </c>
      <c r="G349" s="1079" t="s">
        <v>189</v>
      </c>
      <c r="H349" s="193">
        <v>0</v>
      </c>
      <c r="I349" s="1081">
        <f>+F349-(F349*H349)</f>
        <v>0</v>
      </c>
      <c r="J349" s="1082" t="s">
        <v>189</v>
      </c>
    </row>
    <row r="350" spans="1:10">
      <c r="A350" s="127"/>
      <c r="B350" s="128"/>
      <c r="C350" s="1093"/>
      <c r="D350" s="1089"/>
      <c r="E350" s="1077"/>
      <c r="F350" s="1089"/>
      <c r="G350" s="128"/>
      <c r="H350" s="1080"/>
      <c r="I350" s="1081"/>
      <c r="J350" s="1092"/>
    </row>
    <row r="351" spans="1:10" ht="13">
      <c r="A351" s="127" t="s">
        <v>227</v>
      </c>
      <c r="B351" s="128"/>
      <c r="C351" s="137">
        <v>0</v>
      </c>
      <c r="D351" s="1076" t="s">
        <v>189</v>
      </c>
      <c r="E351" s="138">
        <v>0</v>
      </c>
      <c r="F351" s="1086">
        <f>+C351+(E351*(C351))</f>
        <v>0</v>
      </c>
      <c r="G351" s="1079" t="s">
        <v>189</v>
      </c>
      <c r="H351" s="193">
        <v>0</v>
      </c>
      <c r="I351" s="1081">
        <f>+F351-(F351*H351)</f>
        <v>0</v>
      </c>
      <c r="J351" s="1082" t="s">
        <v>189</v>
      </c>
    </row>
    <row r="352" spans="1:10">
      <c r="A352" s="127"/>
      <c r="B352" s="128"/>
      <c r="C352" s="1093"/>
      <c r="D352" s="1089"/>
      <c r="E352" s="1077"/>
      <c r="F352" s="1089"/>
      <c r="G352" s="128"/>
      <c r="H352" s="1080"/>
      <c r="I352" s="1081"/>
      <c r="J352" s="1092"/>
    </row>
    <row r="353" spans="1:10" ht="13">
      <c r="A353" s="127" t="s">
        <v>218</v>
      </c>
      <c r="B353" s="128"/>
      <c r="C353" s="137">
        <v>0</v>
      </c>
      <c r="D353" s="1076" t="s">
        <v>189</v>
      </c>
      <c r="E353" s="138">
        <v>0</v>
      </c>
      <c r="F353" s="1086">
        <f>+C353+(E353*(C353))</f>
        <v>0</v>
      </c>
      <c r="G353" s="1079" t="s">
        <v>189</v>
      </c>
      <c r="H353" s="193">
        <v>0</v>
      </c>
      <c r="I353" s="1081">
        <f>+F353-(F353*H353)</f>
        <v>0</v>
      </c>
      <c r="J353" s="1082" t="s">
        <v>189</v>
      </c>
    </row>
    <row r="354" spans="1:10" ht="13.5" thickBot="1">
      <c r="A354" s="127"/>
      <c r="B354" s="128"/>
      <c r="C354" s="1083"/>
      <c r="D354" s="1094"/>
      <c r="E354" s="1084"/>
      <c r="F354" s="1086"/>
      <c r="G354" s="1079"/>
      <c r="H354" s="1085"/>
      <c r="I354" s="1081"/>
      <c r="J354" s="1082"/>
    </row>
    <row r="355" spans="1:10" s="132" customFormat="1" ht="13.5" thickBot="1">
      <c r="A355" s="286" t="s">
        <v>190</v>
      </c>
      <c r="B355" s="287"/>
      <c r="C355" s="322"/>
      <c r="D355" s="880"/>
      <c r="E355" s="131"/>
      <c r="F355" s="131"/>
      <c r="G355" s="880"/>
      <c r="H355" s="880"/>
      <c r="I355" s="135" t="e">
        <f>I330</f>
        <v>#DIV/0!</v>
      </c>
      <c r="J355" s="881"/>
    </row>
    <row r="356" spans="1:10" s="136" customFormat="1" ht="13.5" thickBot="1">
      <c r="A356" s="133" t="s">
        <v>191</v>
      </c>
      <c r="B356" s="134"/>
      <c r="C356" s="323">
        <f>+C334+C336+C338+C340+C342</f>
        <v>0</v>
      </c>
      <c r="D356" s="135"/>
      <c r="E356" s="135"/>
      <c r="F356" s="135">
        <f>+F334+F336+F338+F340+F342</f>
        <v>0</v>
      </c>
      <c r="G356" s="135"/>
      <c r="H356" s="135"/>
      <c r="I356" s="135" t="e">
        <f>+I334+I336+I338+I340+I342+I332</f>
        <v>#DIV/0!</v>
      </c>
      <c r="J356" s="332"/>
    </row>
  </sheetData>
  <sheetProtection algorithmName="SHA-512" hashValue="l+NYa7V6pV6BAJAAyWqoTszxcdpJuFUNyHb9Wy1gJwZ+0T1qW62Zs6xDaOU4m1Xiz1XF2ve2eIrvfkMbz4TZ7w==" saltValue="89GXRoMiqZxCtav5rkh3JQ==" spinCount="100000" sheet="1" objects="1" scenarios="1"/>
  <mergeCells count="24">
    <mergeCell ref="C328:J328"/>
    <mergeCell ref="A329:B329"/>
    <mergeCell ref="A4:D4"/>
    <mergeCell ref="A41:B41"/>
    <mergeCell ref="A137:B137"/>
    <mergeCell ref="C136:J136"/>
    <mergeCell ref="C168:J168"/>
    <mergeCell ref="A169:B169"/>
    <mergeCell ref="C232:J232"/>
    <mergeCell ref="A233:B233"/>
    <mergeCell ref="C200:J200"/>
    <mergeCell ref="A201:B201"/>
    <mergeCell ref="C264:J264"/>
    <mergeCell ref="A265:B265"/>
    <mergeCell ref="C296:J296"/>
    <mergeCell ref="A297:B297"/>
    <mergeCell ref="C104:J104"/>
    <mergeCell ref="A105:B105"/>
    <mergeCell ref="A1:L1"/>
    <mergeCell ref="A10:B10"/>
    <mergeCell ref="C9:J9"/>
    <mergeCell ref="C40:J40"/>
    <mergeCell ref="C72:J72"/>
    <mergeCell ref="A73:B73"/>
  </mergeCells>
  <pageMargins left="0.70866141732283472" right="0.70866141732283472" top="0.74803149606299213" bottom="0.74803149606299213" header="0.31496062992125984" footer="0.31496062992125984"/>
  <pageSetup paperSize="8" scale="28" orientation="landscape" r:id="rId1"/>
  <headerFooter scaleWithDoc="0" alignWithMargins="0">
    <oddFooter>&amp;C&amp;P/&amp;N</oddFooter>
  </headerFooter>
  <rowBreaks count="2" manualBreakCount="2">
    <brk id="102" max="11" man="1"/>
    <brk id="230"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codeName="Blad15"/>
  <dimension ref="A1:AP111"/>
  <sheetViews>
    <sheetView zoomScale="80" zoomScaleNormal="80" workbookViewId="0">
      <selection sqref="A1:M1"/>
    </sheetView>
  </sheetViews>
  <sheetFormatPr defaultColWidth="9.1796875" defaultRowHeight="14.5"/>
  <cols>
    <col min="1" max="1" width="30.1796875" style="8" customWidth="1"/>
    <col min="2" max="2" width="32.453125" style="8" customWidth="1"/>
    <col min="3" max="3" width="23.81640625" style="8" customWidth="1"/>
    <col min="4" max="4" width="27.81640625" style="8" customWidth="1"/>
    <col min="5" max="5" width="23.453125" style="8" customWidth="1"/>
    <col min="6" max="6" width="25.26953125" style="8" customWidth="1"/>
    <col min="7" max="7" width="27.7265625" style="8" customWidth="1"/>
    <col min="8" max="8" width="25.26953125" style="8" customWidth="1"/>
    <col min="9" max="9" width="25.453125" style="8" customWidth="1"/>
    <col min="10" max="10" width="21.26953125" style="8" customWidth="1"/>
    <col min="11" max="11" width="20.26953125" style="8" customWidth="1"/>
    <col min="12" max="12" width="16.7265625" style="8" customWidth="1"/>
    <col min="13" max="13" width="23" style="8" customWidth="1"/>
    <col min="14" max="14" width="15.81640625" style="8" customWidth="1"/>
    <col min="15" max="15" width="20.7265625" style="8" customWidth="1"/>
    <col min="16" max="16" width="18.81640625" style="8" customWidth="1"/>
    <col min="17" max="17" width="18.7265625" style="8" customWidth="1"/>
    <col min="18" max="16384" width="9.1796875" style="8"/>
  </cols>
  <sheetData>
    <row r="1" spans="1:42" s="2" customFormat="1" ht="18.5" thickBot="1">
      <c r="A1" s="1558" t="s">
        <v>286</v>
      </c>
      <c r="B1" s="1559"/>
      <c r="C1" s="1559"/>
      <c r="D1" s="1559"/>
      <c r="E1" s="1559"/>
      <c r="F1" s="1559"/>
      <c r="G1" s="1559"/>
      <c r="H1" s="1559"/>
      <c r="I1" s="1559"/>
      <c r="J1" s="1559"/>
      <c r="K1" s="1559"/>
      <c r="L1" s="1559"/>
      <c r="M1" s="1560"/>
      <c r="N1" s="1095"/>
    </row>
    <row r="2" spans="1:42" s="2" customFormat="1" ht="18">
      <c r="A2" s="625"/>
      <c r="B2" s="625"/>
      <c r="C2" s="625"/>
      <c r="D2" s="625"/>
      <c r="E2" s="625"/>
      <c r="F2" s="625"/>
      <c r="G2" s="625"/>
      <c r="H2" s="625"/>
      <c r="I2" s="625"/>
      <c r="J2" s="625"/>
      <c r="K2" s="625"/>
      <c r="L2" s="625"/>
      <c r="M2" s="625"/>
      <c r="N2" s="625"/>
    </row>
    <row r="3" spans="1:42" s="3" customFormat="1" ht="11" thickBot="1">
      <c r="A3" s="5"/>
      <c r="B3" s="5"/>
      <c r="C3" s="5"/>
      <c r="D3" s="121"/>
      <c r="E3" s="121"/>
      <c r="F3" s="122"/>
    </row>
    <row r="4" spans="1:42" s="165" customFormat="1" ht="15" thickBot="1">
      <c r="B4" s="4" t="s">
        <v>4</v>
      </c>
      <c r="D4" s="1668" t="str">
        <f>DNB</f>
        <v>Naam distributienetbeheerder</v>
      </c>
      <c r="E4" s="1669"/>
      <c r="F4" s="1669"/>
      <c r="G4" s="1670"/>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5"/>
    </row>
    <row r="5" spans="1:42" s="165" customFormat="1">
      <c r="A5" s="4"/>
      <c r="B5" s="5"/>
      <c r="C5" s="626"/>
      <c r="D5" s="626"/>
      <c r="E5" s="626"/>
      <c r="F5" s="626"/>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5"/>
    </row>
    <row r="7" spans="1:42" s="192" customFormat="1" ht="13">
      <c r="B7" s="333" t="s">
        <v>185</v>
      </c>
    </row>
    <row r="8" spans="1:42" s="192" customFormat="1" ht="13.5" customHeight="1">
      <c r="B8" s="1681" t="s">
        <v>419</v>
      </c>
      <c r="C8" s="1681"/>
      <c r="D8" s="1681"/>
      <c r="E8" s="1681"/>
      <c r="F8" s="1681"/>
      <c r="G8" s="1681"/>
    </row>
    <row r="9" spans="1:42" s="192" customFormat="1" ht="13.5" customHeight="1">
      <c r="B9" s="1681"/>
      <c r="C9" s="1681"/>
      <c r="D9" s="1681"/>
      <c r="E9" s="1681"/>
      <c r="F9" s="1681"/>
      <c r="G9" s="1681"/>
    </row>
    <row r="10" spans="1:42" s="192" customFormat="1" ht="13.5" customHeight="1">
      <c r="B10" s="1681"/>
      <c r="C10" s="1681"/>
      <c r="D10" s="1681"/>
      <c r="E10" s="1681"/>
      <c r="F10" s="1681"/>
      <c r="G10" s="1681"/>
    </row>
    <row r="11" spans="1:42" s="192" customFormat="1" ht="13.5" customHeight="1">
      <c r="B11" s="1681"/>
      <c r="C11" s="1681"/>
      <c r="D11" s="1681"/>
      <c r="E11" s="1681"/>
      <c r="F11" s="1681"/>
      <c r="G11" s="1681"/>
    </row>
    <row r="12" spans="1:42" s="192" customFormat="1" ht="13.5" customHeight="1">
      <c r="B12" s="1681"/>
      <c r="C12" s="1681"/>
      <c r="D12" s="1681"/>
      <c r="E12" s="1681"/>
      <c r="F12" s="1681"/>
      <c r="G12" s="1681"/>
    </row>
    <row r="13" spans="1:42" s="192" customFormat="1" ht="13.5" customHeight="1">
      <c r="B13" s="1681"/>
      <c r="C13" s="1681"/>
      <c r="D13" s="1681"/>
      <c r="E13" s="1681"/>
      <c r="F13" s="1681"/>
      <c r="G13" s="1681"/>
    </row>
    <row r="14" spans="1:42" s="192" customFormat="1" ht="13.5" customHeight="1">
      <c r="B14" s="1681"/>
      <c r="C14" s="1681"/>
      <c r="D14" s="1681"/>
      <c r="E14" s="1681"/>
      <c r="F14" s="1681"/>
      <c r="G14" s="1681"/>
    </row>
    <row r="15" spans="1:42" s="192" customFormat="1" ht="13.5" customHeight="1">
      <c r="B15" s="1681"/>
      <c r="C15" s="1681"/>
      <c r="D15" s="1681"/>
      <c r="E15" s="1681"/>
      <c r="F15" s="1681"/>
      <c r="G15" s="1681"/>
    </row>
    <row r="16" spans="1:42" s="192" customFormat="1" ht="13.5" customHeight="1">
      <c r="B16" s="1681"/>
      <c r="C16" s="1681"/>
      <c r="D16" s="1681"/>
      <c r="E16" s="1681"/>
      <c r="F16" s="1681"/>
      <c r="G16" s="1681"/>
    </row>
    <row r="17" spans="1:18" s="192" customFormat="1" ht="13.5" customHeight="1">
      <c r="B17" s="1681"/>
      <c r="C17" s="1681"/>
      <c r="D17" s="1681"/>
      <c r="E17" s="1681"/>
      <c r="F17" s="1681"/>
      <c r="G17" s="1681"/>
    </row>
    <row r="18" spans="1:18" s="192" customFormat="1" ht="13.5" customHeight="1">
      <c r="B18" s="1681"/>
      <c r="C18" s="1681"/>
      <c r="D18" s="1681"/>
      <c r="E18" s="1681"/>
      <c r="F18" s="1681"/>
      <c r="G18" s="1681"/>
    </row>
    <row r="19" spans="1:18" ht="15.75" customHeight="1">
      <c r="A19" s="1096"/>
      <c r="B19" s="165"/>
      <c r="C19" s="165"/>
      <c r="D19" s="165"/>
      <c r="E19" s="165"/>
      <c r="F19" s="165"/>
      <c r="G19" s="165"/>
      <c r="H19" s="165"/>
      <c r="I19" s="165"/>
    </row>
    <row r="20" spans="1:18" s="1100" customFormat="1" ht="14">
      <c r="A20" s="1097" t="s">
        <v>427</v>
      </c>
      <c r="B20" s="1098"/>
      <c r="C20" s="1098"/>
      <c r="D20" s="1098"/>
      <c r="E20" s="1098"/>
      <c r="F20" s="1098"/>
      <c r="G20" s="1098"/>
      <c r="H20" s="1098"/>
      <c r="I20" s="1099"/>
      <c r="J20" s="1098"/>
      <c r="K20" s="1098"/>
      <c r="L20" s="1098"/>
      <c r="M20" s="1098"/>
    </row>
    <row r="21" spans="1:18" s="1100" customFormat="1" thickBot="1">
      <c r="A21" s="1101"/>
      <c r="B21" s="1098"/>
      <c r="C21" s="1098"/>
      <c r="D21" s="1098"/>
      <c r="E21" s="1098"/>
      <c r="F21" s="1098"/>
      <c r="G21" s="1098"/>
      <c r="H21" s="335"/>
      <c r="I21" s="1099"/>
      <c r="J21" s="1098"/>
      <c r="K21" s="1098"/>
      <c r="L21" s="1098"/>
      <c r="M21" s="1098"/>
    </row>
    <row r="22" spans="1:18" s="1100" customFormat="1" ht="15" customHeight="1" thickBot="1">
      <c r="A22" s="1102"/>
      <c r="B22" s="1688">
        <f>TITELBLAD!$I$11</f>
        <v>2022</v>
      </c>
      <c r="C22" s="1689"/>
      <c r="D22" s="1689"/>
      <c r="E22" s="1689"/>
      <c r="F22" s="1689"/>
      <c r="G22" s="1689"/>
      <c r="H22" s="1689"/>
      <c r="I22" s="1690"/>
      <c r="J22" s="1099"/>
      <c r="K22" s="1098"/>
      <c r="L22" s="1098"/>
      <c r="M22" s="1098"/>
      <c r="N22" s="1098"/>
    </row>
    <row r="23" spans="1:18" s="1109" customFormat="1" ht="66" customHeight="1">
      <c r="A23" s="1103"/>
      <c r="B23" s="1691" t="s">
        <v>255</v>
      </c>
      <c r="C23" s="1692"/>
      <c r="D23" s="1692"/>
      <c r="E23" s="1693"/>
      <c r="F23" s="1104" t="s">
        <v>428</v>
      </c>
      <c r="G23" s="1105" t="s">
        <v>303</v>
      </c>
      <c r="H23" s="1105" t="s">
        <v>429</v>
      </c>
      <c r="I23" s="1106" t="s">
        <v>51</v>
      </c>
      <c r="J23" s="1099"/>
      <c r="K23" s="1099"/>
      <c r="L23" s="1107"/>
      <c r="M23" s="1107"/>
      <c r="N23" s="1107"/>
      <c r="O23" s="1108"/>
      <c r="P23" s="1108"/>
      <c r="Q23" s="1108"/>
      <c r="R23" s="1108"/>
    </row>
    <row r="24" spans="1:18" s="1109" customFormat="1" ht="49.5" customHeight="1" thickBot="1">
      <c r="A24" s="1103"/>
      <c r="B24" s="1110" t="s">
        <v>320</v>
      </c>
      <c r="C24" s="1111" t="s">
        <v>425</v>
      </c>
      <c r="D24" s="1111" t="s">
        <v>304</v>
      </c>
      <c r="E24" s="1112" t="s">
        <v>305</v>
      </c>
      <c r="F24" s="1112"/>
      <c r="G24" s="1113"/>
      <c r="H24" s="1113"/>
      <c r="I24" s="1114"/>
      <c r="J24" s="1115"/>
      <c r="K24" s="1099"/>
      <c r="L24" s="1107"/>
      <c r="M24" s="1107"/>
      <c r="N24" s="1107"/>
      <c r="O24" s="1108"/>
      <c r="P24" s="1108"/>
      <c r="Q24" s="1108"/>
      <c r="R24" s="1108"/>
    </row>
    <row r="25" spans="1:18" s="1122" customFormat="1" ht="20.25" customHeight="1" thickBot="1">
      <c r="A25" s="1116" t="s">
        <v>108</v>
      </c>
      <c r="B25" s="348">
        <v>0</v>
      </c>
      <c r="C25" s="349">
        <v>0</v>
      </c>
      <c r="D25" s="349">
        <v>0</v>
      </c>
      <c r="E25" s="346">
        <v>0</v>
      </c>
      <c r="F25" s="346">
        <v>0</v>
      </c>
      <c r="G25" s="347">
        <v>0</v>
      </c>
      <c r="H25" s="347">
        <v>0</v>
      </c>
      <c r="I25" s="1117">
        <f>+SUM(B25:H25)</f>
        <v>0</v>
      </c>
      <c r="J25" s="1118"/>
      <c r="K25" s="1119"/>
      <c r="L25" s="1119"/>
      <c r="M25" s="1119"/>
      <c r="N25" s="1120"/>
      <c r="O25" s="1121"/>
      <c r="P25" s="1121"/>
      <c r="Q25" s="1121"/>
      <c r="R25" s="1121"/>
    </row>
    <row r="26" spans="1:18" s="1100" customFormat="1" ht="14.15" customHeight="1">
      <c r="A26" s="1123"/>
      <c r="B26" s="1124"/>
      <c r="C26" s="1125"/>
      <c r="D26" s="1125"/>
      <c r="E26" s="1098"/>
      <c r="F26" s="1098"/>
      <c r="G26" s="1125"/>
      <c r="I26" s="1098"/>
      <c r="J26" s="1098"/>
      <c r="K26" s="1098"/>
      <c r="L26" s="1098"/>
      <c r="M26" s="1098"/>
      <c r="N26" s="1098"/>
    </row>
    <row r="27" spans="1:18" s="1100" customFormat="1" ht="14">
      <c r="A27" s="1098"/>
      <c r="B27" s="1126"/>
      <c r="C27" s="1126"/>
      <c r="D27" s="1126"/>
      <c r="E27" s="1098"/>
      <c r="F27" s="1098"/>
      <c r="G27" s="1098"/>
      <c r="H27" s="1098"/>
      <c r="I27" s="1098"/>
      <c r="J27" s="1098"/>
      <c r="K27" s="1098"/>
      <c r="L27" s="1098"/>
    </row>
    <row r="28" spans="1:18" s="1100" customFormat="1" ht="14">
      <c r="A28" s="1097" t="s">
        <v>423</v>
      </c>
      <c r="B28" s="1098"/>
      <c r="C28" s="1098"/>
      <c r="D28" s="1098"/>
      <c r="E28" s="1687"/>
      <c r="F28" s="1687"/>
      <c r="G28" s="1098"/>
      <c r="H28" s="1098"/>
      <c r="I28" s="1098"/>
      <c r="J28" s="1098"/>
      <c r="K28" s="1098"/>
      <c r="L28" s="1098"/>
      <c r="M28" s="1098"/>
    </row>
    <row r="29" spans="1:18" s="1100" customFormat="1" thickBot="1">
      <c r="A29" s="1101"/>
      <c r="B29" s="1098"/>
      <c r="C29" s="1098"/>
      <c r="D29" s="1098"/>
      <c r="E29" s="1127"/>
      <c r="F29" s="1127"/>
      <c r="G29" s="1098"/>
      <c r="H29" s="1098"/>
      <c r="I29" s="1098"/>
      <c r="J29" s="1098"/>
      <c r="K29" s="1098"/>
      <c r="L29" s="1098"/>
      <c r="M29" s="1098"/>
    </row>
    <row r="30" spans="1:18" s="1122" customFormat="1" ht="21.75" customHeight="1" thickBot="1">
      <c r="B30" s="1128" t="s">
        <v>284</v>
      </c>
      <c r="C30" s="1129" t="s">
        <v>266</v>
      </c>
      <c r="D30" s="1121"/>
      <c r="E30" s="1130"/>
      <c r="F30" s="1130"/>
      <c r="G30" s="1121"/>
      <c r="H30" s="1121"/>
      <c r="I30" s="1121"/>
      <c r="J30" s="1121"/>
      <c r="K30" s="1121"/>
      <c r="L30" s="1121"/>
      <c r="M30" s="1121"/>
    </row>
    <row r="31" spans="1:18" s="1100" customFormat="1" ht="13.15" customHeight="1">
      <c r="A31" s="1131" t="s">
        <v>252</v>
      </c>
      <c r="B31" s="342">
        <v>0</v>
      </c>
      <c r="C31" s="1703">
        <v>0</v>
      </c>
      <c r="D31" s="1098"/>
      <c r="E31" s="1132"/>
      <c r="F31" s="1127"/>
      <c r="G31" s="1098"/>
      <c r="H31" s="1098"/>
      <c r="I31" s="1098"/>
      <c r="J31" s="1098"/>
      <c r="K31" s="1098"/>
      <c r="L31" s="1098"/>
      <c r="M31" s="1098"/>
    </row>
    <row r="32" spans="1:18" s="1100" customFormat="1" ht="15" customHeight="1">
      <c r="A32" s="1133" t="s">
        <v>430</v>
      </c>
      <c r="B32" s="324">
        <v>0</v>
      </c>
      <c r="C32" s="1704"/>
      <c r="D32" s="1098"/>
      <c r="E32" s="1132"/>
      <c r="F32" s="1127"/>
      <c r="G32" s="1098"/>
      <c r="H32" s="1098"/>
      <c r="I32" s="1098"/>
      <c r="J32" s="1098"/>
      <c r="K32" s="1098"/>
      <c r="L32" s="1098"/>
      <c r="M32" s="1098"/>
    </row>
    <row r="33" spans="1:20" s="1100" customFormat="1" ht="15" customHeight="1">
      <c r="A33" s="1133" t="s">
        <v>431</v>
      </c>
      <c r="B33" s="324">
        <v>0</v>
      </c>
      <c r="C33" s="1704"/>
      <c r="D33" s="1098"/>
      <c r="E33" s="1132"/>
      <c r="F33" s="1127"/>
      <c r="G33" s="1098"/>
      <c r="H33" s="1098"/>
      <c r="I33" s="1098"/>
      <c r="J33" s="1098"/>
      <c r="K33" s="1098"/>
      <c r="L33" s="1098"/>
      <c r="M33" s="1098"/>
    </row>
    <row r="34" spans="1:20" s="1100" customFormat="1" ht="15" customHeight="1">
      <c r="A34" s="1133" t="s">
        <v>253</v>
      </c>
      <c r="B34" s="324">
        <v>0</v>
      </c>
      <c r="C34" s="1704"/>
      <c r="D34" s="1098"/>
      <c r="E34" s="1132"/>
      <c r="F34" s="1127"/>
      <c r="G34" s="1098"/>
      <c r="H34" s="1098"/>
      <c r="I34" s="1098"/>
      <c r="J34" s="1098"/>
      <c r="K34" s="1098"/>
      <c r="L34" s="1098"/>
      <c r="M34" s="1098"/>
    </row>
    <row r="35" spans="1:20" s="1100" customFormat="1" ht="15" customHeight="1">
      <c r="A35" s="1133" t="s">
        <v>254</v>
      </c>
      <c r="B35" s="324">
        <v>0</v>
      </c>
      <c r="C35" s="1704"/>
      <c r="D35" s="1098"/>
      <c r="E35" s="1132"/>
      <c r="F35" s="1127"/>
      <c r="G35" s="1098"/>
      <c r="H35" s="1098"/>
      <c r="I35" s="1098"/>
      <c r="J35" s="1098"/>
      <c r="K35" s="1098"/>
      <c r="L35" s="1098"/>
      <c r="M35" s="1098"/>
    </row>
    <row r="36" spans="1:20" s="1100" customFormat="1" ht="15" customHeight="1">
      <c r="A36" s="1133" t="s">
        <v>62</v>
      </c>
      <c r="B36" s="324">
        <v>0</v>
      </c>
      <c r="C36" s="1704"/>
      <c r="D36" s="1098"/>
      <c r="E36" s="1132"/>
      <c r="F36" s="1127"/>
      <c r="G36" s="1098"/>
      <c r="H36" s="1098"/>
      <c r="I36" s="1098"/>
      <c r="J36" s="1098"/>
      <c r="K36" s="1098"/>
      <c r="L36" s="1098"/>
      <c r="M36" s="1098"/>
    </row>
    <row r="37" spans="1:20" s="1100" customFormat="1" ht="15" customHeight="1">
      <c r="A37" s="1133" t="s">
        <v>262</v>
      </c>
      <c r="B37" s="325">
        <v>0</v>
      </c>
      <c r="C37" s="1704"/>
      <c r="D37" s="1098"/>
      <c r="E37" s="1132"/>
      <c r="F37" s="1127"/>
      <c r="G37" s="1098"/>
      <c r="H37" s="1098"/>
      <c r="I37" s="1098"/>
      <c r="J37" s="1098"/>
      <c r="K37" s="1098"/>
      <c r="L37" s="1098"/>
      <c r="M37" s="1098"/>
    </row>
    <row r="38" spans="1:20" s="1100" customFormat="1" ht="15" customHeight="1">
      <c r="A38" s="1133" t="s">
        <v>263</v>
      </c>
      <c r="B38" s="325">
        <v>0</v>
      </c>
      <c r="C38" s="1704"/>
      <c r="D38" s="1098"/>
      <c r="E38" s="1132"/>
      <c r="F38" s="1127"/>
      <c r="G38" s="1098"/>
      <c r="H38" s="1098"/>
      <c r="I38" s="1098"/>
      <c r="J38" s="1098"/>
      <c r="K38" s="1098"/>
      <c r="L38" s="1098"/>
      <c r="M38" s="1098"/>
    </row>
    <row r="39" spans="1:20" s="1100" customFormat="1" ht="15" customHeight="1">
      <c r="A39" s="1133" t="s">
        <v>264</v>
      </c>
      <c r="B39" s="325">
        <v>0</v>
      </c>
      <c r="C39" s="1704"/>
      <c r="D39" s="1098"/>
      <c r="E39" s="1132"/>
      <c r="F39" s="1127"/>
      <c r="G39" s="1098"/>
      <c r="H39" s="1098"/>
      <c r="I39" s="1098"/>
      <c r="J39" s="1098"/>
      <c r="K39" s="1098"/>
      <c r="L39" s="1098"/>
      <c r="M39" s="1098"/>
    </row>
    <row r="40" spans="1:20" s="1100" customFormat="1" ht="15" customHeight="1">
      <c r="A40" s="1133" t="s">
        <v>265</v>
      </c>
      <c r="B40" s="325">
        <v>0</v>
      </c>
      <c r="C40" s="1704"/>
      <c r="D40" s="1098"/>
      <c r="E40" s="1132"/>
      <c r="F40" s="1127"/>
      <c r="G40" s="1098"/>
      <c r="H40" s="1098"/>
      <c r="I40" s="1098"/>
      <c r="J40" s="1098"/>
      <c r="K40" s="1098"/>
      <c r="L40" s="1098"/>
      <c r="M40" s="1098"/>
    </row>
    <row r="41" spans="1:20" s="1100" customFormat="1" ht="37.5" customHeight="1">
      <c r="A41" s="1134" t="s">
        <v>260</v>
      </c>
      <c r="B41" s="326">
        <v>0</v>
      </c>
      <c r="C41" s="1704"/>
      <c r="D41" s="1098"/>
      <c r="E41" s="1132"/>
      <c r="F41" s="1127"/>
      <c r="G41" s="1098"/>
      <c r="H41" s="1098"/>
      <c r="I41" s="1098"/>
      <c r="J41" s="1098"/>
      <c r="K41" s="1098"/>
      <c r="L41" s="1098"/>
      <c r="M41" s="1098"/>
    </row>
    <row r="42" spans="1:20" s="1100" customFormat="1" ht="33.75" customHeight="1" thickBot="1">
      <c r="A42" s="1135" t="s">
        <v>261</v>
      </c>
      <c r="B42" s="343">
        <v>0</v>
      </c>
      <c r="C42" s="1705"/>
      <c r="D42" s="1098"/>
      <c r="E42" s="1132"/>
      <c r="F42" s="1127"/>
      <c r="G42" s="1098"/>
      <c r="H42" s="1098"/>
      <c r="I42" s="1098"/>
      <c r="J42" s="1098"/>
      <c r="K42" s="1098"/>
      <c r="L42" s="1098"/>
      <c r="M42" s="1098"/>
    </row>
    <row r="43" spans="1:20" s="1100" customFormat="1" ht="14">
      <c r="A43" s="1136"/>
      <c r="B43" s="1137"/>
      <c r="C43" s="1137"/>
      <c r="D43" s="1098"/>
      <c r="E43" s="1127"/>
      <c r="F43" s="1127"/>
      <c r="G43" s="1098"/>
      <c r="H43" s="1098"/>
      <c r="I43" s="1098"/>
      <c r="J43" s="1098"/>
      <c r="K43" s="1098"/>
      <c r="L43" s="1098"/>
      <c r="M43" s="1098"/>
    </row>
    <row r="44" spans="1:20" s="1100" customFormat="1" thickBot="1">
      <c r="A44" s="1136"/>
      <c r="B44" s="1136"/>
      <c r="C44" s="1136"/>
      <c r="D44" s="1136"/>
      <c r="E44" s="1136"/>
      <c r="F44" s="1127"/>
      <c r="G44" s="1098"/>
      <c r="H44" s="1098"/>
      <c r="I44" s="1098"/>
      <c r="J44" s="1098"/>
      <c r="K44" s="1098"/>
      <c r="L44" s="1098"/>
      <c r="M44" s="1098"/>
    </row>
    <row r="45" spans="1:20" s="1122" customFormat="1" ht="42">
      <c r="A45" s="1138"/>
      <c r="B45" s="1139" t="s">
        <v>252</v>
      </c>
      <c r="C45" s="1140" t="s">
        <v>256</v>
      </c>
      <c r="D45" s="1140" t="s">
        <v>253</v>
      </c>
      <c r="E45" s="1140" t="s">
        <v>254</v>
      </c>
      <c r="F45" s="1140" t="s">
        <v>62</v>
      </c>
      <c r="G45" s="1104" t="s">
        <v>260</v>
      </c>
      <c r="H45" s="1104" t="s">
        <v>261</v>
      </c>
      <c r="I45" s="1694" t="s">
        <v>257</v>
      </c>
      <c r="J45" s="1702"/>
      <c r="K45" s="1702"/>
      <c r="L45" s="1702"/>
      <c r="M45" s="1141" t="s">
        <v>51</v>
      </c>
      <c r="N45" s="1130"/>
      <c r="O45" s="1121"/>
      <c r="P45" s="1121"/>
      <c r="Q45" s="1121"/>
      <c r="R45" s="1121"/>
      <c r="S45" s="1121"/>
      <c r="T45" s="1121"/>
    </row>
    <row r="46" spans="1:20" s="1122" customFormat="1" thickBot="1">
      <c r="A46" s="1142"/>
      <c r="B46" s="1143"/>
      <c r="C46" s="1143"/>
      <c r="D46" s="1143"/>
      <c r="E46" s="1143"/>
      <c r="F46" s="1143"/>
      <c r="G46" s="1144"/>
      <c r="H46" s="1144"/>
      <c r="I46" s="1145" t="s">
        <v>252</v>
      </c>
      <c r="J46" s="1146" t="s">
        <v>205</v>
      </c>
      <c r="K46" s="1146" t="s">
        <v>259</v>
      </c>
      <c r="L46" s="1147" t="s">
        <v>62</v>
      </c>
      <c r="M46" s="1148"/>
      <c r="N46" s="1130"/>
      <c r="O46" s="1121"/>
      <c r="P46" s="1121"/>
      <c r="Q46" s="1121"/>
      <c r="R46" s="1121"/>
      <c r="S46" s="1121"/>
      <c r="T46" s="1121"/>
    </row>
    <row r="47" spans="1:20" s="1122" customFormat="1" ht="22.5" customHeight="1" thickBot="1">
      <c r="A47" s="1149" t="s">
        <v>291</v>
      </c>
      <c r="B47" s="355">
        <v>0</v>
      </c>
      <c r="C47" s="327">
        <v>0</v>
      </c>
      <c r="D47" s="327">
        <v>0</v>
      </c>
      <c r="E47" s="327">
        <v>0</v>
      </c>
      <c r="F47" s="327">
        <v>0</v>
      </c>
      <c r="G47" s="327">
        <v>0</v>
      </c>
      <c r="H47" s="327">
        <v>0</v>
      </c>
      <c r="I47" s="356">
        <v>0</v>
      </c>
      <c r="J47" s="356">
        <v>0</v>
      </c>
      <c r="K47" s="356">
        <v>0</v>
      </c>
      <c r="L47" s="328">
        <v>0</v>
      </c>
      <c r="M47" s="1150">
        <f>SUM(B47:L47)</f>
        <v>0</v>
      </c>
      <c r="N47" s="1130"/>
      <c r="O47" s="1121"/>
      <c r="P47" s="1121"/>
      <c r="Q47" s="1121"/>
      <c r="R47" s="1121"/>
      <c r="S47" s="1121"/>
      <c r="T47" s="1121"/>
    </row>
    <row r="48" spans="1:20" s="1100" customFormat="1" ht="14">
      <c r="A48" s="1101"/>
      <c r="B48" s="1151"/>
      <c r="C48" s="1151"/>
      <c r="D48" s="1151"/>
      <c r="E48" s="1127"/>
      <c r="F48" s="1127"/>
      <c r="G48" s="1098"/>
      <c r="H48" s="1098"/>
      <c r="I48" s="1098"/>
      <c r="J48" s="1098"/>
      <c r="K48" s="1098"/>
      <c r="L48" s="1098"/>
      <c r="M48" s="1098"/>
    </row>
    <row r="49" spans="1:19" s="1100" customFormat="1" thickBot="1">
      <c r="A49" s="1101"/>
      <c r="B49" s="1151"/>
      <c r="C49" s="1151"/>
      <c r="D49" s="1151"/>
      <c r="E49" s="1127"/>
      <c r="F49" s="1127"/>
      <c r="G49" s="1098"/>
      <c r="H49" s="1098"/>
      <c r="I49" s="1098"/>
      <c r="J49" s="1098"/>
      <c r="K49" s="1098"/>
      <c r="L49" s="1098"/>
      <c r="M49" s="1098"/>
    </row>
    <row r="50" spans="1:19" s="1100" customFormat="1" ht="48.75" customHeight="1" thickBot="1">
      <c r="A50" s="1152"/>
      <c r="B50" s="1153" t="s">
        <v>306</v>
      </c>
      <c r="C50" s="1153" t="s">
        <v>266</v>
      </c>
      <c r="D50" s="1153" t="s">
        <v>424</v>
      </c>
      <c r="E50" s="1154"/>
      <c r="F50" s="1154"/>
      <c r="G50" s="1154"/>
      <c r="H50" s="1154"/>
      <c r="I50" s="1154"/>
      <c r="J50" s="1098"/>
      <c r="K50" s="1098"/>
      <c r="L50" s="1098"/>
      <c r="M50" s="1098"/>
    </row>
    <row r="51" spans="1:19" s="1100" customFormat="1" ht="18" customHeight="1" thickBot="1">
      <c r="A51" s="1152"/>
      <c r="B51" s="1155" t="s">
        <v>168</v>
      </c>
      <c r="C51" s="1155" t="s">
        <v>171</v>
      </c>
      <c r="D51" s="1155" t="s">
        <v>324</v>
      </c>
      <c r="E51" s="1154"/>
      <c r="F51" s="1154"/>
      <c r="G51" s="1154"/>
      <c r="H51" s="1154"/>
      <c r="I51" s="1154"/>
      <c r="J51" s="1098"/>
      <c r="K51" s="1098"/>
      <c r="L51" s="1098"/>
      <c r="M51" s="1098"/>
    </row>
    <row r="52" spans="1:19" s="1100" customFormat="1" ht="33" customHeight="1" thickBot="1">
      <c r="A52" s="1156" t="s">
        <v>88</v>
      </c>
      <c r="B52" s="1157" t="e">
        <f>+I25/M47</f>
        <v>#DIV/0!</v>
      </c>
      <c r="C52" s="1158">
        <f>+C31</f>
        <v>0</v>
      </c>
      <c r="D52" s="1157" t="e">
        <f>+ROUND(B52*C52,7)</f>
        <v>#DIV/0!</v>
      </c>
      <c r="E52" s="1159"/>
      <c r="F52" s="1159"/>
      <c r="G52" s="1159"/>
      <c r="H52" s="1160"/>
      <c r="I52" s="1160"/>
      <c r="J52" s="1098"/>
      <c r="K52" s="1098"/>
      <c r="L52" s="1098"/>
      <c r="M52" s="1098"/>
    </row>
    <row r="53" spans="1:19" s="1100" customFormat="1" ht="14">
      <c r="A53" s="1161"/>
      <c r="B53" s="1162"/>
      <c r="C53" s="1163"/>
      <c r="D53" s="1163"/>
      <c r="E53" s="1163"/>
      <c r="F53" s="1126"/>
      <c r="G53" s="1098"/>
      <c r="H53" s="1098"/>
      <c r="I53" s="1098"/>
      <c r="J53" s="1098"/>
      <c r="K53" s="1098"/>
      <c r="L53" s="1098"/>
      <c r="M53" s="1098"/>
    </row>
    <row r="54" spans="1:19" s="1100" customFormat="1" ht="14">
      <c r="A54" s="1161"/>
      <c r="B54" s="1162"/>
      <c r="C54" s="1163"/>
      <c r="D54" s="1163"/>
      <c r="E54" s="1163"/>
      <c r="F54" s="1126"/>
      <c r="G54" s="1098"/>
      <c r="H54" s="1098"/>
      <c r="I54" s="1098"/>
      <c r="J54" s="1098"/>
      <c r="K54" s="1098"/>
      <c r="L54" s="1098"/>
      <c r="M54" s="1098"/>
    </row>
    <row r="55" spans="1:19" s="1100" customFormat="1" ht="14">
      <c r="A55" s="1098"/>
      <c r="B55" s="1098"/>
      <c r="C55" s="1098"/>
      <c r="D55" s="1098"/>
      <c r="E55" s="1098"/>
      <c r="F55" s="1098"/>
      <c r="G55" s="1098"/>
      <c r="H55" s="1098"/>
      <c r="I55" s="1098"/>
      <c r="J55" s="1098"/>
      <c r="K55" s="1098"/>
      <c r="L55" s="1098"/>
      <c r="M55" s="1098"/>
    </row>
    <row r="56" spans="1:19" s="1100" customFormat="1" ht="14">
      <c r="A56" s="1097" t="s">
        <v>267</v>
      </c>
      <c r="B56" s="1098"/>
      <c r="C56" s="1098"/>
      <c r="D56" s="1098"/>
      <c r="E56" s="1098"/>
      <c r="F56" s="1098"/>
      <c r="G56" s="1098"/>
      <c r="H56" s="1098"/>
      <c r="I56" s="1098"/>
      <c r="J56" s="1098"/>
      <c r="K56" s="1098"/>
      <c r="L56" s="1098"/>
      <c r="M56" s="1098"/>
    </row>
    <row r="57" spans="1:19" s="1100" customFormat="1" thickBot="1">
      <c r="A57" s="1101"/>
      <c r="B57" s="1101"/>
      <c r="C57" s="1101"/>
      <c r="D57" s="1101"/>
      <c r="E57" s="1101"/>
      <c r="F57" s="1101"/>
      <c r="G57" s="1098"/>
      <c r="H57" s="1098"/>
      <c r="I57" s="1098"/>
      <c r="J57" s="1098"/>
      <c r="K57" s="1098"/>
      <c r="L57" s="1098"/>
      <c r="M57" s="1098"/>
    </row>
    <row r="58" spans="1:19" s="1100" customFormat="1" ht="75.75" customHeight="1" thickBot="1">
      <c r="A58" s="1164"/>
      <c r="B58" s="1165" t="s">
        <v>285</v>
      </c>
      <c r="C58" s="1696" t="s">
        <v>321</v>
      </c>
      <c r="D58" s="1697"/>
      <c r="E58" s="1698"/>
      <c r="F58" s="1166" t="s">
        <v>268</v>
      </c>
      <c r="G58" s="1098"/>
      <c r="H58" s="1098"/>
      <c r="I58" s="1098"/>
      <c r="J58" s="1098"/>
      <c r="K58" s="1098"/>
      <c r="L58" s="1098"/>
      <c r="M58" s="1127"/>
      <c r="N58" s="1127"/>
      <c r="O58" s="1127"/>
      <c r="P58" s="1098"/>
      <c r="Q58" s="1098"/>
      <c r="R58" s="1098"/>
      <c r="S58" s="1098"/>
    </row>
    <row r="59" spans="1:19" s="1100" customFormat="1" ht="24" customHeight="1" thickBot="1">
      <c r="A59" s="1167" t="s">
        <v>108</v>
      </c>
      <c r="B59" s="1168">
        <f>+I25</f>
        <v>0</v>
      </c>
      <c r="C59" s="1699">
        <v>0</v>
      </c>
      <c r="D59" s="1700"/>
      <c r="E59" s="1701"/>
      <c r="F59" s="1169">
        <f>+B59-C59</f>
        <v>0</v>
      </c>
      <c r="G59" s="1098"/>
      <c r="H59" s="1098"/>
      <c r="I59" s="1098"/>
      <c r="J59" s="1098"/>
      <c r="K59" s="1098"/>
      <c r="L59" s="1098"/>
      <c r="M59" s="1127"/>
      <c r="N59" s="1127"/>
      <c r="O59" s="1127"/>
      <c r="P59" s="1098"/>
      <c r="Q59" s="1098"/>
      <c r="R59" s="1098"/>
      <c r="S59" s="1098"/>
    </row>
    <row r="60" spans="1:19" s="1100" customFormat="1" ht="14">
      <c r="A60" s="1098"/>
      <c r="B60" s="1098"/>
      <c r="C60" s="1098"/>
      <c r="D60" s="1098"/>
      <c r="E60" s="1098"/>
      <c r="F60" s="1098"/>
      <c r="G60" s="1098"/>
      <c r="H60" s="1098"/>
      <c r="I60" s="1098"/>
      <c r="J60" s="1098"/>
      <c r="K60" s="1098"/>
      <c r="L60" s="1098"/>
      <c r="M60" s="1098"/>
    </row>
    <row r="61" spans="1:19" s="1100" customFormat="1" ht="36" customHeight="1">
      <c r="A61" s="1684" t="s">
        <v>325</v>
      </c>
      <c r="B61" s="1684"/>
      <c r="C61" s="1684"/>
      <c r="D61" s="1684"/>
      <c r="E61" s="1684"/>
      <c r="F61" s="1684"/>
      <c r="G61" s="1684"/>
      <c r="H61" s="1098"/>
      <c r="I61" s="1098"/>
      <c r="J61" s="1098"/>
      <c r="K61" s="1098"/>
      <c r="L61" s="1098"/>
      <c r="M61" s="1098"/>
    </row>
    <row r="62" spans="1:19" s="1100" customFormat="1" ht="14">
      <c r="A62" s="1098"/>
      <c r="B62" s="1098"/>
      <c r="C62" s="1098"/>
      <c r="D62" s="1098"/>
      <c r="E62" s="1098"/>
      <c r="F62" s="1098"/>
      <c r="G62" s="1098"/>
      <c r="H62" s="1098"/>
      <c r="I62" s="1098"/>
      <c r="J62" s="1098"/>
      <c r="K62" s="1098"/>
      <c r="L62" s="1098"/>
      <c r="M62" s="1098"/>
    </row>
    <row r="63" spans="1:19" s="1100" customFormat="1" ht="14">
      <c r="A63" s="1097" t="s">
        <v>293</v>
      </c>
      <c r="B63" s="1098"/>
      <c r="C63" s="1098"/>
      <c r="D63" s="1098"/>
      <c r="E63" s="1098"/>
      <c r="F63" s="1098"/>
      <c r="G63" s="1098"/>
      <c r="H63" s="1098"/>
      <c r="I63" s="1098"/>
      <c r="J63" s="1098"/>
      <c r="K63" s="1098"/>
      <c r="L63" s="1098"/>
      <c r="M63" s="1098"/>
    </row>
    <row r="64" spans="1:19" s="1100" customFormat="1" thickBot="1">
      <c r="A64" s="1101"/>
      <c r="B64" s="1101"/>
      <c r="C64" s="1101"/>
      <c r="D64" s="1101"/>
      <c r="E64" s="1101"/>
      <c r="F64" s="1101"/>
      <c r="G64" s="1098"/>
      <c r="H64" s="1098"/>
      <c r="I64" s="1098"/>
      <c r="J64" s="1098"/>
      <c r="K64" s="1098"/>
      <c r="L64" s="1098"/>
      <c r="M64" s="1098"/>
    </row>
    <row r="65" spans="1:18" s="1100" customFormat="1" thickBot="1">
      <c r="A65" s="1164"/>
      <c r="B65" s="1165" t="s">
        <v>252</v>
      </c>
      <c r="C65" s="1170" t="s">
        <v>256</v>
      </c>
      <c r="D65" s="1170" t="s">
        <v>253</v>
      </c>
      <c r="E65" s="1170" t="s">
        <v>254</v>
      </c>
      <c r="F65" s="1170" t="s">
        <v>62</v>
      </c>
      <c r="G65" s="1170" t="s">
        <v>262</v>
      </c>
      <c r="H65" s="1170" t="s">
        <v>263</v>
      </c>
      <c r="I65" s="1170" t="s">
        <v>264</v>
      </c>
      <c r="J65" s="1171" t="s">
        <v>265</v>
      </c>
      <c r="K65" s="1172" t="s">
        <v>51</v>
      </c>
      <c r="L65" s="1127"/>
      <c r="M65" s="1127"/>
      <c r="N65" s="1127"/>
      <c r="O65" s="1098"/>
      <c r="P65" s="1098"/>
      <c r="Q65" s="1098"/>
      <c r="R65" s="1098"/>
    </row>
    <row r="66" spans="1:18" s="1100" customFormat="1" ht="24" customHeight="1" thickBot="1">
      <c r="A66" s="1167" t="s">
        <v>292</v>
      </c>
      <c r="B66" s="875"/>
      <c r="C66" s="327">
        <v>0</v>
      </c>
      <c r="D66" s="327">
        <v>0</v>
      </c>
      <c r="E66" s="327">
        <v>0</v>
      </c>
      <c r="F66" s="327">
        <v>0</v>
      </c>
      <c r="G66" s="327">
        <v>0</v>
      </c>
      <c r="H66" s="327">
        <v>0</v>
      </c>
      <c r="I66" s="327">
        <v>0</v>
      </c>
      <c r="J66" s="328">
        <v>0</v>
      </c>
      <c r="K66" s="1173">
        <f>SUM(B66:J66)</f>
        <v>0</v>
      </c>
      <c r="L66" s="1127"/>
      <c r="M66" s="1127"/>
      <c r="N66" s="1127"/>
      <c r="O66" s="1098"/>
      <c r="P66" s="1098"/>
      <c r="Q66" s="1098"/>
      <c r="R66" s="1098"/>
    </row>
    <row r="67" spans="1:18" s="1100" customFormat="1" thickBot="1">
      <c r="A67" s="1098"/>
      <c r="B67" s="1098"/>
      <c r="C67" s="1098"/>
      <c r="D67" s="1098"/>
      <c r="E67" s="1098"/>
      <c r="F67" s="1098"/>
      <c r="G67" s="1098"/>
      <c r="H67" s="1098"/>
      <c r="I67" s="1098"/>
      <c r="J67" s="1098"/>
      <c r="K67" s="1098"/>
      <c r="L67" s="1098"/>
      <c r="M67" s="1098"/>
    </row>
    <row r="68" spans="1:18" s="1100" customFormat="1" ht="42.5" thickBot="1">
      <c r="A68" s="1174"/>
      <c r="B68" s="1175" t="s">
        <v>260</v>
      </c>
      <c r="C68" s="1176" t="s">
        <v>261</v>
      </c>
      <c r="D68" s="1172" t="s">
        <v>51</v>
      </c>
      <c r="E68" s="1098"/>
      <c r="F68" s="1098"/>
      <c r="G68" s="1098"/>
      <c r="H68" s="1098"/>
      <c r="I68" s="1098"/>
      <c r="J68" s="1098"/>
      <c r="K68" s="1098"/>
      <c r="L68" s="1098"/>
      <c r="M68" s="1098"/>
    </row>
    <row r="69" spans="1:18" s="1100" customFormat="1" ht="19.5" customHeight="1" thickBot="1">
      <c r="A69" s="1116" t="s">
        <v>326</v>
      </c>
      <c r="B69" s="355">
        <v>0</v>
      </c>
      <c r="C69" s="357">
        <v>0</v>
      </c>
      <c r="D69" s="1173">
        <f>+B69+C69</f>
        <v>0</v>
      </c>
      <c r="E69" s="1098"/>
      <c r="F69" s="1098"/>
      <c r="G69" s="1098"/>
      <c r="H69" s="1098"/>
      <c r="I69" s="1098"/>
      <c r="J69" s="1098"/>
      <c r="K69" s="1098"/>
      <c r="L69" s="1098"/>
      <c r="M69" s="1098"/>
    </row>
    <row r="70" spans="1:18" s="1100" customFormat="1" ht="14">
      <c r="A70" s="1098"/>
      <c r="B70" s="1098"/>
      <c r="C70" s="1098"/>
      <c r="D70" s="1098"/>
      <c r="E70" s="1098"/>
      <c r="F70" s="1098"/>
      <c r="G70" s="1098"/>
      <c r="H70" s="1098"/>
      <c r="I70" s="1098"/>
      <c r="J70" s="1098"/>
      <c r="K70" s="1098"/>
      <c r="L70" s="1098"/>
      <c r="M70" s="1098"/>
    </row>
    <row r="71" spans="1:18" s="1100" customFormat="1" ht="14">
      <c r="A71" s="1177"/>
      <c r="B71" s="1123"/>
      <c r="C71" s="1123"/>
      <c r="D71" s="1123"/>
      <c r="E71" s="1123"/>
      <c r="F71" s="1123"/>
      <c r="G71" s="1123"/>
      <c r="H71" s="1123"/>
      <c r="I71" s="1123"/>
      <c r="J71" s="1123"/>
      <c r="K71" s="1127"/>
      <c r="L71" s="1123"/>
      <c r="M71" s="1123"/>
    </row>
    <row r="72" spans="1:18" s="1100" customFormat="1" ht="14">
      <c r="A72" s="1178" t="s">
        <v>432</v>
      </c>
      <c r="B72" s="1123"/>
      <c r="C72" s="1123"/>
      <c r="D72" s="1123"/>
      <c r="E72" s="1123"/>
      <c r="F72" s="1123"/>
      <c r="G72" s="1179"/>
      <c r="H72" s="1179"/>
      <c r="I72" s="1179"/>
      <c r="J72" s="1179"/>
      <c r="K72" s="1179"/>
      <c r="L72" s="1123"/>
      <c r="M72" s="1123"/>
    </row>
    <row r="73" spans="1:18" s="1100" customFormat="1" thickBot="1">
      <c r="A73" s="1177"/>
      <c r="B73" s="1127"/>
      <c r="C73" s="1127"/>
      <c r="D73" s="1127"/>
      <c r="E73" s="1127"/>
      <c r="F73" s="1127"/>
      <c r="G73" s="1127"/>
      <c r="H73" s="1127"/>
      <c r="I73" s="1127"/>
      <c r="J73" s="1127"/>
      <c r="K73" s="1127"/>
      <c r="L73" s="1123"/>
      <c r="M73" s="1123"/>
    </row>
    <row r="74" spans="1:18" s="1100" customFormat="1" thickBot="1">
      <c r="A74" s="1123"/>
      <c r="B74" s="1180">
        <f>+B22</f>
        <v>2022</v>
      </c>
      <c r="C74" s="1181"/>
      <c r="M74" s="1182"/>
      <c r="N74" s="1154"/>
      <c r="O74" s="1123"/>
      <c r="P74" s="1123"/>
    </row>
    <row r="75" spans="1:18" s="1100" customFormat="1" ht="38.25" customHeight="1">
      <c r="A75" s="1183" t="s">
        <v>269</v>
      </c>
      <c r="B75" s="1184">
        <f>+F59</f>
        <v>0</v>
      </c>
      <c r="C75" s="1185"/>
      <c r="M75" s="1182"/>
      <c r="N75" s="1186"/>
      <c r="O75" s="1123"/>
      <c r="P75" s="1123"/>
    </row>
    <row r="76" spans="1:18" s="1100" customFormat="1" ht="45" customHeight="1" thickBot="1">
      <c r="A76" s="1187" t="s">
        <v>329</v>
      </c>
      <c r="B76" s="1188" t="e">
        <f>ROUND(B75/(K66+D69),7)</f>
        <v>#DIV/0!</v>
      </c>
      <c r="C76" s="1185"/>
      <c r="M76" s="1182"/>
      <c r="N76" s="1186"/>
      <c r="O76" s="1123"/>
      <c r="P76" s="1123"/>
    </row>
    <row r="77" spans="1:18" s="1100" customFormat="1" ht="14">
      <c r="A77" s="1161"/>
      <c r="B77" s="1162"/>
      <c r="C77" s="1163"/>
      <c r="D77" s="1163"/>
      <c r="E77" s="1163"/>
      <c r="F77" s="1126"/>
      <c r="G77" s="1098"/>
      <c r="H77" s="1098"/>
      <c r="I77" s="1098"/>
      <c r="J77" s="1098"/>
      <c r="K77" s="1098"/>
      <c r="L77" s="1098"/>
      <c r="M77" s="1098"/>
    </row>
    <row r="78" spans="1:18" s="1100" customFormat="1" ht="14">
      <c r="A78" s="1161"/>
      <c r="B78" s="1162"/>
      <c r="C78" s="1163"/>
      <c r="D78" s="1163"/>
      <c r="E78" s="1163"/>
      <c r="F78" s="1126"/>
      <c r="G78" s="1098"/>
      <c r="H78" s="1098"/>
      <c r="I78" s="1098"/>
      <c r="J78" s="1098"/>
      <c r="K78" s="1098"/>
      <c r="L78" s="1098"/>
      <c r="M78" s="1098"/>
    </row>
    <row r="79" spans="1:18" s="1100" customFormat="1" ht="14">
      <c r="A79" s="1097" t="s">
        <v>433</v>
      </c>
      <c r="B79" s="1163"/>
      <c r="C79" s="1163"/>
      <c r="D79" s="1163"/>
      <c r="E79" s="1163"/>
      <c r="F79" s="1126"/>
      <c r="G79" s="1098"/>
      <c r="H79" s="1098"/>
      <c r="I79" s="1098"/>
      <c r="J79" s="1098"/>
      <c r="K79" s="1098"/>
      <c r="L79" s="1098"/>
      <c r="M79" s="1098"/>
    </row>
    <row r="80" spans="1:18" s="1100" customFormat="1" thickBot="1">
      <c r="A80" s="1098"/>
      <c r="B80" s="1163"/>
      <c r="C80" s="1163"/>
      <c r="D80" s="1163"/>
      <c r="E80" s="1163"/>
      <c r="F80" s="1126"/>
      <c r="G80" s="1098"/>
      <c r="H80" s="1098"/>
      <c r="I80" s="1098"/>
      <c r="J80" s="1098"/>
      <c r="K80" s="1098"/>
      <c r="L80" s="1098"/>
      <c r="M80" s="1098"/>
    </row>
    <row r="81" spans="1:13" s="1100" customFormat="1" ht="56">
      <c r="A81" s="1189"/>
      <c r="B81" s="1138"/>
      <c r="C81" s="1682"/>
      <c r="D81" s="1139" t="s">
        <v>252</v>
      </c>
      <c r="E81" s="1104" t="s">
        <v>435</v>
      </c>
      <c r="F81" s="1104" t="s">
        <v>436</v>
      </c>
      <c r="G81" s="1104" t="s">
        <v>437</v>
      </c>
      <c r="H81" s="1140" t="s">
        <v>62</v>
      </c>
      <c r="I81" s="1104" t="s">
        <v>438</v>
      </c>
      <c r="J81" s="1104" t="s">
        <v>439</v>
      </c>
      <c r="K81" s="1694" t="s">
        <v>440</v>
      </c>
      <c r="L81" s="1695"/>
      <c r="M81" s="1190" t="s">
        <v>51</v>
      </c>
    </row>
    <row r="82" spans="1:13" ht="15" thickBot="1">
      <c r="A82" s="1189"/>
      <c r="B82" s="1142"/>
      <c r="C82" s="1683"/>
      <c r="D82" s="1191"/>
      <c r="E82" s="1143"/>
      <c r="F82" s="1143"/>
      <c r="G82" s="1143"/>
      <c r="H82" s="1192"/>
      <c r="I82" s="1144"/>
      <c r="J82" s="1193"/>
      <c r="K82" s="1144" t="s">
        <v>259</v>
      </c>
      <c r="L82" s="1147" t="s">
        <v>62</v>
      </c>
      <c r="M82" s="1194"/>
    </row>
    <row r="83" spans="1:13" ht="21" customHeight="1" thickBot="1">
      <c r="A83" s="1675" t="s">
        <v>270</v>
      </c>
      <c r="B83" s="1676"/>
      <c r="C83" s="1195" t="s">
        <v>75</v>
      </c>
      <c r="D83" s="1196"/>
      <c r="E83" s="1197" t="e">
        <f>+$B$76</f>
        <v>#DIV/0!</v>
      </c>
      <c r="F83" s="1197" t="e">
        <f>+$B$76</f>
        <v>#DIV/0!</v>
      </c>
      <c r="G83" s="1197" t="e">
        <f>+$B$76</f>
        <v>#DIV/0!</v>
      </c>
      <c r="H83" s="1198"/>
      <c r="I83" s="1197" t="e">
        <f>+$B$76</f>
        <v>#DIV/0!</v>
      </c>
      <c r="J83" s="1198"/>
      <c r="K83" s="1197" t="e">
        <f>+$B$76</f>
        <v>#DIV/0!</v>
      </c>
      <c r="L83" s="1199"/>
      <c r="M83" s="1200"/>
    </row>
    <row r="84" spans="1:13" ht="21" customHeight="1" thickBot="1">
      <c r="A84" s="1675" t="s">
        <v>311</v>
      </c>
      <c r="B84" s="1676"/>
      <c r="C84" s="1195" t="s">
        <v>75</v>
      </c>
      <c r="D84" s="1196"/>
      <c r="E84" s="1197">
        <f>+T6B!I46</f>
        <v>0</v>
      </c>
      <c r="F84" s="1197">
        <f>+T6B!I78</f>
        <v>0</v>
      </c>
      <c r="G84" s="1197">
        <f>+T6B!I110</f>
        <v>0</v>
      </c>
      <c r="H84" s="1198"/>
      <c r="I84" s="1197">
        <f>+G84</f>
        <v>0</v>
      </c>
      <c r="J84" s="1198"/>
      <c r="K84" s="1197">
        <f>+F84</f>
        <v>0</v>
      </c>
      <c r="L84" s="1199"/>
      <c r="M84" s="1200"/>
    </row>
    <row r="85" spans="1:13" ht="21" customHeight="1" thickBot="1">
      <c r="A85" s="1675" t="s">
        <v>273</v>
      </c>
      <c r="B85" s="1676"/>
      <c r="C85" s="1195" t="s">
        <v>75</v>
      </c>
      <c r="D85" s="1196"/>
      <c r="E85" s="1197">
        <f>+T6B!I48</f>
        <v>0</v>
      </c>
      <c r="F85" s="1197">
        <f>+T6B!I80</f>
        <v>0</v>
      </c>
      <c r="G85" s="1197">
        <f>+T6B!I112</f>
        <v>0</v>
      </c>
      <c r="H85" s="1198"/>
      <c r="I85" s="1197">
        <f>+G85</f>
        <v>0</v>
      </c>
      <c r="J85" s="1198"/>
      <c r="K85" s="1197">
        <f>+F85</f>
        <v>0</v>
      </c>
      <c r="L85" s="1199"/>
      <c r="M85" s="1200"/>
    </row>
    <row r="86" spans="1:13" ht="21" customHeight="1" thickBot="1">
      <c r="A86" s="1675" t="s">
        <v>272</v>
      </c>
      <c r="B86" s="1676"/>
      <c r="C86" s="1195" t="s">
        <v>75</v>
      </c>
      <c r="D86" s="1196"/>
      <c r="E86" s="1197">
        <f>+T6B!I50</f>
        <v>0</v>
      </c>
      <c r="F86" s="1197">
        <f>+T6B!I82</f>
        <v>0</v>
      </c>
      <c r="G86" s="1197">
        <f>+T6B!I114</f>
        <v>0</v>
      </c>
      <c r="H86" s="1198"/>
      <c r="I86" s="1197">
        <f>+G86</f>
        <v>0</v>
      </c>
      <c r="J86" s="1198"/>
      <c r="K86" s="1197">
        <f>+F86</f>
        <v>0</v>
      </c>
      <c r="L86" s="1199"/>
      <c r="M86" s="1200"/>
    </row>
    <row r="87" spans="1:13" ht="21" customHeight="1" thickBot="1">
      <c r="A87" s="1675" t="s">
        <v>225</v>
      </c>
      <c r="B87" s="1676"/>
      <c r="C87" s="1195" t="s">
        <v>75</v>
      </c>
      <c r="D87" s="1196"/>
      <c r="E87" s="1197">
        <f>+T6B!I52</f>
        <v>0</v>
      </c>
      <c r="F87" s="1197">
        <f>+T6B!I84</f>
        <v>0</v>
      </c>
      <c r="G87" s="1197">
        <f>+T6B!I116</f>
        <v>0</v>
      </c>
      <c r="H87" s="1198"/>
      <c r="I87" s="1197">
        <f>+G87</f>
        <v>0</v>
      </c>
      <c r="J87" s="1198"/>
      <c r="K87" s="1197">
        <f>+F87</f>
        <v>0</v>
      </c>
      <c r="L87" s="1199"/>
      <c r="M87" s="1200"/>
    </row>
    <row r="88" spans="1:13" ht="21" customHeight="1" thickBot="1">
      <c r="A88" s="1675" t="s">
        <v>271</v>
      </c>
      <c r="B88" s="1676"/>
      <c r="C88" s="1195" t="s">
        <v>75</v>
      </c>
      <c r="D88" s="1196"/>
      <c r="E88" s="1197">
        <f>+T6B!I63</f>
        <v>0</v>
      </c>
      <c r="F88" s="1197">
        <f>+T6B!I95</f>
        <v>0</v>
      </c>
      <c r="G88" s="1197">
        <f>+T6B!I127</f>
        <v>0</v>
      </c>
      <c r="H88" s="1198"/>
      <c r="I88" s="1197">
        <f>+G88</f>
        <v>0</v>
      </c>
      <c r="J88" s="1198"/>
      <c r="K88" s="1197">
        <f>+F88</f>
        <v>0</v>
      </c>
      <c r="L88" s="1199"/>
      <c r="M88" s="1200"/>
    </row>
    <row r="89" spans="1:13" s="28" customFormat="1" ht="21" customHeight="1" thickBot="1">
      <c r="A89" s="1673" t="s">
        <v>247</v>
      </c>
      <c r="B89" s="1674"/>
      <c r="C89" s="1201" t="s">
        <v>75</v>
      </c>
      <c r="D89" s="1202"/>
      <c r="E89" s="1203" t="e">
        <f>SUM(E83:E88)</f>
        <v>#DIV/0!</v>
      </c>
      <c r="F89" s="1203" t="e">
        <f>SUM(F83:F88)</f>
        <v>#DIV/0!</v>
      </c>
      <c r="G89" s="1203" t="e">
        <f>SUM(G83:G88)</f>
        <v>#DIV/0!</v>
      </c>
      <c r="H89" s="1204"/>
      <c r="I89" s="1203" t="e">
        <f>SUM(I83:I88)</f>
        <v>#DIV/0!</v>
      </c>
      <c r="J89" s="1204"/>
      <c r="K89" s="1203" t="e">
        <f>SUM(K83:K88)</f>
        <v>#DIV/0!</v>
      </c>
      <c r="L89" s="1205"/>
      <c r="M89" s="1200"/>
    </row>
    <row r="90" spans="1:13" s="28" customFormat="1" ht="21" customHeight="1" thickBot="1">
      <c r="A90" s="1673" t="str">
        <f>"Maximumtarief "&amp;B74</f>
        <v>Maximumtarief 2022</v>
      </c>
      <c r="B90" s="1674"/>
      <c r="C90" s="1201" t="s">
        <v>75</v>
      </c>
      <c r="D90" s="874"/>
      <c r="E90" s="873"/>
      <c r="F90" s="873"/>
      <c r="G90" s="873"/>
      <c r="H90" s="871"/>
      <c r="I90" s="873"/>
      <c r="J90" s="871"/>
      <c r="K90" s="873"/>
      <c r="L90" s="872"/>
      <c r="M90" s="1200"/>
    </row>
    <row r="91" spans="1:13" s="28" customFormat="1" ht="21" customHeight="1" thickBot="1">
      <c r="A91" s="1673" t="s">
        <v>274</v>
      </c>
      <c r="B91" s="1674"/>
      <c r="C91" s="1201"/>
      <c r="D91" s="1206"/>
      <c r="E91" s="1207" t="e">
        <f>IF(E89&lt;=E90,"OK","NOK")</f>
        <v>#DIV/0!</v>
      </c>
      <c r="F91" s="1207" t="e">
        <f>IF(F89&lt;=F90,"OK","NOK")</f>
        <v>#DIV/0!</v>
      </c>
      <c r="G91" s="1207" t="e">
        <f>IF(G89&lt;=G90,"OK","NOK")</f>
        <v>#DIV/0!</v>
      </c>
      <c r="H91" s="1208"/>
      <c r="I91" s="1207" t="e">
        <f>IF(I89&lt;=I90,"OK","NOK")</f>
        <v>#DIV/0!</v>
      </c>
      <c r="J91" s="1208"/>
      <c r="K91" s="1207" t="e">
        <f>IF(K89&lt;=K90,"OK","NOK")</f>
        <v>#DIV/0!</v>
      </c>
      <c r="L91" s="1209"/>
      <c r="M91" s="1210"/>
    </row>
    <row r="92" spans="1:13" s="28" customFormat="1" ht="7.5" customHeight="1" thickBot="1">
      <c r="A92" s="1211"/>
      <c r="B92" s="1212"/>
      <c r="C92" s="1201"/>
      <c r="D92" s="1213"/>
      <c r="E92" s="1207"/>
      <c r="F92" s="1207"/>
      <c r="G92" s="1207"/>
      <c r="H92" s="1208"/>
      <c r="I92" s="1207"/>
      <c r="J92" s="1208"/>
      <c r="K92" s="1207"/>
      <c r="L92" s="1209"/>
      <c r="M92" s="1210"/>
    </row>
    <row r="93" spans="1:13" ht="21" customHeight="1" thickBot="1">
      <c r="A93" s="1675" t="s">
        <v>420</v>
      </c>
      <c r="B93" s="1676"/>
      <c r="C93" s="1195" t="s">
        <v>75</v>
      </c>
      <c r="D93" s="1196"/>
      <c r="E93" s="1197" t="e">
        <f t="shared" ref="E93:G93" si="0">IF(E91="NOK",E90-SUM(E84:E88),E83)</f>
        <v>#DIV/0!</v>
      </c>
      <c r="F93" s="1197" t="e">
        <f t="shared" si="0"/>
        <v>#DIV/0!</v>
      </c>
      <c r="G93" s="1197" t="e">
        <f t="shared" si="0"/>
        <v>#DIV/0!</v>
      </c>
      <c r="H93" s="1198"/>
      <c r="I93" s="1197" t="e">
        <f>IF(I91="NOK",I90-SUM(I84:I88),I83)</f>
        <v>#DIV/0!</v>
      </c>
      <c r="J93" s="1198"/>
      <c r="K93" s="1197" t="e">
        <f>IF(K91="NOK",K90-SUM(K84:K88),K83)</f>
        <v>#DIV/0!</v>
      </c>
      <c r="L93" s="1199"/>
      <c r="M93" s="1200"/>
    </row>
    <row r="94" spans="1:13" s="28" customFormat="1" ht="21" customHeight="1" thickBot="1">
      <c r="A94" s="1673" t="s">
        <v>421</v>
      </c>
      <c r="B94" s="1674"/>
      <c r="C94" s="1201" t="s">
        <v>75</v>
      </c>
      <c r="D94" s="1202"/>
      <c r="E94" s="1203" t="e">
        <f t="shared" ref="E94:G94" si="1">+SUM(E93,E84:E88)</f>
        <v>#DIV/0!</v>
      </c>
      <c r="F94" s="1203" t="e">
        <f t="shared" si="1"/>
        <v>#DIV/0!</v>
      </c>
      <c r="G94" s="1203" t="e">
        <f t="shared" si="1"/>
        <v>#DIV/0!</v>
      </c>
      <c r="H94" s="1204"/>
      <c r="I94" s="1203" t="e">
        <f>+SUM(I93,I84:I88)</f>
        <v>#DIV/0!</v>
      </c>
      <c r="J94" s="1204"/>
      <c r="K94" s="1203" t="e">
        <f>+SUM(K93,K84:K88)</f>
        <v>#DIV/0!</v>
      </c>
      <c r="L94" s="1205"/>
      <c r="M94" s="1200"/>
    </row>
    <row r="95" spans="1:13" s="28" customFormat="1" ht="7.5" customHeight="1" thickBot="1">
      <c r="A95" s="1211"/>
      <c r="B95" s="1212"/>
      <c r="C95" s="1201"/>
      <c r="D95" s="1213"/>
      <c r="E95" s="1207"/>
      <c r="F95" s="1207"/>
      <c r="G95" s="1207"/>
      <c r="H95" s="1208"/>
      <c r="I95" s="1207"/>
      <c r="J95" s="1208"/>
      <c r="K95" s="1207"/>
      <c r="L95" s="1209"/>
      <c r="M95" s="1210"/>
    </row>
    <row r="96" spans="1:13" ht="21" customHeight="1" thickBot="1">
      <c r="A96" s="1675" t="s">
        <v>327</v>
      </c>
      <c r="B96" s="1676"/>
      <c r="C96" s="1195" t="s">
        <v>83</v>
      </c>
      <c r="D96" s="1214"/>
      <c r="E96" s="1215">
        <f>+C66</f>
        <v>0</v>
      </c>
      <c r="F96" s="1215">
        <f>+D66</f>
        <v>0</v>
      </c>
      <c r="G96" s="1215">
        <f>+E66</f>
        <v>0</v>
      </c>
      <c r="H96" s="1216"/>
      <c r="I96" s="1215">
        <f>+B69</f>
        <v>0</v>
      </c>
      <c r="J96" s="1216"/>
      <c r="K96" s="1217">
        <f>+I66</f>
        <v>0</v>
      </c>
      <c r="L96" s="1216"/>
      <c r="M96" s="1218"/>
    </row>
    <row r="97" spans="1:13" s="1223" customFormat="1" ht="34.5" customHeight="1" thickBot="1">
      <c r="A97" s="1677" t="s">
        <v>422</v>
      </c>
      <c r="B97" s="1678"/>
      <c r="C97" s="1201" t="s">
        <v>108</v>
      </c>
      <c r="D97" s="1219"/>
      <c r="E97" s="1220" t="e">
        <f t="shared" ref="E97:G97" si="2">+E96*E93</f>
        <v>#DIV/0!</v>
      </c>
      <c r="F97" s="1220" t="e">
        <f t="shared" si="2"/>
        <v>#DIV/0!</v>
      </c>
      <c r="G97" s="1220" t="e">
        <f t="shared" si="2"/>
        <v>#DIV/0!</v>
      </c>
      <c r="H97" s="1221"/>
      <c r="I97" s="1220" t="e">
        <f>+I96*I93</f>
        <v>#DIV/0!</v>
      </c>
      <c r="J97" s="1221"/>
      <c r="K97" s="1220" t="e">
        <f>+K96*K93</f>
        <v>#DIV/0!</v>
      </c>
      <c r="L97" s="1221"/>
      <c r="M97" s="1222" t="e">
        <f>SUM(D97:L97)</f>
        <v>#DIV/0!</v>
      </c>
    </row>
    <row r="100" spans="1:13">
      <c r="A100" s="1097" t="s">
        <v>434</v>
      </c>
    </row>
    <row r="101" spans="1:13" ht="15" thickBot="1"/>
    <row r="102" spans="1:13" ht="15.75" customHeight="1" thickBot="1">
      <c r="A102" s="1123"/>
      <c r="C102" s="1180">
        <f>+B22</f>
        <v>2022</v>
      </c>
    </row>
    <row r="103" spans="1:13" ht="29.25" customHeight="1">
      <c r="A103" s="1685" t="s">
        <v>285</v>
      </c>
      <c r="B103" s="1686"/>
      <c r="C103" s="1184">
        <f>+I25</f>
        <v>0</v>
      </c>
    </row>
    <row r="104" spans="1:13" ht="29.25" customHeight="1">
      <c r="A104" s="1671" t="s">
        <v>294</v>
      </c>
      <c r="B104" s="1672"/>
      <c r="C104" s="1224">
        <f>+C59</f>
        <v>0</v>
      </c>
    </row>
    <row r="105" spans="1:13" ht="36.75" customHeight="1">
      <c r="A105" s="1671" t="s">
        <v>319</v>
      </c>
      <c r="B105" s="1672"/>
      <c r="C105" s="1224">
        <f>+C103-C104</f>
        <v>0</v>
      </c>
    </row>
    <row r="106" spans="1:13" ht="35.25" customHeight="1">
      <c r="A106" s="1671" t="s">
        <v>441</v>
      </c>
      <c r="B106" s="1672"/>
      <c r="C106" s="1224" t="e">
        <f>+M97</f>
        <v>#DIV/0!</v>
      </c>
    </row>
    <row r="107" spans="1:13" ht="44.15" customHeight="1">
      <c r="A107" s="1671" t="s">
        <v>442</v>
      </c>
      <c r="B107" s="1672"/>
      <c r="C107" s="1224" t="e">
        <f>+C105-C106</f>
        <v>#DIV/0!</v>
      </c>
    </row>
    <row r="108" spans="1:13" ht="33.65" customHeight="1">
      <c r="A108" s="1671" t="s">
        <v>443</v>
      </c>
      <c r="B108" s="1672"/>
      <c r="C108" s="1225">
        <f>SUM(F66,C69,J66)</f>
        <v>0</v>
      </c>
    </row>
    <row r="109" spans="1:13" ht="48.75" customHeight="1" thickBot="1">
      <c r="A109" s="1679" t="s">
        <v>317</v>
      </c>
      <c r="B109" s="1680"/>
      <c r="C109" s="1226" t="e">
        <f>+ROUND(C107/C108,7)</f>
        <v>#DIV/0!</v>
      </c>
    </row>
    <row r="110" spans="1:13">
      <c r="B110" s="1227"/>
      <c r="C110" s="1228"/>
    </row>
    <row r="111" spans="1:13">
      <c r="B111" s="1227"/>
      <c r="C111" s="1228"/>
    </row>
  </sheetData>
  <sheetProtection algorithmName="SHA-512" hashValue="AUJzlwqj19R7vcvWsn9S9632QkYqlzkDlMB8e1yJvIZ8wJ2qC0iT9kbnrql+CLvfBgwsymKnKSGJiW+xpDYdDQ==" saltValue="Wd5sf32TvRSiULBjuj/UIg==" spinCount="100000" sheet="1" objects="1" scenarios="1"/>
  <mergeCells count="33">
    <mergeCell ref="K81:L81"/>
    <mergeCell ref="A1:M1"/>
    <mergeCell ref="D4:G4"/>
    <mergeCell ref="C58:E58"/>
    <mergeCell ref="C59:E59"/>
    <mergeCell ref="I45:L45"/>
    <mergeCell ref="C31:C42"/>
    <mergeCell ref="A109:B109"/>
    <mergeCell ref="B8:G18"/>
    <mergeCell ref="A91:B91"/>
    <mergeCell ref="A85:B85"/>
    <mergeCell ref="A83:B83"/>
    <mergeCell ref="A84:B84"/>
    <mergeCell ref="A86:B86"/>
    <mergeCell ref="A90:B90"/>
    <mergeCell ref="C81:C82"/>
    <mergeCell ref="A61:G61"/>
    <mergeCell ref="A93:B93"/>
    <mergeCell ref="A87:B87"/>
    <mergeCell ref="A103:B103"/>
    <mergeCell ref="E28:F28"/>
    <mergeCell ref="B22:I22"/>
    <mergeCell ref="B23:E23"/>
    <mergeCell ref="A94:B94"/>
    <mergeCell ref="A88:B88"/>
    <mergeCell ref="A89:B89"/>
    <mergeCell ref="A96:B96"/>
    <mergeCell ref="A97:B97"/>
    <mergeCell ref="A104:B104"/>
    <mergeCell ref="A108:B108"/>
    <mergeCell ref="A105:B105"/>
    <mergeCell ref="A106:B106"/>
    <mergeCell ref="A107:B107"/>
  </mergeCells>
  <conditionalFormatting sqref="D91:L92">
    <cfRule type="cellIs" dxfId="3" priority="4" stopIfTrue="1" operator="equal">
      <formula>"OK"</formula>
    </cfRule>
  </conditionalFormatting>
  <conditionalFormatting sqref="D91:L92">
    <cfRule type="cellIs" dxfId="2" priority="3" stopIfTrue="1" operator="equal">
      <formula>"NOK"</formula>
    </cfRule>
  </conditionalFormatting>
  <conditionalFormatting sqref="D95:L95">
    <cfRule type="cellIs" dxfId="1" priority="2" stopIfTrue="1" operator="equal">
      <formula>"OK"</formula>
    </cfRule>
  </conditionalFormatting>
  <conditionalFormatting sqref="D95:L95">
    <cfRule type="cellIs" dxfId="0" priority="1" stopIfTrue="1" operator="equal">
      <formula>"NOK"</formula>
    </cfRule>
  </conditionalFormatting>
  <pageMargins left="0.7" right="0.7" top="0.75" bottom="0.75" header="0.3" footer="0.3"/>
  <pageSetup paperSize="8" scale="50" orientation="landscape" r:id="rId1"/>
  <rowBreaks count="1" manualBreakCount="1">
    <brk id="71" max="14" man="1"/>
  </rowBreaks>
  <ignoredErrors>
    <ignoredError sqref="B75 K66 C52 F59 E84:J88 C103:C105 B59 K84:K88" unlockedFormula="1"/>
    <ignoredError sqref="H89 J89 H96 H97 J96 J97 L96:M96 L97 H91 J91 L91:M91" evalError="1"/>
    <ignoredError sqref="B52 K89 I89 E89:G89 K91 I91 E91:G91 M97 K96 E96:G96 C107 K83 I83 E83:G83 H83 J83" evalError="1" unlockedFormula="1"/>
    <ignoredError sqref="C106" evalError="1"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D90EE-D648-4AD7-A0B6-D401871F0907}"/>
</file>

<file path=customXml/itemProps2.xml><?xml version="1.0" encoding="utf-8"?>
<ds:datastoreItem xmlns:ds="http://schemas.openxmlformats.org/officeDocument/2006/customXml" ds:itemID="{C903CF20-1CD0-4B1A-8851-4DFA6897ED8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DDC8E44-EC9F-42F0-A1DA-9391D5537B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17</vt:i4>
      </vt:variant>
      <vt:variant>
        <vt:lpstr>Benoemde bereiken</vt:lpstr>
      </vt:variant>
      <vt:variant>
        <vt:i4>14</vt:i4>
      </vt:variant>
    </vt:vector>
  </HeadingPairs>
  <TitlesOfParts>
    <vt:vector size="31" baseType="lpstr">
      <vt:lpstr>TITELBLAD</vt:lpstr>
      <vt:lpstr>T1</vt:lpstr>
      <vt:lpstr>T2</vt:lpstr>
      <vt:lpstr>T3</vt:lpstr>
      <vt:lpstr>T4</vt:lpstr>
      <vt:lpstr>T5</vt:lpstr>
      <vt:lpstr>T6A</vt:lpstr>
      <vt:lpstr>T6B</vt:lpstr>
      <vt:lpstr>T6C</vt:lpstr>
      <vt:lpstr>T7</vt:lpstr>
      <vt:lpstr>T8</vt:lpstr>
      <vt:lpstr>T9</vt:lpstr>
      <vt:lpstr>T10</vt:lpstr>
      <vt:lpstr>T11A</vt:lpstr>
      <vt:lpstr>T11B</vt:lpstr>
      <vt:lpstr>T12</vt:lpstr>
      <vt:lpstr>Werkblad</vt:lpstr>
      <vt:lpstr>T11A!Afdrukbereik</vt:lpstr>
      <vt:lpstr>T11B!Afdrukbereik</vt:lpstr>
      <vt:lpstr>'T2'!Afdrukbereik</vt:lpstr>
      <vt:lpstr>'T4'!Afdrukbereik</vt:lpstr>
      <vt:lpstr>T6B!Afdrukbereik</vt:lpstr>
      <vt:lpstr>T6C!Afdrukbereik</vt:lpstr>
      <vt:lpstr>'T7'!Afdrukbereik</vt:lpstr>
      <vt:lpstr>'T8'!Afdrukbereik</vt:lpstr>
      <vt:lpstr>TITELBLAD!Afdrukbereik</vt:lpstr>
      <vt:lpstr>BEGINJAAR</vt:lpstr>
      <vt:lpstr>DNB</vt:lpstr>
      <vt:lpstr>EINDJAAR</vt:lpstr>
      <vt:lpstr>JAAR</vt:lpstr>
      <vt:lpstr>ONDERNEMINGSNUMMER</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Bert Stockman</cp:lastModifiedBy>
  <cp:lastPrinted>2016-03-21T12:54:43Z</cp:lastPrinted>
  <dcterms:created xsi:type="dcterms:W3CDTF">2014-06-04T07:25:01Z</dcterms:created>
  <dcterms:modified xsi:type="dcterms:W3CDTF">2022-04-13T06:26:11Z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