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defaultThemeVersion="124226"/>
  <mc:AlternateContent xmlns:mc="http://schemas.openxmlformats.org/markup-compatibility/2006">
    <mc:Choice Requires="x15">
      <x15ac:absPath xmlns:x15ac="http://schemas.microsoft.com/office/spreadsheetml/2010/11/ac" url="https://o365vreg.sharepoint.com/sites/KT_Tariefregulering/Gedeelde  documenten/TM 25-XX/1 TM draft/"/>
    </mc:Choice>
  </mc:AlternateContent>
  <xr:revisionPtr revIDLastSave="5957" documentId="13_ncr:1_{F49BF1A2-1D2C-4545-98DB-33764C8B2749}" xr6:coauthVersionLast="47" xr6:coauthVersionMax="47" xr10:uidLastSave="{F3A4BB2B-A3C0-4B37-A561-EAD88F3EC0F6}"/>
  <bookViews>
    <workbookView xWindow="-120" yWindow="-120" windowWidth="38640" windowHeight="21240" tabRatio="781" xr2:uid="{00000000-000D-0000-FFFF-FFFF00000000}"/>
  </bookViews>
  <sheets>
    <sheet name="TITELBLAD" sheetId="1" r:id="rId1"/>
    <sheet name="--&gt; EXO" sheetId="31" r:id="rId2"/>
    <sheet name="T1" sheetId="2" r:id="rId3"/>
    <sheet name="T2 - Overzicht" sheetId="4" r:id="rId4"/>
    <sheet name="T3" sheetId="5" r:id="rId5"/>
    <sheet name="T4A" sheetId="7" r:id="rId6"/>
    <sheet name="T4B" sheetId="44" r:id="rId7"/>
    <sheet name="T5A" sheetId="8" r:id="rId8"/>
    <sheet name="T5B" sheetId="46" r:id="rId9"/>
    <sheet name="T5C" sheetId="13" r:id="rId10"/>
    <sheet name="T5D" sheetId="15" r:id="rId11"/>
    <sheet name="T5E" sheetId="16" r:id="rId12"/>
    <sheet name="T5F" sheetId="28" r:id="rId13"/>
    <sheet name="T6A" sheetId="22" r:id="rId14"/>
    <sheet name="T6B" sheetId="29" r:id="rId15"/>
    <sheet name="T7" sheetId="25" r:id="rId16"/>
    <sheet name="T8" sheetId="30" r:id="rId17"/>
    <sheet name="--&gt; ENDO" sheetId="32" r:id="rId18"/>
    <sheet name="T9 - Overzicht" sheetId="33" r:id="rId19"/>
    <sheet name="T10" sheetId="34" r:id="rId20"/>
    <sheet name="T11" sheetId="42" r:id="rId21"/>
    <sheet name="T12A" sheetId="36" r:id="rId22"/>
    <sheet name="T12B" sheetId="37" r:id="rId23"/>
    <sheet name="T12C" sheetId="38" r:id="rId24"/>
    <sheet name="T12D" sheetId="39" r:id="rId25"/>
    <sheet name="T13" sheetId="40" r:id="rId26"/>
    <sheet name="Werkblad" sheetId="43" r:id="rId27"/>
  </sheets>
  <externalReferences>
    <externalReference r:id="rId28"/>
    <externalReference r:id="rId29"/>
    <externalReference r:id="rId30"/>
    <externalReference r:id="rId31"/>
    <externalReference r:id="rId32"/>
  </externalReferences>
  <definedNames>
    <definedName name="_ftn2" localSheetId="0">TITELBLAD!#REF!</definedName>
    <definedName name="_ftn3" localSheetId="0">TITELBLAD!#REF!</definedName>
    <definedName name="_ftnref2" localSheetId="0">TITELBLAD!#REF!</definedName>
    <definedName name="_ftnref3" localSheetId="0">TITELBLAD!#REF!</definedName>
    <definedName name="a" localSheetId="21">#REF!</definedName>
    <definedName name="a" localSheetId="22">#REF!</definedName>
    <definedName name="a" localSheetId="23">#REF!</definedName>
    <definedName name="a" localSheetId="24">#REF!</definedName>
    <definedName name="a" localSheetId="25">#REF!</definedName>
    <definedName name="a">#REF!</definedName>
    <definedName name="_xlnm.Print_Area" localSheetId="2">'T1'!$B$1:$P$81</definedName>
    <definedName name="_xlnm.Print_Area" localSheetId="19">'T10'!$A$1:$K$17</definedName>
    <definedName name="_xlnm.Print_Area" localSheetId="20">'T11'!$A$1:$K$16</definedName>
    <definedName name="_xlnm.Print_Area" localSheetId="21">T12A!$A$1:$M$76</definedName>
    <definedName name="_xlnm.Print_Area" localSheetId="22">T12B!$A$1:$J$138</definedName>
    <definedName name="_xlnm.Print_Area" localSheetId="23">T12C!$A$1:$Q$88</definedName>
    <definedName name="_xlnm.Print_Area" localSheetId="24">T12D!$A$1:$Q$88</definedName>
    <definedName name="_xlnm.Print_Area" localSheetId="3">'T2 - Overzicht'!$A$1:$F$28</definedName>
    <definedName name="_xlnm.Print_Area" localSheetId="4">'T3'!$A$1:$O$229</definedName>
    <definedName name="_xlnm.Print_Area" localSheetId="5">T4A!$A$1:$N$60</definedName>
    <definedName name="_xlnm.Print_Area" localSheetId="7">T5A!$A$1:$N$93</definedName>
    <definedName name="_xlnm.Print_Area" localSheetId="9">T5C!$A$1:$R$37</definedName>
    <definedName name="_xlnm.Print_Area" localSheetId="10">T5D!$A$1:$P$27</definedName>
    <definedName name="_xlnm.Print_Area" localSheetId="11">T5E!$A$1:$Q$37</definedName>
    <definedName name="_xlnm.Print_Area" localSheetId="12">T5F!$A$1:$J$28</definedName>
    <definedName name="_xlnm.Print_Area" localSheetId="13">T6A!$A$1:$M$119</definedName>
    <definedName name="_xlnm.Print_Area" localSheetId="14">T6B!$A$1:$K$57</definedName>
    <definedName name="_xlnm.Print_Area" localSheetId="15">'T7'!$A$1:$O$58</definedName>
    <definedName name="_xlnm.Print_Area" localSheetId="16">'T8'!$A$1:$N$76</definedName>
    <definedName name="_xlnm.Print_Area" localSheetId="0">TITELBLAD!$B$1:$R$39</definedName>
    <definedName name="_xlnm.Print_Titles" localSheetId="5">T4A!$2:$2</definedName>
    <definedName name="_xlnm.Print_Titles" localSheetId="7">T5A!$2:$2</definedName>
    <definedName name="_xlnm.Print_Titles" localSheetId="13">T6A!$2:$2</definedName>
    <definedName name="_xlnm.Print_Titles" localSheetId="15">'T7'!$2:$2</definedName>
    <definedName name="_xlnm.Print_Titles" localSheetId="16">'T8'!$2:$2</definedName>
    <definedName name="Aftakklem_LS" localSheetId="5">'[1]BASISPRIJZEN MATERIAAL'!$I$188</definedName>
    <definedName name="Aftakklem_LS" localSheetId="7">'[1]BASISPRIJZEN MATERIAAL'!$I$188</definedName>
    <definedName name="Aftakklem_LS" localSheetId="10">'[2]BASISPRIJZEN MATERIAAL'!$I$188</definedName>
    <definedName name="Aftakklem_LS" localSheetId="13">'[1]BASISPRIJZEN MATERIAAL'!$I$188</definedName>
    <definedName name="Aftakklem_LS" localSheetId="15">'[1]BASISPRIJZEN MATERIAAL'!$I$188</definedName>
    <definedName name="Aftakklem_LS" localSheetId="16">'[1]BASISPRIJZEN MATERIAAL'!$I$188</definedName>
    <definedName name="Aftakklem_LS" localSheetId="0">'[3]BASISPRIJZEN MATERIAAL'!$I$188</definedName>
    <definedName name="Aftakklem_LS">'[1]BASISPRIJZEN MATERIAAL'!$I$188</definedName>
    <definedName name="Codes" localSheetId="5">'[4]Codes des IM'!$B$2:$D$23</definedName>
    <definedName name="Codes" localSheetId="7">'[4]Codes des IM'!$B$2:$D$23</definedName>
    <definedName name="Codes" localSheetId="10">'[5]Codes des IM'!$B$2:$D$23</definedName>
    <definedName name="Codes" localSheetId="13">'[4]Codes des IM'!$B$2:$D$23</definedName>
    <definedName name="Codes" localSheetId="15">'[4]Codes des IM'!$B$2:$D$23</definedName>
    <definedName name="Codes" localSheetId="16">'[4]Codes des IM'!$B$2:$D$23</definedName>
    <definedName name="Codes" localSheetId="0">'[5]Codes des IM'!$B$2:$D$23</definedName>
    <definedName name="Codes">'[4]Codes des IM'!$B$2:$D$23</definedName>
    <definedName name="Forfaitair_feeder">75000</definedName>
    <definedName name="Hangslot" localSheetId="5">'[1]BASISPRIJZEN MATERIAAL'!$I$138</definedName>
    <definedName name="Hangslot" localSheetId="7">'[1]BASISPRIJZEN MATERIAAL'!$I$138</definedName>
    <definedName name="Hangslot" localSheetId="10">'[2]BASISPRIJZEN MATERIAAL'!$I$138</definedName>
    <definedName name="Hangslot" localSheetId="13">'[1]BASISPRIJZEN MATERIAAL'!$I$138</definedName>
    <definedName name="Hangslot" localSheetId="15">'[1]BASISPRIJZEN MATERIAAL'!$I$138</definedName>
    <definedName name="Hangslot" localSheetId="16">'[1]BASISPRIJZEN MATERIAAL'!$I$138</definedName>
    <definedName name="Hangslot" localSheetId="0">'[3]BASISPRIJZEN MATERIAAL'!$I$138</definedName>
    <definedName name="Hangslot">'[1]BASISPRIJZEN MATERIAAL'!$I$138</definedName>
    <definedName name="Kabelschoen_HS" localSheetId="5">'[1]BASISPRIJZEN MATERIAAL'!$I$201</definedName>
    <definedName name="Kabelschoen_HS" localSheetId="7">'[1]BASISPRIJZEN MATERIAAL'!$I$201</definedName>
    <definedName name="Kabelschoen_HS" localSheetId="10">'[2]BASISPRIJZEN MATERIAAL'!$I$201</definedName>
    <definedName name="Kabelschoen_HS" localSheetId="13">'[1]BASISPRIJZEN MATERIAAL'!$I$201</definedName>
    <definedName name="Kabelschoen_HS" localSheetId="15">'[1]BASISPRIJZEN MATERIAAL'!$I$201</definedName>
    <definedName name="Kabelschoen_HS" localSheetId="16">'[1]BASISPRIJZEN MATERIAAL'!$I$201</definedName>
    <definedName name="Kabelschoen_HS" localSheetId="0">'[3]BASISPRIJZEN MATERIAAL'!$I$201</definedName>
    <definedName name="Kabelschoen_HS">'[1]BASISPRIJZEN MATERIAAL'!$I$201</definedName>
    <definedName name="Kabelschoen_LS" localSheetId="5">'[1]BASISPRIJZEN MATERIAAL'!$I$198</definedName>
    <definedName name="Kabelschoen_LS" localSheetId="7">'[1]BASISPRIJZEN MATERIAAL'!$I$198</definedName>
    <definedName name="Kabelschoen_LS" localSheetId="10">'[2]BASISPRIJZEN MATERIAAL'!$I$198</definedName>
    <definedName name="Kabelschoen_LS" localSheetId="13">'[1]BASISPRIJZEN MATERIAAL'!$I$198</definedName>
    <definedName name="Kabelschoen_LS" localSheetId="15">'[1]BASISPRIJZEN MATERIAAL'!$I$198</definedName>
    <definedName name="Kabelschoen_LS" localSheetId="16">'[1]BASISPRIJZEN MATERIAAL'!$I$198</definedName>
    <definedName name="Kabelschoen_LS" localSheetId="0">'[3]BASISPRIJZEN MATERIAAL'!$I$198</definedName>
    <definedName name="Kabelschoen_LS">'[1]BASISPRIJZEN MATERIAAL'!$I$198</definedName>
    <definedName name="Kit_kunststof_AL" localSheetId="5">'[1]BASISPRIJZEN MATERIAAL'!$I$190</definedName>
    <definedName name="Kit_kunststof_AL" localSheetId="7">'[1]BASISPRIJZEN MATERIAAL'!$I$190</definedName>
    <definedName name="Kit_kunststof_AL" localSheetId="10">'[2]BASISPRIJZEN MATERIAAL'!$I$190</definedName>
    <definedName name="Kit_kunststof_AL" localSheetId="13">'[1]BASISPRIJZEN MATERIAAL'!$I$190</definedName>
    <definedName name="Kit_kunststof_AL" localSheetId="15">'[1]BASISPRIJZEN MATERIAAL'!$I$190</definedName>
    <definedName name="Kit_kunststof_AL" localSheetId="16">'[1]BASISPRIJZEN MATERIAAL'!$I$190</definedName>
    <definedName name="Kit_kunststof_AL" localSheetId="0">'[3]BASISPRIJZEN MATERIAAL'!$I$190</definedName>
    <definedName name="Kit_kunststof_AL">'[1]BASISPRIJZEN MATERIAAL'!$I$190</definedName>
    <definedName name="Kit_kunststof_papierlood" localSheetId="5">'[1]BASISPRIJZEN MATERIAAL'!$I$191</definedName>
    <definedName name="Kit_kunststof_papierlood" localSheetId="7">'[1]BASISPRIJZEN MATERIAAL'!$I$191</definedName>
    <definedName name="Kit_kunststof_papierlood" localSheetId="10">'[2]BASISPRIJZEN MATERIAAL'!$I$191</definedName>
    <definedName name="Kit_kunststof_papierlood" localSheetId="13">'[1]BASISPRIJZEN MATERIAAL'!$I$191</definedName>
    <definedName name="Kit_kunststof_papierlood" localSheetId="15">'[1]BASISPRIJZEN MATERIAAL'!$I$191</definedName>
    <definedName name="Kit_kunststof_papierlood" localSheetId="16">'[1]BASISPRIJZEN MATERIAAL'!$I$191</definedName>
    <definedName name="Kit_kunststof_papierlood" localSheetId="0">'[3]BASISPRIJZEN MATERIAAL'!$I$191</definedName>
    <definedName name="Kit_kunststof_papierlood">'[1]BASISPRIJZEN MATERIAAL'!$I$191</definedName>
    <definedName name="Kit_papierlood" localSheetId="5">'[1]BASISPRIJZEN MATERIAAL'!$I$189</definedName>
    <definedName name="Kit_papierlood" localSheetId="7">'[1]BASISPRIJZEN MATERIAAL'!$I$189</definedName>
    <definedName name="Kit_papierlood" localSheetId="10">'[2]BASISPRIJZEN MATERIAAL'!$I$189</definedName>
    <definedName name="Kit_papierlood" localSheetId="13">'[1]BASISPRIJZEN MATERIAAL'!$I$189</definedName>
    <definedName name="Kit_papierlood" localSheetId="15">'[1]BASISPRIJZEN MATERIAAL'!$I$189</definedName>
    <definedName name="Kit_papierlood" localSheetId="16">'[1]BASISPRIJZEN MATERIAAL'!$I$189</definedName>
    <definedName name="Kit_papierlood" localSheetId="0">'[3]BASISPRIJZEN MATERIAAL'!$I$189</definedName>
    <definedName name="Kit_papierlood">'[1]BASISPRIJZEN MATERIAAL'!$I$189</definedName>
    <definedName name="Klein_materiaal_10">10</definedName>
    <definedName name="Klein_materiaal_100">100</definedName>
    <definedName name="Klein_materiaal_25">25</definedName>
    <definedName name="Plaat_postnummer_telefoon" localSheetId="5">'[1]BASISPRIJZEN MATERIAAL'!$I$160</definedName>
    <definedName name="Plaat_postnummer_telefoon" localSheetId="7">'[1]BASISPRIJZEN MATERIAAL'!$I$160</definedName>
    <definedName name="Plaat_postnummer_telefoon" localSheetId="10">'[2]BASISPRIJZEN MATERIAAL'!$I$160</definedName>
    <definedName name="Plaat_postnummer_telefoon" localSheetId="13">'[1]BASISPRIJZEN MATERIAAL'!$I$160</definedName>
    <definedName name="Plaat_postnummer_telefoon" localSheetId="15">'[1]BASISPRIJZEN MATERIAAL'!$I$160</definedName>
    <definedName name="Plaat_postnummer_telefoon" localSheetId="16">'[1]BASISPRIJZEN MATERIAAL'!$I$160</definedName>
    <definedName name="Plaat_postnummer_telefoon" localSheetId="0">'[3]BASISPRIJZEN MATERIAAL'!$I$160</definedName>
    <definedName name="Plaat_postnummer_telefoon">'[1]BASISPRIJZEN MATERIAAL'!$I$160</definedName>
    <definedName name="SAPBEXrevision" localSheetId="11" hidden="1">23</definedName>
    <definedName name="SAPBEXrevision" localSheetId="12" hidden="1">23</definedName>
    <definedName name="SAPBEXrevision" hidden="1">10</definedName>
    <definedName name="SAPBEXsysID" hidden="1">"BP1"</definedName>
    <definedName name="SAPBEXwbID" localSheetId="11" hidden="1">"3OXN00JDSWKKLN5ZRDB3JJU3L"</definedName>
    <definedName name="SAPBEXwbID" localSheetId="12" hidden="1">"3OXN00JDSWKKLN5ZRDB3JJU3L"</definedName>
    <definedName name="SAPBEXwbID" hidden="1">"4751QXOCD67AJ09JC6QHJDZY6"</definedName>
    <definedName name="Sleutelkastje" localSheetId="5">'[1]BASISPRIJZEN MATERIAAL'!$I$159</definedName>
    <definedName name="Sleutelkastje" localSheetId="7">'[1]BASISPRIJZEN MATERIAAL'!$I$159</definedName>
    <definedName name="Sleutelkastje" localSheetId="10">'[2]BASISPRIJZEN MATERIAAL'!$I$159</definedName>
    <definedName name="Sleutelkastje" localSheetId="13">'[1]BASISPRIJZEN MATERIAAL'!$I$159</definedName>
    <definedName name="Sleutelkastje" localSheetId="15">'[1]BASISPRIJZEN MATERIAAL'!$I$159</definedName>
    <definedName name="Sleutelkastje" localSheetId="16">'[1]BASISPRIJZEN MATERIAAL'!$I$159</definedName>
    <definedName name="Sleutelkastje" localSheetId="0">'[3]BASISPRIJZEN MATERIAAL'!$I$159</definedName>
    <definedName name="Sleutelkastje">'[1]BASISPRIJZEN MATERIAAL'!$I$159</definedName>
    <definedName name="Slot_voor_sleutelkastje" localSheetId="5">'[1]BASISPRIJZEN MATERIAAL'!$I$158</definedName>
    <definedName name="Slot_voor_sleutelkastje" localSheetId="7">'[1]BASISPRIJZEN MATERIAAL'!$I$158</definedName>
    <definedName name="Slot_voor_sleutelkastje" localSheetId="10">'[2]BASISPRIJZEN MATERIAAL'!$I$158</definedName>
    <definedName name="Slot_voor_sleutelkastje" localSheetId="13">'[1]BASISPRIJZEN MATERIAAL'!$I$158</definedName>
    <definedName name="Slot_voor_sleutelkastje" localSheetId="15">'[1]BASISPRIJZEN MATERIAAL'!$I$158</definedName>
    <definedName name="Slot_voor_sleutelkastje" localSheetId="16">'[1]BASISPRIJZEN MATERIAAL'!$I$158</definedName>
    <definedName name="Slot_voor_sleutelkastje" localSheetId="0">'[3]BASISPRIJZEN MATERIAAL'!$I$158</definedName>
    <definedName name="Slot_voor_sleutelkastje">'[1]BASISPRIJZEN MATERIAAL'!$I$158</definedName>
    <definedName name="Terminal_kunststof" localSheetId="5">'[1]BASISPRIJZEN MATERIAAL'!$I$195</definedName>
    <definedName name="Terminal_kunststof" localSheetId="7">'[1]BASISPRIJZEN MATERIAAL'!$I$195</definedName>
    <definedName name="Terminal_kunststof" localSheetId="10">'[2]BASISPRIJZEN MATERIAAL'!$I$195</definedName>
    <definedName name="Terminal_kunststof" localSheetId="13">'[1]BASISPRIJZEN MATERIAAL'!$I$195</definedName>
    <definedName name="Terminal_kunststof" localSheetId="15">'[1]BASISPRIJZEN MATERIAAL'!$I$195</definedName>
    <definedName name="Terminal_kunststof" localSheetId="16">'[1]BASISPRIJZEN MATERIAAL'!$I$195</definedName>
    <definedName name="Terminal_kunststof" localSheetId="0">'[3]BASISPRIJZEN MATERIAAL'!$I$195</definedName>
    <definedName name="Terminal_kunststof">'[1]BASISPRIJZEN MATERIAAL'!$I$195</definedName>
    <definedName name="Terminal_LS" localSheetId="5">'[1]BASISPRIJZEN MATERIAAL'!$I$200</definedName>
    <definedName name="Terminal_LS" localSheetId="7">'[1]BASISPRIJZEN MATERIAAL'!$I$200</definedName>
    <definedName name="Terminal_LS" localSheetId="10">'[2]BASISPRIJZEN MATERIAAL'!$I$200</definedName>
    <definedName name="Terminal_LS" localSheetId="13">'[1]BASISPRIJZEN MATERIAAL'!$I$200</definedName>
    <definedName name="Terminal_LS" localSheetId="15">'[1]BASISPRIJZEN MATERIAAL'!$I$200</definedName>
    <definedName name="Terminal_LS" localSheetId="16">'[1]BASISPRIJZEN MATERIAAL'!$I$200</definedName>
    <definedName name="Terminal_LS" localSheetId="0">'[3]BASISPRIJZEN MATERIAAL'!$I$200</definedName>
    <definedName name="Terminal_LS">'[1]BASISPRIJZEN MATERIAAL'!$I$200</definedName>
    <definedName name="Traduction1" localSheetId="5">'[4]Codes des IM'!$A$28:$D$1853</definedName>
    <definedName name="Traduction1" localSheetId="7">'[4]Codes des IM'!$A$28:$D$1853</definedName>
    <definedName name="Traduction1" localSheetId="10">'[5]Codes des IM'!$A$28:$D$1853</definedName>
    <definedName name="Traduction1" localSheetId="13">'[4]Codes des IM'!$A$28:$D$1853</definedName>
    <definedName name="Traduction1" localSheetId="15">'[4]Codes des IM'!$A$28:$D$1853</definedName>
    <definedName name="Traduction1" localSheetId="16">'[4]Codes des IM'!$A$28:$D$1853</definedName>
    <definedName name="Traduction1" localSheetId="0">'[5]Codes des IM'!$A$28:$D$1853</definedName>
    <definedName name="Traduction1">'[4]Codes des IM'!$A$28:$D$1853</definedName>
    <definedName name="Verbinder_kunststof_M4" localSheetId="5">'[1]BASISPRIJZEN MATERIAAL'!$I$192</definedName>
    <definedName name="Verbinder_kunststof_M4" localSheetId="7">'[1]BASISPRIJZEN MATERIAAL'!$I$192</definedName>
    <definedName name="Verbinder_kunststof_M4" localSheetId="10">'[2]BASISPRIJZEN MATERIAAL'!$I$192</definedName>
    <definedName name="Verbinder_kunststof_M4" localSheetId="13">'[1]BASISPRIJZEN MATERIAAL'!$I$192</definedName>
    <definedName name="Verbinder_kunststof_M4" localSheetId="15">'[1]BASISPRIJZEN MATERIAAL'!$I$192</definedName>
    <definedName name="Verbinder_kunststof_M4" localSheetId="16">'[1]BASISPRIJZEN MATERIAAL'!$I$192</definedName>
    <definedName name="Verbinder_kunststof_M4" localSheetId="0">'[3]BASISPRIJZEN MATERIAAL'!$I$192</definedName>
    <definedName name="Verbinder_kunststof_M4">'[1]BASISPRIJZEN MATERIAAL'!$I$192</definedName>
    <definedName name="Verbinder_kunststof_papierlood_M3" localSheetId="5">'[1]BASISPRIJZEN MATERIAAL'!$I$192</definedName>
    <definedName name="Verbinder_kunststof_papierlood_M3" localSheetId="7">'[1]BASISPRIJZEN MATERIAAL'!$I$192</definedName>
    <definedName name="Verbinder_kunststof_papierlood_M3" localSheetId="10">'[2]BASISPRIJZEN MATERIAAL'!$I$192</definedName>
    <definedName name="Verbinder_kunststof_papierlood_M3" localSheetId="13">'[1]BASISPRIJZEN MATERIAAL'!$I$192</definedName>
    <definedName name="Verbinder_kunststof_papierlood_M3" localSheetId="15">'[1]BASISPRIJZEN MATERIAAL'!$I$192</definedName>
    <definedName name="Verbinder_kunststof_papierlood_M3" localSheetId="16">'[1]BASISPRIJZEN MATERIAAL'!$I$192</definedName>
    <definedName name="Verbinder_kunststof_papierlood_M3" localSheetId="0">'[3]BASISPRIJZEN MATERIAAL'!$I$192</definedName>
    <definedName name="Verbinder_kunststof_papierlood_M3">'[1]BASISPRIJZEN MATERIAAL'!$I$192</definedName>
    <definedName name="Verbinder_papierlood_M3" localSheetId="5">'[1]BASISPRIJZEN MATERIAAL'!$I$192</definedName>
    <definedName name="Verbinder_papierlood_M3" localSheetId="7">'[1]BASISPRIJZEN MATERIAAL'!$I$192</definedName>
    <definedName name="Verbinder_papierlood_M3" localSheetId="10">'[2]BASISPRIJZEN MATERIAAL'!$I$192</definedName>
    <definedName name="Verbinder_papierlood_M3" localSheetId="13">'[1]BASISPRIJZEN MATERIAAL'!$I$192</definedName>
    <definedName name="Verbinder_papierlood_M3" localSheetId="15">'[1]BASISPRIJZEN MATERIAAL'!$I$192</definedName>
    <definedName name="Verbinder_papierlood_M3" localSheetId="16">'[1]BASISPRIJZEN MATERIAAL'!$I$192</definedName>
    <definedName name="Verbinder_papierlood_M3" localSheetId="0">'[3]BASISPRIJZEN MATERIAAL'!$I$192</definedName>
    <definedName name="Verbinder_papierlood_M3">'[1]BASISPRIJZEN MATERIAAL'!$I$192</definedName>
    <definedName name="Wikkeldoos_LS" localSheetId="5">'[1]BASISPRIJZEN MATERIAAL'!$I$199</definedName>
    <definedName name="Wikkeldoos_LS" localSheetId="7">'[1]BASISPRIJZEN MATERIAAL'!$I$199</definedName>
    <definedName name="Wikkeldoos_LS" localSheetId="10">'[2]BASISPRIJZEN MATERIAAL'!$I$199</definedName>
    <definedName name="Wikkeldoos_LS" localSheetId="13">'[1]BASISPRIJZEN MATERIAAL'!$I$199</definedName>
    <definedName name="Wikkeldoos_LS" localSheetId="15">'[1]BASISPRIJZEN MATERIAAL'!$I$199</definedName>
    <definedName name="Wikkeldoos_LS" localSheetId="16">'[1]BASISPRIJZEN MATERIAAL'!$I$199</definedName>
    <definedName name="Wikkeldoos_LS" localSheetId="0">'[3]BASISPRIJZEN MATERIAAL'!$I$199</definedName>
    <definedName name="Wikkeldoos_LS">'[1]BASISPRIJZEN MATERIAAL'!$I$199</definedName>
    <definedName name="Z_C8C7977F_B6BF_432B_A1A7_559450D521AF_.wvu.PrintArea" localSheetId="5" hidden="1">T4A!$A$1:$N$60</definedName>
    <definedName name="Z_C8C7977F_B6BF_432B_A1A7_559450D521AF_.wvu.PrintArea" localSheetId="7" hidden="1">T5A!$A$1:$N$93</definedName>
    <definedName name="Z_C8C7977F_B6BF_432B_A1A7_559450D521AF_.wvu.PrintArea" localSheetId="13" hidden="1">T6A!$A$1:$M$119</definedName>
    <definedName name="Z_C8C7977F_B6BF_432B_A1A7_559450D521AF_.wvu.PrintArea" localSheetId="15" hidden="1">'T7'!$A$1:$O$58</definedName>
    <definedName name="Z_C8C7977F_B6BF_432B_A1A7_559450D521AF_.wvu.PrintArea" localSheetId="16" hidden="1">'T8'!$A$1:$N$76</definedName>
    <definedName name="Z_C8C7977F_B6BF_432B_A1A7_559450D521AF_.wvu.PrintArea" localSheetId="0" hidden="1">TITELBLAD!$B$1:$R$39</definedName>
    <definedName name="Z_C8C7977F_B6BF_432B_A1A7_559450D521AF_.wvu.PrintTitles" localSheetId="5" hidden="1">T4A!$2:$2</definedName>
    <definedName name="Z_C8C7977F_B6BF_432B_A1A7_559450D521AF_.wvu.PrintTitles" localSheetId="7" hidden="1">T5A!$2:$2</definedName>
    <definedName name="Z_C8C7977F_B6BF_432B_A1A7_559450D521AF_.wvu.PrintTitles" localSheetId="13" hidden="1">T6A!$2:$2</definedName>
    <definedName name="Z_C8C7977F_B6BF_432B_A1A7_559450D521AF_.wvu.PrintTitles" localSheetId="15" hidden="1">'T7'!$2:$2</definedName>
    <definedName name="Z_C8C7977F_B6BF_432B_A1A7_559450D521AF_.wvu.PrintTitles" localSheetId="16" hidden="1">'T8'!$2:$2</definedName>
  </definedNames>
  <calcPr calcId="191029"/>
  <customWorkbookViews>
    <customWorkbookView name="Marc Michiels - Persoonlijke weergave" guid="{C8C7977F-B6BF-432B-A1A7-559450D521AF}" mergeInterval="0" personalView="1" maximized="1" windowWidth="1280" windowHeight="798" tabRatio="791" activeSheetId="8"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60" i="5" l="1"/>
  <c r="D60" i="5"/>
  <c r="C15" i="22" l="1"/>
  <c r="D15" i="22"/>
  <c r="E15" i="22"/>
  <c r="F15" i="22"/>
  <c r="G15" i="22"/>
  <c r="H15" i="22"/>
  <c r="H14" i="22" l="1"/>
  <c r="G14" i="22"/>
  <c r="F14" i="22"/>
  <c r="E14" i="22"/>
  <c r="D14" i="22"/>
  <c r="C14" i="22"/>
  <c r="H13" i="22"/>
  <c r="G13" i="22"/>
  <c r="F13" i="22"/>
  <c r="E13" i="22"/>
  <c r="D13" i="22"/>
  <c r="C13" i="22"/>
  <c r="H12" i="22"/>
  <c r="G12" i="22"/>
  <c r="F12" i="22"/>
  <c r="E12" i="22"/>
  <c r="D12" i="22"/>
  <c r="C12" i="22"/>
  <c r="H11" i="22"/>
  <c r="G11" i="22"/>
  <c r="F11" i="22"/>
  <c r="E11" i="22"/>
  <c r="D11" i="22"/>
  <c r="C11" i="22"/>
  <c r="H10" i="22"/>
  <c r="G10" i="22"/>
  <c r="F10" i="22"/>
  <c r="E10" i="22"/>
  <c r="D10" i="22"/>
  <c r="C10" i="22"/>
  <c r="C22" i="7"/>
  <c r="C28" i="7" s="1"/>
  <c r="C52" i="7"/>
  <c r="B43" i="1"/>
  <c r="B41" i="1"/>
  <c r="B40" i="1"/>
  <c r="B62" i="1" l="1"/>
  <c r="B58" i="1"/>
  <c r="B57" i="1"/>
  <c r="B56" i="1"/>
  <c r="B55" i="1"/>
  <c r="B51" i="1"/>
  <c r="B50" i="1"/>
  <c r="S1" i="5"/>
  <c r="R1" i="5"/>
  <c r="E91" i="5"/>
  <c r="D91" i="5"/>
  <c r="E85" i="5"/>
  <c r="D73" i="5"/>
  <c r="D79" i="5"/>
  <c r="D85" i="5"/>
  <c r="T1" i="5" l="1"/>
  <c r="D57" i="5"/>
  <c r="E73" i="5"/>
  <c r="D14" i="42"/>
  <c r="C14" i="42"/>
  <c r="D12" i="42"/>
  <c r="C12" i="42"/>
  <c r="H10" i="25"/>
  <c r="H10" i="30"/>
  <c r="C66" i="30"/>
  <c r="K87" i="39"/>
  <c r="J87" i="39"/>
  <c r="I87" i="39"/>
  <c r="D4" i="39" s="1"/>
  <c r="G87" i="39"/>
  <c r="F87" i="39"/>
  <c r="D87" i="39"/>
  <c r="C87" i="39"/>
  <c r="L85" i="39"/>
  <c r="M85" i="39" s="1"/>
  <c r="H85" i="39"/>
  <c r="E85" i="39"/>
  <c r="L84" i="39"/>
  <c r="H84" i="39"/>
  <c r="E84" i="39"/>
  <c r="M84" i="39" s="1"/>
  <c r="L83" i="39"/>
  <c r="H83" i="39"/>
  <c r="E83" i="39"/>
  <c r="M82" i="39"/>
  <c r="L82" i="39"/>
  <c r="H82" i="39"/>
  <c r="E82" i="39"/>
  <c r="L81" i="39"/>
  <c r="H81" i="39"/>
  <c r="E81" i="39"/>
  <c r="M81" i="39" s="1"/>
  <c r="L80" i="39"/>
  <c r="H80" i="39"/>
  <c r="E80" i="39"/>
  <c r="L79" i="39"/>
  <c r="H79" i="39"/>
  <c r="E79" i="39"/>
  <c r="M79" i="39" s="1"/>
  <c r="M78" i="39"/>
  <c r="L78" i="39"/>
  <c r="H78" i="39"/>
  <c r="E78" i="39"/>
  <c r="L77" i="39"/>
  <c r="H77" i="39"/>
  <c r="E77" i="39"/>
  <c r="M77" i="39" s="1"/>
  <c r="L76" i="39"/>
  <c r="H76" i="39"/>
  <c r="E76" i="39"/>
  <c r="M76" i="39" s="1"/>
  <c r="M75" i="39"/>
  <c r="L75" i="39"/>
  <c r="H75" i="39"/>
  <c r="E75" i="39"/>
  <c r="L74" i="39"/>
  <c r="H74" i="39"/>
  <c r="E74" i="39"/>
  <c r="M74" i="39" s="1"/>
  <c r="M73" i="39"/>
  <c r="L73" i="39"/>
  <c r="H73" i="39"/>
  <c r="E73" i="39"/>
  <c r="M72" i="39"/>
  <c r="L72" i="39"/>
  <c r="H72" i="39"/>
  <c r="E72" i="39"/>
  <c r="L71" i="39"/>
  <c r="H71" i="39"/>
  <c r="E71" i="39"/>
  <c r="M71" i="39" s="1"/>
  <c r="L70" i="39"/>
  <c r="M70" i="39" s="1"/>
  <c r="H70" i="39"/>
  <c r="E70" i="39"/>
  <c r="M69" i="39"/>
  <c r="L69" i="39"/>
  <c r="H69" i="39"/>
  <c r="E69" i="39"/>
  <c r="L68" i="39"/>
  <c r="H68" i="39"/>
  <c r="E68" i="39"/>
  <c r="M68" i="39" s="1"/>
  <c r="L67" i="39"/>
  <c r="H67" i="39"/>
  <c r="M67" i="39" s="1"/>
  <c r="E67" i="39"/>
  <c r="L66" i="39"/>
  <c r="H66" i="39"/>
  <c r="E66" i="39"/>
  <c r="M66" i="39" s="1"/>
  <c r="L65" i="39"/>
  <c r="H65" i="39"/>
  <c r="E65" i="39"/>
  <c r="L64" i="39"/>
  <c r="H64" i="39"/>
  <c r="E64" i="39"/>
  <c r="M64" i="39" s="1"/>
  <c r="L63" i="39"/>
  <c r="H63" i="39"/>
  <c r="E63" i="39"/>
  <c r="M63" i="39" s="1"/>
  <c r="L62" i="39"/>
  <c r="H62" i="39"/>
  <c r="E62" i="39"/>
  <c r="L61" i="39"/>
  <c r="H61" i="39"/>
  <c r="E61" i="39"/>
  <c r="M61" i="39" s="1"/>
  <c r="M60" i="39"/>
  <c r="L60" i="39"/>
  <c r="H60" i="39"/>
  <c r="E60" i="39"/>
  <c r="L59" i="39"/>
  <c r="H59" i="39"/>
  <c r="E59" i="39"/>
  <c r="L58" i="39"/>
  <c r="H58" i="39"/>
  <c r="E58" i="39"/>
  <c r="L57" i="39"/>
  <c r="H57" i="39"/>
  <c r="M57" i="39" s="1"/>
  <c r="E57" i="39"/>
  <c r="K48" i="39"/>
  <c r="J48" i="39"/>
  <c r="I48" i="39"/>
  <c r="C4" i="39" s="1"/>
  <c r="G48" i="39"/>
  <c r="F48" i="39"/>
  <c r="D48" i="39"/>
  <c r="C48" i="39"/>
  <c r="L46" i="39"/>
  <c r="H46" i="39"/>
  <c r="E46" i="39"/>
  <c r="M46" i="39" s="1"/>
  <c r="L45" i="39"/>
  <c r="H45" i="39"/>
  <c r="E45" i="39"/>
  <c r="L44" i="39"/>
  <c r="M44" i="39" s="1"/>
  <c r="H44" i="39"/>
  <c r="E44" i="39"/>
  <c r="L43" i="39"/>
  <c r="H43" i="39"/>
  <c r="E43" i="39"/>
  <c r="L42" i="39"/>
  <c r="H42" i="39"/>
  <c r="E42" i="39"/>
  <c r="M42" i="39" s="1"/>
  <c r="L41" i="39"/>
  <c r="M41" i="39" s="1"/>
  <c r="H41" i="39"/>
  <c r="E41" i="39"/>
  <c r="L40" i="39"/>
  <c r="H40" i="39"/>
  <c r="E40" i="39"/>
  <c r="L39" i="39"/>
  <c r="H39" i="39"/>
  <c r="E39" i="39"/>
  <c r="L38" i="39"/>
  <c r="H38" i="39"/>
  <c r="E38" i="39"/>
  <c r="L37" i="39"/>
  <c r="H37" i="39"/>
  <c r="E37" i="39"/>
  <c r="L36" i="39"/>
  <c r="H36" i="39"/>
  <c r="E36" i="39"/>
  <c r="M36" i="39" s="1"/>
  <c r="L35" i="39"/>
  <c r="M35" i="39" s="1"/>
  <c r="H35" i="39"/>
  <c r="E35" i="39"/>
  <c r="L34" i="39"/>
  <c r="H34" i="39"/>
  <c r="E34" i="39"/>
  <c r="M34" i="39" s="1"/>
  <c r="L33" i="39"/>
  <c r="H33" i="39"/>
  <c r="E33" i="39"/>
  <c r="L32" i="39"/>
  <c r="H32" i="39"/>
  <c r="E32" i="39"/>
  <c r="L31" i="39"/>
  <c r="H31" i="39"/>
  <c r="E31" i="39"/>
  <c r="L30" i="39"/>
  <c r="H30" i="39"/>
  <c r="E30" i="39"/>
  <c r="M30" i="39" s="1"/>
  <c r="L29" i="39"/>
  <c r="M29" i="39" s="1"/>
  <c r="H29" i="39"/>
  <c r="E29" i="39"/>
  <c r="L28" i="39"/>
  <c r="H28" i="39"/>
  <c r="E28" i="39"/>
  <c r="M28" i="39" s="1"/>
  <c r="L27" i="39"/>
  <c r="H27" i="39"/>
  <c r="E27" i="39"/>
  <c r="L26" i="39"/>
  <c r="H26" i="39"/>
  <c r="E26" i="39"/>
  <c r="L25" i="39"/>
  <c r="H25" i="39"/>
  <c r="E25" i="39"/>
  <c r="L24" i="39"/>
  <c r="H24" i="39"/>
  <c r="E24" i="39"/>
  <c r="M24" i="39" s="1"/>
  <c r="L23" i="39"/>
  <c r="M23" i="39" s="1"/>
  <c r="H23" i="39"/>
  <c r="E23" i="39"/>
  <c r="L22" i="39"/>
  <c r="H22" i="39"/>
  <c r="E22" i="39"/>
  <c r="M22" i="39" s="1"/>
  <c r="L21" i="39"/>
  <c r="H21" i="39"/>
  <c r="E21" i="39"/>
  <c r="L20" i="39"/>
  <c r="H20" i="39"/>
  <c r="E20" i="39"/>
  <c r="L19" i="39"/>
  <c r="H19" i="39"/>
  <c r="E19" i="39"/>
  <c r="L18" i="39"/>
  <c r="H18" i="39"/>
  <c r="E18" i="39"/>
  <c r="M18" i="39" s="1"/>
  <c r="D4" i="38"/>
  <c r="C4" i="38"/>
  <c r="K87" i="38"/>
  <c r="J87" i="38"/>
  <c r="I87" i="38"/>
  <c r="G87" i="38"/>
  <c r="F87" i="38"/>
  <c r="D87" i="38"/>
  <c r="C87" i="38"/>
  <c r="L85" i="38"/>
  <c r="H85" i="38"/>
  <c r="E85" i="38"/>
  <c r="L84" i="38"/>
  <c r="H84" i="38"/>
  <c r="E84" i="38"/>
  <c r="L83" i="38"/>
  <c r="H83" i="38"/>
  <c r="E83" i="38"/>
  <c r="L82" i="38"/>
  <c r="H82" i="38"/>
  <c r="E82" i="38"/>
  <c r="L81" i="38"/>
  <c r="H81" i="38"/>
  <c r="E81" i="38"/>
  <c r="L80" i="38"/>
  <c r="H80" i="38"/>
  <c r="E80" i="38"/>
  <c r="L79" i="38"/>
  <c r="H79" i="38"/>
  <c r="E79" i="38"/>
  <c r="M79" i="38" s="1"/>
  <c r="L78" i="38"/>
  <c r="H78" i="38"/>
  <c r="E78" i="38"/>
  <c r="L77" i="38"/>
  <c r="H77" i="38"/>
  <c r="E77" i="38"/>
  <c r="L76" i="38"/>
  <c r="H76" i="38"/>
  <c r="E76" i="38"/>
  <c r="L75" i="38"/>
  <c r="H75" i="38"/>
  <c r="E75" i="38"/>
  <c r="L74" i="38"/>
  <c r="H74" i="38"/>
  <c r="E74" i="38"/>
  <c r="L73" i="38"/>
  <c r="H73" i="38"/>
  <c r="E73" i="38"/>
  <c r="L72" i="38"/>
  <c r="H72" i="38"/>
  <c r="E72" i="38"/>
  <c r="L71" i="38"/>
  <c r="H71" i="38"/>
  <c r="E71" i="38"/>
  <c r="L70" i="38"/>
  <c r="H70" i="38"/>
  <c r="E70" i="38"/>
  <c r="L69" i="38"/>
  <c r="H69" i="38"/>
  <c r="E69" i="38"/>
  <c r="L68" i="38"/>
  <c r="H68" i="38"/>
  <c r="E68" i="38"/>
  <c r="L67" i="38"/>
  <c r="H67" i="38"/>
  <c r="E67" i="38"/>
  <c r="M67" i="38" s="1"/>
  <c r="L66" i="38"/>
  <c r="H66" i="38"/>
  <c r="E66" i="38"/>
  <c r="L65" i="38"/>
  <c r="H65" i="38"/>
  <c r="E65" i="38"/>
  <c r="L64" i="38"/>
  <c r="H64" i="38"/>
  <c r="E64" i="38"/>
  <c r="L63" i="38"/>
  <c r="H63" i="38"/>
  <c r="E63" i="38"/>
  <c r="M63" i="38" s="1"/>
  <c r="L62" i="38"/>
  <c r="H62" i="38"/>
  <c r="E62" i="38"/>
  <c r="L61" i="38"/>
  <c r="H61" i="38"/>
  <c r="E61" i="38"/>
  <c r="L60" i="38"/>
  <c r="H60" i="38"/>
  <c r="E60" i="38"/>
  <c r="L59" i="38"/>
  <c r="H59" i="38"/>
  <c r="E59" i="38"/>
  <c r="L58" i="38"/>
  <c r="H58" i="38"/>
  <c r="M58" i="38" s="1"/>
  <c r="E58" i="38"/>
  <c r="L57" i="38"/>
  <c r="H57" i="38"/>
  <c r="E57" i="38"/>
  <c r="K48" i="38"/>
  <c r="J48" i="38"/>
  <c r="I48" i="38"/>
  <c r="G48" i="38"/>
  <c r="F48" i="38"/>
  <c r="D48" i="38"/>
  <c r="C48" i="38"/>
  <c r="L46" i="38"/>
  <c r="H46" i="38"/>
  <c r="E46" i="38"/>
  <c r="L45" i="38"/>
  <c r="H45" i="38"/>
  <c r="E45" i="38"/>
  <c r="L44" i="38"/>
  <c r="H44" i="38"/>
  <c r="E44" i="38"/>
  <c r="M44" i="38" s="1"/>
  <c r="L43" i="38"/>
  <c r="H43" i="38"/>
  <c r="E43" i="38"/>
  <c r="L42" i="38"/>
  <c r="H42" i="38"/>
  <c r="E42" i="38"/>
  <c r="L41" i="38"/>
  <c r="H41" i="38"/>
  <c r="E41" i="38"/>
  <c r="L40" i="38"/>
  <c r="H40" i="38"/>
  <c r="E40" i="38"/>
  <c r="M40" i="38" s="1"/>
  <c r="L39" i="38"/>
  <c r="H39" i="38"/>
  <c r="E39" i="38"/>
  <c r="L38" i="38"/>
  <c r="H38" i="38"/>
  <c r="E38" i="38"/>
  <c r="L37" i="38"/>
  <c r="H37" i="38"/>
  <c r="E37" i="38"/>
  <c r="L36" i="38"/>
  <c r="H36" i="38"/>
  <c r="E36" i="38"/>
  <c r="M36" i="38" s="1"/>
  <c r="L35" i="38"/>
  <c r="H35" i="38"/>
  <c r="E35" i="38"/>
  <c r="L34" i="38"/>
  <c r="H34" i="38"/>
  <c r="E34" i="38"/>
  <c r="L33" i="38"/>
  <c r="H33" i="38"/>
  <c r="E33" i="38"/>
  <c r="M33" i="38" s="1"/>
  <c r="L32" i="38"/>
  <c r="H32" i="38"/>
  <c r="E32" i="38"/>
  <c r="L31" i="38"/>
  <c r="H31" i="38"/>
  <c r="E31" i="38"/>
  <c r="L30" i="38"/>
  <c r="H30" i="38"/>
  <c r="E30" i="38"/>
  <c r="L29" i="38"/>
  <c r="H29" i="38"/>
  <c r="E29" i="38"/>
  <c r="M29" i="38" s="1"/>
  <c r="L28" i="38"/>
  <c r="H28" i="38"/>
  <c r="E28" i="38"/>
  <c r="L27" i="38"/>
  <c r="H27" i="38"/>
  <c r="E27" i="38"/>
  <c r="L26" i="38"/>
  <c r="H26" i="38"/>
  <c r="E26" i="38"/>
  <c r="L25" i="38"/>
  <c r="H25" i="38"/>
  <c r="E25" i="38"/>
  <c r="M25" i="38" s="1"/>
  <c r="L24" i="38"/>
  <c r="H24" i="38"/>
  <c r="E24" i="38"/>
  <c r="M24" i="38" s="1"/>
  <c r="L23" i="38"/>
  <c r="H23" i="38"/>
  <c r="E23" i="38"/>
  <c r="L22" i="38"/>
  <c r="H22" i="38"/>
  <c r="E22" i="38"/>
  <c r="L21" i="38"/>
  <c r="H21" i="38"/>
  <c r="E21" i="38"/>
  <c r="M21" i="38" s="1"/>
  <c r="L20" i="38"/>
  <c r="H20" i="38"/>
  <c r="E20" i="38"/>
  <c r="M20" i="38" s="1"/>
  <c r="L19" i="38"/>
  <c r="H19" i="38"/>
  <c r="E19" i="38"/>
  <c r="L18" i="38"/>
  <c r="H18" i="38"/>
  <c r="E18" i="38"/>
  <c r="D4" i="37"/>
  <c r="C4" i="37"/>
  <c r="K137" i="37"/>
  <c r="J137" i="37"/>
  <c r="I137" i="37"/>
  <c r="G137" i="37"/>
  <c r="F137" i="37"/>
  <c r="D137" i="37"/>
  <c r="C137" i="37"/>
  <c r="L135" i="37"/>
  <c r="H135" i="37"/>
  <c r="E135" i="37"/>
  <c r="M135" i="37" s="1"/>
  <c r="L134" i="37"/>
  <c r="H134" i="37"/>
  <c r="M134" i="37" s="1"/>
  <c r="E134" i="37"/>
  <c r="L133" i="37"/>
  <c r="M133" i="37" s="1"/>
  <c r="H133" i="37"/>
  <c r="E133" i="37"/>
  <c r="L132" i="37"/>
  <c r="H132" i="37"/>
  <c r="E132" i="37"/>
  <c r="M132" i="37" s="1"/>
  <c r="L131" i="37"/>
  <c r="H131" i="37"/>
  <c r="M131" i="37" s="1"/>
  <c r="E131" i="37"/>
  <c r="L130" i="37"/>
  <c r="M130" i="37" s="1"/>
  <c r="H130" i="37"/>
  <c r="E130" i="37"/>
  <c r="L129" i="37"/>
  <c r="H129" i="37"/>
  <c r="E129" i="37"/>
  <c r="M129" i="37" s="1"/>
  <c r="L128" i="37"/>
  <c r="H128" i="37"/>
  <c r="M128" i="37" s="1"/>
  <c r="E128" i="37"/>
  <c r="L127" i="37"/>
  <c r="M127" i="37" s="1"/>
  <c r="H127" i="37"/>
  <c r="E127" i="37"/>
  <c r="L126" i="37"/>
  <c r="H126" i="37"/>
  <c r="E126" i="37"/>
  <c r="M126" i="37" s="1"/>
  <c r="L125" i="37"/>
  <c r="H125" i="37"/>
  <c r="M125" i="37" s="1"/>
  <c r="E125" i="37"/>
  <c r="L124" i="37"/>
  <c r="M124" i="37" s="1"/>
  <c r="H124" i="37"/>
  <c r="E124" i="37"/>
  <c r="L123" i="37"/>
  <c r="H123" i="37"/>
  <c r="E123" i="37"/>
  <c r="M123" i="37" s="1"/>
  <c r="L122" i="37"/>
  <c r="H122" i="37"/>
  <c r="M122" i="37" s="1"/>
  <c r="E122" i="37"/>
  <c r="L121" i="37"/>
  <c r="M121" i="37" s="1"/>
  <c r="H121" i="37"/>
  <c r="E121" i="37"/>
  <c r="L120" i="37"/>
  <c r="H120" i="37"/>
  <c r="E120" i="37"/>
  <c r="M120" i="37" s="1"/>
  <c r="L119" i="37"/>
  <c r="H119" i="37"/>
  <c r="M119" i="37" s="1"/>
  <c r="E119" i="37"/>
  <c r="L118" i="37"/>
  <c r="M118" i="37" s="1"/>
  <c r="H118" i="37"/>
  <c r="E118" i="37"/>
  <c r="L117" i="37"/>
  <c r="H117" i="37"/>
  <c r="E117" i="37"/>
  <c r="M117" i="37" s="1"/>
  <c r="L116" i="37"/>
  <c r="H116" i="37"/>
  <c r="M116" i="37" s="1"/>
  <c r="E116" i="37"/>
  <c r="L115" i="37"/>
  <c r="M115" i="37" s="1"/>
  <c r="H115" i="37"/>
  <c r="E115" i="37"/>
  <c r="L114" i="37"/>
  <c r="H114" i="37"/>
  <c r="E114" i="37"/>
  <c r="M114" i="37" s="1"/>
  <c r="L113" i="37"/>
  <c r="H113" i="37"/>
  <c r="M113" i="37" s="1"/>
  <c r="E113" i="37"/>
  <c r="L112" i="37"/>
  <c r="M112" i="37" s="1"/>
  <c r="H112" i="37"/>
  <c r="E112" i="37"/>
  <c r="L111" i="37"/>
  <c r="H111" i="37"/>
  <c r="E111" i="37"/>
  <c r="M111" i="37" s="1"/>
  <c r="L110" i="37"/>
  <c r="H110" i="37"/>
  <c r="M110" i="37" s="1"/>
  <c r="E110" i="37"/>
  <c r="L109" i="37"/>
  <c r="M109" i="37" s="1"/>
  <c r="H109" i="37"/>
  <c r="E109" i="37"/>
  <c r="L108" i="37"/>
  <c r="H108" i="37"/>
  <c r="E108" i="37"/>
  <c r="M108" i="37" s="1"/>
  <c r="L107" i="37"/>
  <c r="H107" i="37"/>
  <c r="M107" i="37" s="1"/>
  <c r="E107" i="37"/>
  <c r="L106" i="37"/>
  <c r="M106" i="37" s="1"/>
  <c r="H106" i="37"/>
  <c r="E106" i="37"/>
  <c r="L105" i="37"/>
  <c r="H105" i="37"/>
  <c r="E105" i="37"/>
  <c r="M105" i="37" s="1"/>
  <c r="L104" i="37"/>
  <c r="H104" i="37"/>
  <c r="M104" i="37" s="1"/>
  <c r="E104" i="37"/>
  <c r="L103" i="37"/>
  <c r="M103" i="37" s="1"/>
  <c r="H103" i="37"/>
  <c r="E103" i="37"/>
  <c r="L102" i="37"/>
  <c r="H102" i="37"/>
  <c r="E102" i="37"/>
  <c r="M102" i="37" s="1"/>
  <c r="L101" i="37"/>
  <c r="H101" i="37"/>
  <c r="M101" i="37" s="1"/>
  <c r="E101" i="37"/>
  <c r="L100" i="37"/>
  <c r="M100" i="37" s="1"/>
  <c r="H100" i="37"/>
  <c r="E100" i="37"/>
  <c r="L99" i="37"/>
  <c r="H99" i="37"/>
  <c r="E99" i="37"/>
  <c r="M99" i="37" s="1"/>
  <c r="L98" i="37"/>
  <c r="H98" i="37"/>
  <c r="M98" i="37" s="1"/>
  <c r="E98" i="37"/>
  <c r="L97" i="37"/>
  <c r="M97" i="37" s="1"/>
  <c r="H97" i="37"/>
  <c r="E97" i="37"/>
  <c r="L96" i="37"/>
  <c r="H96" i="37"/>
  <c r="E96" i="37"/>
  <c r="M96" i="37" s="1"/>
  <c r="L95" i="37"/>
  <c r="H95" i="37"/>
  <c r="M95" i="37" s="1"/>
  <c r="E95" i="37"/>
  <c r="L94" i="37"/>
  <c r="M94" i="37" s="1"/>
  <c r="H94" i="37"/>
  <c r="E94" i="37"/>
  <c r="L93" i="37"/>
  <c r="H93" i="37"/>
  <c r="E93" i="37"/>
  <c r="M93" i="37" s="1"/>
  <c r="L92" i="37"/>
  <c r="H92" i="37"/>
  <c r="M92" i="37" s="1"/>
  <c r="E92" i="37"/>
  <c r="L91" i="37"/>
  <c r="M91" i="37" s="1"/>
  <c r="H91" i="37"/>
  <c r="E91" i="37"/>
  <c r="L90" i="37"/>
  <c r="H90" i="37"/>
  <c r="E90" i="37"/>
  <c r="M90" i="37" s="1"/>
  <c r="L89" i="37"/>
  <c r="H89" i="37"/>
  <c r="M89" i="37" s="1"/>
  <c r="E89" i="37"/>
  <c r="L88" i="37"/>
  <c r="M88" i="37" s="1"/>
  <c r="H88" i="37"/>
  <c r="E88" i="37"/>
  <c r="L87" i="37"/>
  <c r="H87" i="37"/>
  <c r="E87" i="37"/>
  <c r="M87" i="37" s="1"/>
  <c r="L86" i="37"/>
  <c r="H86" i="37"/>
  <c r="M86" i="37" s="1"/>
  <c r="E86" i="37"/>
  <c r="L85" i="37"/>
  <c r="M85" i="37" s="1"/>
  <c r="H85" i="37"/>
  <c r="E85" i="37"/>
  <c r="L84" i="37"/>
  <c r="H84" i="37"/>
  <c r="E84" i="37"/>
  <c r="E137" i="37" s="1"/>
  <c r="L83" i="37"/>
  <c r="L137" i="37" s="1"/>
  <c r="H83" i="37"/>
  <c r="H137" i="37" s="1"/>
  <c r="E83" i="37"/>
  <c r="L82" i="37"/>
  <c r="M82" i="37" s="1"/>
  <c r="H82" i="37"/>
  <c r="E82" i="37"/>
  <c r="K73" i="37"/>
  <c r="J73" i="37"/>
  <c r="I73" i="37"/>
  <c r="G73" i="37"/>
  <c r="F73" i="37"/>
  <c r="D73" i="37"/>
  <c r="C73" i="37"/>
  <c r="L71" i="37"/>
  <c r="H71" i="37"/>
  <c r="E71" i="37"/>
  <c r="M71" i="37" s="1"/>
  <c r="L70" i="37"/>
  <c r="M70" i="37" s="1"/>
  <c r="H70" i="37"/>
  <c r="E70" i="37"/>
  <c r="M69" i="37"/>
  <c r="L69" i="37"/>
  <c r="H69" i="37"/>
  <c r="E69" i="37"/>
  <c r="L68" i="37"/>
  <c r="H68" i="37"/>
  <c r="E68" i="37"/>
  <c r="M68" i="37" s="1"/>
  <c r="L67" i="37"/>
  <c r="M67" i="37" s="1"/>
  <c r="H67" i="37"/>
  <c r="E67" i="37"/>
  <c r="M66" i="37"/>
  <c r="L66" i="37"/>
  <c r="H66" i="37"/>
  <c r="E66" i="37"/>
  <c r="L65" i="37"/>
  <c r="H65" i="37"/>
  <c r="E65" i="37"/>
  <c r="M65" i="37" s="1"/>
  <c r="L64" i="37"/>
  <c r="M64" i="37" s="1"/>
  <c r="H64" i="37"/>
  <c r="E64" i="37"/>
  <c r="M63" i="37"/>
  <c r="L63" i="37"/>
  <c r="H63" i="37"/>
  <c r="E63" i="37"/>
  <c r="L62" i="37"/>
  <c r="H62" i="37"/>
  <c r="E62" i="37"/>
  <c r="M62" i="37" s="1"/>
  <c r="L61" i="37"/>
  <c r="M61" i="37" s="1"/>
  <c r="H61" i="37"/>
  <c r="E61" i="37"/>
  <c r="M60" i="37"/>
  <c r="L60" i="37"/>
  <c r="H60" i="37"/>
  <c r="E60" i="37"/>
  <c r="L59" i="37"/>
  <c r="H59" i="37"/>
  <c r="E59" i="37"/>
  <c r="M59" i="37" s="1"/>
  <c r="L58" i="37"/>
  <c r="M58" i="37" s="1"/>
  <c r="H58" i="37"/>
  <c r="E58" i="37"/>
  <c r="M57" i="37"/>
  <c r="L57" i="37"/>
  <c r="H57" i="37"/>
  <c r="E57" i="37"/>
  <c r="L56" i="37"/>
  <c r="H56" i="37"/>
  <c r="E56" i="37"/>
  <c r="M56" i="37" s="1"/>
  <c r="L55" i="37"/>
  <c r="M55" i="37" s="1"/>
  <c r="H55" i="37"/>
  <c r="E55" i="37"/>
  <c r="M54" i="37"/>
  <c r="L54" i="37"/>
  <c r="H54" i="37"/>
  <c r="E54" i="37"/>
  <c r="L53" i="37"/>
  <c r="H53" i="37"/>
  <c r="E53" i="37"/>
  <c r="M53" i="37" s="1"/>
  <c r="L52" i="37"/>
  <c r="M52" i="37" s="1"/>
  <c r="H52" i="37"/>
  <c r="E52" i="37"/>
  <c r="M51" i="37"/>
  <c r="L51" i="37"/>
  <c r="H51" i="37"/>
  <c r="E51" i="37"/>
  <c r="L50" i="37"/>
  <c r="H50" i="37"/>
  <c r="E50" i="37"/>
  <c r="M50" i="37" s="1"/>
  <c r="L49" i="37"/>
  <c r="M49" i="37" s="1"/>
  <c r="H49" i="37"/>
  <c r="E49" i="37"/>
  <c r="M48" i="37"/>
  <c r="L48" i="37"/>
  <c r="H48" i="37"/>
  <c r="E48" i="37"/>
  <c r="L47" i="37"/>
  <c r="H47" i="37"/>
  <c r="E47" i="37"/>
  <c r="M47" i="37" s="1"/>
  <c r="L46" i="37"/>
  <c r="M46" i="37" s="1"/>
  <c r="H46" i="37"/>
  <c r="E46" i="37"/>
  <c r="M45" i="37"/>
  <c r="L45" i="37"/>
  <c r="H45" i="37"/>
  <c r="E45" i="37"/>
  <c r="L44" i="37"/>
  <c r="H44" i="37"/>
  <c r="E44" i="37"/>
  <c r="M44" i="37" s="1"/>
  <c r="L43" i="37"/>
  <c r="M43" i="37" s="1"/>
  <c r="H43" i="37"/>
  <c r="E43" i="37"/>
  <c r="M42" i="37"/>
  <c r="L42" i="37"/>
  <c r="H42" i="37"/>
  <c r="E42" i="37"/>
  <c r="L41" i="37"/>
  <c r="H41" i="37"/>
  <c r="E41" i="37"/>
  <c r="M41" i="37" s="1"/>
  <c r="L40" i="37"/>
  <c r="M40" i="37" s="1"/>
  <c r="H40" i="37"/>
  <c r="E40" i="37"/>
  <c r="M39" i="37"/>
  <c r="L39" i="37"/>
  <c r="H39" i="37"/>
  <c r="E39" i="37"/>
  <c r="L38" i="37"/>
  <c r="H38" i="37"/>
  <c r="E38" i="37"/>
  <c r="M38" i="37" s="1"/>
  <c r="L37" i="37"/>
  <c r="M37" i="37" s="1"/>
  <c r="H37" i="37"/>
  <c r="E37" i="37"/>
  <c r="M36" i="37"/>
  <c r="L36" i="37"/>
  <c r="H36" i="37"/>
  <c r="E36" i="37"/>
  <c r="L35" i="37"/>
  <c r="H35" i="37"/>
  <c r="E35" i="37"/>
  <c r="M35" i="37" s="1"/>
  <c r="L34" i="37"/>
  <c r="M34" i="37" s="1"/>
  <c r="H34" i="37"/>
  <c r="E34" i="37"/>
  <c r="M33" i="37"/>
  <c r="L33" i="37"/>
  <c r="H33" i="37"/>
  <c r="E33" i="37"/>
  <c r="L32" i="37"/>
  <c r="H32" i="37"/>
  <c r="E32" i="37"/>
  <c r="M32" i="37" s="1"/>
  <c r="L31" i="37"/>
  <c r="M31" i="37" s="1"/>
  <c r="H31" i="37"/>
  <c r="E31" i="37"/>
  <c r="M30" i="37"/>
  <c r="L30" i="37"/>
  <c r="H30" i="37"/>
  <c r="E30" i="37"/>
  <c r="L29" i="37"/>
  <c r="H29" i="37"/>
  <c r="E29" i="37"/>
  <c r="M29" i="37" s="1"/>
  <c r="L28" i="37"/>
  <c r="M28" i="37" s="1"/>
  <c r="H28" i="37"/>
  <c r="E28" i="37"/>
  <c r="M27" i="37"/>
  <c r="L27" i="37"/>
  <c r="H27" i="37"/>
  <c r="E27" i="37"/>
  <c r="L26" i="37"/>
  <c r="H26" i="37"/>
  <c r="E26" i="37"/>
  <c r="M26" i="37" s="1"/>
  <c r="L25" i="37"/>
  <c r="M25" i="37" s="1"/>
  <c r="H25" i="37"/>
  <c r="E25" i="37"/>
  <c r="M24" i="37"/>
  <c r="L24" i="37"/>
  <c r="H24" i="37"/>
  <c r="E24" i="37"/>
  <c r="L23" i="37"/>
  <c r="H23" i="37"/>
  <c r="E23" i="37"/>
  <c r="M23" i="37" s="1"/>
  <c r="L22" i="37"/>
  <c r="M22" i="37" s="1"/>
  <c r="H22" i="37"/>
  <c r="E22" i="37"/>
  <c r="M21" i="37"/>
  <c r="L21" i="37"/>
  <c r="H21" i="37"/>
  <c r="E21" i="37"/>
  <c r="L20" i="37"/>
  <c r="H20" i="37"/>
  <c r="E20" i="37"/>
  <c r="M20" i="37" s="1"/>
  <c r="L19" i="37"/>
  <c r="L73" i="37" s="1"/>
  <c r="H19" i="37"/>
  <c r="E19" i="37"/>
  <c r="M18" i="37"/>
  <c r="L18" i="37"/>
  <c r="H18" i="37"/>
  <c r="H73" i="37" s="1"/>
  <c r="E18" i="37"/>
  <c r="E73" i="37" s="1"/>
  <c r="K137" i="36"/>
  <c r="J137" i="36"/>
  <c r="I137" i="36"/>
  <c r="D4" i="36" s="1"/>
  <c r="G137" i="36"/>
  <c r="F137" i="36"/>
  <c r="D137" i="36"/>
  <c r="C137" i="36"/>
  <c r="L135" i="36"/>
  <c r="H135" i="36"/>
  <c r="E135" i="36"/>
  <c r="M135" i="36" s="1"/>
  <c r="L134" i="36"/>
  <c r="H134" i="36"/>
  <c r="E134" i="36"/>
  <c r="M134" i="36" s="1"/>
  <c r="L133" i="36"/>
  <c r="H133" i="36"/>
  <c r="E133" i="36"/>
  <c r="L132" i="36"/>
  <c r="H132" i="36"/>
  <c r="E132" i="36"/>
  <c r="L131" i="36"/>
  <c r="H131" i="36"/>
  <c r="E131" i="36"/>
  <c r="M131" i="36" s="1"/>
  <c r="L130" i="36"/>
  <c r="H130" i="36"/>
  <c r="E130" i="36"/>
  <c r="L129" i="36"/>
  <c r="H129" i="36"/>
  <c r="E129" i="36"/>
  <c r="L128" i="36"/>
  <c r="H128" i="36"/>
  <c r="E128" i="36"/>
  <c r="L127" i="36"/>
  <c r="H127" i="36"/>
  <c r="E127" i="36"/>
  <c r="M127" i="36" s="1"/>
  <c r="L126" i="36"/>
  <c r="H126" i="36"/>
  <c r="E126" i="36"/>
  <c r="L125" i="36"/>
  <c r="H125" i="36"/>
  <c r="E125" i="36"/>
  <c r="L124" i="36"/>
  <c r="H124" i="36"/>
  <c r="E124" i="36"/>
  <c r="M124" i="36" s="1"/>
  <c r="L123" i="36"/>
  <c r="H123" i="36"/>
  <c r="E123" i="36"/>
  <c r="L122" i="36"/>
  <c r="H122" i="36"/>
  <c r="E122" i="36"/>
  <c r="L121" i="36"/>
  <c r="H121" i="36"/>
  <c r="E121" i="36"/>
  <c r="L120" i="36"/>
  <c r="H120" i="36"/>
  <c r="E120" i="36"/>
  <c r="M120" i="36" s="1"/>
  <c r="L119" i="36"/>
  <c r="H119" i="36"/>
  <c r="E119" i="36"/>
  <c r="M119" i="36" s="1"/>
  <c r="L118" i="36"/>
  <c r="H118" i="36"/>
  <c r="E118" i="36"/>
  <c r="M118" i="36" s="1"/>
  <c r="L117" i="36"/>
  <c r="H117" i="36"/>
  <c r="E117" i="36"/>
  <c r="L116" i="36"/>
  <c r="H116" i="36"/>
  <c r="E116" i="36"/>
  <c r="M116" i="36" s="1"/>
  <c r="L115" i="36"/>
  <c r="H115" i="36"/>
  <c r="E115" i="36"/>
  <c r="L114" i="36"/>
  <c r="H114" i="36"/>
  <c r="E114" i="36"/>
  <c r="L113" i="36"/>
  <c r="H113" i="36"/>
  <c r="E113" i="36"/>
  <c r="L112" i="36"/>
  <c r="H112" i="36"/>
  <c r="E112" i="36"/>
  <c r="L111" i="36"/>
  <c r="H111" i="36"/>
  <c r="E111" i="36"/>
  <c r="M111" i="36" s="1"/>
  <c r="L110" i="36"/>
  <c r="H110" i="36"/>
  <c r="E110" i="36"/>
  <c r="L109" i="36"/>
  <c r="H109" i="36"/>
  <c r="E109" i="36"/>
  <c r="L108" i="36"/>
  <c r="H108" i="36"/>
  <c r="E108" i="36"/>
  <c r="L107" i="36"/>
  <c r="H107" i="36"/>
  <c r="E107" i="36"/>
  <c r="M107" i="36" s="1"/>
  <c r="L106" i="36"/>
  <c r="H106" i="36"/>
  <c r="E106" i="36"/>
  <c r="M106" i="36" s="1"/>
  <c r="L105" i="36"/>
  <c r="H105" i="36"/>
  <c r="E105" i="36"/>
  <c r="L104" i="36"/>
  <c r="H104" i="36"/>
  <c r="E104" i="36"/>
  <c r="L103" i="36"/>
  <c r="H103" i="36"/>
  <c r="E103" i="36"/>
  <c r="L102" i="36"/>
  <c r="H102" i="36"/>
  <c r="E102" i="36"/>
  <c r="M102" i="36" s="1"/>
  <c r="L101" i="36"/>
  <c r="H101" i="36"/>
  <c r="E101" i="36"/>
  <c r="L100" i="36"/>
  <c r="H100" i="36"/>
  <c r="E100" i="36"/>
  <c r="M100" i="36" s="1"/>
  <c r="L99" i="36"/>
  <c r="H99" i="36"/>
  <c r="E99" i="36"/>
  <c r="M99" i="36" s="1"/>
  <c r="L98" i="36"/>
  <c r="H98" i="36"/>
  <c r="E98" i="36"/>
  <c r="M98" i="36" s="1"/>
  <c r="L97" i="36"/>
  <c r="H97" i="36"/>
  <c r="E97" i="36"/>
  <c r="L96" i="36"/>
  <c r="H96" i="36"/>
  <c r="E96" i="36"/>
  <c r="L95" i="36"/>
  <c r="H95" i="36"/>
  <c r="E95" i="36"/>
  <c r="M95" i="36" s="1"/>
  <c r="L94" i="36"/>
  <c r="H94" i="36"/>
  <c r="E94" i="36"/>
  <c r="L93" i="36"/>
  <c r="H93" i="36"/>
  <c r="E93" i="36"/>
  <c r="L92" i="36"/>
  <c r="H92" i="36"/>
  <c r="E92" i="36"/>
  <c r="L91" i="36"/>
  <c r="H91" i="36"/>
  <c r="E91" i="36"/>
  <c r="M91" i="36" s="1"/>
  <c r="L90" i="36"/>
  <c r="H90" i="36"/>
  <c r="E90" i="36"/>
  <c r="L89" i="36"/>
  <c r="H89" i="36"/>
  <c r="E89" i="36"/>
  <c r="L88" i="36"/>
  <c r="H88" i="36"/>
  <c r="E88" i="36"/>
  <c r="M88" i="36" s="1"/>
  <c r="L87" i="36"/>
  <c r="H87" i="36"/>
  <c r="E87" i="36"/>
  <c r="L86" i="36"/>
  <c r="H86" i="36"/>
  <c r="E86" i="36"/>
  <c r="L85" i="36"/>
  <c r="H85" i="36"/>
  <c r="E85" i="36"/>
  <c r="L84" i="36"/>
  <c r="H84" i="36"/>
  <c r="E84" i="36"/>
  <c r="M84" i="36" s="1"/>
  <c r="L83" i="36"/>
  <c r="H83" i="36"/>
  <c r="E83" i="36"/>
  <c r="M83" i="36" s="1"/>
  <c r="L82" i="36"/>
  <c r="H82" i="36"/>
  <c r="E82" i="36"/>
  <c r="C73" i="36"/>
  <c r="E61" i="36"/>
  <c r="H61" i="36"/>
  <c r="L61" i="36"/>
  <c r="E62" i="36"/>
  <c r="H62" i="36"/>
  <c r="L62" i="36"/>
  <c r="E63" i="36"/>
  <c r="H63" i="36"/>
  <c r="L63" i="36"/>
  <c r="E64" i="36"/>
  <c r="H64" i="36"/>
  <c r="L64" i="36"/>
  <c r="E65" i="36"/>
  <c r="M65" i="36" s="1"/>
  <c r="H65" i="36"/>
  <c r="L65" i="36"/>
  <c r="E66" i="36"/>
  <c r="H66" i="36"/>
  <c r="L66" i="36"/>
  <c r="E67" i="36"/>
  <c r="H67" i="36"/>
  <c r="L67" i="36"/>
  <c r="E68" i="36"/>
  <c r="M68" i="36" s="1"/>
  <c r="H68" i="36"/>
  <c r="L68" i="36"/>
  <c r="E69" i="36"/>
  <c r="H69" i="36"/>
  <c r="L69" i="36"/>
  <c r="E70" i="36"/>
  <c r="H70" i="36"/>
  <c r="L70" i="36"/>
  <c r="E71" i="36"/>
  <c r="H71" i="36"/>
  <c r="L71" i="36"/>
  <c r="D73" i="36"/>
  <c r="F73" i="36"/>
  <c r="G73" i="36"/>
  <c r="I73" i="36"/>
  <c r="C4" i="36" s="1"/>
  <c r="J73" i="36"/>
  <c r="K73" i="36"/>
  <c r="L26" i="36"/>
  <c r="L60" i="36"/>
  <c r="L59" i="36"/>
  <c r="L58" i="36"/>
  <c r="L57" i="36"/>
  <c r="L56" i="36"/>
  <c r="L55" i="36"/>
  <c r="L54" i="36"/>
  <c r="L53" i="36"/>
  <c r="L52" i="36"/>
  <c r="L51" i="36"/>
  <c r="L50" i="36"/>
  <c r="L49" i="36"/>
  <c r="L48" i="36"/>
  <c r="L47" i="36"/>
  <c r="L46" i="36"/>
  <c r="L45" i="36"/>
  <c r="L44" i="36"/>
  <c r="L43" i="36"/>
  <c r="L42" i="36"/>
  <c r="L41" i="36"/>
  <c r="L40" i="36"/>
  <c r="L39" i="36"/>
  <c r="L38" i="36"/>
  <c r="L37" i="36"/>
  <c r="L36" i="36"/>
  <c r="L35" i="36"/>
  <c r="L34" i="36"/>
  <c r="L33" i="36"/>
  <c r="L32" i="36"/>
  <c r="L31" i="36"/>
  <c r="L30" i="36"/>
  <c r="L29" i="36"/>
  <c r="L28" i="36"/>
  <c r="L27" i="36"/>
  <c r="L25" i="36"/>
  <c r="L24" i="36"/>
  <c r="L23" i="36"/>
  <c r="L22" i="36"/>
  <c r="L21" i="36"/>
  <c r="L20" i="36"/>
  <c r="L19" i="36"/>
  <c r="L18" i="36"/>
  <c r="H23" i="36"/>
  <c r="H60" i="36"/>
  <c r="H59" i="36"/>
  <c r="H58" i="36"/>
  <c r="H57" i="36"/>
  <c r="H56" i="36"/>
  <c r="H55" i="36"/>
  <c r="H54" i="36"/>
  <c r="H53" i="36"/>
  <c r="H52" i="36"/>
  <c r="H51" i="36"/>
  <c r="H50" i="36"/>
  <c r="H49" i="36"/>
  <c r="H48" i="36"/>
  <c r="H47" i="36"/>
  <c r="H46" i="36"/>
  <c r="H45" i="36"/>
  <c r="H44" i="36"/>
  <c r="H43" i="36"/>
  <c r="H42" i="36"/>
  <c r="H41" i="36"/>
  <c r="H40" i="36"/>
  <c r="H39" i="36"/>
  <c r="H38" i="36"/>
  <c r="H37" i="36"/>
  <c r="H36" i="36"/>
  <c r="H35" i="36"/>
  <c r="H34" i="36"/>
  <c r="H33" i="36"/>
  <c r="H32" i="36"/>
  <c r="H31" i="36"/>
  <c r="H30" i="36"/>
  <c r="H29" i="36"/>
  <c r="H28" i="36"/>
  <c r="H27" i="36"/>
  <c r="H26" i="36"/>
  <c r="H25" i="36"/>
  <c r="H24" i="36"/>
  <c r="H22" i="36"/>
  <c r="H21" i="36"/>
  <c r="H20" i="36"/>
  <c r="H19" i="36"/>
  <c r="H18" i="36"/>
  <c r="M129" i="36" l="1"/>
  <c r="M90" i="36"/>
  <c r="M89" i="36"/>
  <c r="M93" i="36"/>
  <c r="M101" i="36"/>
  <c r="M109" i="36"/>
  <c r="M114" i="36"/>
  <c r="M126" i="36"/>
  <c r="M63" i="36"/>
  <c r="M87" i="36"/>
  <c r="M123" i="36"/>
  <c r="M132" i="36"/>
  <c r="M105" i="36"/>
  <c r="M113" i="36"/>
  <c r="M117" i="36"/>
  <c r="M125" i="36"/>
  <c r="M62" i="36"/>
  <c r="M96" i="36"/>
  <c r="M108" i="36"/>
  <c r="M82" i="36"/>
  <c r="M26" i="39"/>
  <c r="M38" i="39"/>
  <c r="L87" i="39"/>
  <c r="H48" i="39"/>
  <c r="E87" i="39"/>
  <c r="M19" i="39"/>
  <c r="M48" i="39" s="1"/>
  <c r="M27" i="39"/>
  <c r="M31" i="39"/>
  <c r="M39" i="39"/>
  <c r="M43" i="39"/>
  <c r="M65" i="39"/>
  <c r="M58" i="39"/>
  <c r="M87" i="39" s="1"/>
  <c r="M62" i="39"/>
  <c r="M59" i="39"/>
  <c r="M40" i="39"/>
  <c r="M20" i="39"/>
  <c r="M32" i="39"/>
  <c r="M25" i="39"/>
  <c r="M33" i="39"/>
  <c r="M83" i="39"/>
  <c r="M21" i="39"/>
  <c r="M37" i="39"/>
  <c r="M45" i="39"/>
  <c r="M80" i="39"/>
  <c r="L48" i="39"/>
  <c r="E48" i="39"/>
  <c r="H87" i="39"/>
  <c r="M82" i="38"/>
  <c r="M61" i="38"/>
  <c r="M35" i="38"/>
  <c r="M18" i="38"/>
  <c r="M22" i="38"/>
  <c r="M26" i="38"/>
  <c r="M30" i="38"/>
  <c r="M34" i="38"/>
  <c r="M60" i="38"/>
  <c r="M68" i="38"/>
  <c r="M69" i="38"/>
  <c r="M73" i="38"/>
  <c r="M32" i="38"/>
  <c r="L48" i="38"/>
  <c r="M81" i="38"/>
  <c r="M85" i="38"/>
  <c r="M64" i="38"/>
  <c r="M19" i="38"/>
  <c r="M23" i="38"/>
  <c r="M27" i="38"/>
  <c r="M31" i="38"/>
  <c r="M62" i="38"/>
  <c r="M66" i="38"/>
  <c r="M70" i="38"/>
  <c r="M78" i="38"/>
  <c r="L87" i="38"/>
  <c r="M37" i="38"/>
  <c r="M41" i="38"/>
  <c r="M45" i="38"/>
  <c r="M76" i="38"/>
  <c r="M80" i="38"/>
  <c r="M84" i="38"/>
  <c r="M38" i="38"/>
  <c r="M42" i="38"/>
  <c r="M46" i="38"/>
  <c r="M71" i="38"/>
  <c r="M57" i="38"/>
  <c r="M75" i="38"/>
  <c r="M39" i="38"/>
  <c r="M43" i="38"/>
  <c r="M72" i="38"/>
  <c r="M28" i="38"/>
  <c r="M74" i="38"/>
  <c r="M65" i="38"/>
  <c r="M83" i="38"/>
  <c r="H48" i="38"/>
  <c r="H87" i="38"/>
  <c r="M59" i="38"/>
  <c r="M77" i="38"/>
  <c r="E48" i="38"/>
  <c r="E87" i="38"/>
  <c r="M19" i="37"/>
  <c r="M73" i="37" s="1"/>
  <c r="M83" i="37"/>
  <c r="M84" i="37"/>
  <c r="H137" i="36"/>
  <c r="M86" i="36"/>
  <c r="M104" i="36"/>
  <c r="M122" i="36"/>
  <c r="M71" i="36"/>
  <c r="L137" i="36"/>
  <c r="M97" i="36"/>
  <c r="M115" i="36"/>
  <c r="M133" i="36"/>
  <c r="M70" i="36"/>
  <c r="M94" i="36"/>
  <c r="M112" i="36"/>
  <c r="M130" i="36"/>
  <c r="M66" i="36"/>
  <c r="M69" i="36"/>
  <c r="L73" i="36"/>
  <c r="M92" i="36"/>
  <c r="M110" i="36"/>
  <c r="M128" i="36"/>
  <c r="M85" i="36"/>
  <c r="M103" i="36"/>
  <c r="M121" i="36"/>
  <c r="E137" i="36"/>
  <c r="M61" i="36"/>
  <c r="M64" i="36"/>
  <c r="M67" i="36"/>
  <c r="H73" i="36"/>
  <c r="M137" i="36" l="1"/>
  <c r="M48" i="38"/>
  <c r="M87" i="38"/>
  <c r="M137" i="37"/>
  <c r="A73" i="30" l="1"/>
  <c r="A74" i="30" s="1"/>
  <c r="A75" i="30" s="1"/>
  <c r="E65" i="30"/>
  <c r="D65" i="30"/>
  <c r="C65" i="30"/>
  <c r="C35" i="30" s="1"/>
  <c r="K35" i="30" s="1"/>
  <c r="E64" i="30"/>
  <c r="F65" i="30" s="1"/>
  <c r="I55" i="30"/>
  <c r="H54" i="30"/>
  <c r="H55" i="30" s="1"/>
  <c r="G53" i="30"/>
  <c r="G54" i="30" s="1"/>
  <c r="F52" i="30"/>
  <c r="E51" i="30"/>
  <c r="D50" i="30"/>
  <c r="D51" i="30" s="1"/>
  <c r="C49" i="30"/>
  <c r="I40" i="30"/>
  <c r="H40" i="30"/>
  <c r="K34" i="30"/>
  <c r="K33" i="30"/>
  <c r="B33" i="30"/>
  <c r="B49" i="30" s="1"/>
  <c r="I26" i="30"/>
  <c r="H26" i="30"/>
  <c r="H25" i="30"/>
  <c r="K25" i="30" s="1"/>
  <c r="G24" i="30"/>
  <c r="G26" i="30" s="1"/>
  <c r="F23" i="30"/>
  <c r="K23" i="30" s="1"/>
  <c r="E22" i="30"/>
  <c r="E26" i="30" s="1"/>
  <c r="D21" i="30"/>
  <c r="D26" i="30" s="1"/>
  <c r="C20" i="30"/>
  <c r="C26" i="30" s="1"/>
  <c r="K19" i="30"/>
  <c r="B19" i="30"/>
  <c r="C18" i="30"/>
  <c r="C32" i="30" s="1"/>
  <c r="C48" i="30" s="1"/>
  <c r="K33" i="25"/>
  <c r="C49" i="25"/>
  <c r="K49" i="25" s="1"/>
  <c r="F53" i="30" l="1"/>
  <c r="F26" i="30"/>
  <c r="K22" i="30"/>
  <c r="C50" i="30"/>
  <c r="K50" i="30" s="1"/>
  <c r="H27" i="30"/>
  <c r="E52" i="30"/>
  <c r="M33" i="30"/>
  <c r="I27" i="30"/>
  <c r="K20" i="30"/>
  <c r="M34" i="30" s="1"/>
  <c r="C36" i="30"/>
  <c r="G64" i="30"/>
  <c r="K21" i="30"/>
  <c r="M35" i="30" s="1"/>
  <c r="K49" i="30"/>
  <c r="K24" i="30"/>
  <c r="C51" i="30" l="1"/>
  <c r="C52" i="30" s="1"/>
  <c r="K51" i="30"/>
  <c r="G65" i="30"/>
  <c r="H65" i="30"/>
  <c r="I64" i="30"/>
  <c r="C40" i="30"/>
  <c r="C27" i="30" s="1"/>
  <c r="K26" i="30"/>
  <c r="J65" i="30" l="1"/>
  <c r="I65" i="30"/>
  <c r="K19" i="25" l="1"/>
  <c r="A73" i="25"/>
  <c r="A74" i="25" s="1"/>
  <c r="A75" i="25" s="1"/>
  <c r="G24" i="25"/>
  <c r="G26" i="25" s="1"/>
  <c r="G53" i="25"/>
  <c r="D65" i="25"/>
  <c r="C65" i="25"/>
  <c r="C66" i="25" s="1"/>
  <c r="C36" i="25" s="1"/>
  <c r="E64" i="25"/>
  <c r="E65" i="25" s="1"/>
  <c r="C20" i="25"/>
  <c r="C111" i="22"/>
  <c r="F19" i="16"/>
  <c r="J17" i="28"/>
  <c r="H17" i="28"/>
  <c r="E17" i="28"/>
  <c r="A1" i="28"/>
  <c r="Q17" i="16"/>
  <c r="O17" i="16"/>
  <c r="E17" i="16"/>
  <c r="A1" i="16"/>
  <c r="H26" i="15"/>
  <c r="F26" i="15"/>
  <c r="Q35" i="13"/>
  <c r="Q23" i="13"/>
  <c r="O23" i="13"/>
  <c r="O17" i="13"/>
  <c r="L17" i="13"/>
  <c r="C50" i="25" l="1"/>
  <c r="K20" i="25"/>
  <c r="C35" i="25"/>
  <c r="K24" i="25"/>
  <c r="G54" i="25"/>
  <c r="G64" i="25"/>
  <c r="G65" i="25" s="1"/>
  <c r="F65" i="25"/>
  <c r="C51" i="25" l="1"/>
  <c r="C52" i="25" s="1"/>
  <c r="I64" i="25"/>
  <c r="J65" i="25" s="1"/>
  <c r="H65" i="25"/>
  <c r="I65" i="25"/>
  <c r="F35" i="13" l="1"/>
  <c r="H35" i="13"/>
  <c r="I35" i="13"/>
  <c r="J35" i="13"/>
  <c r="K35" i="13"/>
  <c r="K68" i="8"/>
  <c r="C84" i="8"/>
  <c r="K84" i="8" s="1"/>
  <c r="H9" i="22" l="1"/>
  <c r="H8" i="22" s="1"/>
  <c r="G9" i="22"/>
  <c r="G8" i="22" s="1"/>
  <c r="F9" i="22"/>
  <c r="F8" i="22" s="1"/>
  <c r="E9" i="22"/>
  <c r="D9" i="22"/>
  <c r="D8" i="22" s="1"/>
  <c r="C9" i="22"/>
  <c r="C32" i="8"/>
  <c r="E23" i="46"/>
  <c r="J23" i="46"/>
  <c r="D22" i="46"/>
  <c r="F32" i="46"/>
  <c r="H32" i="46" s="1"/>
  <c r="D33" i="46"/>
  <c r="E33" i="46"/>
  <c r="D15" i="46"/>
  <c r="E15" i="46" s="1"/>
  <c r="F15" i="46" s="1"/>
  <c r="G15" i="46" s="1"/>
  <c r="H15" i="46" s="1"/>
  <c r="I15" i="46" s="1"/>
  <c r="J15" i="46" s="1"/>
  <c r="B10" i="46"/>
  <c r="B49" i="46" s="1"/>
  <c r="B7" i="46"/>
  <c r="B2" i="46"/>
  <c r="B4" i="46"/>
  <c r="D32" i="8"/>
  <c r="E22" i="46" s="1"/>
  <c r="E32" i="8"/>
  <c r="F22" i="46" s="1"/>
  <c r="F32" i="8"/>
  <c r="G22" i="46" s="1"/>
  <c r="G32" i="8"/>
  <c r="H22" i="46" s="1"/>
  <c r="H32" i="8"/>
  <c r="I22" i="46" s="1"/>
  <c r="I32" i="8"/>
  <c r="J22" i="46" s="1"/>
  <c r="I33" i="8"/>
  <c r="C33" i="8"/>
  <c r="D23" i="46" s="1"/>
  <c r="D33" i="8"/>
  <c r="E33" i="8"/>
  <c r="F23" i="46" s="1"/>
  <c r="F33" i="8"/>
  <c r="G23" i="46" s="1"/>
  <c r="G33" i="8"/>
  <c r="H23" i="46" s="1"/>
  <c r="H33" i="8"/>
  <c r="I23" i="46" s="1"/>
  <c r="H35" i="22"/>
  <c r="G35" i="22"/>
  <c r="F35" i="22"/>
  <c r="E35" i="22"/>
  <c r="D35" i="22"/>
  <c r="C35" i="22"/>
  <c r="H26" i="22"/>
  <c r="G26" i="22"/>
  <c r="F26" i="22"/>
  <c r="E26" i="22"/>
  <c r="D26" i="22"/>
  <c r="C26" i="22"/>
  <c r="C54" i="22"/>
  <c r="C4" i="22"/>
  <c r="C5" i="22"/>
  <c r="B10" i="29"/>
  <c r="B46" i="29" s="1"/>
  <c r="E33" i="29"/>
  <c r="D33" i="29"/>
  <c r="F32" i="29"/>
  <c r="G33" i="29" s="1"/>
  <c r="D40" i="46" l="1" a="1"/>
  <c r="D40" i="46" s="1"/>
  <c r="E8" i="22"/>
  <c r="A49" i="22"/>
  <c r="C8" i="22"/>
  <c r="K22" i="46"/>
  <c r="K23" i="46"/>
  <c r="D39" i="46" a="1"/>
  <c r="D39" i="46" s="1"/>
  <c r="G33" i="46"/>
  <c r="F33" i="46"/>
  <c r="H33" i="46"/>
  <c r="I33" i="46"/>
  <c r="J32" i="46"/>
  <c r="E39" i="46" a="1"/>
  <c r="E39" i="46" s="1"/>
  <c r="E40" i="46" a="1"/>
  <c r="E40" i="46" s="1"/>
  <c r="C50" i="22"/>
  <c r="D50" i="22" s="1"/>
  <c r="C49" i="22"/>
  <c r="C51" i="22"/>
  <c r="D51" i="22" s="1"/>
  <c r="E51" i="22"/>
  <c r="C70" i="22"/>
  <c r="C81" i="22" s="1"/>
  <c r="C94" i="22" s="1"/>
  <c r="C110" i="22" s="1"/>
  <c r="D7" i="22"/>
  <c r="H32" i="29"/>
  <c r="I33" i="29" s="1"/>
  <c r="F33" i="29"/>
  <c r="P4" i="7"/>
  <c r="D49" i="22" l="1"/>
  <c r="D62" i="22" s="1"/>
  <c r="C62" i="22"/>
  <c r="C61" i="22"/>
  <c r="E58" i="22"/>
  <c r="F20" i="29" s="1"/>
  <c r="E62" i="22"/>
  <c r="F24" i="29" s="1"/>
  <c r="D52" i="46" a="1"/>
  <c r="D52" i="46" s="1"/>
  <c r="D53" i="46" a="1"/>
  <c r="D53" i="46" s="1"/>
  <c r="E56" i="22"/>
  <c r="F18" i="29" s="1"/>
  <c r="E57" i="22"/>
  <c r="F19" i="29" s="1"/>
  <c r="D57" i="22"/>
  <c r="E19" i="29" s="1"/>
  <c r="F40" i="46" a="1"/>
  <c r="F40" i="46" s="1"/>
  <c r="F39" i="46" a="1"/>
  <c r="F39" i="46" s="1"/>
  <c r="G40" i="46" a="1"/>
  <c r="G40" i="46" s="1"/>
  <c r="G39" i="46" a="1"/>
  <c r="G39" i="46" s="1"/>
  <c r="J33" i="46"/>
  <c r="K33" i="46"/>
  <c r="I40" i="46" a="1"/>
  <c r="I40" i="46" s="1"/>
  <c r="I39" i="46" a="1"/>
  <c r="I39" i="46" s="1"/>
  <c r="H40" i="46" a="1"/>
  <c r="H40" i="46" s="1"/>
  <c r="H39" i="46" a="1"/>
  <c r="H39" i="46" s="1"/>
  <c r="C57" i="22"/>
  <c r="D19" i="29" s="1"/>
  <c r="D23" i="29"/>
  <c r="F51" i="22"/>
  <c r="D24" i="29"/>
  <c r="C56" i="22"/>
  <c r="C58" i="22"/>
  <c r="E61" i="22"/>
  <c r="F23" i="29" s="1"/>
  <c r="G51" i="22"/>
  <c r="H51" i="22"/>
  <c r="D54" i="22"/>
  <c r="E7" i="22"/>
  <c r="D58" i="22"/>
  <c r="E20" i="29" s="1"/>
  <c r="D61" i="22"/>
  <c r="E23" i="29" s="1"/>
  <c r="E24" i="29"/>
  <c r="D56" i="22"/>
  <c r="E18" i="29" s="1"/>
  <c r="J32" i="29"/>
  <c r="H33" i="29"/>
  <c r="K18" i="44"/>
  <c r="C7" i="7"/>
  <c r="C6" i="7"/>
  <c r="D15" i="44"/>
  <c r="D33" i="44" s="1" a="1"/>
  <c r="D33" i="44" s="1"/>
  <c r="B10" i="44"/>
  <c r="B47" i="44" s="1"/>
  <c r="F31" i="44"/>
  <c r="G32" i="44" s="1"/>
  <c r="K19" i="44"/>
  <c r="K20" i="44"/>
  <c r="K21" i="44"/>
  <c r="K22" i="44"/>
  <c r="K17" i="44"/>
  <c r="J24" i="44"/>
  <c r="E32" i="44"/>
  <c r="D32" i="44"/>
  <c r="G57" i="22" l="1"/>
  <c r="H19" i="29" s="1"/>
  <c r="G62" i="22"/>
  <c r="H61" i="22"/>
  <c r="I23" i="29" s="1"/>
  <c r="H62" i="22"/>
  <c r="I24" i="29" s="1"/>
  <c r="F57" i="22"/>
  <c r="G19" i="29" s="1"/>
  <c r="F62" i="22"/>
  <c r="G24" i="29" s="1"/>
  <c r="D18" i="29"/>
  <c r="C55" i="22"/>
  <c r="C71" i="22" s="1"/>
  <c r="F58" i="22"/>
  <c r="G20" i="29" s="1"/>
  <c r="D193" i="5"/>
  <c r="D123" i="5"/>
  <c r="F56" i="22"/>
  <c r="G18" i="29" s="1"/>
  <c r="K40" i="46" a="1"/>
  <c r="K40" i="46" s="1"/>
  <c r="K39" i="46" a="1"/>
  <c r="K39" i="46" s="1"/>
  <c r="J40" i="46" a="1"/>
  <c r="J40" i="46" s="1"/>
  <c r="J39" i="46" a="1"/>
  <c r="J39" i="46" s="1"/>
  <c r="F61" i="22"/>
  <c r="G23" i="29" s="1"/>
  <c r="H57" i="22"/>
  <c r="I19" i="29" s="1"/>
  <c r="D20" i="29"/>
  <c r="E55" i="22"/>
  <c r="E71" i="22" s="1"/>
  <c r="H24" i="29"/>
  <c r="G61" i="22"/>
  <c r="H23" i="29" s="1"/>
  <c r="G56" i="22"/>
  <c r="H18" i="29" s="1"/>
  <c r="G58" i="22"/>
  <c r="H20" i="29" s="1"/>
  <c r="H58" i="22"/>
  <c r="I20" i="29" s="1"/>
  <c r="H56" i="22"/>
  <c r="D55" i="22"/>
  <c r="F7" i="22"/>
  <c r="E54" i="22"/>
  <c r="K33" i="29"/>
  <c r="J33" i="29"/>
  <c r="D34" i="44" a="1"/>
  <c r="D34" i="44" s="1"/>
  <c r="D37" i="44" a="1"/>
  <c r="D37" i="44" s="1"/>
  <c r="D38" i="44" a="1"/>
  <c r="D38" i="44" s="1"/>
  <c r="D36" i="44" a="1"/>
  <c r="D36" i="44" s="1"/>
  <c r="D35" i="44" a="1"/>
  <c r="D35" i="44" s="1"/>
  <c r="F32" i="44"/>
  <c r="H31" i="44"/>
  <c r="C83" i="22" l="1"/>
  <c r="C88" i="22" s="1"/>
  <c r="F55" i="22"/>
  <c r="H55" i="22"/>
  <c r="I18" i="29"/>
  <c r="G55" i="22"/>
  <c r="F54" i="22"/>
  <c r="G7" i="22"/>
  <c r="H32" i="44"/>
  <c r="J31" i="44"/>
  <c r="I32" i="44"/>
  <c r="H7" i="22" l="1"/>
  <c r="H54" i="22" s="1"/>
  <c r="G54" i="22"/>
  <c r="K32" i="44"/>
  <c r="J32" i="44"/>
  <c r="I24" i="44" l="1"/>
  <c r="H24" i="44"/>
  <c r="G24" i="44"/>
  <c r="F24" i="44"/>
  <c r="E24" i="44"/>
  <c r="D24" i="44"/>
  <c r="D25" i="44" s="1"/>
  <c r="B7" i="44"/>
  <c r="D48" i="44" s="1" a="1"/>
  <c r="D48" i="44" s="1"/>
  <c r="B4" i="44"/>
  <c r="B2" i="44"/>
  <c r="H27" i="7"/>
  <c r="E24" i="7"/>
  <c r="D23" i="7"/>
  <c r="K24" i="44" l="1"/>
  <c r="E15" i="44"/>
  <c r="E34" i="44" l="1" a="1"/>
  <c r="E34" i="44" s="1"/>
  <c r="E35" i="44" a="1"/>
  <c r="E35" i="44" s="1"/>
  <c r="E37" i="44" a="1"/>
  <c r="E37" i="44" s="1"/>
  <c r="E38" i="44" a="1"/>
  <c r="E38" i="44" s="1"/>
  <c r="E33" i="44" a="1"/>
  <c r="E33" i="44" s="1"/>
  <c r="E36" i="44" a="1"/>
  <c r="E36" i="44" s="1"/>
  <c r="F34" i="44" a="1"/>
  <c r="F34" i="44" s="1"/>
  <c r="F37" i="44" a="1"/>
  <c r="F37" i="44" s="1"/>
  <c r="F38" i="44" a="1"/>
  <c r="F38" i="44" s="1"/>
  <c r="F33" i="44" a="1"/>
  <c r="F33" i="44" s="1"/>
  <c r="F35" i="44" a="1"/>
  <c r="F35" i="44" s="1"/>
  <c r="F36" i="44" a="1"/>
  <c r="F36" i="44" s="1"/>
  <c r="F15" i="44"/>
  <c r="G33" i="44" s="1" a="1"/>
  <c r="G33" i="44" s="1"/>
  <c r="H36" i="44" l="1" a="1"/>
  <c r="H36" i="44" s="1"/>
  <c r="H37" i="44" a="1"/>
  <c r="H37" i="44" s="1"/>
  <c r="H34" i="44" a="1"/>
  <c r="H34" i="44" s="1"/>
  <c r="H33" i="44" a="1"/>
  <c r="H33" i="44" s="1"/>
  <c r="H35" i="44" a="1"/>
  <c r="H35" i="44" s="1"/>
  <c r="G34" i="44" a="1"/>
  <c r="G34" i="44" s="1"/>
  <c r="G38" i="44" a="1"/>
  <c r="G38" i="44" s="1"/>
  <c r="G35" i="44" a="1"/>
  <c r="G35" i="44" s="1"/>
  <c r="G36" i="44" a="1"/>
  <c r="G36" i="44" s="1"/>
  <c r="H38" i="44" a="1"/>
  <c r="H38" i="44" s="1"/>
  <c r="G37" i="44" a="1"/>
  <c r="G37" i="44" s="1"/>
  <c r="G15" i="44"/>
  <c r="I35" i="44" s="1" a="1"/>
  <c r="I35" i="44" s="1"/>
  <c r="D49" i="44" l="1" a="1"/>
  <c r="D49" i="44" s="1"/>
  <c r="D96" i="5" s="1"/>
  <c r="I33" i="44" a="1"/>
  <c r="I33" i="44" s="1"/>
  <c r="J36" i="44" a="1"/>
  <c r="J36" i="44" s="1"/>
  <c r="J37" i="44" a="1"/>
  <c r="J37" i="44" s="1"/>
  <c r="J35" i="44" a="1"/>
  <c r="J35" i="44" s="1"/>
  <c r="I37" i="44" a="1"/>
  <c r="I37" i="44" s="1"/>
  <c r="D51" i="44" s="1" a="1"/>
  <c r="D51" i="44" s="1"/>
  <c r="D190" i="5" s="1"/>
  <c r="K33" i="44" a="1"/>
  <c r="K33" i="44" s="1"/>
  <c r="I36" i="44" a="1"/>
  <c r="I36" i="44" s="1"/>
  <c r="D50" i="44" s="1" a="1"/>
  <c r="D50" i="44" s="1"/>
  <c r="D120" i="5" s="1"/>
  <c r="J34" i="44" a="1"/>
  <c r="J34" i="44" s="1"/>
  <c r="J38" i="44" a="1"/>
  <c r="J38" i="44" s="1"/>
  <c r="J33" i="44" a="1"/>
  <c r="J33" i="44" s="1"/>
  <c r="I34" i="44" a="1"/>
  <c r="I34" i="44" s="1"/>
  <c r="I38" i="44" a="1"/>
  <c r="I38" i="44" s="1"/>
  <c r="G40" i="44"/>
  <c r="D40" i="44"/>
  <c r="E40" i="44"/>
  <c r="H40" i="44"/>
  <c r="H15" i="44"/>
  <c r="K36" i="44" s="1" a="1"/>
  <c r="K36" i="44" s="1"/>
  <c r="I40" i="44" l="1"/>
  <c r="K37" i="44" a="1"/>
  <c r="K37" i="44" s="1"/>
  <c r="K38" i="44" a="1"/>
  <c r="K38" i="44" s="1"/>
  <c r="K34" i="44" a="1"/>
  <c r="K34" i="44" s="1"/>
  <c r="K35" i="44" a="1"/>
  <c r="K35" i="44" s="1"/>
  <c r="J40" i="44"/>
  <c r="F40" i="44"/>
  <c r="I15" i="44"/>
  <c r="D53" i="44" l="1"/>
  <c r="D24" i="5"/>
  <c r="J15" i="44"/>
  <c r="K40" i="44"/>
  <c r="H57" i="7"/>
  <c r="H58" i="7" s="1"/>
  <c r="I58" i="7"/>
  <c r="G56" i="7"/>
  <c r="K35" i="7"/>
  <c r="D202" i="5"/>
  <c r="E206" i="5"/>
  <c r="D206" i="5"/>
  <c r="E198" i="5"/>
  <c r="D198" i="5"/>
  <c r="D133" i="5"/>
  <c r="E133" i="5"/>
  <c r="E48" i="5"/>
  <c r="D48" i="5"/>
  <c r="E128" i="5"/>
  <c r="D128" i="5"/>
  <c r="E38" i="5"/>
  <c r="E143" i="5"/>
  <c r="P56" i="2" l="1"/>
  <c r="G79" i="2"/>
  <c r="G78" i="2"/>
  <c r="G77" i="2"/>
  <c r="G61" i="2"/>
  <c r="D143" i="5" l="1"/>
  <c r="E138" i="5"/>
  <c r="D138" i="5"/>
  <c r="O61" i="2" l="1"/>
  <c r="N61" i="2"/>
  <c r="M61" i="2"/>
  <c r="L61" i="2"/>
  <c r="K61" i="2"/>
  <c r="J61" i="2"/>
  <c r="I61" i="2"/>
  <c r="H61" i="2"/>
  <c r="P64" i="2"/>
  <c r="P63" i="2"/>
  <c r="O44" i="2"/>
  <c r="N44" i="2"/>
  <c r="M44" i="2"/>
  <c r="L44" i="2"/>
  <c r="K44" i="2"/>
  <c r="J44" i="2"/>
  <c r="I44" i="2"/>
  <c r="H44" i="2"/>
  <c r="G44" i="2"/>
  <c r="P59" i="2"/>
  <c r="O21" i="2"/>
  <c r="N21" i="2"/>
  <c r="M21" i="2"/>
  <c r="L21" i="2"/>
  <c r="K21" i="2"/>
  <c r="J21" i="2"/>
  <c r="I21" i="2"/>
  <c r="H21" i="2"/>
  <c r="G21" i="2"/>
  <c r="P24" i="2"/>
  <c r="P23" i="2"/>
  <c r="O11" i="2"/>
  <c r="N11" i="2"/>
  <c r="M11" i="2"/>
  <c r="L11" i="2"/>
  <c r="K11" i="2"/>
  <c r="J11" i="2"/>
  <c r="I11" i="2"/>
  <c r="H11" i="2"/>
  <c r="G11" i="2"/>
  <c r="P19" i="2"/>
  <c r="I74" i="2" l="1"/>
  <c r="K74" i="2"/>
  <c r="I35" i="2"/>
  <c r="L74" i="2"/>
  <c r="L35" i="2"/>
  <c r="O74" i="2"/>
  <c r="H74" i="2"/>
  <c r="O35" i="2"/>
  <c r="G35" i="2"/>
  <c r="N35" i="2"/>
  <c r="J78" i="2"/>
  <c r="M78" i="2"/>
  <c r="P61" i="2"/>
  <c r="L77" i="2"/>
  <c r="J77" i="2"/>
  <c r="M77" i="2"/>
  <c r="O77" i="2"/>
  <c r="H35" i="2"/>
  <c r="K35" i="2"/>
  <c r="N74" i="2"/>
  <c r="I77" i="2"/>
  <c r="N78" i="2"/>
  <c r="M74" i="2"/>
  <c r="G74" i="2"/>
  <c r="H78" i="2"/>
  <c r="K78" i="2"/>
  <c r="J74" i="2"/>
  <c r="N77" i="2"/>
  <c r="I78" i="2"/>
  <c r="L78" i="2"/>
  <c r="O78" i="2"/>
  <c r="J35" i="2"/>
  <c r="M35" i="2"/>
  <c r="P21" i="2"/>
  <c r="H77" i="2"/>
  <c r="K77" i="2"/>
  <c r="D13" i="42" l="1"/>
  <c r="C13" i="42"/>
  <c r="B2" i="42"/>
  <c r="C21" i="33" l="1"/>
  <c r="B21" i="33"/>
  <c r="E79" i="5" l="1"/>
  <c r="D38" i="5"/>
  <c r="E21" i="4" l="1"/>
  <c r="D16" i="4"/>
  <c r="H25" i="25" l="1"/>
  <c r="K25" i="25" s="1"/>
  <c r="F25" i="7"/>
  <c r="G26" i="7"/>
  <c r="G57" i="7" s="1"/>
  <c r="H28" i="7" l="1"/>
  <c r="K27" i="7"/>
  <c r="I28" i="7"/>
  <c r="J25" i="44" s="1"/>
  <c r="K26" i="7"/>
  <c r="G28" i="7"/>
  <c r="H25" i="44" s="1"/>
  <c r="K25" i="7"/>
  <c r="F28" i="7"/>
  <c r="G25" i="44" s="1"/>
  <c r="J26" i="15"/>
  <c r="I26" i="15"/>
  <c r="G26" i="15"/>
  <c r="E26" i="15"/>
  <c r="P16" i="15"/>
  <c r="N16" i="15"/>
  <c r="E16" i="15"/>
  <c r="A1" i="15"/>
  <c r="L29" i="13"/>
  <c r="L23" i="13"/>
  <c r="L20" i="13"/>
  <c r="Q15" i="13"/>
  <c r="O15" i="13"/>
  <c r="F15" i="13"/>
  <c r="A1" i="13"/>
  <c r="I25" i="44" l="1"/>
  <c r="O29" i="13"/>
  <c r="Q29" i="13" s="1"/>
  <c r="O20" i="13"/>
  <c r="Q20" i="13" s="1"/>
  <c r="E28" i="7" l="1"/>
  <c r="K24" i="7"/>
  <c r="K21" i="7"/>
  <c r="D28" i="7"/>
  <c r="K23" i="7"/>
  <c r="K22" i="7"/>
  <c r="Q17" i="13"/>
  <c r="E25" i="44" l="1"/>
  <c r="F25" i="44"/>
  <c r="A26" i="5" l="1"/>
  <c r="E57" i="5" l="1"/>
  <c r="E56" i="5" l="1"/>
  <c r="D56" i="5"/>
  <c r="D55" i="5" s="1"/>
  <c r="B1" i="2"/>
  <c r="B61" i="1"/>
  <c r="B60" i="1"/>
  <c r="B59" i="1"/>
  <c r="B49" i="1"/>
  <c r="B48" i="1"/>
  <c r="B46" i="1"/>
  <c r="B45" i="1"/>
  <c r="B44" i="1"/>
  <c r="B42" i="1"/>
  <c r="B39" i="1"/>
  <c r="B38" i="1"/>
  <c r="K2" i="40"/>
  <c r="K1" i="40"/>
  <c r="B4" i="39"/>
  <c r="K1" i="39"/>
  <c r="K1" i="38"/>
  <c r="B4" i="38"/>
  <c r="B4" i="37"/>
  <c r="L1" i="37"/>
  <c r="O1" i="36"/>
  <c r="E54" i="36"/>
  <c r="M54" i="36" s="1"/>
  <c r="B4" i="36"/>
  <c r="E60" i="36"/>
  <c r="M60" i="36" s="1"/>
  <c r="E59" i="36"/>
  <c r="M59" i="36" s="1"/>
  <c r="E58" i="36"/>
  <c r="M58" i="36" s="1"/>
  <c r="E57" i="36"/>
  <c r="M57" i="36" s="1"/>
  <c r="E56" i="36"/>
  <c r="M56" i="36" s="1"/>
  <c r="E55" i="36"/>
  <c r="M55" i="36" s="1"/>
  <c r="E53" i="36"/>
  <c r="M53" i="36" s="1"/>
  <c r="E52" i="36"/>
  <c r="M52" i="36" s="1"/>
  <c r="E51" i="36"/>
  <c r="M51" i="36" s="1"/>
  <c r="E50" i="36"/>
  <c r="M50" i="36" s="1"/>
  <c r="E49" i="36"/>
  <c r="M49" i="36" s="1"/>
  <c r="E48" i="36"/>
  <c r="M48" i="36" s="1"/>
  <c r="E47" i="36"/>
  <c r="M47" i="36" s="1"/>
  <c r="E46" i="36"/>
  <c r="M46" i="36" s="1"/>
  <c r="E45" i="36"/>
  <c r="M45" i="36" s="1"/>
  <c r="E44" i="36"/>
  <c r="M44" i="36" s="1"/>
  <c r="E43" i="36"/>
  <c r="M43" i="36" s="1"/>
  <c r="E42" i="36"/>
  <c r="M42" i="36" s="1"/>
  <c r="E41" i="36"/>
  <c r="M41" i="36" s="1"/>
  <c r="E40" i="36"/>
  <c r="M40" i="36" s="1"/>
  <c r="E39" i="36"/>
  <c r="M39" i="36" s="1"/>
  <c r="E38" i="36"/>
  <c r="M38" i="36" s="1"/>
  <c r="E37" i="36"/>
  <c r="M37" i="36" s="1"/>
  <c r="E36" i="36"/>
  <c r="M36" i="36" s="1"/>
  <c r="E35" i="36"/>
  <c r="M35" i="36" s="1"/>
  <c r="E34" i="36"/>
  <c r="M34" i="36" s="1"/>
  <c r="E33" i="36"/>
  <c r="M33" i="36" s="1"/>
  <c r="E32" i="36"/>
  <c r="M32" i="36" s="1"/>
  <c r="E31" i="36"/>
  <c r="M31" i="36" s="1"/>
  <c r="E30" i="36"/>
  <c r="M30" i="36" s="1"/>
  <c r="E29" i="36"/>
  <c r="M29" i="36" s="1"/>
  <c r="E28" i="36"/>
  <c r="M28" i="36" s="1"/>
  <c r="E27" i="36"/>
  <c r="M27" i="36" s="1"/>
  <c r="E26" i="36"/>
  <c r="M26" i="36" s="1"/>
  <c r="E25" i="36"/>
  <c r="M25" i="36" s="1"/>
  <c r="E24" i="36"/>
  <c r="M24" i="36" s="1"/>
  <c r="E23" i="36"/>
  <c r="M23" i="36" s="1"/>
  <c r="E22" i="36"/>
  <c r="M22" i="36" s="1"/>
  <c r="E21" i="36"/>
  <c r="M21" i="36" s="1"/>
  <c r="E20" i="36"/>
  <c r="M20" i="36" s="1"/>
  <c r="E19" i="36"/>
  <c r="M19" i="36" s="1"/>
  <c r="E18" i="36"/>
  <c r="M18" i="36" s="1"/>
  <c r="D32" i="40" l="1"/>
  <c r="E32" i="40"/>
  <c r="D18" i="40"/>
  <c r="E18" i="40"/>
  <c r="D19" i="40"/>
  <c r="E15" i="40"/>
  <c r="D15" i="40"/>
  <c r="D14" i="40"/>
  <c r="D7" i="40"/>
  <c r="E14" i="40"/>
  <c r="E8" i="40"/>
  <c r="E7" i="40"/>
  <c r="E19" i="40"/>
  <c r="D8" i="40"/>
  <c r="M54" i="39"/>
  <c r="E54" i="39"/>
  <c r="C54" i="39"/>
  <c r="M15" i="39"/>
  <c r="E15" i="39"/>
  <c r="C15" i="39"/>
  <c r="F55" i="39"/>
  <c r="I15" i="39"/>
  <c r="F15" i="39"/>
  <c r="J54" i="39"/>
  <c r="I54" i="39"/>
  <c r="D15" i="39"/>
  <c r="F54" i="39"/>
  <c r="L16" i="39"/>
  <c r="K16" i="39"/>
  <c r="A14" i="39"/>
  <c r="D54" i="39"/>
  <c r="J16" i="39"/>
  <c r="L55" i="39"/>
  <c r="H16" i="39"/>
  <c r="K55" i="39"/>
  <c r="A53" i="39"/>
  <c r="G16" i="39"/>
  <c r="J55" i="39"/>
  <c r="F16" i="39"/>
  <c r="H55" i="39"/>
  <c r="G55" i="39"/>
  <c r="J15" i="39"/>
  <c r="J55" i="38"/>
  <c r="L16" i="38"/>
  <c r="C15" i="38"/>
  <c r="J16" i="38"/>
  <c r="M54" i="38"/>
  <c r="G16" i="38"/>
  <c r="J54" i="38"/>
  <c r="F16" i="38"/>
  <c r="I54" i="38"/>
  <c r="M15" i="38"/>
  <c r="E54" i="38"/>
  <c r="A14" i="38"/>
  <c r="F55" i="38"/>
  <c r="H16" i="38"/>
  <c r="F54" i="38"/>
  <c r="J15" i="38"/>
  <c r="I15" i="38"/>
  <c r="D54" i="38"/>
  <c r="F15" i="38"/>
  <c r="K55" i="38"/>
  <c r="K16" i="38"/>
  <c r="L55" i="38"/>
  <c r="C54" i="38"/>
  <c r="E15" i="38"/>
  <c r="A53" i="38"/>
  <c r="D15" i="38"/>
  <c r="H55" i="38"/>
  <c r="G55" i="38"/>
  <c r="M15" i="37"/>
  <c r="E15" i="37"/>
  <c r="M79" i="37"/>
  <c r="C15" i="37"/>
  <c r="E79" i="37"/>
  <c r="C79" i="37"/>
  <c r="A78" i="37"/>
  <c r="A14" i="37"/>
  <c r="J16" i="37"/>
  <c r="J79" i="37"/>
  <c r="I79" i="37"/>
  <c r="J15" i="37"/>
  <c r="F79" i="37"/>
  <c r="I15" i="37"/>
  <c r="F16" i="37"/>
  <c r="F15" i="37"/>
  <c r="L80" i="37"/>
  <c r="D15" i="37"/>
  <c r="L16" i="37"/>
  <c r="G80" i="37"/>
  <c r="H16" i="37"/>
  <c r="G16" i="37"/>
  <c r="D79" i="37"/>
  <c r="K80" i="37"/>
  <c r="J80" i="37"/>
  <c r="K16" i="37"/>
  <c r="H80" i="37"/>
  <c r="F80" i="37"/>
  <c r="J79" i="36"/>
  <c r="E79" i="36"/>
  <c r="I79" i="36"/>
  <c r="D79" i="36"/>
  <c r="E15" i="36"/>
  <c r="C79" i="36"/>
  <c r="J15" i="36"/>
  <c r="K80" i="36"/>
  <c r="I15" i="36"/>
  <c r="J80" i="36"/>
  <c r="H80" i="36"/>
  <c r="C15" i="36"/>
  <c r="F80" i="36"/>
  <c r="M79" i="36"/>
  <c r="F79" i="36"/>
  <c r="A14" i="36"/>
  <c r="D15" i="36"/>
  <c r="G80" i="36"/>
  <c r="K16" i="36"/>
  <c r="G16" i="36"/>
  <c r="A78" i="36"/>
  <c r="M15" i="36"/>
  <c r="L80" i="36"/>
  <c r="F15" i="36"/>
  <c r="L16" i="36"/>
  <c r="J16" i="36"/>
  <c r="E73" i="36"/>
  <c r="F16" i="36"/>
  <c r="H16" i="36"/>
  <c r="B11" i="40"/>
  <c r="B32" i="40"/>
  <c r="B26" i="40"/>
  <c r="B7" i="40"/>
  <c r="D4" i="40"/>
  <c r="E4" i="40"/>
  <c r="B22" i="40"/>
  <c r="M73" i="36"/>
  <c r="B2" i="34"/>
  <c r="C4" i="33"/>
  <c r="A13" i="33"/>
  <c r="A10" i="33"/>
  <c r="C6" i="33"/>
  <c r="B6" i="33"/>
  <c r="C3" i="33"/>
  <c r="D22" i="40" l="1"/>
  <c r="E22" i="40"/>
  <c r="D11" i="40"/>
  <c r="D23" i="40"/>
  <c r="E23" i="40"/>
  <c r="E11" i="40"/>
  <c r="C32" i="33"/>
  <c r="B32" i="33"/>
  <c r="C7" i="42"/>
  <c r="D7" i="42"/>
  <c r="D8" i="34"/>
  <c r="D8" i="42"/>
  <c r="C8" i="42"/>
  <c r="D9" i="42"/>
  <c r="C9" i="42"/>
  <c r="C7" i="34"/>
  <c r="B28" i="40"/>
  <c r="D7" i="34"/>
  <c r="C9" i="34"/>
  <c r="C8" i="34"/>
  <c r="D9" i="34"/>
  <c r="B19" i="33"/>
  <c r="B31" i="33" s="1"/>
  <c r="C19" i="33"/>
  <c r="C13" i="34" l="1"/>
  <c r="C12" i="34"/>
  <c r="D12" i="34"/>
  <c r="D13" i="34"/>
  <c r="C31" i="33"/>
  <c r="D26" i="40"/>
  <c r="E26" i="40"/>
  <c r="E29" i="40" s="1"/>
  <c r="C15" i="34" l="1"/>
  <c r="B20" i="33" s="1"/>
  <c r="B23" i="33" s="1"/>
  <c r="E34" i="40"/>
  <c r="C33" i="33" s="1"/>
  <c r="C35" i="33" s="1"/>
  <c r="D29" i="40"/>
  <c r="D34" i="40" s="1"/>
  <c r="B33" i="33" s="1"/>
  <c r="B35" i="33" s="1"/>
  <c r="D15" i="34"/>
  <c r="C20" i="33" s="1"/>
  <c r="C23" i="33" s="1"/>
  <c r="L24" i="16"/>
  <c r="F23" i="25"/>
  <c r="K23" i="25" s="1"/>
  <c r="C37" i="33" l="1"/>
  <c r="I10" i="30" s="1"/>
  <c r="C25" i="33"/>
  <c r="I10" i="25" s="1"/>
  <c r="O24" i="16"/>
  <c r="Q24" i="16" s="1"/>
  <c r="F114" i="22"/>
  <c r="G115" i="22"/>
  <c r="H116" i="22"/>
  <c r="G88" i="8"/>
  <c r="H89" i="8"/>
  <c r="I90" i="8"/>
  <c r="F87" i="8"/>
  <c r="D21" i="25" l="1"/>
  <c r="K21" i="25" s="1"/>
  <c r="I55" i="25"/>
  <c r="H54" i="25"/>
  <c r="F52" i="25"/>
  <c r="I40" i="25"/>
  <c r="K34" i="25"/>
  <c r="F26" i="25"/>
  <c r="E22" i="25"/>
  <c r="K22" i="25" s="1"/>
  <c r="K26" i="25" l="1"/>
  <c r="H40" i="25"/>
  <c r="M34" i="25"/>
  <c r="H26" i="25"/>
  <c r="H55" i="25"/>
  <c r="D26" i="25"/>
  <c r="F53" i="25"/>
  <c r="E26" i="25"/>
  <c r="I26" i="25"/>
  <c r="I27" i="25" s="1"/>
  <c r="N3" i="22"/>
  <c r="B7" i="29"/>
  <c r="B4" i="29"/>
  <c r="B2" i="29"/>
  <c r="H70" i="22"/>
  <c r="H81" i="22" s="1"/>
  <c r="H94" i="22" s="1"/>
  <c r="H110" i="22" s="1"/>
  <c r="G70" i="22"/>
  <c r="B86" i="22" s="1"/>
  <c r="B99" i="22" s="1"/>
  <c r="B115" i="22" s="1"/>
  <c r="F70" i="22"/>
  <c r="B85" i="22" s="1"/>
  <c r="B98" i="22" s="1"/>
  <c r="B114" i="22" s="1"/>
  <c r="E70" i="22"/>
  <c r="D70" i="22"/>
  <c r="H27" i="25" l="1"/>
  <c r="B87" i="22"/>
  <c r="B100" i="22" s="1"/>
  <c r="B116" i="22" s="1"/>
  <c r="D7" i="30"/>
  <c r="G81" i="22"/>
  <c r="G94" i="22" s="1"/>
  <c r="G110" i="22" s="1"/>
  <c r="F81" i="22"/>
  <c r="F94" i="22" s="1"/>
  <c r="F110" i="22" s="1"/>
  <c r="D18" i="30" l="1"/>
  <c r="D32" i="30" s="1"/>
  <c r="D48" i="30" s="1"/>
  <c r="D66" i="30"/>
  <c r="B20" i="30"/>
  <c r="B34" i="30" s="1"/>
  <c r="B50" i="30" s="1"/>
  <c r="E66" i="30"/>
  <c r="E7" i="30"/>
  <c r="E16" i="29"/>
  <c r="H24" i="28"/>
  <c r="J24" i="28" s="1"/>
  <c r="H21" i="28"/>
  <c r="H19" i="28" s="1"/>
  <c r="H27" i="28" s="1"/>
  <c r="E19" i="28"/>
  <c r="E27" i="28" s="1"/>
  <c r="B47" i="1"/>
  <c r="L30" i="16"/>
  <c r="O30" i="16" s="1"/>
  <c r="Q30" i="16" s="1"/>
  <c r="L33" i="16"/>
  <c r="O33" i="16" s="1"/>
  <c r="L27" i="16"/>
  <c r="O27" i="16" s="1"/>
  <c r="L21" i="16"/>
  <c r="K19" i="16"/>
  <c r="K36" i="16" s="1"/>
  <c r="J19" i="16"/>
  <c r="J36" i="16" s="1"/>
  <c r="I19" i="16"/>
  <c r="I36" i="16" s="1"/>
  <c r="H19" i="16"/>
  <c r="H36" i="16" s="1"/>
  <c r="G19" i="16"/>
  <c r="G36" i="16" s="1"/>
  <c r="F36" i="16"/>
  <c r="K23" i="15"/>
  <c r="N23" i="15" s="1"/>
  <c r="P23" i="15" s="1"/>
  <c r="K20" i="15"/>
  <c r="N20" i="15" s="1"/>
  <c r="N26" i="15" s="1"/>
  <c r="L26" i="13"/>
  <c r="L35" i="13" s="1"/>
  <c r="F7" i="30" l="1"/>
  <c r="E18" i="30"/>
  <c r="E32" i="30" s="1"/>
  <c r="E48" i="30" s="1"/>
  <c r="B21" i="30"/>
  <c r="B35" i="30" s="1"/>
  <c r="B51" i="30" s="1"/>
  <c r="G66" i="30"/>
  <c r="H66" i="30"/>
  <c r="F38" i="30" s="1"/>
  <c r="F66" i="30"/>
  <c r="E37" i="30" s="1"/>
  <c r="D37" i="30"/>
  <c r="D36" i="30"/>
  <c r="B72" i="30"/>
  <c r="J21" i="28"/>
  <c r="J19" i="28" s="1"/>
  <c r="J27" i="28" s="1"/>
  <c r="Q27" i="16"/>
  <c r="Q33" i="16"/>
  <c r="O21" i="16"/>
  <c r="Q21" i="16" s="1"/>
  <c r="P20" i="15"/>
  <c r="P26" i="15" s="1"/>
  <c r="K26" i="15"/>
  <c r="O26" i="13"/>
  <c r="O35" i="13" s="1"/>
  <c r="F16" i="29"/>
  <c r="L19" i="16"/>
  <c r="L36" i="16" s="1"/>
  <c r="E86" i="8"/>
  <c r="D85" i="8"/>
  <c r="B59" i="8"/>
  <c r="B73" i="8" s="1"/>
  <c r="B90" i="8" s="1"/>
  <c r="B58" i="8"/>
  <c r="B72" i="8" s="1"/>
  <c r="B89" i="8" s="1"/>
  <c r="I17" i="8"/>
  <c r="H17" i="8"/>
  <c r="I8" i="8"/>
  <c r="H8" i="8"/>
  <c r="K37" i="30" l="1"/>
  <c r="M37" i="30" s="1"/>
  <c r="D40" i="30"/>
  <c r="D27" i="30" s="1"/>
  <c r="D52" i="30"/>
  <c r="K36" i="30"/>
  <c r="B73" i="30"/>
  <c r="E53" i="30"/>
  <c r="F54" i="30"/>
  <c r="E38" i="30"/>
  <c r="K38" i="30" s="1"/>
  <c r="M38" i="30" s="1"/>
  <c r="B74" i="30"/>
  <c r="G7" i="30"/>
  <c r="J66" i="30" s="1"/>
  <c r="G39" i="30" s="1"/>
  <c r="B22" i="30"/>
  <c r="B36" i="30" s="1"/>
  <c r="B52" i="30" s="1"/>
  <c r="F18" i="30"/>
  <c r="F32" i="30" s="1"/>
  <c r="F48" i="30" s="1"/>
  <c r="I66" i="30"/>
  <c r="Q26" i="13"/>
  <c r="G16" i="29"/>
  <c r="I52" i="8"/>
  <c r="I66" i="8" s="1"/>
  <c r="I83" i="8" s="1"/>
  <c r="H52" i="8"/>
  <c r="H66" i="8" s="1"/>
  <c r="H83" i="8" s="1"/>
  <c r="B27" i="7"/>
  <c r="B41" i="7" s="1"/>
  <c r="B58" i="7" s="1"/>
  <c r="B26" i="7"/>
  <c r="B40" i="7" s="1"/>
  <c r="B57" i="7" s="1"/>
  <c r="B25" i="7"/>
  <c r="B39" i="7" s="1"/>
  <c r="B56" i="7" s="1"/>
  <c r="G20" i="7"/>
  <c r="G34" i="7" s="1"/>
  <c r="G51" i="7" s="1"/>
  <c r="H20" i="7"/>
  <c r="H34" i="7" s="1"/>
  <c r="H51" i="7" s="1"/>
  <c r="I20" i="7"/>
  <c r="I34" i="7" s="1"/>
  <c r="I51" i="7" s="1"/>
  <c r="E156" i="5"/>
  <c r="D156" i="5"/>
  <c r="E153" i="5"/>
  <c r="D153" i="5"/>
  <c r="E55" i="5"/>
  <c r="E14" i="5"/>
  <c r="E13" i="5"/>
  <c r="E218" i="5" s="1"/>
  <c r="G40" i="30" l="1"/>
  <c r="G27" i="30" s="1"/>
  <c r="G55" i="30"/>
  <c r="E40" i="30"/>
  <c r="E27" i="30" s="1"/>
  <c r="E54" i="30"/>
  <c r="K54" i="30" s="1"/>
  <c r="M36" i="30"/>
  <c r="F39" i="30"/>
  <c r="F55" i="30" s="1"/>
  <c r="B75" i="30"/>
  <c r="D53" i="30"/>
  <c r="K53" i="30" s="1"/>
  <c r="K52" i="30"/>
  <c r="H7" i="30"/>
  <c r="B23" i="30"/>
  <c r="B37" i="30" s="1"/>
  <c r="B53" i="30" s="1"/>
  <c r="G18" i="30"/>
  <c r="G32" i="30" s="1"/>
  <c r="G48" i="30" s="1"/>
  <c r="E222" i="5"/>
  <c r="E219" i="5"/>
  <c r="E231" i="5" s="1"/>
  <c r="D19" i="4" s="1"/>
  <c r="H16" i="29"/>
  <c r="G3" i="8"/>
  <c r="F3" i="8"/>
  <c r="E3" i="8"/>
  <c r="D3" i="8"/>
  <c r="C3" i="8"/>
  <c r="B37" i="1"/>
  <c r="A29" i="5"/>
  <c r="A32" i="5" s="1"/>
  <c r="A35" i="5" s="1"/>
  <c r="A38" i="5" s="1"/>
  <c r="A48" i="5" s="1"/>
  <c r="A55" i="5" s="1"/>
  <c r="D7" i="25"/>
  <c r="E51" i="25"/>
  <c r="E52" i="25" s="1"/>
  <c r="D50" i="25"/>
  <c r="D51" i="25" s="1"/>
  <c r="C26" i="25"/>
  <c r="B19" i="25"/>
  <c r="B33" i="25" s="1"/>
  <c r="G17" i="8"/>
  <c r="F17" i="8"/>
  <c r="E17" i="8"/>
  <c r="D17" i="8"/>
  <c r="C17" i="8"/>
  <c r="G8" i="8"/>
  <c r="F8" i="8"/>
  <c r="E8" i="8"/>
  <c r="D8" i="8"/>
  <c r="C8" i="8"/>
  <c r="E113" i="22"/>
  <c r="D112" i="22"/>
  <c r="J111" i="22"/>
  <c r="J95" i="22"/>
  <c r="J82" i="22"/>
  <c r="B84" i="22"/>
  <c r="B97" i="22" s="1"/>
  <c r="B113" i="22" s="1"/>
  <c r="D81" i="22"/>
  <c r="D94" i="22" s="1"/>
  <c r="D110" i="22" s="1"/>
  <c r="O3" i="22"/>
  <c r="M3" i="22"/>
  <c r="B57" i="8"/>
  <c r="B71" i="8" s="1"/>
  <c r="B88" i="8" s="1"/>
  <c r="F52" i="8"/>
  <c r="F66" i="8" s="1"/>
  <c r="F83" i="8" s="1"/>
  <c r="B55" i="8"/>
  <c r="B69" i="8" s="1"/>
  <c r="B86" i="8" s="1"/>
  <c r="B54" i="8"/>
  <c r="B68" i="8" s="1"/>
  <c r="B85" i="8" s="1"/>
  <c r="B53" i="8"/>
  <c r="B67" i="8" s="1"/>
  <c r="B83" i="22"/>
  <c r="B96" i="22" s="1"/>
  <c r="B112" i="22" s="1"/>
  <c r="P4" i="8"/>
  <c r="O4" i="8"/>
  <c r="N4" i="8"/>
  <c r="O4" i="7"/>
  <c r="C37" i="7" s="1"/>
  <c r="N4" i="7"/>
  <c r="O1" i="5"/>
  <c r="O2" i="2"/>
  <c r="L29" i="7"/>
  <c r="E19" i="16"/>
  <c r="E36" i="16" s="1"/>
  <c r="P71" i="2"/>
  <c r="P69" i="2"/>
  <c r="P67" i="2"/>
  <c r="P58" i="2"/>
  <c r="P55" i="2"/>
  <c r="P53" i="2"/>
  <c r="P50" i="2"/>
  <c r="P48" i="2"/>
  <c r="P47" i="2"/>
  <c r="P46" i="2"/>
  <c r="P32" i="2"/>
  <c r="P30" i="2"/>
  <c r="P27" i="2"/>
  <c r="P18" i="2"/>
  <c r="P17" i="2"/>
  <c r="P16" i="2"/>
  <c r="P13" i="2"/>
  <c r="D14" i="5"/>
  <c r="D13" i="5"/>
  <c r="D218" i="5" s="1"/>
  <c r="C5" i="8"/>
  <c r="C4" i="8"/>
  <c r="E6" i="4"/>
  <c r="F55" i="7"/>
  <c r="F56" i="7" s="1"/>
  <c r="E54" i="7"/>
  <c r="E55" i="7" s="1"/>
  <c r="D53" i="7"/>
  <c r="D54" i="7" s="1"/>
  <c r="K67" i="8"/>
  <c r="M35" i="7"/>
  <c r="A12" i="4"/>
  <c r="A9" i="4"/>
  <c r="D6" i="4"/>
  <c r="D4" i="4"/>
  <c r="D3" i="4"/>
  <c r="B21" i="7"/>
  <c r="B35" i="7" s="1"/>
  <c r="B52" i="7" s="1"/>
  <c r="B22" i="7"/>
  <c r="B36" i="7" s="1"/>
  <c r="B53" i="7" s="1"/>
  <c r="D20" i="7"/>
  <c r="C20" i="7"/>
  <c r="E20" i="7"/>
  <c r="B23" i="7"/>
  <c r="B37" i="7" s="1"/>
  <c r="B54" i="7" s="1"/>
  <c r="B24" i="7"/>
  <c r="B38" i="7" s="1"/>
  <c r="B55" i="7" s="1"/>
  <c r="F20" i="7"/>
  <c r="K53" i="8"/>
  <c r="C18" i="25"/>
  <c r="C32" i="25" s="1"/>
  <c r="C48" i="25" s="1"/>
  <c r="O19" i="16"/>
  <c r="O36" i="16" s="1"/>
  <c r="G52" i="8"/>
  <c r="G66" i="8" s="1"/>
  <c r="G83" i="8" s="1"/>
  <c r="C28" i="8" l="1"/>
  <c r="D28" i="8"/>
  <c r="E29" i="8"/>
  <c r="H29" i="8"/>
  <c r="H28" i="8"/>
  <c r="I18" i="46" s="1"/>
  <c r="C27" i="8"/>
  <c r="E28" i="8"/>
  <c r="D18" i="46"/>
  <c r="C29" i="8"/>
  <c r="D29" i="8"/>
  <c r="F29" i="8"/>
  <c r="G29" i="8"/>
  <c r="I29" i="8"/>
  <c r="C53" i="7"/>
  <c r="C54" i="7" s="1"/>
  <c r="I7" i="30"/>
  <c r="H18" i="30"/>
  <c r="H32" i="30" s="1"/>
  <c r="H48" i="30" s="1"/>
  <c r="B24" i="30"/>
  <c r="B38" i="30" s="1"/>
  <c r="B54" i="30" s="1"/>
  <c r="K39" i="30"/>
  <c r="F40" i="30"/>
  <c r="F27" i="30" s="1"/>
  <c r="K55" i="30"/>
  <c r="D66" i="25"/>
  <c r="E66" i="25"/>
  <c r="D37" i="25" s="1"/>
  <c r="E7" i="25"/>
  <c r="F7" i="25" s="1"/>
  <c r="B22" i="25" s="1"/>
  <c r="B36" i="25" s="1"/>
  <c r="B52" i="25" s="1"/>
  <c r="K50" i="25"/>
  <c r="K35" i="25"/>
  <c r="M35" i="25" s="1"/>
  <c r="G7" i="25"/>
  <c r="G18" i="25" s="1"/>
  <c r="G32" i="25" s="1"/>
  <c r="G48" i="25" s="1"/>
  <c r="B49" i="25"/>
  <c r="B20" i="25"/>
  <c r="B34" i="25" s="1"/>
  <c r="B50" i="25" s="1"/>
  <c r="I27" i="8"/>
  <c r="F28" i="8"/>
  <c r="G18" i="46" s="1"/>
  <c r="D27" i="8"/>
  <c r="E18" i="46"/>
  <c r="E27" i="8"/>
  <c r="F18" i="46"/>
  <c r="F27" i="8"/>
  <c r="H27" i="8"/>
  <c r="I28" i="8"/>
  <c r="J18" i="46" s="1"/>
  <c r="G28" i="8"/>
  <c r="H18" i="46" s="1"/>
  <c r="K35" i="46" s="1" a="1"/>
  <c r="K35" i="46" s="1"/>
  <c r="G27" i="8"/>
  <c r="D38" i="7"/>
  <c r="E40" i="7"/>
  <c r="E39" i="7"/>
  <c r="G41" i="7"/>
  <c r="A50" i="22"/>
  <c r="K52" i="7"/>
  <c r="D222" i="5"/>
  <c r="E235" i="5"/>
  <c r="D23" i="4" s="1"/>
  <c r="E234" i="5"/>
  <c r="D22" i="4" s="1"/>
  <c r="E233" i="5"/>
  <c r="D21" i="4" s="1"/>
  <c r="E232" i="5"/>
  <c r="D20" i="4" s="1"/>
  <c r="E236" i="5"/>
  <c r="D24" i="4" s="1"/>
  <c r="I60" i="8"/>
  <c r="C34" i="7"/>
  <c r="C51" i="7" s="1"/>
  <c r="E34" i="7"/>
  <c r="D34" i="7"/>
  <c r="D51" i="7" s="1"/>
  <c r="F34" i="7"/>
  <c r="F51" i="7" s="1"/>
  <c r="P44" i="2"/>
  <c r="K79" i="2"/>
  <c r="P11" i="2"/>
  <c r="N79" i="2"/>
  <c r="J79" i="2"/>
  <c r="M79" i="2"/>
  <c r="D12" i="5"/>
  <c r="E90" i="5" s="1"/>
  <c r="D17" i="4"/>
  <c r="E17" i="4"/>
  <c r="D52" i="8"/>
  <c r="D66" i="8" s="1"/>
  <c r="D83" i="8" s="1"/>
  <c r="D219" i="5"/>
  <c r="B82" i="22"/>
  <c r="B95" i="22" s="1"/>
  <c r="B111" i="22" s="1"/>
  <c r="B56" i="8"/>
  <c r="B70" i="8" s="1"/>
  <c r="B87" i="8" s="1"/>
  <c r="B84" i="8"/>
  <c r="E18" i="25"/>
  <c r="E32" i="25" s="1"/>
  <c r="E48" i="25" s="1"/>
  <c r="D18" i="25"/>
  <c r="D32" i="25" s="1"/>
  <c r="D48" i="25" s="1"/>
  <c r="M33" i="25"/>
  <c r="I16" i="29"/>
  <c r="L95" i="22"/>
  <c r="E81" i="22"/>
  <c r="E94" i="22" s="1"/>
  <c r="E110" i="22" s="1"/>
  <c r="Q19" i="16"/>
  <c r="Q36" i="16" s="1"/>
  <c r="M67" i="8"/>
  <c r="E52" i="8"/>
  <c r="E66" i="8" s="1"/>
  <c r="E83" i="8" s="1"/>
  <c r="C52" i="8"/>
  <c r="C66" i="8" s="1"/>
  <c r="C83" i="8" s="1"/>
  <c r="O79" i="2"/>
  <c r="L79" i="2"/>
  <c r="C18" i="4"/>
  <c r="B18" i="4"/>
  <c r="K28" i="7"/>
  <c r="H79" i="2"/>
  <c r="B21" i="25" l="1"/>
  <c r="B35" i="25" s="1"/>
  <c r="B51" i="25" s="1"/>
  <c r="F18" i="25"/>
  <c r="F32" i="25" s="1"/>
  <c r="F48" i="25" s="1"/>
  <c r="B23" i="25"/>
  <c r="B37" i="25" s="1"/>
  <c r="B53" i="25" s="1"/>
  <c r="C26" i="8"/>
  <c r="C42" i="8" s="1"/>
  <c r="E89" i="5"/>
  <c r="B66" i="5"/>
  <c r="B67" i="5"/>
  <c r="B73" i="5" s="1"/>
  <c r="B79" i="5" s="1"/>
  <c r="B85" i="5" s="1"/>
  <c r="B91" i="5" s="1"/>
  <c r="D90" i="5"/>
  <c r="D89" i="5"/>
  <c r="D36" i="5"/>
  <c r="E36" i="5" s="1"/>
  <c r="M39" i="30"/>
  <c r="M40" i="30" s="1"/>
  <c r="K40" i="30"/>
  <c r="K27" i="30" s="1"/>
  <c r="I18" i="30"/>
  <c r="I32" i="30" s="1"/>
  <c r="I48" i="30" s="1"/>
  <c r="B25" i="30"/>
  <c r="B39" i="30" s="1"/>
  <c r="B55" i="30" s="1"/>
  <c r="J66" i="25"/>
  <c r="G39" i="25" s="1"/>
  <c r="G40" i="25" s="1"/>
  <c r="G27" i="25" s="1"/>
  <c r="I66" i="25"/>
  <c r="H66" i="25"/>
  <c r="F38" i="25" s="1"/>
  <c r="G66" i="25"/>
  <c r="E38" i="25" s="1"/>
  <c r="F66" i="25"/>
  <c r="E37" i="25" s="1"/>
  <c r="E53" i="25" s="1"/>
  <c r="F54" i="25"/>
  <c r="B72" i="25"/>
  <c r="D33" i="5" s="1"/>
  <c r="D36" i="25"/>
  <c r="G17" i="46"/>
  <c r="F26" i="8"/>
  <c r="H17" i="46"/>
  <c r="G26" i="8"/>
  <c r="G35" i="46" a="1"/>
  <c r="G35" i="46" s="1"/>
  <c r="H35" i="46" a="1"/>
  <c r="H35" i="46" s="1"/>
  <c r="E17" i="46"/>
  <c r="D26" i="8"/>
  <c r="E19" i="46"/>
  <c r="D19" i="46"/>
  <c r="F19" i="46"/>
  <c r="H19" i="46"/>
  <c r="K36" i="46" s="1" a="1"/>
  <c r="K36" i="46" s="1"/>
  <c r="I35" i="46" a="1"/>
  <c r="I35" i="46" s="1"/>
  <c r="J35" i="46" a="1"/>
  <c r="J35" i="46" s="1"/>
  <c r="J17" i="46"/>
  <c r="I26" i="8"/>
  <c r="I42" i="8" s="1"/>
  <c r="F17" i="46"/>
  <c r="E26" i="8"/>
  <c r="D17" i="46"/>
  <c r="I17" i="46"/>
  <c r="H26" i="8"/>
  <c r="E35" i="46" a="1"/>
  <c r="E35" i="46" s="1"/>
  <c r="F35" i="46" a="1"/>
  <c r="F35" i="46" s="1"/>
  <c r="K18" i="46"/>
  <c r="D35" i="46" a="1"/>
  <c r="D35" i="46" s="1"/>
  <c r="G19" i="46"/>
  <c r="J19" i="46"/>
  <c r="I19" i="46"/>
  <c r="H35" i="29"/>
  <c r="C38" i="7"/>
  <c r="F40" i="7"/>
  <c r="F41" i="7"/>
  <c r="D39" i="7"/>
  <c r="E51" i="7"/>
  <c r="B62" i="5"/>
  <c r="B61" i="5"/>
  <c r="B60" i="5"/>
  <c r="B59" i="5"/>
  <c r="B58" i="5"/>
  <c r="B57" i="5"/>
  <c r="B63" i="5"/>
  <c r="P78" i="2"/>
  <c r="P74" i="2"/>
  <c r="P35" i="2"/>
  <c r="P77" i="2"/>
  <c r="P79" i="2" s="1"/>
  <c r="I79" i="2"/>
  <c r="B78" i="5"/>
  <c r="B83" i="5"/>
  <c r="B88" i="5"/>
  <c r="B82" i="5"/>
  <c r="D217" i="5"/>
  <c r="B238" i="5" s="1"/>
  <c r="B72" i="5"/>
  <c r="B77" i="5"/>
  <c r="B71" i="5"/>
  <c r="B90" i="5"/>
  <c r="B89" i="5"/>
  <c r="B76" i="5"/>
  <c r="E12" i="5"/>
  <c r="E217" i="5" s="1"/>
  <c r="B70" i="5"/>
  <c r="B84" i="5"/>
  <c r="D26" i="4"/>
  <c r="E230" i="5"/>
  <c r="H7" i="25"/>
  <c r="B24" i="25" s="1"/>
  <c r="B38" i="25" s="1"/>
  <c r="B54" i="25" s="1"/>
  <c r="A65" i="5"/>
  <c r="A69" i="5" s="1"/>
  <c r="A75" i="5" s="1"/>
  <c r="A81" i="5" s="1"/>
  <c r="A87" i="5" s="1"/>
  <c r="B75" i="25" l="1"/>
  <c r="E54" i="25"/>
  <c r="D34" i="46" a="1"/>
  <c r="D34" i="46" s="1"/>
  <c r="D50" i="46" s="1" a="1"/>
  <c r="D50" i="46" s="1"/>
  <c r="D25" i="46"/>
  <c r="D42" i="8"/>
  <c r="D55" i="8" s="1"/>
  <c r="G42" i="8"/>
  <c r="G58" i="8" s="1"/>
  <c r="H42" i="8"/>
  <c r="H59" i="8" s="1"/>
  <c r="F42" i="8"/>
  <c r="F57" i="8" s="1"/>
  <c r="E42" i="8"/>
  <c r="E56" i="8" s="1"/>
  <c r="K38" i="25"/>
  <c r="M38" i="25" s="1"/>
  <c r="B73" i="25"/>
  <c r="B74" i="25"/>
  <c r="K54" i="25"/>
  <c r="F39" i="25"/>
  <c r="K39" i="25" s="1"/>
  <c r="M39" i="25" s="1"/>
  <c r="G55" i="25"/>
  <c r="C54" i="8"/>
  <c r="E40" i="25"/>
  <c r="E27" i="25" s="1"/>
  <c r="F40" i="25"/>
  <c r="F27" i="25" s="1"/>
  <c r="F55" i="25"/>
  <c r="K55" i="25" s="1"/>
  <c r="I25" i="46"/>
  <c r="F25" i="46"/>
  <c r="G34" i="46" a="1"/>
  <c r="G34" i="46" s="1"/>
  <c r="H34" i="46" a="1"/>
  <c r="H34" i="46" s="1"/>
  <c r="E34" i="46" a="1"/>
  <c r="E34" i="46" s="1"/>
  <c r="E25" i="46"/>
  <c r="F34" i="46" a="1"/>
  <c r="F34" i="46" s="1"/>
  <c r="I36" i="46" a="1"/>
  <c r="I36" i="46" s="1"/>
  <c r="J36" i="46" a="1"/>
  <c r="J36" i="46" s="1"/>
  <c r="J25" i="46"/>
  <c r="J26" i="46" s="1"/>
  <c r="H36" i="46" a="1"/>
  <c r="H36" i="46" s="1"/>
  <c r="G36" i="46" a="1"/>
  <c r="G36" i="46" s="1"/>
  <c r="K17" i="46"/>
  <c r="K19" i="46"/>
  <c r="D36" i="46" a="1"/>
  <c r="D36" i="46" s="1"/>
  <c r="G25" i="46"/>
  <c r="I34" i="46" a="1"/>
  <c r="I34" i="46" s="1"/>
  <c r="J34" i="46" a="1"/>
  <c r="J34" i="46" s="1"/>
  <c r="E36" i="46" a="1"/>
  <c r="E36" i="46" s="1"/>
  <c r="F36" i="46" a="1"/>
  <c r="F36" i="46" s="1"/>
  <c r="H25" i="46"/>
  <c r="K34" i="46" a="1"/>
  <c r="K34" i="46" s="1"/>
  <c r="K42" i="46" s="1"/>
  <c r="G73" i="8" s="1"/>
  <c r="F71" i="22"/>
  <c r="J83" i="22"/>
  <c r="A95" i="5"/>
  <c r="A98" i="5" s="1"/>
  <c r="A101" i="5" s="1"/>
  <c r="A107" i="5" s="1"/>
  <c r="K51" i="25"/>
  <c r="I7" i="25"/>
  <c r="H18" i="25"/>
  <c r="H32" i="25" s="1"/>
  <c r="H48" i="25" s="1"/>
  <c r="D60" i="8" l="1"/>
  <c r="K55" i="8"/>
  <c r="D86" i="8"/>
  <c r="H90" i="8"/>
  <c r="K59" i="8"/>
  <c r="H60" i="8"/>
  <c r="I26" i="46" s="1"/>
  <c r="G89" i="8"/>
  <c r="G60" i="8"/>
  <c r="H26" i="46" s="1"/>
  <c r="K58" i="8"/>
  <c r="K57" i="8"/>
  <c r="F88" i="8"/>
  <c r="F60" i="8"/>
  <c r="G26" i="46" s="1"/>
  <c r="E60" i="8"/>
  <c r="F26" i="46" s="1"/>
  <c r="E87" i="8"/>
  <c r="K56" i="8"/>
  <c r="J42" i="46"/>
  <c r="F73" i="8" s="1"/>
  <c r="K73" i="8" s="1"/>
  <c r="C85" i="8"/>
  <c r="K85" i="8" s="1"/>
  <c r="K54" i="8"/>
  <c r="M68" i="8" s="1"/>
  <c r="C60" i="8"/>
  <c r="D26" i="46" s="1"/>
  <c r="B25" i="25"/>
  <c r="B39" i="25" s="1"/>
  <c r="B55" i="25" s="1"/>
  <c r="D51" i="46" a="1"/>
  <c r="D51" i="46" s="1"/>
  <c r="D99" i="5" s="1"/>
  <c r="I42" i="46"/>
  <c r="F72" i="8" s="1"/>
  <c r="K25" i="46"/>
  <c r="E42" i="46"/>
  <c r="D70" i="8" s="1"/>
  <c r="H42" i="46"/>
  <c r="E72" i="8" s="1"/>
  <c r="G42" i="46"/>
  <c r="E71" i="8" s="1"/>
  <c r="F42" i="46"/>
  <c r="D71" i="8" s="1"/>
  <c r="D42" i="46"/>
  <c r="E26" i="46"/>
  <c r="G39" i="29"/>
  <c r="H39" i="29"/>
  <c r="E35" i="29"/>
  <c r="F35" i="29"/>
  <c r="G40" i="29"/>
  <c r="H40" i="29"/>
  <c r="G36" i="29"/>
  <c r="H36" i="29"/>
  <c r="G34" i="29"/>
  <c r="H34" i="29"/>
  <c r="I35" i="29"/>
  <c r="J35" i="29"/>
  <c r="K36" i="29"/>
  <c r="D40" i="29"/>
  <c r="D71" i="22"/>
  <c r="D84" i="22" s="1"/>
  <c r="E85" i="22"/>
  <c r="H71" i="22"/>
  <c r="G71" i="22"/>
  <c r="G87" i="22" s="1"/>
  <c r="D88" i="5"/>
  <c r="E88" i="5"/>
  <c r="A110" i="5"/>
  <c r="A119" i="5" s="1"/>
  <c r="F26" i="29"/>
  <c r="I18" i="25"/>
  <c r="I32" i="25" s="1"/>
  <c r="I48" i="25" s="1"/>
  <c r="F86" i="22"/>
  <c r="F88" i="22" s="1"/>
  <c r="M73" i="8" l="1"/>
  <c r="K60" i="8"/>
  <c r="C70" i="8"/>
  <c r="C69" i="8"/>
  <c r="C86" i="8" s="1"/>
  <c r="D55" i="46"/>
  <c r="D27" i="5"/>
  <c r="E39" i="29"/>
  <c r="F39" i="29"/>
  <c r="K39" i="29"/>
  <c r="I34" i="29"/>
  <c r="J39" i="29"/>
  <c r="E40" i="29"/>
  <c r="F40" i="29"/>
  <c r="E34" i="29"/>
  <c r="F34" i="29"/>
  <c r="I36" i="29"/>
  <c r="E36" i="29"/>
  <c r="F36" i="29"/>
  <c r="J40" i="29"/>
  <c r="G35" i="29"/>
  <c r="J34" i="29"/>
  <c r="I39" i="29"/>
  <c r="J36" i="29"/>
  <c r="I40" i="29"/>
  <c r="K40" i="29"/>
  <c r="K35" i="29"/>
  <c r="K34" i="29"/>
  <c r="D39" i="29"/>
  <c r="D36" i="29"/>
  <c r="J19" i="29"/>
  <c r="D35" i="29"/>
  <c r="I26" i="29"/>
  <c r="H26" i="29"/>
  <c r="J24" i="29"/>
  <c r="G26" i="29"/>
  <c r="G27" i="29" s="1"/>
  <c r="D34" i="29"/>
  <c r="E26" i="29"/>
  <c r="J20" i="29"/>
  <c r="D26" i="29"/>
  <c r="D27" i="29" s="1"/>
  <c r="J18" i="29"/>
  <c r="J23" i="29"/>
  <c r="A122" i="5"/>
  <c r="J85" i="22"/>
  <c r="E88" i="22"/>
  <c r="F27" i="29" s="1"/>
  <c r="G88" i="22"/>
  <c r="J87" i="22"/>
  <c r="H88" i="22"/>
  <c r="D88" i="22"/>
  <c r="J84" i="22"/>
  <c r="J86" i="22"/>
  <c r="C87" i="8" l="1"/>
  <c r="D53" i="29" a="1"/>
  <c r="D53" i="29" s="1"/>
  <c r="D196" i="5" s="1"/>
  <c r="D48" i="29" a="1"/>
  <c r="D48" i="29" s="1"/>
  <c r="K26" i="46"/>
  <c r="I27" i="29"/>
  <c r="H27" i="29"/>
  <c r="E27" i="29"/>
  <c r="D52" i="29" a="1"/>
  <c r="D52" i="29" s="1"/>
  <c r="D126" i="5" s="1"/>
  <c r="D49" i="29" a="1"/>
  <c r="D49" i="29" s="1"/>
  <c r="D102" i="5" s="1"/>
  <c r="D47" i="29" a="1"/>
  <c r="D47" i="29" s="1"/>
  <c r="J26" i="29"/>
  <c r="A125" i="5"/>
  <c r="A128" i="5"/>
  <c r="J88" i="22"/>
  <c r="D30" i="5" l="1"/>
  <c r="K36" i="25"/>
  <c r="M36" i="25" s="1"/>
  <c r="D55" i="29"/>
  <c r="A133" i="5"/>
  <c r="A138" i="5" s="1"/>
  <c r="A149" i="5" s="1"/>
  <c r="A153" i="5" s="1"/>
  <c r="A160" i="5" s="1"/>
  <c r="A162" i="5" s="1"/>
  <c r="A164" i="5" s="1"/>
  <c r="A168" i="5" s="1"/>
  <c r="A172" i="5" s="1"/>
  <c r="A176" i="5" s="1"/>
  <c r="A178" i="5" s="1"/>
  <c r="A180" i="5" s="1"/>
  <c r="A182" i="5" s="1"/>
  <c r="A184" i="5" s="1"/>
  <c r="A189" i="5" s="1"/>
  <c r="A192" i="5" s="1"/>
  <c r="A195" i="5" s="1"/>
  <c r="H101" i="22"/>
  <c r="H89" i="22" s="1"/>
  <c r="D52" i="25"/>
  <c r="K52" i="25" s="1"/>
  <c r="C40" i="25"/>
  <c r="C27" i="25" s="1"/>
  <c r="E83" i="5" l="1"/>
  <c r="D83" i="5"/>
  <c r="D84" i="5"/>
  <c r="A198" i="5"/>
  <c r="A202" i="5" s="1"/>
  <c r="A206" i="5" s="1"/>
  <c r="D53" i="25"/>
  <c r="K53" i="25" s="1"/>
  <c r="E84" i="5" s="1"/>
  <c r="G74" i="8" l="1"/>
  <c r="G61" i="8" s="1"/>
  <c r="I74" i="8"/>
  <c r="I61" i="8" s="1"/>
  <c r="K37" i="25"/>
  <c r="K69" i="8"/>
  <c r="F42" i="7" l="1"/>
  <c r="F29" i="7" s="1"/>
  <c r="K36" i="7"/>
  <c r="M36" i="7" s="1"/>
  <c r="I42" i="7"/>
  <c r="I29" i="7" s="1"/>
  <c r="E33" i="5"/>
  <c r="H74" i="8"/>
  <c r="H61" i="8" s="1"/>
  <c r="G90" i="8"/>
  <c r="H42" i="7"/>
  <c r="H29" i="7" s="1"/>
  <c r="M37" i="25"/>
  <c r="M40" i="25" s="1"/>
  <c r="K40" i="25"/>
  <c r="K27" i="25" s="1"/>
  <c r="D40" i="25"/>
  <c r="D27" i="25" s="1"/>
  <c r="M69" i="8"/>
  <c r="K86" i="8"/>
  <c r="G42" i="7"/>
  <c r="G58" i="7"/>
  <c r="F57" i="7"/>
  <c r="G29" i="7" l="1"/>
  <c r="K37" i="7"/>
  <c r="M37" i="7" s="1"/>
  <c r="F58" i="7"/>
  <c r="K54" i="7"/>
  <c r="D82" i="5"/>
  <c r="D81" i="5" s="1"/>
  <c r="E82" i="5"/>
  <c r="E81" i="5" s="1"/>
  <c r="D87" i="8" l="1"/>
  <c r="D88" i="8" s="1"/>
  <c r="K53" i="7"/>
  <c r="K70" i="8" l="1"/>
  <c r="K87" i="8"/>
  <c r="M70" i="8" l="1"/>
  <c r="C55" i="7" l="1"/>
  <c r="D55" i="7" l="1"/>
  <c r="E88" i="8" l="1"/>
  <c r="E196" i="5"/>
  <c r="E126" i="5" l="1"/>
  <c r="E102" i="5"/>
  <c r="E99" i="5" l="1"/>
  <c r="D221" i="5"/>
  <c r="B20" i="4" s="1"/>
  <c r="K38" i="7"/>
  <c r="M38" i="7" s="1"/>
  <c r="D56" i="7"/>
  <c r="K55" i="7"/>
  <c r="D74" i="8" l="1"/>
  <c r="E193" i="5"/>
  <c r="K71" i="8"/>
  <c r="D42" i="7"/>
  <c r="D29" i="7" s="1"/>
  <c r="D61" i="8" l="1"/>
  <c r="M71" i="8"/>
  <c r="E89" i="8"/>
  <c r="D225" i="5"/>
  <c r="E56" i="7"/>
  <c r="K56" i="7" s="1"/>
  <c r="K39" i="7"/>
  <c r="M39" i="7" s="1"/>
  <c r="C42" i="7"/>
  <c r="C29" i="7" s="1"/>
  <c r="K88" i="8"/>
  <c r="K40" i="7"/>
  <c r="C74" i="8"/>
  <c r="F89" i="8" l="1"/>
  <c r="K89" i="8" s="1"/>
  <c r="E27" i="5"/>
  <c r="B22" i="4"/>
  <c r="C61" i="8"/>
  <c r="E57" i="7"/>
  <c r="E71" i="5" l="1"/>
  <c r="D71" i="5"/>
  <c r="K72" i="8"/>
  <c r="D224" i="5"/>
  <c r="B23" i="4" s="1"/>
  <c r="E120" i="5"/>
  <c r="E123" i="5"/>
  <c r="E22" i="4"/>
  <c r="C22" i="4"/>
  <c r="E190" i="5"/>
  <c r="E225" i="5" s="1"/>
  <c r="E244" i="5" s="1"/>
  <c r="B24" i="4"/>
  <c r="E74" i="8"/>
  <c r="M72" i="8" l="1"/>
  <c r="M74" i="8" s="1"/>
  <c r="K74" i="8"/>
  <c r="E224" i="5"/>
  <c r="C21" i="4"/>
  <c r="B21" i="4"/>
  <c r="C24" i="4"/>
  <c r="E24" i="4"/>
  <c r="E61" i="8"/>
  <c r="K41" i="7"/>
  <c r="C23" i="4" l="1"/>
  <c r="E243" i="5"/>
  <c r="E23" i="4" s="1"/>
  <c r="K57" i="7"/>
  <c r="M41" i="7"/>
  <c r="K42" i="7"/>
  <c r="E96" i="5"/>
  <c r="E87" i="5"/>
  <c r="E42" i="7"/>
  <c r="M40" i="7"/>
  <c r="D66" i="5" l="1"/>
  <c r="D65" i="5" s="1"/>
  <c r="E66" i="5"/>
  <c r="E65" i="5" s="1"/>
  <c r="F74" i="8"/>
  <c r="F61" i="8" s="1"/>
  <c r="F90" i="8"/>
  <c r="K90" i="8" s="1"/>
  <c r="K58" i="7"/>
  <c r="M42" i="7"/>
  <c r="E24" i="5"/>
  <c r="E221" i="5"/>
  <c r="K29" i="7"/>
  <c r="E29" i="7"/>
  <c r="D72" i="5" l="1"/>
  <c r="D70" i="5" s="1"/>
  <c r="E72" i="5"/>
  <c r="E70" i="5" s="1"/>
  <c r="E69" i="5" s="1"/>
  <c r="E240" i="5"/>
  <c r="E20" i="4" s="1"/>
  <c r="K61" i="8"/>
  <c r="C20" i="4"/>
  <c r="D87" i="5" l="1"/>
  <c r="D69" i="5"/>
  <c r="E30" i="5"/>
  <c r="D42" i="29" l="1"/>
  <c r="K42" i="29"/>
  <c r="G100" i="22" s="1"/>
  <c r="F42" i="29"/>
  <c r="D98" i="22" s="1"/>
  <c r="I42" i="29"/>
  <c r="F99" i="22" s="1"/>
  <c r="H42" i="29"/>
  <c r="E99" i="22" s="1"/>
  <c r="G42" i="29"/>
  <c r="E98" i="22" s="1"/>
  <c r="J42" i="29"/>
  <c r="F100" i="22" s="1"/>
  <c r="E42" i="29"/>
  <c r="D97" i="22" s="1"/>
  <c r="J100" i="22" l="1"/>
  <c r="L100" i="22" s="1"/>
  <c r="G116" i="22"/>
  <c r="G101" i="22"/>
  <c r="G89" i="22" s="1"/>
  <c r="J99" i="22"/>
  <c r="L99" i="22" s="1"/>
  <c r="F115" i="22"/>
  <c r="F116" i="22" s="1"/>
  <c r="F101" i="22"/>
  <c r="F89" i="22" s="1"/>
  <c r="J98" i="22"/>
  <c r="L98" i="22" s="1"/>
  <c r="E114" i="22"/>
  <c r="E115" i="22" s="1"/>
  <c r="E101" i="22"/>
  <c r="E89" i="22" s="1"/>
  <c r="D113" i="22"/>
  <c r="D114" i="22" s="1"/>
  <c r="D101" i="22"/>
  <c r="D89" i="22" s="1"/>
  <c r="C97" i="22"/>
  <c r="J97" i="22" s="1"/>
  <c r="L97" i="22" s="1"/>
  <c r="C96" i="22"/>
  <c r="C112" i="22" s="1"/>
  <c r="C113" i="22" l="1"/>
  <c r="C101" i="22"/>
  <c r="C89" i="22" s="1"/>
  <c r="J96" i="22"/>
  <c r="L96" i="22" l="1"/>
  <c r="L101" i="22" s="1"/>
  <c r="J101" i="22"/>
  <c r="J89" i="22" s="1"/>
  <c r="J112" i="22"/>
  <c r="J113" i="22" l="1"/>
  <c r="J114" i="22" l="1"/>
  <c r="J116" i="22" l="1"/>
  <c r="J115" i="22"/>
  <c r="E77" i="5" s="1"/>
  <c r="D77" i="5" l="1"/>
  <c r="D78" i="5"/>
  <c r="D76" i="5" s="1"/>
  <c r="D75" i="5" s="1"/>
  <c r="D220" i="5" s="1"/>
  <c r="E78" i="5"/>
  <c r="E76" i="5" s="1"/>
  <c r="E75" i="5" s="1"/>
  <c r="E220" i="5" s="1"/>
  <c r="K25" i="44"/>
  <c r="E239" i="5" l="1"/>
  <c r="E238" i="5" s="1"/>
  <c r="E227" i="5"/>
  <c r="D227" i="5"/>
  <c r="B19" i="4"/>
  <c r="B26" i="4" s="1"/>
  <c r="C19" i="4"/>
  <c r="C26" i="4" s="1"/>
  <c r="E19" i="4" l="1"/>
  <c r="E26"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<sst xmlns="http://schemas.openxmlformats.org/spreadsheetml/2006/main" count="1320" uniqueCount="435">
  <si>
    <t>Budget</t>
  </si>
  <si>
    <t>Realiteit</t>
  </si>
  <si>
    <t>boekjaar</t>
  </si>
  <si>
    <t>Codes</t>
  </si>
  <si>
    <t>+</t>
  </si>
  <si>
    <t>Aangekochte GSC</t>
  </si>
  <si>
    <t>Aangekochte WKC</t>
  </si>
  <si>
    <t>Verkochte GSC</t>
  </si>
  <si>
    <t>-</t>
  </si>
  <si>
    <t>Verkochte WKC</t>
  </si>
  <si>
    <t>DISTRIBUTIENETBEHEERDER :</t>
  </si>
  <si>
    <t>ONDERNEMINGSNUMMER:</t>
  </si>
  <si>
    <t>In het kader van volgende reguleringsperiode:</t>
  </si>
  <si>
    <t>van</t>
  </si>
  <si>
    <t>tot en met</t>
  </si>
  <si>
    <t>Distributienetbeheerder:</t>
  </si>
  <si>
    <t>Activiteit:</t>
  </si>
  <si>
    <t>jaar</t>
  </si>
  <si>
    <t>INVLOED OP HET RESULTAAT</t>
  </si>
  <si>
    <t>Saldo van het jaar</t>
  </si>
  <si>
    <t>TOTAAL</t>
  </si>
  <si>
    <r>
      <rPr>
        <b/>
        <sz val="10"/>
        <rFont val="Arial"/>
        <family val="2"/>
      </rPr>
      <t>Boeking</t>
    </r>
    <r>
      <rPr>
        <sz val="10"/>
        <rFont val="Arial"/>
        <family val="2"/>
      </rPr>
      <t xml:space="preserve"> van het saldo </t>
    </r>
    <r>
      <rPr>
        <sz val="10"/>
        <rFont val="Arial"/>
        <family val="2"/>
      </rPr>
      <t>in het resultaat van het exploitatiejaar</t>
    </r>
  </si>
  <si>
    <t>Totaal</t>
  </si>
  <si>
    <t>(1)</t>
  </si>
  <si>
    <t>(2)</t>
  </si>
  <si>
    <t xml:space="preserve">in het </t>
  </si>
  <si>
    <t xml:space="preserve">resultaat </t>
  </si>
  <si>
    <t xml:space="preserve">    Totale jaarlijkse impact</t>
  </si>
  <si>
    <t xml:space="preserve">    op de resultaten</t>
  </si>
  <si>
    <t>Overlopende rekeningen</t>
  </si>
  <si>
    <t>(+) Debet saldo</t>
  </si>
  <si>
    <t>Beslissing van de VREG</t>
  </si>
  <si>
    <t>(+) ==&gt; Teruggave overschot, verlaging van de tarieven;</t>
  </si>
  <si>
    <t xml:space="preserve">(-) ==&gt; Recuperatie tekort, verhoging van de tarieven </t>
  </si>
  <si>
    <t>Resterend saldo terug te nemen</t>
  </si>
  <si>
    <t>X</t>
  </si>
  <si>
    <t>Berekende of overgenomen waarde waarvoor dus geen manuele input vereist is</t>
  </si>
  <si>
    <t>Opmerking</t>
  </si>
  <si>
    <t xml:space="preserve">(-) ==&gt; Minder werkelijke exogene kosten dan werkelijke ontvangsten voor exogene kosten; </t>
  </si>
  <si>
    <t>(+) ==&gt; Meer werkelijke exogene kosten dan werkelijke ontvangsten voor exogene kosten.</t>
  </si>
  <si>
    <t>REGULATOIRE SALDI M.B.T. VOLUMEVERSCHILLEN</t>
  </si>
  <si>
    <t xml:space="preserve">(-) ==&gt; Minder werkelijke exogene kosten dan werkelijke ontvangsten voor exogene kosten (overschot); </t>
  </si>
  <si>
    <t xml:space="preserve">Lasten van niet-gekapitaliseerde pensioenen </t>
  </si>
  <si>
    <t>OPBRENGSTEN</t>
  </si>
  <si>
    <t>A. Omzet</t>
  </si>
  <si>
    <t>C. Geproduceerde vaste activa</t>
  </si>
  <si>
    <t>D. Andere bedrijfsopbrengsten</t>
  </si>
  <si>
    <t>KOSTEN</t>
  </si>
  <si>
    <t>A. Handelsgoederen, grond- en hulpstoffen</t>
  </si>
  <si>
    <t>B. Diensten en diverse goederen</t>
  </si>
  <si>
    <t>C. Bezoldigingen, sociale lasten en pensioenen</t>
  </si>
  <si>
    <t>631/4</t>
  </si>
  <si>
    <t>G. Andere bedrijfskosten</t>
  </si>
  <si>
    <t>640/8</t>
  </si>
  <si>
    <t>Netbeheer elektriciteit</t>
  </si>
  <si>
    <t>Niet-gereguleerde activiteiten</t>
  </si>
  <si>
    <t>Totaal opbrengsten</t>
  </si>
  <si>
    <t>Totaal kosten</t>
  </si>
  <si>
    <t>Resultaat</t>
  </si>
  <si>
    <t>In te vullen door de distributienetbeheerder</t>
  </si>
  <si>
    <t>In te vullen door de VREG</t>
  </si>
  <si>
    <t>TABEL 7</t>
  </si>
  <si>
    <t>TABEL 8</t>
  </si>
  <si>
    <t>Het tarief voor het systeembeheer</t>
  </si>
  <si>
    <t>Het tarief voor openbare dienstverplichtingen</t>
  </si>
  <si>
    <t>(+) ==&gt; Tekort, meer kosten dan gebudgetteerd</t>
  </si>
  <si>
    <t>(-) ==&gt; Overschot, minder kosten dan gebudgetteerd</t>
  </si>
  <si>
    <t>1.</t>
  </si>
  <si>
    <t>2.</t>
  </si>
  <si>
    <t>Tarief openbare dienstverplichtingen</t>
  </si>
  <si>
    <t>3.</t>
  </si>
  <si>
    <t>Tarief reactieve energie</t>
  </si>
  <si>
    <t>4.</t>
  </si>
  <si>
    <t>Toeslagen</t>
  </si>
  <si>
    <t>5.</t>
  </si>
  <si>
    <t>Overdrachten en/of terugnames</t>
  </si>
  <si>
    <r>
      <t xml:space="preserve">Gelieve </t>
    </r>
    <r>
      <rPr>
        <b/>
        <i/>
        <sz val="10"/>
        <rFont val="Arial"/>
        <family val="2"/>
      </rPr>
      <t>positieve</t>
    </r>
    <r>
      <rPr>
        <i/>
        <sz val="10"/>
        <rFont val="Arial"/>
        <family val="2"/>
      </rPr>
      <t xml:space="preserve"> waarden in te geven (voor kosten indien debetsaldo en voor opbrengsten indien creditsaldo).</t>
    </r>
  </si>
  <si>
    <r>
      <t xml:space="preserve">Gelieve </t>
    </r>
    <r>
      <rPr>
        <b/>
        <i/>
        <sz val="10"/>
        <rFont val="Arial"/>
        <family val="2"/>
      </rPr>
      <t>positieve</t>
    </r>
    <r>
      <rPr>
        <i/>
        <sz val="10"/>
        <rFont val="Arial"/>
        <family val="2"/>
      </rPr>
      <t xml:space="preserve"> waarden in te geven (voor activa (indien debetsaldo), passiva (indien creditsaldo), kosten (indien debetsaldo) en opbrengsten (indien creditsaldo)), tenzij anders aangegeven in kolom B.</t>
    </r>
  </si>
  <si>
    <t>Aanvullend capaciteitstarief voor prosumenten met terugdraaiende teller</t>
  </si>
  <si>
    <t>Rapportering over boekjaren</t>
  </si>
  <si>
    <t>TABEL 4B</t>
  </si>
  <si>
    <t>OMSCHRIJVING RUBRIEKEN</t>
  </si>
  <si>
    <t>FORMULE</t>
  </si>
  <si>
    <t>Rapportering over boekjaar:</t>
  </si>
  <si>
    <t>M.b.t. het basistarief voor het gebruik van het net</t>
  </si>
  <si>
    <t>M.b.t. het tarief voor het systeembeheer</t>
  </si>
  <si>
    <t>M.b.t. het tarief voor openbare dienstverplichtingen</t>
  </si>
  <si>
    <r>
      <rPr>
        <b/>
        <sz val="10"/>
        <rFont val="Arial"/>
        <family val="2"/>
      </rPr>
      <t>Terugname</t>
    </r>
    <r>
      <rPr>
        <sz val="10"/>
        <rFont val="Arial"/>
        <family val="2"/>
      </rPr>
      <t xml:space="preserve"> van het saldo in het resultaat van het exploitatiejaar (zoals vastgelegd in de tariefmethodologie)</t>
    </r>
  </si>
  <si>
    <t>Relatief aandeel endogene kosten (%)</t>
  </si>
  <si>
    <t>TABEL 5B</t>
  </si>
  <si>
    <t>Controle met TABEL 4A:</t>
  </si>
  <si>
    <t>Controle met TABEL 5A:</t>
  </si>
  <si>
    <t>Opmerking:</t>
  </si>
  <si>
    <t>Afbouw regulatoir saldo inzake herindexering van het budget voor endogene kosten, zoals vastgelegd in de tariefmethodologie (positieve waarde voor recuperatie tekort, en omgekeerd)</t>
  </si>
  <si>
    <t>(-) ==&gt; Meer werkelijke ontvangsten dan budget endogene kosten (overschot)</t>
  </si>
  <si>
    <t>TABEL 6A: Opvolging regulatoir saldo inzake herindexering van het budget voor endogene kosten</t>
  </si>
  <si>
    <t>(-) ==&gt; Lagere inflatie dan verwacht (overschot)</t>
  </si>
  <si>
    <t>Evolutie saldo m.b.t. herindexering budget endogene kosten op overlopende rekeningen</t>
  </si>
  <si>
    <t>Boeking regulatoir saldo inzake herindexering budget endogene kosten per tariefcomponent</t>
  </si>
  <si>
    <t>Controle met TABEL 6A:</t>
  </si>
  <si>
    <t>TABEL 6B</t>
  </si>
  <si>
    <t>REGULATOIRE SALDI M.B.T. HERINDEXERING BUDGET ENDOGENE KOSTEN</t>
  </si>
  <si>
    <t>TABEL 7: Opvolging regulatoir saldo inzake vennootschapsbelasting</t>
  </si>
  <si>
    <t>Afbouw regulatoir saldo inzake vennootschapsbelasting, zoals vastgelegd in de tariefmethodologie (positieve waarde voor recuperatie tekort, en omgekeerd)</t>
  </si>
  <si>
    <t>ONDERBOUWING BUDGET</t>
  </si>
  <si>
    <t>TOTAAL EXOGENE KOSTEN</t>
  </si>
  <si>
    <t>Overzicht gerapporteerde waarden per tariefcomponent:</t>
  </si>
  <si>
    <t>TABEL 6B: Overzicht regulatoir saldo inzake herindexering van het budget voor endogene kosten per tariefcomponent</t>
  </si>
  <si>
    <t>Budget endogene kosten, volgens tariefvoorstel</t>
  </si>
  <si>
    <r>
      <t>Werkelijke inflatie jaar op jaar voor de maand juli van dat jaar (CPI</t>
    </r>
    <r>
      <rPr>
        <b/>
        <vertAlign val="subscript"/>
        <sz val="10"/>
        <rFont val="Arial"/>
        <family val="2"/>
      </rPr>
      <t>j</t>
    </r>
    <r>
      <rPr>
        <b/>
        <sz val="10"/>
        <rFont val="Arial"/>
        <family val="2"/>
      </rPr>
      <t>)</t>
    </r>
  </si>
  <si>
    <r>
      <t>Inflatie jaar op jaar voor de maand juli die in het jaar voordien werd verwacht, gehanteerd door de VREG bij vaststelling toegelaten inkomen voor het betreffende boekjaar (CPI</t>
    </r>
    <r>
      <rPr>
        <b/>
        <vertAlign val="subscript"/>
        <sz val="10"/>
        <rFont val="Arial"/>
        <family val="2"/>
      </rPr>
      <t>j,v</t>
    </r>
    <r>
      <rPr>
        <b/>
        <sz val="10"/>
        <rFont val="Arial"/>
        <family val="2"/>
      </rPr>
      <t>)</t>
    </r>
  </si>
  <si>
    <t>REGULATOIR SALDO VOLUMEVERSCHILLEN</t>
  </si>
  <si>
    <t>(+) ==&gt; Hogere inflatie dan verwacht (tekort);</t>
  </si>
  <si>
    <t>(+) ==&gt; Tekort, meer kosten dan gebudgetteerd;</t>
  </si>
  <si>
    <t>(-) ==&gt; Recuperatie tekort, verhoging van de tarieven ;</t>
  </si>
  <si>
    <t>(+) ==&gt; Teruggave overschot, verlaging van de tarieven</t>
  </si>
  <si>
    <t>(-) Credit saldo;</t>
  </si>
  <si>
    <t>(+) ==&gt; Minder werkelijke ontvangsten dan budget endogene kosten (tekort);</t>
  </si>
  <si>
    <t>(+) ==&gt; Meer werkelijke exogene kosten dan werkelijke ontvangsten voor exogene kosten (tekort)</t>
  </si>
  <si>
    <t>Evolutie saldo m.b.t. venootschapsbelasting op overlopende rekeningen</t>
  </si>
  <si>
    <t>Het eventueel voorschot zoals toegekend door de VREG en opgenomen in het tariefvoorstel</t>
  </si>
  <si>
    <t>Werkelijke ontvangsten m.b.t. endogene kosten</t>
  </si>
  <si>
    <t>De eventuele, geheel of gedeeltelijke, terugname van een eerder toegekend voorschot door de VREG en opgenomen in het tariefvoorstel</t>
  </si>
  <si>
    <t>6.</t>
  </si>
  <si>
    <t>Afbouw regulatoir saldo op te nemen in het toegelaten inkomen van boekjaar:</t>
  </si>
  <si>
    <t>OVERLOPENDE REKENINGEN</t>
  </si>
  <si>
    <t>GEREGULEERDE ACTIVITEIT :</t>
  </si>
  <si>
    <t>Bedrijfsopbrengsten</t>
  </si>
  <si>
    <t>Financiële opbrengsten</t>
  </si>
  <si>
    <t>Onttrekkingen aan de belastingvrije reserves en uitgestelde belastingen</t>
  </si>
  <si>
    <t>Verlies van het boekjaar</t>
  </si>
  <si>
    <t>Bedrijfskosten</t>
  </si>
  <si>
    <t>D. Afschrijvingen en waardeverminderingen op vaste activa</t>
  </si>
  <si>
    <t>E. Waardeverminderingen op voorraden, bestellingen in uitvoering en handelsvorderingen (toevoegingen +, terugnemingen -)</t>
  </si>
  <si>
    <t>F. Voorzieningen voor risico's en kosten (toevoegingen +, terugnemingen -)</t>
  </si>
  <si>
    <t>Financiële kosten</t>
  </si>
  <si>
    <t>Overboeking naar de uitgestelde belastingen en naar de belastingvrije reserves</t>
  </si>
  <si>
    <t>Belastingen op het resultaat</t>
  </si>
  <si>
    <t>Winst van het boekjaar</t>
  </si>
  <si>
    <t>Gereguleerde activiteit:</t>
  </si>
  <si>
    <t>Endogene opbrengsten</t>
  </si>
  <si>
    <t>Exogene opbrengsten</t>
  </si>
  <si>
    <t>Overige opbrengsten</t>
  </si>
  <si>
    <t>Endogene kosten</t>
  </si>
  <si>
    <t>Exogene kosten</t>
  </si>
  <si>
    <t>Overige kosten</t>
  </si>
  <si>
    <t>TABEL 3: Detail inzake samenstelling exogene kosten</t>
  </si>
  <si>
    <t>Onderbouwing van het gebudgetteerde bedrag in afzonderlijk verklarende nota vereist:</t>
  </si>
  <si>
    <t>In kolom H wordt met 'X' aangegeven voor welke rubrieken de distributienetbeheerder een gedetailleerde onderbouwing van het ex-ante budget dient op te geven in een afzonderlijk verklarende nota.</t>
  </si>
  <si>
    <t>M.b.t. het tarief voor het databeheer</t>
  </si>
  <si>
    <t>Het tarief voor het databeheer</t>
  </si>
  <si>
    <t>Kosten m.b.t. REG-premies</t>
  </si>
  <si>
    <t xml:space="preserve">Kosten m.b.t. de actieverplichting energiescans </t>
  </si>
  <si>
    <t>Kosten m.b.t. de actieverplichting sociale energie efficiëntieprojecten</t>
  </si>
  <si>
    <t>Solidarisering GSC</t>
  </si>
  <si>
    <t>Solidarisering WKC</t>
  </si>
  <si>
    <t>Tarief beheer en ontwikkeling netwerkinfrastructuur</t>
  </si>
  <si>
    <t>Tarief beheer elektrisch systeem</t>
  </si>
  <si>
    <t>Tarief marktintegratie</t>
  </si>
  <si>
    <t>ODV - financiering steunmaatregelen hernieuwbare energie en WKK</t>
  </si>
  <si>
    <t>ODV - financiering maatregelen ter bevordering REG</t>
  </si>
  <si>
    <t>Toeslag voor de taksen op masten en sleuven</t>
  </si>
  <si>
    <t>Verkopen t.a.v. de Vlaamse Overheid</t>
  </si>
  <si>
    <t>Overige verkopen</t>
  </si>
  <si>
    <t>Recuperatie van kosten m.b.t. REG-premies</t>
  </si>
  <si>
    <t xml:space="preserve">Recuperatie van kosten m.b.t. de actieverplichting energiescans </t>
  </si>
  <si>
    <t>Recuperatie van kosten m.b.t. de actieverplichting sociale energie efficiëntieprojecten</t>
  </si>
  <si>
    <t>Opbrengsten uit niet-recurrente recuperatie van exogene kosten uit bijvoorbeeld fraudezaken</t>
  </si>
  <si>
    <t>m.b.t. onterecht uitgekeerde REG-premies</t>
  </si>
  <si>
    <t>m.b.t. onterecht aangekochte GSC en WKC aan minimumwaarde</t>
  </si>
  <si>
    <t>Waardeverminderingen op vorderingen t.g.v. fraudedossiers</t>
  </si>
  <si>
    <t>Kosten t.g.v. terugvorderingen door de Vlaamse Overheid van onterechte financiering van openbaredienstverplichtingen</t>
  </si>
  <si>
    <t>Totale werkelijke ontvangsten uit periodieke distributienettarieven voor exogene kosten</t>
  </si>
  <si>
    <t>Kapitaalkostvergoeding voor het regulatoir saldo inzake herindexering van het budget voor endogene kosten</t>
  </si>
  <si>
    <t>Kapitaalkostvergoeding voor het regulatoir saldo inzake vennootschapsbelasting</t>
  </si>
  <si>
    <t>Kapitaalkostvergoeding voor het regulatoir saldo inzake herwaarderingsmeerwaarden</t>
  </si>
  <si>
    <t xml:space="preserve">Het basistarief voor het gebruik van het net </t>
  </si>
  <si>
    <t>TABEL 5A: Opvolging regulatoir saldo inzake volumerisico endogeen budget</t>
  </si>
  <si>
    <t>Tarief databeheer</t>
  </si>
  <si>
    <t>1. Tarief gebruik van het net</t>
  </si>
  <si>
    <t>1.2. Tarief systeembeheer</t>
  </si>
  <si>
    <t>1.3. Tarief databeheer</t>
  </si>
  <si>
    <t>3. Toeslagen</t>
  </si>
  <si>
    <t>T1</t>
  </si>
  <si>
    <t>T2</t>
  </si>
  <si>
    <t>T3</t>
  </si>
  <si>
    <t>T4</t>
  </si>
  <si>
    <t>T5</t>
  </si>
  <si>
    <t>T6</t>
  </si>
  <si>
    <t>Doorvoer</t>
  </si>
  <si>
    <t>1.1. Tarief systeembeheer</t>
  </si>
  <si>
    <t>1.2. Tarief databeheer</t>
  </si>
  <si>
    <t>TOTAAL (GAS-AFNAME)</t>
  </si>
  <si>
    <t>TOTAAL (GAS-INJECTIE)</t>
  </si>
  <si>
    <t>1.1. Basistarief voor gebruik van het net</t>
  </si>
  <si>
    <t>2. Tarief openbare dienstverplichtingen</t>
  </si>
  <si>
    <t>x''-waarde voor de betreffende reguleringsperiode</t>
  </si>
  <si>
    <t>TABEL 8: Opvolging regulatoir saldo inzake herwaarderingsmeerwaarden</t>
  </si>
  <si>
    <t>REGULATOIRE SALDI M.B.T. HERWAARDERINGSMEERWAARDEN</t>
  </si>
  <si>
    <t>Heffing volgens het Decreet houdende het Grootschalig Referentiebestand</t>
  </si>
  <si>
    <t>TABEL 5C, 5D, 5E en 5F</t>
  </si>
  <si>
    <t>Fiscaal niet-aftrekbare afschrijvingen op herwaarderingsmeerwaarden (+)</t>
  </si>
  <si>
    <t>Regulatoir saldo m.b.t. vennootschapsbelasting</t>
  </si>
  <si>
    <t>Statutaire aanslagvoet</t>
  </si>
  <si>
    <t xml:space="preserve">Gereguleerde activiteit: </t>
  </si>
  <si>
    <t>Regulatoir saldo m.b.t. herwaarderingsmeerwaarden</t>
  </si>
  <si>
    <t>Evolutie van de meerwaarden op basis van de historische indexatie (materiële vaste acitva):</t>
  </si>
  <si>
    <t>De tekens die in de kolomhoofden van de tabellen opgenomen zijn, dienen te worden geïnterpreteerd als:</t>
  </si>
  <si>
    <t>+: gelieve positieve waarde in te geven</t>
  </si>
  <si>
    <t>-: gelieve negatieve waarde in te geven</t>
  </si>
  <si>
    <t>Activaposten (boekhoudkundige rubrieken 22, 23, 24, 25, 26 en 27)</t>
  </si>
  <si>
    <t>Terreinen</t>
  </si>
  <si>
    <t>Administratieve gebouwen</t>
  </si>
  <si>
    <t>Hergebruikte uitrusting cabines</t>
  </si>
  <si>
    <t>Gereedschap en meubilair</t>
  </si>
  <si>
    <t>Rollend materieel</t>
  </si>
  <si>
    <t>CAB, telebediening, uitrusting dispatching</t>
  </si>
  <si>
    <t>Labo uitrusting</t>
  </si>
  <si>
    <t>Administratieve uitrusting (informatica en kantoor)</t>
  </si>
  <si>
    <t>Telegelezen meters</t>
  </si>
  <si>
    <t>Budgetmeters</t>
  </si>
  <si>
    <t>Activa in aanbouw</t>
  </si>
  <si>
    <t xml:space="preserve">TOTAAL  </t>
  </si>
  <si>
    <t>Digitale meters</t>
  </si>
  <si>
    <t>Evolutie van de meerwaarden op basis van de iRAB (materiële vaste acitva):</t>
  </si>
  <si>
    <t>BUDGET</t>
  </si>
  <si>
    <t>REALITEIT</t>
  </si>
  <si>
    <t>Leidingen - MD</t>
  </si>
  <si>
    <t>Leidingen - LD</t>
  </si>
  <si>
    <t>Aansluitingen - MD</t>
  </si>
  <si>
    <t>Aansluitingen - LD</t>
  </si>
  <si>
    <t>Meetapparatuur - MD</t>
  </si>
  <si>
    <t>Meetapparatuur - LD</t>
  </si>
  <si>
    <t>m.b.t. historische indexatie</t>
  </si>
  <si>
    <t>m.b.t. iRAB</t>
  </si>
  <si>
    <t>Kapitaalkostvergoeding herwaarderingsmeerwaarden</t>
  </si>
  <si>
    <t>REGULATOIRE SALDI M.B.T. VENNOOTSCHAPSBELASTING</t>
  </si>
  <si>
    <t xml:space="preserve">Realiteit </t>
  </si>
  <si>
    <t xml:space="preserve">RICHTLIJNEN BIJ HET INVULLEN EN DE INTERPRETATIE VAN HET RAPPORTERINGSMODEL </t>
  </si>
  <si>
    <t>TABEL 2: Algemeen overzicht exogene kosten</t>
  </si>
  <si>
    <t>EXOGEEN</t>
  </si>
  <si>
    <t>AANVULLENDE ENDOGENE TERMEN</t>
  </si>
  <si>
    <t>Exogene kosten i.h.k.v. het tarief reactieve energie</t>
  </si>
  <si>
    <t>Exogene kosten i.h.k.v. het tarief databeheer</t>
  </si>
  <si>
    <t>Exogene kosten i.h.k.v. het tarief toeslagen</t>
  </si>
  <si>
    <t>Afbouw regulatoir saldo inzake exogene kosten, zoals vastgelegd in de tariefmethodologie (positieve waarde voor recuperatie tekort, en omgekeerd)</t>
  </si>
  <si>
    <t>Afbouw regulatoir saldo inzake volumerisico endogeen budget, zoals vastgelegd in de tariefmethodologie (positieve waarde voor recuperatie tekort, en omgekeerd)</t>
  </si>
  <si>
    <t>Kapitaalkostvergoeding voor het regulatoir saldo inzake volumerisico endogeen budget</t>
  </si>
  <si>
    <t>M.b.t. het tarief netgebruik</t>
  </si>
  <si>
    <t>M.b.t. het tarief reactieve energie</t>
  </si>
  <si>
    <t>M.b.t. het tarief databeheer</t>
  </si>
  <si>
    <t>M.b.t. het tarief openbare dienstverplichtingen</t>
  </si>
  <si>
    <t>M.b.t. het tarief toeslagen</t>
  </si>
  <si>
    <t>Tarief aanvullende afname of injectie reactieve energie</t>
  </si>
  <si>
    <t>Exogene kosten i.h.k.v. het tarief systeembeheer</t>
  </si>
  <si>
    <t>M.b.t. het tarief systeembeheer</t>
  </si>
  <si>
    <t>M.b.t. het tarief netgebruik / basistarief gebruik net</t>
  </si>
  <si>
    <t>Exogene kosten i.h.k.v. het tarief netgebruik / basistarief gebruik net</t>
  </si>
  <si>
    <t xml:space="preserve">Kapitaalkostvergoeding voor het regulatoir saldo inzake exogene kosten </t>
  </si>
  <si>
    <t>TABEL 4A: Opvolging regulatoir saldo inzake exogene kosten</t>
  </si>
  <si>
    <t>REGULATOIRE SALDI INZAKE EXOGENE KOSTEN</t>
  </si>
  <si>
    <t>TABEL 4B: Overzicht regulatoir saldo inzake exogene kosten per tariefcomponent</t>
  </si>
  <si>
    <t>Boeking regulatoir saldo inzake exogene kosten per tariefcomponent</t>
  </si>
  <si>
    <t>Het tarief netgebruik</t>
  </si>
  <si>
    <t>Het tarief reactieve energie</t>
  </si>
  <si>
    <t>Het tarief voor overige transmissie</t>
  </si>
  <si>
    <t>Het tarief systeembeheer</t>
  </si>
  <si>
    <t>Het tarief openbare dienstverplichtingen</t>
  </si>
  <si>
    <t>Het tarief toeslagen</t>
  </si>
  <si>
    <t>Het tarief voor toeslagen</t>
  </si>
  <si>
    <t>M.b.t. het tarief voor toeslagen</t>
  </si>
  <si>
    <t>Tarief netgebruik</t>
  </si>
  <si>
    <t>Tarief toeslagen</t>
  </si>
  <si>
    <t>TOTAAL (ELEKTRICITEIT - AFNAME)</t>
  </si>
  <si>
    <t>TOTAAL (ELEKTRICITEIT - INJECTIE)</t>
  </si>
  <si>
    <t>Evolutie saldo m.b.t. volumerisico op overlopende rekeningen</t>
  </si>
  <si>
    <t xml:space="preserve">Het tarief netgebruik </t>
  </si>
  <si>
    <t>Het tarief netgebruik / basistarief gebruik net</t>
  </si>
  <si>
    <r>
      <t xml:space="preserve">Dit rapporteringsmodel heeft als doel om via een standaardformaat tegemoet te komen aan de informatiebehoeften van de VREG teneinde voor elke distributienetbeheerder een toegelaten inkomen m.b.t. de exogene kosten enerzijds en de aanvullende endogene termen anderzijds te bepalen.
Het model is voorzien van een aantal automatisch berekende waarden teneinde de verwerking van het rapporteringsmodel, zowel voor de distributienetbeheerder als voor de VREG, efficiënt te laten verlopen. Deze waarden werden door de VREG dan ook beveiligd. Het rapporteringsmodel dient door de distributienetbeheerder in één afgedrukt exemplaar te worden opgeleverd, alsook onder elektronische vorm (Excel-formaat). In de elektronische vorm zijn geen verwijzingen naar externe bestanden (koppelingen) toegelaten.
In geval van rapportering van de werkelijke cijfers </t>
    </r>
    <r>
      <rPr>
        <b/>
        <sz val="10"/>
        <rFont val="Arial"/>
        <family val="2"/>
      </rPr>
      <t>ex-post</t>
    </r>
    <r>
      <rPr>
        <sz val="10"/>
        <rFont val="Arial"/>
        <family val="2"/>
      </rPr>
      <t xml:space="preserve"> dient het ingevulde rapporteringsmodel te zijn gewaarmerkt door een rapport van feitelijke bevindingen van de commissaris van de distributienetbeheerder. Op </t>
    </r>
    <r>
      <rPr>
        <b/>
        <sz val="10"/>
        <rFont val="Arial"/>
        <family val="2"/>
      </rPr>
      <t>ex-ante</t>
    </r>
    <r>
      <rPr>
        <sz val="10"/>
        <rFont val="Arial"/>
        <family val="2"/>
      </rPr>
      <t xml:space="preserve"> basis (gebudgetteerde waarden) is een rapport van feitelijke bevindingen van de commissaris dus niet vereist. </t>
    </r>
  </si>
  <si>
    <t>Niet relevante waarde voor de betreffende rapportering</t>
  </si>
  <si>
    <t>ENDO</t>
  </si>
  <si>
    <t>EXO</t>
  </si>
  <si>
    <r>
      <t>q</t>
    </r>
    <r>
      <rPr>
        <b/>
        <vertAlign val="subscript"/>
        <sz val="10"/>
        <rFont val="Arial"/>
        <family val="2"/>
      </rPr>
      <t>i</t>
    </r>
    <r>
      <rPr>
        <b/>
        <sz val="10"/>
        <rFont val="Arial"/>
        <family val="2"/>
      </rPr>
      <t>-waarde kwaliteitsprestaties 2017-2019</t>
    </r>
  </si>
  <si>
    <t>REGULATOIR SALDO HERINDEXERING BUDGET ENDOGENE KOSTEN</t>
  </si>
  <si>
    <t>BEPALING VAN HET AF TE BOUWEN REGULATOIR SALDO M.B.T. VENNOOTSCHAPSBELASTING</t>
  </si>
  <si>
    <t>Endogene kosten m.b.t. herwaarderingsmeerwaarden</t>
  </si>
  <si>
    <t>Endogene kosten m.b.t. vennootschapsbelasting</t>
  </si>
  <si>
    <t>Regulatoir saldo inzake exogene kosten</t>
  </si>
  <si>
    <t>LEGENDE CELKLEUREN</t>
  </si>
  <si>
    <t>OVERZICHT TABELLEN</t>
  </si>
  <si>
    <t>Kabels - LS</t>
  </si>
  <si>
    <t>Lijnen - LS</t>
  </si>
  <si>
    <t>Aansluitingen - LS</t>
  </si>
  <si>
    <t>Meetapparatuur - LS</t>
  </si>
  <si>
    <t>H. Als herstructureringskosten geactiveerde bedrijfskosten (-)</t>
  </si>
  <si>
    <t>MAR-code</t>
  </si>
  <si>
    <t>635/8</t>
  </si>
  <si>
    <t>Tarief netgebruik / Basistarief gebruik net</t>
  </si>
  <si>
    <t>Tarief systeembeheer</t>
  </si>
  <si>
    <t>TABEL 9: Algemeen overzicht aanvullende endogene termen</t>
  </si>
  <si>
    <t>Tarief beheer en ontwikkeling netwerkinfrastructuur - maandpiek voor afname</t>
  </si>
  <si>
    <t>Tarief beheer en ontwikkeling netwerkinfrastructuur - jaarpiek voor afname</t>
  </si>
  <si>
    <t>Tarief beheer en ontwikkeling netwerkinfrastructuur - ter beschikking gesteld vermogen voor afname</t>
  </si>
  <si>
    <t>Tarief beheer en ontwikkeling netwerkinfrastructuur - aansluitingstarieven</t>
  </si>
  <si>
    <t>Kapitaalkostvergoeding groenestroom- en warmtekrachtcertificaten (GSC en WKC)</t>
  </si>
  <si>
    <t>Gemiddelde voorraad GSC en WKC (boekhoudkundige waarde) voor boekjaar 2021</t>
  </si>
  <si>
    <t>Verplicht aangekochte GSC en WKC aan minimumwaarde volgens Energiedecreet</t>
  </si>
  <si>
    <t>Voorraadwijziging GSC (toename voorraad: negatieve waarde, afname voorraad: positieve waarde)</t>
  </si>
  <si>
    <t>Voorraadwijziging WKC (toename voorraad: negatieve waarde, afname voorraad: positieve waarde)</t>
  </si>
  <si>
    <t>Netto-uitgaven/ -inkomsten (positieve waarde voor een netto-uitgave, en omgekeerd) i.h.k.v. de verrekening van de kost van GSC en WKC onder distributienetbeheerders volgens Energiedecreet (solidarisering opkoopverplichting)</t>
  </si>
  <si>
    <t>Overzicht van aanvullende endogene termen:</t>
  </si>
  <si>
    <t>NAAM DNB</t>
  </si>
  <si>
    <t>Fiscaal niet-aftrekbare heffing volgens het Decreet houdende het Grootschalig Referentiebestand (+)</t>
  </si>
  <si>
    <t>TABEL 11: Fiscaal niet-aftrekbare heffing volgens het Decreet houdende het Grootschalig Referentiebestand</t>
  </si>
  <si>
    <t>Fiscaal niet-aftrekbare heffing volgens het Decreet houdende het Grootschalig Referentiebestand</t>
  </si>
  <si>
    <t>E. Niet-recurrente bedrijfsopbrengsten</t>
  </si>
  <si>
    <t>76A</t>
  </si>
  <si>
    <t>70/76A</t>
  </si>
  <si>
    <t>A. Recurrente financiële opbrengsten</t>
  </si>
  <si>
    <t>B. Niet-recurrente financiële opbrengsten</t>
  </si>
  <si>
    <t>76B</t>
  </si>
  <si>
    <t>75/76B</t>
  </si>
  <si>
    <t>I. Niet-recurrente bedrijfskosten</t>
  </si>
  <si>
    <t>66A</t>
  </si>
  <si>
    <t>A. Recurrente financiële kosten</t>
  </si>
  <si>
    <t>B. Niet-recurrente financiële kosten</t>
  </si>
  <si>
    <t>66B</t>
  </si>
  <si>
    <t>65/66B</t>
  </si>
  <si>
    <t>60/66A</t>
  </si>
  <si>
    <t>Kosten m.b.t. premie ter compensatie van een gedeelte van de elektriciteitsdistributienettarieven bij de inwerkingtreding van de vernietiging bij arrest nr. 5/2021 van 14 januari 2021 van de regeling over de compensatie van injectie en afname</t>
  </si>
  <si>
    <t>Recuperatie van kosten m.b.t. premie ter compensatie van een gedeelte van de elektriciteitsdistributienettarieven bij de inwerkingtreding van de vernietiging bij arrest nr. 5/2021 van 14 januari 2021 van de regeling over de compensatie van injectie en afname</t>
  </si>
  <si>
    <t>B. Wijzigingen in de voorraden en in de bestellingen in uitvoering (toename +, afname -)</t>
  </si>
  <si>
    <t>Regularisering van belastingen en terugneming van fiscale voorzieningen</t>
  </si>
  <si>
    <t>Netbeheer aardgas</t>
  </si>
  <si>
    <t>RAPPORTERINGSMODEL EXOGENE KOSTEN EN AANVULLENDE ENDOGENE TERMEN 2025-2028</t>
  </si>
  <si>
    <t>v1</t>
  </si>
  <si>
    <t>Exogene kosten i.h.k.v. het tarief openbaredienstverplichtingen</t>
  </si>
  <si>
    <t>M.b.t. het tarief openbaredienstverplichtingen</t>
  </si>
  <si>
    <t>Kost m.b.t. de door Elia aan de distributienetbeheerder aangerekende vergoeding voor het gebruik van het transmissienet (elektriciteit)</t>
  </si>
  <si>
    <t>Kost m.b.t. de door een andere distributienetbeheerder (via doorvoer) aangerekende vergoeding voor het gebruik van het transmissienet (elektriciteit)</t>
  </si>
  <si>
    <r>
      <t xml:space="preserve">Kosten van de openbaredienstverplichtingen m.b.t. het stimuleren van rationeel energiegebruik (REG) </t>
    </r>
    <r>
      <rPr>
        <sz val="10"/>
        <rFont val="Arial"/>
        <family val="2"/>
      </rPr>
      <t>en het gebruik van hernieuwbare energiebronnen volgens Energiebesluit:</t>
    </r>
  </si>
  <si>
    <r>
      <t xml:space="preserve">Recuperatie van kosten van de openbaredienstverplichtingen m.b.t. het stimuleren van rationeel energiegebruik (REG) </t>
    </r>
    <r>
      <rPr>
        <sz val="10"/>
        <rFont val="Arial"/>
        <family val="2"/>
      </rPr>
      <t>en het gebruik van hernieuwbare energiebronnen:</t>
    </r>
  </si>
  <si>
    <t>Retributies aan steden en gemeenten</t>
  </si>
  <si>
    <t>Retributies aan niet-gemeentelijke openbaar domeinbeheerders</t>
  </si>
  <si>
    <t>Bijdrage in kosten Generiek Informatieplatform Openbaar Domein</t>
  </si>
  <si>
    <t>Tarief vermogensreserves en blackstart</t>
  </si>
  <si>
    <t>Ex-ante correctie vennootschapsbelasting, zoals vastgesteld door de VREG m.b.t. het toegelaten inkomen voor endogene kosten</t>
  </si>
  <si>
    <t>Ex-ante aanvullende endogene term voor de kosten m.b.t. herwaarderingsmeerwaarden, zoals vastgesteld door de VREG m.b.t. het toegelaten inkomen voor endogene kosten</t>
  </si>
  <si>
    <t>Financiële impact van de kwaliteitsindicatoren, zoals vastgesteld door de VREG m.b.t. het toegelaten inkomen voor endogene kosten</t>
  </si>
  <si>
    <t xml:space="preserve">M.b.t. het tarief netgebruik </t>
  </si>
  <si>
    <t>Correctieterm van de meerwaarde in Wyre, zoals vastgesteld door de VREG m.b.t. het toegelaten inkomen voor endogene kosten</t>
  </si>
  <si>
    <t>Saldo onstaan in jaar:</t>
  </si>
  <si>
    <t>Boekjaar</t>
  </si>
  <si>
    <t xml:space="preserve">
Afbouw in jaar:
</t>
  </si>
  <si>
    <t>Afbouw van regulatoir saldo inzake exogene kosten per tariefcomponent</t>
  </si>
  <si>
    <t>Boekjaar:</t>
  </si>
  <si>
    <t>Het tarief voor reactieve energie</t>
  </si>
  <si>
    <t>Het tarief voor databeheer</t>
  </si>
  <si>
    <t>elektriciteit</t>
  </si>
  <si>
    <t>26-36 kV-post</t>
  </si>
  <si>
    <t>1-26 kV-post</t>
  </si>
  <si>
    <t>1-26 kV-net</t>
  </si>
  <si>
    <t>Distributiecabine</t>
  </si>
  <si>
    <t>Indien in een boekjaar periodieke elektriciteitsdistributienettarieven (afname) van meer dan één tariefvoorstel worden toegepast, zal per tariefcomponent het relatief aandeel van de endogene kosten voor dat boekjaar worden bepaald op basis van het pro rata aandeel van de endogene kosten (afgerond op 2 decimalen), conform de methodiek zoals beschreven in paragraaf 5.3.2 van het hoofddocument van de tariefmethodologie. Dit pro rata aandeel (afgerond op 2 decimalen) wordt aldus bepaald op basis van het aantal kalenderdagen dat de periodieke elektriciteitsdistributienettarieven (afname) volgens elk van de tariefvoorstellen van kracht waren. Hierbij dient de distributienetbeheerder in een afzonderlijk verklarende nota de detailberekening van het pro rata aandeel van de endogene kosten per tariefcomponent op te geven, d.w.z. dat uit de detailberekening voor elke tariefcomponent duidelijk dient te zijn wat het aandeel van de endogene kosten in elk van de toepasselijke tariefvoorstellen was en hoeveel kalenderdagen de tarieven uit elk van de tariefvoorstellen in het betreffende boekjaar van kracht waren.</t>
  </si>
  <si>
    <t>Indien in een boekjaar periodieke elektriciteitsdistributienettarieven (injectie) van meer dan één tariefvoorstel worden toegepast, zal per tariefcomponent het relatief aandeel van de endogene kosten voor dat boekjaar worden bepaald op basis van het pro rata aandeel van de endogene kosten (afgerond op 2 decimalen), conform de methodiek zoals beschreven in paragraaf 5.3.2 van het hoofddocument van de tariefmethodologie. Dit pro rata aandeel (afgerond op 2 decimalen) wordt aldus bepaald op basis van het aantal kalenderdagen dat de periodieke elektriciteitsdistributienettarieven (injectie) volgens elk van de tariefvoorstellen van kracht waren. Hierbij dient de distributienetbeheerder in een afzonderlijk verklarende nota de detailberekening van het pro rata aandeel van de endogene kosten per tariefcomponent op te geven, d.w.z. dat uit de detailberekening voor elke tariefcomponent duidelijk dient te zijn wat het aandeel van de endogene kosten in elk van de toepasselijke tariefvoorstellen was en hoeveel kalenderdagen de tarieven uit elk van de tariefvoorstellen in het betreffende boekjaar van kracht waren.</t>
  </si>
  <si>
    <t>Indien in een boekjaar periodieke aardgasdistributienettarieven (afname) van meer dan één tariefvoorstel worden toegepast, zal per tariefcomponent het relatief aandeel van de endogene kosten voor dat boekjaar worden bepaald op basis van het pro rata aandeel van de endogene kosten (afgerond op 2 decimalen), conform de methodiek zoals beschreven in paragraaf 5.3.2 van het hoofddocument van de tariefmethodologie. Dit pro rata aandeel (afgerond op 2 decimalen) wordt aldus bepaald op basis van het aantal kalenderdagen dat de periodieke aardgasdistributienettarieven (afname) volgens elk van de tariefvoorstellen van kracht waren. Hierbij dient de distributienetbeheerder in een afzonderlijk verklarende nota de detailberekening van het pro rata aandeel van de endogene kosten per tariefcomponent op te geven, d.w.z. dat uit de detailberekening voor elke tariefcomponent duidelijk dient te zijn wat het aandeel van de endogene kosten in elk van de toepasselijke tariefvoorstellen was en hoeveel kalenderdagen de tarieven uit elk van de tariefvoorstellen in het betreffende boekjaar van kracht waren.</t>
  </si>
  <si>
    <t>Indien in een boekjaar periodieke aardgasdistributienettarieven (injectie) van meer dan één tariefvoorstel worden toegepast, zal per tariefcomponent het relatief aandeel van de endogene kosten voor dat boekjaar worden bepaald op basis van het pro rata aandeel van de endogene kosten (afgerond op 2 decimalen), conform de methodiek zoals beschreven in paragraaf 5.3.2 van het hoofddocument van de tariefmethodologie. Dit pro rata aandeel (afgerond op 2 decimalen) wordt aldus bepaald op basis van het aantal kalenderdagen dat de periodieke aardgasdistributienettarieven (injectie) volgens elk van de tariefvoorstellen van kracht waren. Hierbij dient de distributienetbeheerder in een afzonderlijk verklarende nota de detailberekening van het pro rata aandeel van de endogene kosten per tariefcomponent op te geven, d.w.z. dat uit de detailberekening voor elke tariefcomponent duidelijk dient te zijn wat het aandeel van de endogene kosten in elk van de toepasselijke tariefvoorstellen was en hoeveel kalenderdagen de tarieven uit elk van de tariefvoorstellen in het betreffende boekjaar van kracht waren.</t>
  </si>
  <si>
    <t>Afbouw van regulatoir saldo inzake exogene kosten</t>
  </si>
  <si>
    <t>Afbouw regulatoir saldo inzake herwaarderingsmeerwaarden (positieve waarde voor recuperatie tekort, en omgekeerd)</t>
  </si>
  <si>
    <t>Afboekingen van herwaarderingsmeerwaarden</t>
  </si>
  <si>
    <t>Dispatch gebouwen</t>
  </si>
  <si>
    <t>Zakelijke rechten op terreinen en gebouwen</t>
  </si>
  <si>
    <t>Kabels - 26-36 kV-post</t>
  </si>
  <si>
    <t>Kabels - 26-36 kV-net</t>
  </si>
  <si>
    <t>Kabels - 1-26 kV-post</t>
  </si>
  <si>
    <t>Kabels - 1-26 kV-net</t>
  </si>
  <si>
    <t>Kabels - distributiecabine</t>
  </si>
  <si>
    <t>Lijnen - 26-36 kV-post</t>
  </si>
  <si>
    <t>Lijnen - 26-36 kV-net</t>
  </si>
  <si>
    <t>Lijnen - 1-26 kV-post</t>
  </si>
  <si>
    <t>Lijnen - 1-26 kV-net</t>
  </si>
  <si>
    <t>Lijnen - distributiecabine</t>
  </si>
  <si>
    <t>Seinkabels en overige teletransmissie</t>
  </si>
  <si>
    <t>Posten en cabines - 26-36 kV-post</t>
  </si>
  <si>
    <t>Posten en cabines - 26-36 kV-net</t>
  </si>
  <si>
    <t>Posten en cabines - 1-26 kV-post</t>
  </si>
  <si>
    <t>Posten en cabines - 1-26 kV-net</t>
  </si>
  <si>
    <t>Posten en cabines - distributiecabine</t>
  </si>
  <si>
    <t>Posten en cabines - LS</t>
  </si>
  <si>
    <t>Nettransformatoren</t>
  </si>
  <si>
    <t>Aansluitingen - 26-36 kV-post</t>
  </si>
  <si>
    <t>Aansluitingen - 26-36 kV-net</t>
  </si>
  <si>
    <t>Aansluitingen - 1-26 kV-post</t>
  </si>
  <si>
    <t>Aansluitingen - 1-26 kV-net</t>
  </si>
  <si>
    <t>Aansluitingen - distributiecabine</t>
  </si>
  <si>
    <t>Meetapparatuur - 26-36 kV-post</t>
  </si>
  <si>
    <t>Meetapparatuur - 26-36 kV-net</t>
  </si>
  <si>
    <t>Meetapparatuur - 1-26 kV-post</t>
  </si>
  <si>
    <t>Meetapparatuur - 1-26 kV-net</t>
  </si>
  <si>
    <t>Meetapparatuur - distributiecabine</t>
  </si>
  <si>
    <t>Technische installaties in gebouwen</t>
  </si>
  <si>
    <t>Zakelijke rechten op teletransmissie</t>
  </si>
  <si>
    <t>Optische vezels</t>
  </si>
  <si>
    <t>Inrichting van gebouwen</t>
  </si>
  <si>
    <t>Inrichting van gehuurde gebouwen</t>
  </si>
  <si>
    <t>Dieselgeneratoren</t>
  </si>
  <si>
    <t>Unieke operator</t>
  </si>
  <si>
    <t>Electronica in gebouwen</t>
  </si>
  <si>
    <t>Afboekingspercentage</t>
  </si>
  <si>
    <t>In rekening te brengen afboekingen voor</t>
  </si>
  <si>
    <t>Cabines/stations - MD</t>
  </si>
  <si>
    <t>Cabines/stations - LD</t>
  </si>
  <si>
    <t>Drukregelaars ombouw L/H</t>
  </si>
  <si>
    <t>Afboekingen</t>
  </si>
  <si>
    <t>Desinvesteringen</t>
  </si>
  <si>
    <t>TABEL 10: Fiscaal niet-aftrekbare afboekingen op herwaarderingsmeerwaarden</t>
  </si>
  <si>
    <t>Afboekingen van de herwaarderingsmeerwaarden o.b.v. de historische indexatie</t>
  </si>
  <si>
    <t>Afboekingen van de herwaarderingsmeerwaarden o.b.v. de iRAB</t>
  </si>
  <si>
    <t>Fiscaal niet-aftrekbare afboekingen op herwaarderingsmeerwaarden</t>
  </si>
  <si>
    <t>TABEL 12A: Afboekingen van de meerwaarde op basis van de historische indexatie (materiële vaste activa) - elektriciteit</t>
  </si>
  <si>
    <t>TABEL 12B: Afboekingen van de meerwaarde op basis van de iRAB (materiële vaste activa) - elektriciteit</t>
  </si>
  <si>
    <t>TABEL 12C: Afboekingen van de meerwaarde op basis van de historische indexatie (materiële vaste activa) - aardgas</t>
  </si>
  <si>
    <t>TABEL 12D: Afboekingen van de meerwaarde op basis van de iRAB (materiële vaste activa) - aardgas</t>
  </si>
  <si>
    <t>TABEL 13: Kapitaalkostvergoeding herwaarderingsmeerwaarden</t>
  </si>
  <si>
    <t>LS-net</t>
  </si>
  <si>
    <t>²</t>
  </si>
  <si>
    <t>TABEL 5B: Overzicht regulatoir saldo inzake volumerisico endogeen budget per tariefcomponent</t>
  </si>
  <si>
    <t>Kosten m.b.t. financiering OCMW-recuperaties inzake de minimale levering elektriciteit</t>
  </si>
  <si>
    <t>Opbrengsten m.b.t. financiering OCMW-recuperaties inzake de minimale levering elektriciteit</t>
  </si>
  <si>
    <t>Kosten m.b.t. financiering OCMW-recuperaties inzake de minimale levering aardgas</t>
  </si>
  <si>
    <t>Opbrengsten m.b.t. financiering OCMW-recuperaties inzake de minimale levering aardgas</t>
  </si>
  <si>
    <t>ex-post</t>
  </si>
  <si>
    <r>
      <rPr>
        <b/>
        <sz val="10"/>
        <rFont val="Arial"/>
        <family val="2"/>
      </rPr>
      <t>Terugname</t>
    </r>
    <r>
      <rPr>
        <sz val="10"/>
        <rFont val="Arial"/>
        <family val="2"/>
      </rPr>
      <t xml:space="preserve"> van het saldo in het resultaat van het exploitatiejaar (zoals vastgelegd in de tariefmethodologie)</t>
    </r>
  </si>
  <si>
    <r>
      <rPr>
        <b/>
        <sz val="10"/>
        <rFont val="Arial"/>
        <family val="2"/>
      </rPr>
      <t>Boeking</t>
    </r>
    <r>
      <rPr>
        <sz val="10"/>
        <rFont val="Arial"/>
        <family val="2"/>
      </rPr>
      <t xml:space="preserve"> van het saldo </t>
    </r>
    <r>
      <rPr>
        <sz val="10"/>
        <rFont val="Arial"/>
        <family val="2"/>
      </rPr>
      <t>in het resultaat van het exploitatiejaar</t>
    </r>
  </si>
  <si>
    <t>26-36 kV-net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</si>
</sst>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 &quot;€&quot;;\-#,##0.00\ &quot;€&quot;"/>
    <numFmt numFmtId="165" formatCode="_-* #,##0.00\ &quot;€&quot;_-;\-* #,##0.00\ &quot;€&quot;_-;_-* &quot;-&quot;??\ &quot;€&quot;_-;_-@_-"/>
    <numFmt numFmtId="166" formatCode="_-* #,##0.00\ _€_-;\-* #,##0.00\ _€_-;_-* &quot;-&quot;??\ _€_-;_-@_-"/>
    <numFmt numFmtId="167" formatCode="#,##0.00\ &quot;€&quot;"/>
    <numFmt numFmtId="168" formatCode="#,##0.0000"/>
    <numFmt numFmtId="169" formatCode="#,##0.00000"/>
    <numFmt numFmtId="170" formatCode="#,##0.0000000000"/>
    <numFmt numFmtId="171" formatCode="#,##0.000000000"/>
  </numFmts>
  <fonts count="89" x14ac:knownFonts="1">
    <font>
      <sz val="10"/>
      <name val="Arial"/>
      <family val="2"/>
    </font>
    <font>
      <sz val="11"/>
      <color theme="1"/>
      <name val="Calibri"/>
      <family val="2"/>
      <scheme val="minor"/>
    </font>
    <font>
      <sz val="11"/>
      <color indexed="8"/>
      <name val="Calibri"/>
      <family val="2"/>
    </font>
    <font>
      <sz val="10"/>
      <name val="Arial"/>
      <family val="2"/>
    </font>
    <font>
      <b/>
      <sz val="12"/>
      <name val="Arial"/>
      <family val="2"/>
    </font>
    <font>
      <b/>
      <u/>
      <sz val="10"/>
      <name val="Arial"/>
      <family val="2"/>
    </font>
    <font>
      <i/>
      <sz val="10"/>
      <name val="Arial"/>
      <family val="2"/>
    </font>
    <font>
      <b/>
      <sz val="10"/>
      <name val="Arial"/>
      <family val="2"/>
    </font>
    <font>
      <sz val="10"/>
      <color indexed="8"/>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u/>
      <sz val="14"/>
      <name val="Arial"/>
      <family val="2"/>
    </font>
    <font>
      <sz val="11"/>
      <name val="Arial"/>
      <family val="2"/>
    </font>
    <font>
      <b/>
      <sz val="11"/>
      <name val="Arial"/>
      <family val="2"/>
    </font>
    <font>
      <u/>
      <sz val="10"/>
      <color indexed="12"/>
      <name val="Arial"/>
      <family val="2"/>
    </font>
    <font>
      <b/>
      <i/>
      <sz val="10"/>
      <name val="Arial"/>
      <family val="2"/>
    </font>
    <font>
      <b/>
      <sz val="14"/>
      <name val="Arial"/>
      <family val="2"/>
    </font>
    <font>
      <b/>
      <sz val="8"/>
      <name val="Arial"/>
      <family val="2"/>
    </font>
    <font>
      <b/>
      <u/>
      <sz val="12"/>
      <name val="Arial"/>
      <family val="2"/>
    </font>
    <font>
      <b/>
      <sz val="13"/>
      <name val="Arial"/>
      <family val="2"/>
    </font>
    <font>
      <b/>
      <sz val="10"/>
      <color indexed="10"/>
      <name val="Arial"/>
      <family val="2"/>
    </font>
    <font>
      <i/>
      <sz val="9"/>
      <name val="Arial"/>
      <family val="2"/>
    </font>
    <font>
      <b/>
      <u/>
      <sz val="11"/>
      <name val="Arial"/>
      <family val="2"/>
    </font>
    <font>
      <sz val="12"/>
      <name val="Arial"/>
      <family val="2"/>
    </font>
    <font>
      <sz val="14"/>
      <name val="Arial"/>
      <family val="2"/>
    </font>
    <font>
      <sz val="8"/>
      <name val="Arial"/>
      <family val="2"/>
    </font>
    <font>
      <sz val="10"/>
      <name val="Arial"/>
      <family val="2"/>
    </font>
    <font>
      <sz val="10"/>
      <color indexed="8"/>
      <name val="MS Sans Serif"/>
      <family val="2"/>
    </font>
    <font>
      <sz val="9"/>
      <name val="Arial"/>
      <family val="2"/>
    </font>
    <font>
      <sz val="10"/>
      <name val="Tahoma"/>
      <family val="2"/>
    </font>
    <font>
      <sz val="10"/>
      <color indexed="8"/>
      <name val="Tahoma"/>
      <family val="2"/>
    </font>
    <font>
      <i/>
      <sz val="8"/>
      <name val="Arial"/>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u/>
      <sz val="8"/>
      <name val="Arial"/>
      <family val="2"/>
    </font>
    <font>
      <u/>
      <sz val="10"/>
      <name val="Arial"/>
      <family val="2"/>
    </font>
    <font>
      <sz val="10"/>
      <color indexed="12"/>
      <name val="Arial"/>
      <family val="2"/>
    </font>
    <font>
      <b/>
      <u/>
      <sz val="9"/>
      <name val="Arial"/>
      <family val="2"/>
    </font>
    <font>
      <b/>
      <sz val="18"/>
      <color indexed="62"/>
      <name val="Cambria"/>
      <family val="2"/>
    </font>
    <font>
      <b/>
      <vertAlign val="subscript"/>
      <sz val="10"/>
      <name val="Arial"/>
      <family val="2"/>
    </font>
    <font>
      <sz val="11"/>
      <color theme="1"/>
      <name val="Calibri"/>
      <family val="2"/>
      <scheme val="minor"/>
    </font>
    <font>
      <b/>
      <sz val="8"/>
      <color theme="4" tint="-0.249977111117893"/>
      <name val="Arial"/>
      <family val="2"/>
    </font>
    <font>
      <sz val="10"/>
      <color theme="4" tint="-0.249977111117893"/>
      <name val="Arial"/>
      <family val="2"/>
    </font>
    <font>
      <b/>
      <i/>
      <sz val="12"/>
      <color theme="4" tint="-0.249977111117893"/>
      <name val="Arial"/>
      <family val="2"/>
    </font>
    <font>
      <b/>
      <sz val="12"/>
      <color theme="4" tint="-0.249977111117893"/>
      <name val="Arial"/>
      <family val="2"/>
    </font>
    <font>
      <i/>
      <sz val="10"/>
      <color theme="4" tint="-0.249977111117893"/>
      <name val="Arial"/>
      <family val="2"/>
    </font>
    <font>
      <b/>
      <sz val="10"/>
      <color theme="4" tint="-0.249977111117893"/>
      <name val="Arial"/>
      <family val="2"/>
    </font>
    <font>
      <sz val="10"/>
      <color theme="0"/>
      <name val="Arial"/>
      <family val="2"/>
    </font>
    <font>
      <b/>
      <sz val="8"/>
      <color theme="0"/>
      <name val="Arial"/>
      <family val="2"/>
    </font>
    <font>
      <sz val="8"/>
      <color theme="0"/>
      <name val="Arial"/>
      <family val="2"/>
    </font>
    <font>
      <b/>
      <sz val="12"/>
      <color theme="0"/>
      <name val="Arial"/>
      <family val="2"/>
    </font>
    <font>
      <sz val="14"/>
      <color theme="0"/>
      <name val="Arial"/>
      <family val="2"/>
    </font>
    <font>
      <b/>
      <sz val="8"/>
      <color rgb="FFFF0000"/>
      <name val="Arial"/>
      <family val="2"/>
    </font>
    <font>
      <sz val="10"/>
      <color rgb="FFFF0000"/>
      <name val="Arial"/>
      <family val="2"/>
    </font>
    <font>
      <b/>
      <sz val="14"/>
      <color rgb="FFFF0000"/>
      <name val="Arial"/>
      <family val="2"/>
    </font>
    <font>
      <b/>
      <u/>
      <sz val="12"/>
      <color rgb="FFFF0000"/>
      <name val="Arial"/>
      <family val="2"/>
    </font>
    <font>
      <b/>
      <u/>
      <sz val="11"/>
      <color rgb="FFFF0000"/>
      <name val="Arial"/>
      <family val="2"/>
    </font>
    <font>
      <b/>
      <sz val="12"/>
      <color rgb="FFFF0000"/>
      <name val="Arial"/>
      <family val="2"/>
    </font>
    <font>
      <i/>
      <sz val="10"/>
      <color rgb="FFFF0000"/>
      <name val="Arial"/>
      <family val="2"/>
    </font>
    <font>
      <b/>
      <sz val="10"/>
      <color indexed="12"/>
      <name val="Arial"/>
      <family val="2"/>
    </font>
    <font>
      <sz val="8"/>
      <color rgb="FFFF0000"/>
      <name val="Arial"/>
      <family val="2"/>
    </font>
    <font>
      <sz val="14"/>
      <color rgb="FFFF0000"/>
      <name val="Arial"/>
      <family val="2"/>
    </font>
    <font>
      <b/>
      <sz val="10"/>
      <color theme="0"/>
      <name val="Arial"/>
      <family val="2"/>
    </font>
    <font>
      <b/>
      <sz val="14"/>
      <color theme="0"/>
      <name val="Arial"/>
      <family val="2"/>
    </font>
    <font>
      <b/>
      <i/>
      <sz val="9"/>
      <name val="Arial"/>
      <family val="2"/>
    </font>
    <font>
      <b/>
      <sz val="20"/>
      <color theme="0"/>
      <name val="Arial"/>
      <family val="2"/>
    </font>
    <font>
      <u/>
      <sz val="10"/>
      <color theme="0" tint="-0.499984740745262"/>
      <name val="Arial"/>
      <family val="2"/>
    </font>
    <font>
      <sz val="10"/>
      <color theme="0" tint="-0.499984740745262"/>
      <name val="Arial"/>
      <family val="2"/>
    </font>
    <font>
      <sz val="10"/>
      <color theme="6" tint="-0.499984740745262"/>
      <name val="Arial"/>
      <family val="2"/>
    </font>
    <font>
      <i/>
      <sz val="10"/>
      <color theme="6" tint="-0.499984740745262"/>
      <name val="Arial"/>
      <family val="2"/>
    </font>
    <font>
      <b/>
      <sz val="12"/>
      <color theme="6" tint="-0.499984740745262"/>
      <name val="Arial"/>
      <family val="2"/>
    </font>
    <font>
      <i/>
      <sz val="9"/>
      <color theme="6" tint="-0.499984740745262"/>
      <name val="Arial"/>
      <family val="2"/>
    </font>
  </fonts>
  <fills count="40">
    <fill>
      <patternFill patternType="none"/>
    </fill>
    <fill>
      <patternFill patternType="gray125"/>
    </fill>
    <fill>
      <patternFill patternType="solid">
        <fgColor indexed="45"/>
      </patternFill>
    </fill>
    <fill>
      <patternFill patternType="solid">
        <fgColor indexed="42"/>
      </patternFill>
    </fill>
    <fill>
      <patternFill patternType="solid">
        <fgColor indexed="47"/>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indexed="40"/>
        <bgColor indexed="64"/>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4"/>
        <bgColor indexed="64"/>
      </patternFill>
    </fill>
    <fill>
      <patternFill patternType="solid">
        <fgColor indexed="41"/>
        <bgColor indexed="64"/>
      </patternFill>
    </fill>
    <fill>
      <patternFill patternType="solid">
        <fgColor indexed="9"/>
      </patternFill>
    </fill>
    <fill>
      <patternFill patternType="solid">
        <fgColor indexed="26"/>
        <bgColor indexed="64"/>
      </patternFill>
    </fill>
    <fill>
      <patternFill patternType="solid">
        <fgColor indexed="15"/>
      </patternFill>
    </fill>
    <fill>
      <patternFill patternType="solid">
        <fgColor indexed="9"/>
        <bgColor indexed="64"/>
      </patternFill>
    </fill>
    <fill>
      <patternFill patternType="solid">
        <fgColor indexed="65"/>
        <bgColor indexed="64"/>
      </patternFill>
    </fill>
    <fill>
      <patternFill patternType="lightUp"/>
    </fill>
    <fill>
      <patternFill patternType="solid">
        <fgColor rgb="FFFFFFB3"/>
        <bgColor indexed="64"/>
      </patternFill>
    </fill>
    <fill>
      <patternFill patternType="solid">
        <fgColor theme="0"/>
        <bgColor indexed="64"/>
      </patternFill>
    </fill>
    <fill>
      <patternFill patternType="solid">
        <fgColor theme="1"/>
        <bgColor indexed="64"/>
      </patternFill>
    </fill>
    <fill>
      <patternFill patternType="solid">
        <fgColor theme="3" tint="0.79998168889431442"/>
        <bgColor indexed="64"/>
      </patternFill>
    </fill>
    <fill>
      <patternFill patternType="lightUp">
        <bgColor theme="0"/>
      </patternFill>
    </fill>
    <fill>
      <patternFill patternType="solid">
        <fgColor theme="3" tint="0.79995117038483843"/>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0.249977111117893"/>
        <bgColor indexed="64"/>
      </patternFill>
    </fill>
  </fills>
  <borders count="14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style="medium">
        <color indexed="64"/>
      </left>
      <right style="thin">
        <color indexed="64"/>
      </right>
      <top/>
      <bottom/>
      <diagonal/>
    </border>
    <border>
      <left style="medium">
        <color indexed="64"/>
      </left>
      <right/>
      <top/>
      <bottom/>
      <diagonal/>
    </border>
    <border>
      <left/>
      <right/>
      <top/>
      <bottom style="medium">
        <color indexed="64"/>
      </bottom>
      <diagonal/>
    </border>
    <border>
      <left style="double">
        <color indexed="64"/>
      </left>
      <right/>
      <top/>
      <bottom/>
      <diagonal/>
    </border>
    <border>
      <left style="double">
        <color indexed="64"/>
      </left>
      <right style="double">
        <color indexed="64"/>
      </right>
      <top/>
      <bottom/>
      <diagonal/>
    </border>
    <border>
      <left style="double">
        <color indexed="64"/>
      </left>
      <right style="double">
        <color indexed="64"/>
      </right>
      <top style="thin">
        <color indexed="64"/>
      </top>
      <bottom style="thin">
        <color indexed="64"/>
      </bottom>
      <diagonal/>
    </border>
    <border>
      <left/>
      <right style="double">
        <color indexed="64"/>
      </right>
      <top/>
      <bottom/>
      <diagonal/>
    </border>
    <border>
      <left style="double">
        <color indexed="64"/>
      </left>
      <right style="double">
        <color indexed="64"/>
      </right>
      <top style="thin">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bottom style="double">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top style="medium">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right style="medium">
        <color indexed="64"/>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hair">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style="hair">
        <color indexed="64"/>
      </bottom>
      <diagonal/>
    </border>
    <border>
      <left/>
      <right style="thin">
        <color indexed="64"/>
      </right>
      <top style="medium">
        <color indexed="64"/>
      </top>
      <bottom style="medium">
        <color indexed="64"/>
      </bottom>
      <diagonal/>
    </border>
    <border>
      <left style="thin">
        <color indexed="64"/>
      </left>
      <right/>
      <top/>
      <bottom/>
      <diagonal/>
    </border>
    <border>
      <left style="thin">
        <color indexed="64"/>
      </left>
      <right/>
      <top style="thin">
        <color indexed="64"/>
      </top>
      <bottom/>
      <diagonal/>
    </border>
    <border>
      <left style="double">
        <color indexed="64"/>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diagonal/>
    </border>
    <border>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medium">
        <color indexed="64"/>
      </left>
      <right style="medium">
        <color indexed="64"/>
      </right>
      <top/>
      <bottom style="medium">
        <color indexed="64"/>
      </bottom>
      <diagonal/>
    </border>
    <border>
      <left/>
      <right/>
      <top/>
      <bottom style="dotted">
        <color indexed="64"/>
      </bottom>
      <diagonal/>
    </border>
    <border>
      <left style="medium">
        <color indexed="64"/>
      </left>
      <right style="medium">
        <color indexed="64"/>
      </right>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left style="medium">
        <color indexed="64"/>
      </left>
      <right/>
      <top style="thin">
        <color indexed="64"/>
      </top>
      <bottom/>
      <diagonal/>
    </border>
    <border>
      <left/>
      <right/>
      <top style="dotted">
        <color indexed="64"/>
      </top>
      <bottom/>
      <diagonal/>
    </border>
    <border>
      <left style="medium">
        <color indexed="64"/>
      </left>
      <right style="medium">
        <color indexed="64"/>
      </right>
      <top style="dotted">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hair">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s>
  <cellStyleXfs count="195">
    <xf numFmtId="0" fontId="0" fillId="0" borderId="0"/>
    <xf numFmtId="0" fontId="3" fillId="0" borderId="0"/>
    <xf numFmtId="0" fontId="45" fillId="2" borderId="0" applyNumberFormat="0" applyBorder="0" applyAlignment="0" applyProtection="0"/>
    <xf numFmtId="0" fontId="36" fillId="12" borderId="1" applyNumberFormat="0" applyAlignment="0" applyProtection="0"/>
    <xf numFmtId="0" fontId="37" fillId="13" borderId="2" applyNumberFormat="0" applyAlignment="0" applyProtection="0"/>
    <xf numFmtId="166" fontId="3" fillId="0" borderId="0" applyFont="0" applyFill="0" applyBorder="0" applyAlignment="0" applyProtection="0"/>
    <xf numFmtId="165" fontId="3" fillId="0" borderId="0" applyFont="0" applyFill="0" applyBorder="0" applyAlignment="0" applyProtection="0"/>
    <xf numFmtId="0" fontId="49" fillId="0" borderId="0" applyNumberFormat="0" applyFill="0" applyBorder="0" applyAlignment="0" applyProtection="0"/>
    <xf numFmtId="0" fontId="39" fillId="3" borderId="0" applyNumberFormat="0" applyBorder="0" applyAlignment="0" applyProtection="0"/>
    <xf numFmtId="0" fontId="41" fillId="0" borderId="4" applyNumberFormat="0" applyFill="0" applyAlignment="0" applyProtection="0"/>
    <xf numFmtId="0" fontId="42" fillId="0" borderId="5" applyNumberFormat="0" applyFill="0" applyAlignment="0" applyProtection="0"/>
    <xf numFmtId="0" fontId="43" fillId="0" borderId="6" applyNumberFormat="0" applyFill="0" applyAlignment="0" applyProtection="0"/>
    <xf numFmtId="0" fontId="43" fillId="0" borderId="0" applyNumberFormat="0" applyFill="0" applyBorder="0" applyAlignment="0" applyProtection="0"/>
    <xf numFmtId="0" fontId="18" fillId="0" borderId="0" applyNumberFormat="0" applyFill="0" applyBorder="0" applyAlignment="0" applyProtection="0">
      <alignment vertical="top"/>
      <protection locked="0"/>
    </xf>
    <xf numFmtId="0" fontId="40" fillId="4" borderId="1" applyNumberFormat="0" applyAlignment="0" applyProtection="0"/>
    <xf numFmtId="166" fontId="3" fillId="0" borderId="0" applyFont="0" applyFill="0" applyBorder="0" applyAlignment="0" applyProtection="0"/>
    <xf numFmtId="166" fontId="3" fillId="0" borderId="0" applyFont="0" applyFill="0" applyBorder="0" applyAlignment="0" applyProtection="0"/>
    <xf numFmtId="0" fontId="38" fillId="0" borderId="3" applyNumberFormat="0" applyFill="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0" fontId="44" fillId="14" borderId="0" applyNumberFormat="0" applyBorder="0" applyAlignment="0" applyProtection="0"/>
    <xf numFmtId="0" fontId="3"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15" borderId="7" applyNumberFormat="0" applyFont="0" applyAlignment="0" applyProtection="0"/>
    <xf numFmtId="0" fontId="48" fillId="12" borderId="8"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7" fillId="0" borderId="0" applyFont="0" applyFill="0" applyBorder="0" applyAlignment="0" applyProtection="0"/>
    <xf numFmtId="4" fontId="9" fillId="14" borderId="9" applyNumberFormat="0" applyProtection="0">
      <alignment vertical="center"/>
    </xf>
    <xf numFmtId="4" fontId="10" fillId="16" borderId="9" applyNumberFormat="0" applyProtection="0">
      <alignment vertical="center"/>
    </xf>
    <xf numFmtId="4" fontId="9" fillId="16" borderId="9" applyNumberFormat="0" applyProtection="0">
      <alignment horizontal="left" vertical="center" indent="1"/>
    </xf>
    <xf numFmtId="0" fontId="9" fillId="16" borderId="9" applyNumberFormat="0" applyProtection="0">
      <alignment horizontal="left" vertical="top" indent="1"/>
    </xf>
    <xf numFmtId="4" fontId="9" fillId="17" borderId="0" applyNumberFormat="0" applyProtection="0">
      <alignment horizontal="left" vertical="center" indent="1"/>
    </xf>
    <xf numFmtId="4" fontId="9" fillId="18" borderId="0" applyNumberFormat="0" applyProtection="0">
      <alignment horizontal="left" vertical="center" indent="1"/>
    </xf>
    <xf numFmtId="4" fontId="8" fillId="2" borderId="9" applyNumberFormat="0" applyProtection="0">
      <alignment horizontal="right" vertical="center"/>
    </xf>
    <xf numFmtId="4" fontId="8" fillId="5" borderId="9" applyNumberFormat="0" applyProtection="0">
      <alignment horizontal="right" vertical="center"/>
    </xf>
    <xf numFmtId="4" fontId="8" fillId="9" borderId="9" applyNumberFormat="0" applyProtection="0">
      <alignment horizontal="right" vertical="center"/>
    </xf>
    <xf numFmtId="4" fontId="8" fillId="7" borderId="9" applyNumberFormat="0" applyProtection="0">
      <alignment horizontal="right" vertical="center"/>
    </xf>
    <xf numFmtId="4" fontId="8" fillId="8" borderId="9" applyNumberFormat="0" applyProtection="0">
      <alignment horizontal="right" vertical="center"/>
    </xf>
    <xf numFmtId="4" fontId="8" fillId="11" borderId="9" applyNumberFormat="0" applyProtection="0">
      <alignment horizontal="right" vertical="center"/>
    </xf>
    <xf numFmtId="4" fontId="8" fillId="10" borderId="9" applyNumberFormat="0" applyProtection="0">
      <alignment horizontal="right" vertical="center"/>
    </xf>
    <xf numFmtId="4" fontId="8" fillId="19" borderId="9" applyNumberFormat="0" applyProtection="0">
      <alignment horizontal="right" vertical="center"/>
    </xf>
    <xf numFmtId="4" fontId="8" fillId="6" borderId="9" applyNumberFormat="0" applyProtection="0">
      <alignment horizontal="right" vertical="center"/>
    </xf>
    <xf numFmtId="4" fontId="9" fillId="20" borderId="10" applyNumberFormat="0" applyProtection="0">
      <alignment horizontal="left" vertical="center" indent="1"/>
    </xf>
    <xf numFmtId="4" fontId="8" fillId="21" borderId="0" applyNumberFormat="0" applyProtection="0">
      <alignment horizontal="left" vertical="center" indent="1"/>
    </xf>
    <xf numFmtId="4" fontId="11" fillId="22" borderId="0" applyNumberFormat="0" applyProtection="0">
      <alignment horizontal="left" vertical="center" indent="1"/>
    </xf>
    <xf numFmtId="4" fontId="8" fillId="18" borderId="9" applyNumberFormat="0" applyProtection="0">
      <alignment horizontal="right" vertical="center"/>
    </xf>
    <xf numFmtId="4" fontId="8" fillId="21" borderId="0" applyNumberFormat="0" applyProtection="0">
      <alignment horizontal="left" vertical="center" indent="1"/>
    </xf>
    <xf numFmtId="4" fontId="8" fillId="17" borderId="0" applyNumberFormat="0" applyProtection="0">
      <alignment horizontal="left" vertical="center" indent="1"/>
    </xf>
    <xf numFmtId="0" fontId="3" fillId="22" borderId="9" applyNumberFormat="0" applyProtection="0">
      <alignment horizontal="left" vertical="center" indent="1"/>
    </xf>
    <xf numFmtId="0" fontId="3" fillId="22" borderId="9" applyNumberFormat="0" applyProtection="0">
      <alignment horizontal="left" vertical="top" indent="1"/>
    </xf>
    <xf numFmtId="0" fontId="3" fillId="17" borderId="9" applyNumberFormat="0" applyProtection="0">
      <alignment horizontal="left" vertical="center" indent="1"/>
    </xf>
    <xf numFmtId="0" fontId="3" fillId="17" borderId="9" applyNumberFormat="0" applyProtection="0">
      <alignment horizontal="left" vertical="top" indent="1"/>
    </xf>
    <xf numFmtId="0" fontId="3" fillId="23" borderId="9" applyNumberFormat="0" applyProtection="0">
      <alignment horizontal="left" vertical="center" indent="1"/>
    </xf>
    <xf numFmtId="0" fontId="3" fillId="23" borderId="9" applyNumberFormat="0" applyProtection="0">
      <alignment horizontal="left" vertical="top" indent="1"/>
    </xf>
    <xf numFmtId="0" fontId="3" fillId="24" borderId="9" applyNumberFormat="0" applyProtection="0">
      <alignment horizontal="left" vertical="center" indent="1"/>
    </xf>
    <xf numFmtId="0" fontId="3" fillId="24" borderId="9" applyNumberFormat="0" applyProtection="0">
      <alignment horizontal="left" vertical="top" indent="1"/>
    </xf>
    <xf numFmtId="0" fontId="3" fillId="25" borderId="11" applyNumberFormat="0">
      <protection locked="0"/>
    </xf>
    <xf numFmtId="4" fontId="8" fillId="26" borderId="9" applyNumberFormat="0" applyProtection="0">
      <alignment vertical="center"/>
    </xf>
    <xf numFmtId="4" fontId="12" fillId="26" borderId="9" applyNumberFormat="0" applyProtection="0">
      <alignment vertical="center"/>
    </xf>
    <xf numFmtId="4" fontId="8" fillId="26" borderId="9" applyNumberFormat="0" applyProtection="0">
      <alignment horizontal="left" vertical="center" indent="1"/>
    </xf>
    <xf numFmtId="0" fontId="8" fillId="26" borderId="9" applyNumberFormat="0" applyProtection="0">
      <alignment horizontal="left" vertical="top" indent="1"/>
    </xf>
    <xf numFmtId="4" fontId="8" fillId="21" borderId="9" applyNumberFormat="0" applyProtection="0">
      <alignment horizontal="right" vertical="center"/>
    </xf>
    <xf numFmtId="4" fontId="12" fillId="21" borderId="9" applyNumberFormat="0" applyProtection="0">
      <alignment horizontal="right" vertical="center"/>
    </xf>
    <xf numFmtId="4" fontId="8" fillId="18" borderId="9" applyNumberFormat="0" applyProtection="0">
      <alignment horizontal="left" vertical="center" indent="1"/>
    </xf>
    <xf numFmtId="4" fontId="8" fillId="18" borderId="9" applyNumberFormat="0" applyProtection="0">
      <alignment horizontal="left" vertical="center" indent="1"/>
    </xf>
    <xf numFmtId="0" fontId="8" fillId="17" borderId="9" applyNumberFormat="0" applyProtection="0">
      <alignment horizontal="left" vertical="top" indent="1"/>
    </xf>
    <xf numFmtId="4" fontId="13" fillId="27" borderId="0" applyNumberFormat="0" applyProtection="0">
      <alignment horizontal="left" vertical="center" indent="1"/>
    </xf>
    <xf numFmtId="4" fontId="14" fillId="21" borderId="9" applyNumberFormat="0" applyProtection="0">
      <alignment horizontal="right" vertical="center"/>
    </xf>
    <xf numFmtId="0" fontId="55" fillId="0" borderId="0" applyNumberFormat="0" applyFill="0" applyBorder="0" applyAlignment="0" applyProtection="0"/>
    <xf numFmtId="0" fontId="3" fillId="0" borderId="0">
      <alignment vertical="top"/>
    </xf>
    <xf numFmtId="0" fontId="3" fillId="0" borderId="0">
      <alignment vertical="top"/>
    </xf>
    <xf numFmtId="0" fontId="3" fillId="0" borderId="0"/>
    <xf numFmtId="0" fontId="3" fillId="0" borderId="0"/>
    <xf numFmtId="0" fontId="3" fillId="0" borderId="0">
      <alignment vertical="top"/>
    </xf>
    <xf numFmtId="0" fontId="3" fillId="0" borderId="0"/>
    <xf numFmtId="0" fontId="3" fillId="0" borderId="0">
      <alignment vertical="top"/>
    </xf>
    <xf numFmtId="0" fontId="3" fillId="0" borderId="0"/>
    <xf numFmtId="0" fontId="57" fillId="0" borderId="0"/>
    <xf numFmtId="0" fontId="3" fillId="0" borderId="0">
      <alignment vertical="top"/>
    </xf>
    <xf numFmtId="0" fontId="2" fillId="0" borderId="0"/>
    <xf numFmtId="0" fontId="3" fillId="0" borderId="0">
      <alignment vertical="top"/>
    </xf>
    <xf numFmtId="0" fontId="3" fillId="0" borderId="0">
      <alignment vertical="top"/>
    </xf>
    <xf numFmtId="0" fontId="30" fillId="0" borderId="0"/>
    <xf numFmtId="0" fontId="3" fillId="0" borderId="0"/>
    <xf numFmtId="0" fontId="3" fillId="0" borderId="0"/>
    <xf numFmtId="0" fontId="31" fillId="0" borderId="0"/>
    <xf numFmtId="0" fontId="3" fillId="0" borderId="0"/>
    <xf numFmtId="0" fontId="3" fillId="0" borderId="0"/>
    <xf numFmtId="0" fontId="8" fillId="0" borderId="0">
      <alignment vertical="top"/>
    </xf>
    <xf numFmtId="0" fontId="8" fillId="0" borderId="0">
      <alignment vertical="top"/>
    </xf>
    <xf numFmtId="0" fontId="46" fillId="0" borderId="0" applyNumberFormat="0" applyFill="0" applyBorder="0" applyAlignment="0" applyProtection="0"/>
    <xf numFmtId="0" fontId="47" fillId="0" borderId="12" applyNumberFormat="0" applyFill="0" applyAlignment="0" applyProtection="0"/>
    <xf numFmtId="165" fontId="3" fillId="0" borderId="0" applyFont="0" applyFill="0" applyBorder="0" applyAlignment="0" applyProtection="0"/>
    <xf numFmtId="0" fontId="50" fillId="0" borderId="0" applyNumberFormat="0" applyFill="0" applyBorder="0" applyAlignment="0" applyProtection="0"/>
    <xf numFmtId="165" fontId="3" fillId="0" borderId="0" applyFont="0" applyFill="0" applyBorder="0" applyAlignment="0" applyProtection="0"/>
  </cellStyleXfs>
  <cellXfs count="1146">
    <xf numFmtId="0" fontId="0" fillId="0" borderId="0" xfId="0"/>
    <xf numFmtId="0" fontId="18" fillId="32" borderId="0" xfId="13" applyFill="1" applyAlignment="1" applyProtection="1"/>
    <xf numFmtId="0" fontId="18" fillId="0" borderId="11" xfId="13" applyBorder="1" applyAlignment="1" applyProtection="1">
      <alignment horizontal="center" vertical="center"/>
    </xf>
    <xf numFmtId="165" fontId="3" fillId="32" borderId="15" xfId="192" applyFont="1" applyFill="1" applyBorder="1" applyAlignment="1" applyProtection="1">
      <alignment horizontal="center"/>
    </xf>
    <xf numFmtId="0" fontId="0" fillId="32" borderId="0" xfId="0" applyFill="1"/>
    <xf numFmtId="0" fontId="3" fillId="32" borderId="11" xfId="30" applyFill="1" applyBorder="1" applyAlignment="1">
      <alignment horizontal="center" vertical="center"/>
    </xf>
    <xf numFmtId="3" fontId="6" fillId="32" borderId="56" xfId="192" applyNumberFormat="1" applyFont="1" applyFill="1" applyBorder="1" applyAlignment="1" applyProtection="1">
      <alignment horizontal="right" vertical="center"/>
    </xf>
    <xf numFmtId="3" fontId="6" fillId="32" borderId="14" xfId="192" applyNumberFormat="1" applyFont="1" applyFill="1" applyBorder="1" applyAlignment="1" applyProtection="1">
      <alignment horizontal="right" vertical="center"/>
    </xf>
    <xf numFmtId="3" fontId="6" fillId="32" borderId="40" xfId="192" applyNumberFormat="1" applyFont="1" applyFill="1" applyBorder="1" applyAlignment="1" applyProtection="1">
      <alignment horizontal="right" vertical="center"/>
    </xf>
    <xf numFmtId="3" fontId="6" fillId="32" borderId="39" xfId="192" applyNumberFormat="1" applyFont="1" applyFill="1" applyBorder="1" applyAlignment="1" applyProtection="1">
      <alignment horizontal="right" vertical="center"/>
    </xf>
    <xf numFmtId="0" fontId="3" fillId="32" borderId="0" xfId="171" applyFill="1" applyAlignment="1">
      <alignment vertical="center"/>
    </xf>
    <xf numFmtId="167" fontId="7" fillId="32" borderId="68" xfId="192" applyNumberFormat="1" applyFont="1" applyFill="1" applyBorder="1" applyAlignment="1" applyProtection="1">
      <alignment vertical="center"/>
    </xf>
    <xf numFmtId="167" fontId="3" fillId="32" borderId="68" xfId="192" applyNumberFormat="1" applyFont="1" applyFill="1" applyBorder="1" applyAlignment="1" applyProtection="1">
      <alignment vertical="center"/>
    </xf>
    <xf numFmtId="169" fontId="7" fillId="32" borderId="68" xfId="192" applyNumberFormat="1" applyFont="1" applyFill="1" applyBorder="1" applyAlignment="1" applyProtection="1">
      <alignment vertical="center"/>
    </xf>
    <xf numFmtId="3" fontId="6" fillId="32" borderId="13" xfId="192" applyNumberFormat="1" applyFont="1" applyFill="1" applyBorder="1" applyAlignment="1" applyProtection="1">
      <alignment horizontal="right" vertical="center"/>
    </xf>
    <xf numFmtId="167" fontId="7" fillId="32" borderId="60" xfId="192" applyNumberFormat="1" applyFont="1" applyFill="1" applyBorder="1" applyAlignment="1" applyProtection="1">
      <alignment horizontal="right" vertical="center"/>
    </xf>
    <xf numFmtId="167" fontId="7" fillId="32" borderId="73" xfId="192" applyNumberFormat="1" applyFont="1" applyFill="1" applyBorder="1" applyAlignment="1" applyProtection="1">
      <alignment horizontal="right" vertical="center"/>
    </xf>
    <xf numFmtId="3" fontId="6" fillId="32" borderId="74" xfId="192" applyNumberFormat="1" applyFont="1" applyFill="1" applyBorder="1" applyAlignment="1" applyProtection="1">
      <alignment horizontal="right" vertical="center"/>
    </xf>
    <xf numFmtId="3" fontId="6" fillId="32" borderId="75" xfId="192" applyNumberFormat="1" applyFont="1" applyFill="1" applyBorder="1" applyAlignment="1" applyProtection="1">
      <alignment horizontal="right" vertical="center"/>
    </xf>
    <xf numFmtId="167" fontId="7" fillId="32" borderId="25" xfId="192" applyNumberFormat="1" applyFont="1" applyFill="1" applyBorder="1" applyAlignment="1" applyProtection="1">
      <alignment horizontal="right" vertical="center"/>
    </xf>
    <xf numFmtId="0" fontId="52" fillId="29" borderId="11" xfId="13" applyFont="1" applyFill="1" applyBorder="1" applyAlignment="1" applyProtection="1">
      <alignment horizontal="center" vertical="center"/>
    </xf>
    <xf numFmtId="0" fontId="18" fillId="0" borderId="0" xfId="13" applyAlignment="1" applyProtection="1">
      <alignment horizontal="center" vertical="center"/>
    </xf>
    <xf numFmtId="3" fontId="6" fillId="32" borderId="53" xfId="192" applyNumberFormat="1" applyFont="1" applyFill="1" applyBorder="1" applyAlignment="1" applyProtection="1">
      <alignment horizontal="right" vertical="center"/>
    </xf>
    <xf numFmtId="167" fontId="3" fillId="29" borderId="41" xfId="192" applyNumberFormat="1" applyFont="1" applyFill="1" applyBorder="1" applyAlignment="1" applyProtection="1">
      <alignment vertical="center"/>
    </xf>
    <xf numFmtId="0" fontId="7" fillId="32" borderId="11" xfId="0" applyFont="1" applyFill="1" applyBorder="1" applyAlignment="1">
      <alignment horizontal="center" vertical="center" wrapText="1"/>
    </xf>
    <xf numFmtId="0" fontId="0" fillId="32" borderId="0" xfId="0" applyFill="1" applyAlignment="1">
      <alignment vertical="center"/>
    </xf>
    <xf numFmtId="0" fontId="0" fillId="32" borderId="11" xfId="0" applyFill="1" applyBorder="1" applyAlignment="1">
      <alignment vertical="center"/>
    </xf>
    <xf numFmtId="4" fontId="7" fillId="32" borderId="11" xfId="0" applyNumberFormat="1" applyFont="1" applyFill="1" applyBorder="1" applyAlignment="1">
      <alignment horizontal="right" vertical="center"/>
    </xf>
    <xf numFmtId="0" fontId="19" fillId="38" borderId="11" xfId="0" applyFont="1" applyFill="1" applyBorder="1" applyAlignment="1">
      <alignment vertical="center"/>
    </xf>
    <xf numFmtId="4" fontId="19" fillId="38" borderId="11" xfId="0" applyNumberFormat="1" applyFont="1" applyFill="1" applyBorder="1" applyAlignment="1">
      <alignment vertical="center"/>
    </xf>
    <xf numFmtId="0" fontId="0" fillId="32" borderId="0" xfId="0" applyFill="1" applyAlignment="1">
      <alignment horizontal="left" vertical="center"/>
    </xf>
    <xf numFmtId="4" fontId="6" fillId="32" borderId="11" xfId="192" applyNumberFormat="1" applyFont="1" applyFill="1" applyBorder="1" applyAlignment="1" applyProtection="1">
      <alignment vertical="center"/>
    </xf>
    <xf numFmtId="0" fontId="3" fillId="32" borderId="0" xfId="30" applyFill="1" applyAlignment="1">
      <alignment vertical="center"/>
    </xf>
    <xf numFmtId="0" fontId="3" fillId="0" borderId="0" xfId="30" applyAlignment="1">
      <alignment vertical="center"/>
    </xf>
    <xf numFmtId="0" fontId="0" fillId="32" borderId="11" xfId="0" applyFill="1" applyBorder="1" applyAlignment="1">
      <alignment vertical="center" wrapText="1"/>
    </xf>
    <xf numFmtId="10" fontId="6" fillId="32" borderId="11" xfId="121" applyNumberFormat="1" applyFont="1" applyFill="1" applyBorder="1" applyAlignment="1" applyProtection="1">
      <alignment horizontal="right" vertical="center"/>
    </xf>
    <xf numFmtId="0" fontId="19" fillId="32" borderId="11" xfId="0" applyFont="1" applyFill="1" applyBorder="1" applyAlignment="1">
      <alignment vertical="center"/>
    </xf>
    <xf numFmtId="167" fontId="7" fillId="0" borderId="11" xfId="192" applyNumberFormat="1" applyFont="1" applyFill="1" applyBorder="1" applyAlignment="1" applyProtection="1">
      <alignment vertical="center"/>
    </xf>
    <xf numFmtId="167" fontId="6" fillId="32" borderId="11" xfId="192" applyNumberFormat="1" applyFont="1" applyFill="1" applyBorder="1" applyAlignment="1" applyProtection="1">
      <alignment vertical="center"/>
    </xf>
    <xf numFmtId="0" fontId="18" fillId="32" borderId="11" xfId="13" applyNumberFormat="1" applyFill="1" applyBorder="1" applyAlignment="1" applyProtection="1">
      <alignment horizontal="left" vertical="center"/>
    </xf>
    <xf numFmtId="0" fontId="6" fillId="32" borderId="11" xfId="192" applyNumberFormat="1" applyFont="1" applyFill="1" applyBorder="1" applyAlignment="1" applyProtection="1">
      <alignment horizontal="center" vertical="center"/>
    </xf>
    <xf numFmtId="0" fontId="18" fillId="32" borderId="11" xfId="13" applyNumberFormat="1" applyFill="1" applyBorder="1" applyAlignment="1" applyProtection="1">
      <alignment horizontal="center" vertical="center"/>
    </xf>
    <xf numFmtId="0" fontId="3" fillId="32" borderId="11" xfId="192" applyNumberFormat="1" applyFont="1" applyFill="1" applyBorder="1" applyAlignment="1" applyProtection="1">
      <alignment horizontal="center" vertical="center"/>
    </xf>
    <xf numFmtId="167" fontId="3" fillId="31" borderId="11" xfId="192" applyNumberFormat="1" applyFont="1" applyFill="1" applyBorder="1" applyAlignment="1" applyProtection="1">
      <alignment vertical="center"/>
      <protection locked="0"/>
    </xf>
    <xf numFmtId="167" fontId="3" fillId="32" borderId="11" xfId="192" applyNumberFormat="1" applyFont="1" applyFill="1" applyBorder="1" applyAlignment="1" applyProtection="1">
      <alignment vertical="center"/>
    </xf>
    <xf numFmtId="0" fontId="7" fillId="32" borderId="11" xfId="0" applyFont="1" applyFill="1" applyBorder="1" applyAlignment="1">
      <alignment vertical="center" wrapText="1"/>
    </xf>
    <xf numFmtId="167" fontId="7" fillId="32" borderId="11" xfId="192" applyNumberFormat="1" applyFont="1" applyFill="1" applyBorder="1" applyAlignment="1" applyProtection="1">
      <alignment horizontal="right" vertical="center"/>
    </xf>
    <xf numFmtId="0" fontId="3" fillId="32" borderId="29" xfId="192" applyNumberFormat="1" applyFont="1" applyFill="1" applyBorder="1" applyAlignment="1" applyProtection="1">
      <alignment horizontal="center" vertical="center"/>
    </xf>
    <xf numFmtId="0" fontId="6" fillId="32" borderId="29" xfId="192" applyNumberFormat="1" applyFont="1" applyFill="1" applyBorder="1" applyAlignment="1" applyProtection="1">
      <alignment horizontal="center" vertical="center"/>
    </xf>
    <xf numFmtId="0" fontId="52" fillId="29" borderId="28" xfId="13" applyFont="1" applyFill="1" applyBorder="1" applyAlignment="1" applyProtection="1">
      <alignment horizontal="center" vertical="center"/>
    </xf>
    <xf numFmtId="0" fontId="64" fillId="32" borderId="0" xfId="0" applyFont="1" applyFill="1" applyAlignment="1">
      <alignment vertical="center"/>
    </xf>
    <xf numFmtId="4" fontId="3" fillId="31" borderId="11" xfId="192" applyNumberFormat="1" applyFont="1" applyFill="1" applyBorder="1" applyAlignment="1" applyProtection="1">
      <alignment vertical="center"/>
      <protection locked="0"/>
    </xf>
    <xf numFmtId="0" fontId="0" fillId="32" borderId="0" xfId="0" applyFill="1" applyAlignment="1">
      <alignment horizontal="center" vertical="center"/>
    </xf>
    <xf numFmtId="0" fontId="6" fillId="32" borderId="0" xfId="192" applyNumberFormat="1" applyFont="1" applyFill="1" applyBorder="1" applyAlignment="1" applyProtection="1">
      <alignment horizontal="center" vertical="center"/>
    </xf>
    <xf numFmtId="0" fontId="6" fillId="32" borderId="0" xfId="0" applyFont="1" applyFill="1" applyAlignment="1">
      <alignment vertical="center"/>
    </xf>
    <xf numFmtId="0" fontId="70" fillId="32" borderId="0" xfId="30" applyFont="1" applyFill="1" applyAlignment="1">
      <alignment vertical="center"/>
    </xf>
    <xf numFmtId="0" fontId="21" fillId="32" borderId="0" xfId="186" applyFont="1" applyFill="1" applyAlignment="1">
      <alignment vertical="center"/>
    </xf>
    <xf numFmtId="0" fontId="58" fillId="32" borderId="0" xfId="186" applyFont="1" applyFill="1" applyAlignment="1">
      <alignment vertical="center"/>
    </xf>
    <xf numFmtId="0" fontId="69" fillId="32" borderId="0" xfId="186" applyFont="1" applyFill="1" applyAlignment="1">
      <alignment vertical="center"/>
    </xf>
    <xf numFmtId="0" fontId="22" fillId="32" borderId="0" xfId="30" applyFont="1" applyFill="1" applyAlignment="1">
      <alignment horizontal="center" vertical="center"/>
    </xf>
    <xf numFmtId="0" fontId="64" fillId="32" borderId="0" xfId="30" applyFont="1" applyFill="1" applyAlignment="1">
      <alignment vertical="center"/>
    </xf>
    <xf numFmtId="0" fontId="6" fillId="32" borderId="0" xfId="30" quotePrefix="1" applyFont="1" applyFill="1" applyAlignment="1">
      <alignment vertical="center"/>
    </xf>
    <xf numFmtId="4" fontId="24" fillId="32" borderId="0" xfId="30" applyNumberFormat="1" applyFont="1" applyFill="1" applyAlignment="1">
      <alignment vertical="center"/>
    </xf>
    <xf numFmtId="0" fontId="6" fillId="32" borderId="0" xfId="30" applyFont="1" applyFill="1" applyAlignment="1">
      <alignment vertical="center"/>
    </xf>
    <xf numFmtId="0" fontId="25" fillId="32" borderId="0" xfId="30" applyFont="1" applyFill="1" applyAlignment="1">
      <alignment vertical="center"/>
    </xf>
    <xf numFmtId="0" fontId="3" fillId="32" borderId="33" xfId="30" applyFill="1" applyBorder="1" applyAlignment="1">
      <alignment horizontal="center" vertical="center"/>
    </xf>
    <xf numFmtId="0" fontId="3" fillId="32" borderId="28" xfId="30" quotePrefix="1" applyFill="1" applyBorder="1" applyAlignment="1">
      <alignment horizontal="center" vertical="center"/>
    </xf>
    <xf numFmtId="1" fontId="3" fillId="0" borderId="29" xfId="30" applyNumberFormat="1" applyBorder="1" applyAlignment="1">
      <alignment horizontal="center" vertical="center"/>
    </xf>
    <xf numFmtId="4" fontId="3" fillId="32" borderId="32" xfId="30" applyNumberFormat="1" applyFill="1" applyBorder="1" applyAlignment="1">
      <alignment vertical="center"/>
    </xf>
    <xf numFmtId="4" fontId="3" fillId="32" borderId="35" xfId="30" applyNumberFormat="1" applyFill="1" applyBorder="1" applyAlignment="1">
      <alignment vertical="center"/>
    </xf>
    <xf numFmtId="4" fontId="3" fillId="32" borderId="0" xfId="30" applyNumberFormat="1" applyFill="1" applyAlignment="1">
      <alignment vertical="center"/>
    </xf>
    <xf numFmtId="4" fontId="59" fillId="32" borderId="11" xfId="30" applyNumberFormat="1" applyFont="1" applyFill="1" applyBorder="1" applyAlignment="1">
      <alignment vertical="center"/>
    </xf>
    <xf numFmtId="1" fontId="3" fillId="0" borderId="37" xfId="30" applyNumberFormat="1" applyBorder="1" applyAlignment="1">
      <alignment horizontal="center" vertical="center"/>
    </xf>
    <xf numFmtId="4" fontId="3" fillId="32" borderId="11" xfId="192" applyNumberFormat="1" applyFont="1" applyFill="1" applyBorder="1" applyAlignment="1" applyProtection="1">
      <alignment vertical="center"/>
    </xf>
    <xf numFmtId="4" fontId="3" fillId="32" borderId="36" xfId="30" applyNumberFormat="1" applyFill="1" applyBorder="1" applyAlignment="1">
      <alignment vertical="center"/>
    </xf>
    <xf numFmtId="4" fontId="3" fillId="32" borderId="81" xfId="30" applyNumberFormat="1" applyFill="1" applyBorder="1" applyAlignment="1">
      <alignment vertical="center"/>
    </xf>
    <xf numFmtId="4" fontId="3" fillId="32" borderId="0" xfId="192" applyNumberFormat="1" applyFont="1" applyFill="1" applyBorder="1" applyAlignment="1" applyProtection="1">
      <alignment vertical="center"/>
    </xf>
    <xf numFmtId="4" fontId="60" fillId="32" borderId="37" xfId="30" applyNumberFormat="1" applyFont="1" applyFill="1" applyBorder="1" applyAlignment="1">
      <alignment vertical="center"/>
    </xf>
    <xf numFmtId="4" fontId="27" fillId="32" borderId="0" xfId="30" applyNumberFormat="1" applyFont="1" applyFill="1" applyAlignment="1">
      <alignment vertical="center"/>
    </xf>
    <xf numFmtId="4" fontId="61" fillId="32" borderId="11" xfId="30" applyNumberFormat="1" applyFont="1" applyFill="1" applyBorder="1" applyAlignment="1">
      <alignment vertical="center"/>
    </xf>
    <xf numFmtId="0" fontId="27" fillId="32" borderId="0" xfId="30" applyFont="1" applyFill="1" applyAlignment="1">
      <alignment vertical="center"/>
    </xf>
    <xf numFmtId="0" fontId="27" fillId="0" borderId="0" xfId="30" applyFont="1" applyAlignment="1">
      <alignment vertical="center"/>
    </xf>
    <xf numFmtId="4" fontId="62" fillId="32" borderId="0" xfId="30" applyNumberFormat="1" applyFont="1" applyFill="1" applyAlignment="1">
      <alignment horizontal="left" vertical="center"/>
    </xf>
    <xf numFmtId="4" fontId="62" fillId="32" borderId="0" xfId="30" applyNumberFormat="1" applyFont="1" applyFill="1" applyAlignment="1">
      <alignment horizontal="right" vertical="center"/>
    </xf>
    <xf numFmtId="0" fontId="6" fillId="0" borderId="0" xfId="30" applyFont="1" applyAlignment="1">
      <alignment vertical="center"/>
    </xf>
    <xf numFmtId="4" fontId="63" fillId="32" borderId="11" xfId="30" applyNumberFormat="1" applyFont="1" applyFill="1" applyBorder="1" applyAlignment="1">
      <alignment vertical="center"/>
    </xf>
    <xf numFmtId="1" fontId="3" fillId="32" borderId="11" xfId="30" applyNumberFormat="1" applyFill="1" applyBorder="1" applyAlignment="1">
      <alignment horizontal="center" vertical="center"/>
    </xf>
    <xf numFmtId="4" fontId="3" fillId="32" borderId="11" xfId="30" applyNumberFormat="1" applyFill="1" applyBorder="1" applyAlignment="1">
      <alignment vertical="center"/>
    </xf>
    <xf numFmtId="4" fontId="59" fillId="32" borderId="0" xfId="30" applyNumberFormat="1" applyFont="1" applyFill="1" applyAlignment="1">
      <alignment vertical="center"/>
    </xf>
    <xf numFmtId="4" fontId="59" fillId="32" borderId="36" xfId="30" applyNumberFormat="1" applyFont="1" applyFill="1" applyBorder="1" applyAlignment="1">
      <alignment vertical="center"/>
    </xf>
    <xf numFmtId="0" fontId="7" fillId="32" borderId="0" xfId="0" applyFont="1" applyFill="1" applyAlignment="1">
      <alignment vertical="center"/>
    </xf>
    <xf numFmtId="0" fontId="65" fillId="32" borderId="0" xfId="186" applyFont="1" applyFill="1" applyAlignment="1">
      <alignment vertical="center"/>
    </xf>
    <xf numFmtId="1" fontId="3" fillId="0" borderId="11" xfId="30" applyNumberFormat="1" applyBorder="1" applyAlignment="1">
      <alignment horizontal="center" vertical="center"/>
    </xf>
    <xf numFmtId="4" fontId="60" fillId="32" borderId="11" xfId="30" applyNumberFormat="1" applyFont="1" applyFill="1" applyBorder="1" applyAlignment="1">
      <alignment vertical="center"/>
    </xf>
    <xf numFmtId="0" fontId="74" fillId="32" borderId="14" xfId="0" applyFont="1" applyFill="1" applyBorder="1" applyAlignment="1">
      <alignment vertical="center"/>
    </xf>
    <xf numFmtId="0" fontId="74" fillId="32" borderId="0" xfId="0" applyFont="1" applyFill="1" applyAlignment="1">
      <alignment vertical="center"/>
    </xf>
    <xf numFmtId="0" fontId="4" fillId="32" borderId="0" xfId="0" applyFont="1" applyFill="1" applyAlignment="1">
      <alignment vertical="center"/>
    </xf>
    <xf numFmtId="0" fontId="75" fillId="32" borderId="0" xfId="30" quotePrefix="1" applyFont="1" applyFill="1" applyAlignment="1">
      <alignment vertical="center"/>
    </xf>
    <xf numFmtId="0" fontId="70" fillId="32" borderId="0" xfId="0" applyFont="1" applyFill="1" applyAlignment="1">
      <alignment vertical="center"/>
    </xf>
    <xf numFmtId="0" fontId="3" fillId="32" borderId="0" xfId="0" applyFont="1" applyFill="1" applyAlignment="1">
      <alignment vertical="center"/>
    </xf>
    <xf numFmtId="0" fontId="25" fillId="32" borderId="0" xfId="30" quotePrefix="1" applyFont="1" applyFill="1" applyAlignment="1">
      <alignment vertical="center"/>
    </xf>
    <xf numFmtId="0" fontId="35" fillId="32" borderId="0" xfId="30" quotePrefix="1" applyFont="1" applyFill="1" applyAlignment="1">
      <alignment vertical="center"/>
    </xf>
    <xf numFmtId="0" fontId="7" fillId="32" borderId="32" xfId="0" applyFont="1" applyFill="1" applyBorder="1" applyAlignment="1">
      <alignment horizontal="left" vertical="center"/>
    </xf>
    <xf numFmtId="0" fontId="0" fillId="32" borderId="32" xfId="0" applyFill="1" applyBorder="1" applyAlignment="1">
      <alignment vertical="center"/>
    </xf>
    <xf numFmtId="4" fontId="0" fillId="32" borderId="0" xfId="0" applyNumberFormat="1" applyFill="1" applyAlignment="1">
      <alignment vertical="center"/>
    </xf>
    <xf numFmtId="4" fontId="7" fillId="32" borderId="0" xfId="0" applyNumberFormat="1" applyFont="1" applyFill="1" applyAlignment="1">
      <alignment vertical="center"/>
    </xf>
    <xf numFmtId="4" fontId="6" fillId="32" borderId="0" xfId="0" applyNumberFormat="1" applyFont="1" applyFill="1" applyAlignment="1">
      <alignment vertical="center"/>
    </xf>
    <xf numFmtId="0" fontId="19" fillId="32" borderId="0" xfId="0" applyFont="1" applyFill="1" applyAlignment="1">
      <alignment horizontal="left" vertical="center"/>
    </xf>
    <xf numFmtId="0" fontId="19" fillId="32" borderId="0" xfId="0" applyFont="1" applyFill="1" applyAlignment="1">
      <alignment vertical="center"/>
    </xf>
    <xf numFmtId="167" fontId="19" fillId="32" borderId="0" xfId="0" applyNumberFormat="1" applyFont="1" applyFill="1" applyAlignment="1">
      <alignment vertical="center"/>
    </xf>
    <xf numFmtId="0" fontId="25" fillId="32" borderId="0" xfId="35" quotePrefix="1" applyFont="1" applyFill="1" applyAlignment="1">
      <alignment vertical="center"/>
    </xf>
    <xf numFmtId="4" fontId="60" fillId="32" borderId="37" xfId="30" applyNumberFormat="1" applyFont="1" applyFill="1" applyBorder="1" applyAlignment="1">
      <alignment horizontal="center" vertical="center"/>
    </xf>
    <xf numFmtId="0" fontId="15" fillId="32" borderId="0" xfId="30" applyFont="1" applyFill="1" applyAlignment="1">
      <alignment horizontal="center" vertical="center"/>
    </xf>
    <xf numFmtId="0" fontId="7" fillId="32" borderId="34" xfId="30" applyFont="1" applyFill="1" applyBorder="1" applyAlignment="1">
      <alignment horizontal="center" vertical="center"/>
    </xf>
    <xf numFmtId="0" fontId="7" fillId="32" borderId="25" xfId="30" applyFont="1" applyFill="1" applyBorder="1" applyAlignment="1">
      <alignment horizontal="center" vertical="center"/>
    </xf>
    <xf numFmtId="4" fontId="3" fillId="32" borderId="31" xfId="192" applyNumberFormat="1" applyFont="1" applyFill="1" applyBorder="1" applyAlignment="1" applyProtection="1">
      <alignment vertical="center"/>
    </xf>
    <xf numFmtId="0" fontId="57" fillId="32" borderId="0" xfId="46" applyFill="1" applyAlignment="1">
      <alignment vertical="center"/>
    </xf>
    <xf numFmtId="4" fontId="6" fillId="35" borderId="11" xfId="192" applyNumberFormat="1" applyFont="1" applyFill="1" applyBorder="1" applyAlignment="1" applyProtection="1">
      <alignment vertical="center"/>
    </xf>
    <xf numFmtId="167" fontId="3" fillId="32" borderId="90" xfId="192" applyNumberFormat="1" applyFont="1" applyFill="1" applyBorder="1" applyAlignment="1" applyProtection="1">
      <alignment vertical="center"/>
    </xf>
    <xf numFmtId="167" fontId="3" fillId="32" borderId="72" xfId="192" applyNumberFormat="1" applyFont="1" applyFill="1" applyBorder="1" applyAlignment="1" applyProtection="1">
      <alignment vertical="center"/>
    </xf>
    <xf numFmtId="167" fontId="7" fillId="32" borderId="60" xfId="192" applyNumberFormat="1" applyFont="1" applyFill="1" applyBorder="1" applyAlignment="1" applyProtection="1">
      <alignment horizontal="center" vertical="center"/>
    </xf>
    <xf numFmtId="167" fontId="7" fillId="32" borderId="80" xfId="192" applyNumberFormat="1" applyFont="1" applyFill="1" applyBorder="1" applyAlignment="1" applyProtection="1">
      <alignment horizontal="center" vertical="center"/>
    </xf>
    <xf numFmtId="167" fontId="7" fillId="32" borderId="47" xfId="192" applyNumberFormat="1" applyFont="1" applyFill="1" applyBorder="1" applyAlignment="1" applyProtection="1">
      <alignment horizontal="center" vertical="center"/>
    </xf>
    <xf numFmtId="167" fontId="7" fillId="32" borderId="42" xfId="192" applyNumberFormat="1" applyFont="1" applyFill="1" applyBorder="1" applyAlignment="1" applyProtection="1">
      <alignment vertical="center"/>
    </xf>
    <xf numFmtId="0" fontId="5" fillId="32" borderId="0" xfId="0" applyFont="1" applyFill="1" applyAlignment="1">
      <alignment vertical="center"/>
    </xf>
    <xf numFmtId="3" fontId="6" fillId="32" borderId="43" xfId="192" applyNumberFormat="1" applyFont="1" applyFill="1" applyBorder="1" applyAlignment="1" applyProtection="1">
      <alignment horizontal="left" vertical="center"/>
    </xf>
    <xf numFmtId="4" fontId="6" fillId="32" borderId="90" xfId="192" applyNumberFormat="1" applyFont="1" applyFill="1" applyBorder="1" applyAlignment="1" applyProtection="1">
      <alignment horizontal="right" vertical="center"/>
    </xf>
    <xf numFmtId="4" fontId="6" fillId="32" borderId="72" xfId="192" applyNumberFormat="1" applyFont="1" applyFill="1" applyBorder="1" applyAlignment="1" applyProtection="1">
      <alignment horizontal="right" vertical="center"/>
    </xf>
    <xf numFmtId="4" fontId="19" fillId="32" borderId="42" xfId="192" applyNumberFormat="1" applyFont="1" applyFill="1" applyBorder="1" applyAlignment="1" applyProtection="1">
      <alignment horizontal="right" vertical="center"/>
    </xf>
    <xf numFmtId="4" fontId="6" fillId="32" borderId="68" xfId="192" applyNumberFormat="1" applyFont="1" applyFill="1" applyBorder="1" applyAlignment="1" applyProtection="1">
      <alignment horizontal="right" vertical="center"/>
    </xf>
    <xf numFmtId="167" fontId="7" fillId="35" borderId="42" xfId="192" applyNumberFormat="1" applyFont="1" applyFill="1" applyBorder="1" applyAlignment="1" applyProtection="1">
      <alignment vertical="center"/>
    </xf>
    <xf numFmtId="3" fontId="6" fillId="32" borderId="46" xfId="192" applyNumberFormat="1" applyFont="1" applyFill="1" applyBorder="1" applyAlignment="1" applyProtection="1">
      <alignment horizontal="left" vertical="center"/>
    </xf>
    <xf numFmtId="4" fontId="6" fillId="32" borderId="91" xfId="192" applyNumberFormat="1" applyFont="1" applyFill="1" applyBorder="1" applyAlignment="1" applyProtection="1">
      <alignment horizontal="right" vertical="center"/>
    </xf>
    <xf numFmtId="4" fontId="6" fillId="32" borderId="92" xfId="192" applyNumberFormat="1" applyFont="1" applyFill="1" applyBorder="1" applyAlignment="1" applyProtection="1">
      <alignment horizontal="right" vertical="center"/>
    </xf>
    <xf numFmtId="4" fontId="19" fillId="32" borderId="45" xfId="192" applyNumberFormat="1" applyFont="1" applyFill="1" applyBorder="1" applyAlignment="1" applyProtection="1">
      <alignment horizontal="right" vertical="center"/>
    </xf>
    <xf numFmtId="4" fontId="6" fillId="32" borderId="69" xfId="192" applyNumberFormat="1" applyFont="1" applyFill="1" applyBorder="1" applyAlignment="1" applyProtection="1">
      <alignment horizontal="right" vertical="center"/>
    </xf>
    <xf numFmtId="167" fontId="7" fillId="35" borderId="68" xfId="192" applyNumberFormat="1" applyFont="1" applyFill="1" applyBorder="1" applyAlignment="1" applyProtection="1">
      <alignment vertical="center"/>
    </xf>
    <xf numFmtId="3" fontId="19" fillId="32" borderId="68" xfId="192" applyNumberFormat="1" applyFont="1" applyFill="1" applyBorder="1" applyAlignment="1" applyProtection="1">
      <alignment horizontal="left" vertical="center"/>
    </xf>
    <xf numFmtId="3" fontId="19" fillId="32" borderId="42" xfId="192" applyNumberFormat="1" applyFont="1" applyFill="1" applyBorder="1" applyAlignment="1" applyProtection="1">
      <alignment horizontal="left" vertical="center"/>
    </xf>
    <xf numFmtId="169" fontId="7" fillId="32" borderId="90" xfId="192" applyNumberFormat="1" applyFont="1" applyFill="1" applyBorder="1" applyAlignment="1" applyProtection="1">
      <alignment vertical="center"/>
    </xf>
    <xf numFmtId="3" fontId="19" fillId="32" borderId="90" xfId="192" applyNumberFormat="1" applyFont="1" applyFill="1" applyBorder="1" applyAlignment="1" applyProtection="1">
      <alignment horizontal="left" vertical="center"/>
    </xf>
    <xf numFmtId="169" fontId="7" fillId="32" borderId="72" xfId="192" applyNumberFormat="1" applyFont="1" applyFill="1" applyBorder="1" applyAlignment="1" applyProtection="1">
      <alignment vertical="center"/>
    </xf>
    <xf numFmtId="3" fontId="19" fillId="32" borderId="72" xfId="192" applyNumberFormat="1" applyFont="1" applyFill="1" applyBorder="1" applyAlignment="1" applyProtection="1">
      <alignment horizontal="left" vertical="center"/>
    </xf>
    <xf numFmtId="169" fontId="7" fillId="32" borderId="42" xfId="192" applyNumberFormat="1" applyFont="1" applyFill="1" applyBorder="1" applyAlignment="1" applyProtection="1">
      <alignment vertical="center"/>
    </xf>
    <xf numFmtId="167" fontId="7" fillId="32" borderId="34" xfId="192" applyNumberFormat="1" applyFont="1" applyFill="1" applyBorder="1" applyAlignment="1" applyProtection="1">
      <alignment horizontal="right" vertical="center"/>
    </xf>
    <xf numFmtId="3" fontId="6" fillId="32" borderId="99" xfId="192" applyNumberFormat="1" applyFont="1" applyFill="1" applyBorder="1" applyAlignment="1" applyProtection="1">
      <alignment horizontal="right" vertical="center"/>
    </xf>
    <xf numFmtId="167" fontId="3" fillId="29" borderId="99" xfId="192" applyNumberFormat="1" applyFont="1" applyFill="1" applyBorder="1" applyAlignment="1" applyProtection="1">
      <alignment vertical="center"/>
    </xf>
    <xf numFmtId="3" fontId="6" fillId="32" borderId="27" xfId="192" applyNumberFormat="1" applyFont="1" applyFill="1" applyBorder="1" applyAlignment="1" applyProtection="1">
      <alignment horizontal="right" vertical="center"/>
    </xf>
    <xf numFmtId="167" fontId="7" fillId="32" borderId="97" xfId="192" applyNumberFormat="1" applyFont="1" applyFill="1" applyBorder="1" applyAlignment="1" applyProtection="1">
      <alignment horizontal="right" vertical="center"/>
    </xf>
    <xf numFmtId="3" fontId="6" fillId="32" borderId="81" xfId="192" applyNumberFormat="1" applyFont="1" applyFill="1" applyBorder="1" applyAlignment="1" applyProtection="1">
      <alignment horizontal="right" vertical="center"/>
    </xf>
    <xf numFmtId="167" fontId="3" fillId="32" borderId="98" xfId="192" applyNumberFormat="1" applyFont="1" applyFill="1" applyBorder="1" applyAlignment="1" applyProtection="1">
      <alignment vertical="center"/>
    </xf>
    <xf numFmtId="167" fontId="7" fillId="32" borderId="98" xfId="192" applyNumberFormat="1" applyFont="1" applyFill="1" applyBorder="1" applyAlignment="1" applyProtection="1">
      <alignment vertical="center"/>
    </xf>
    <xf numFmtId="167" fontId="3" fillId="32" borderId="99" xfId="192" applyNumberFormat="1" applyFont="1" applyFill="1" applyBorder="1" applyAlignment="1" applyProtection="1">
      <alignment vertical="center"/>
    </xf>
    <xf numFmtId="167" fontId="3" fillId="29" borderId="90" xfId="192" applyNumberFormat="1" applyFont="1" applyFill="1" applyBorder="1" applyAlignment="1" applyProtection="1">
      <alignment vertical="center"/>
    </xf>
    <xf numFmtId="10" fontId="3" fillId="32" borderId="11" xfId="121" applyNumberFormat="1" applyFont="1" applyFill="1" applyBorder="1" applyAlignment="1" applyProtection="1">
      <alignment vertical="center"/>
    </xf>
    <xf numFmtId="4" fontId="3" fillId="35" borderId="11" xfId="192" applyNumberFormat="1" applyFont="1" applyFill="1" applyBorder="1" applyAlignment="1" applyProtection="1">
      <alignment vertical="center"/>
    </xf>
    <xf numFmtId="4" fontId="6" fillId="32" borderId="11" xfId="192" applyNumberFormat="1" applyFont="1" applyFill="1" applyBorder="1" applyAlignment="1" applyProtection="1">
      <alignment horizontal="right" vertical="center"/>
    </xf>
    <xf numFmtId="4" fontId="3" fillId="32" borderId="30" xfId="192" applyNumberFormat="1" applyFont="1" applyFill="1" applyBorder="1" applyAlignment="1" applyProtection="1">
      <alignment vertical="center"/>
    </xf>
    <xf numFmtId="4" fontId="6" fillId="35" borderId="11" xfId="192" applyNumberFormat="1" applyFont="1" applyFill="1" applyBorder="1" applyAlignment="1" applyProtection="1">
      <alignment horizontal="right" vertical="center"/>
    </xf>
    <xf numFmtId="0" fontId="18" fillId="32" borderId="0" xfId="13" applyFill="1" applyAlignment="1" applyProtection="1">
      <alignment horizontal="center" vertical="center"/>
    </xf>
    <xf numFmtId="0" fontId="0" fillId="32" borderId="27" xfId="0" applyFill="1" applyBorder="1" applyAlignment="1">
      <alignment horizontal="center" vertical="center"/>
    </xf>
    <xf numFmtId="165" fontId="3" fillId="32" borderId="29" xfId="192" applyFont="1" applyFill="1" applyBorder="1" applyAlignment="1" applyProtection="1">
      <alignment vertical="center"/>
    </xf>
    <xf numFmtId="167" fontId="3" fillId="32" borderId="0" xfId="192" applyNumberFormat="1" applyFont="1" applyFill="1" applyBorder="1" applyAlignment="1" applyProtection="1">
      <alignment vertical="center"/>
    </xf>
    <xf numFmtId="3" fontId="3" fillId="31" borderId="11" xfId="192" applyNumberFormat="1" applyFont="1" applyFill="1" applyBorder="1" applyAlignment="1" applyProtection="1">
      <alignment vertical="center"/>
      <protection locked="0"/>
    </xf>
    <xf numFmtId="167" fontId="6" fillId="31" borderId="11" xfId="192" applyNumberFormat="1" applyFont="1" applyFill="1" applyBorder="1" applyAlignment="1" applyProtection="1">
      <alignment vertical="center"/>
      <protection locked="0"/>
    </xf>
    <xf numFmtId="167" fontId="3" fillId="32" borderId="30" xfId="192" applyNumberFormat="1" applyFont="1" applyFill="1" applyBorder="1" applyAlignment="1" applyProtection="1">
      <alignment vertical="center"/>
    </xf>
    <xf numFmtId="167" fontId="3" fillId="0" borderId="11" xfId="192" applyNumberFormat="1" applyFont="1" applyFill="1" applyBorder="1" applyAlignment="1" applyProtection="1">
      <alignment vertical="center"/>
    </xf>
    <xf numFmtId="167" fontId="0" fillId="29" borderId="11" xfId="192" applyNumberFormat="1" applyFont="1" applyFill="1" applyBorder="1" applyAlignment="1" applyProtection="1">
      <alignment vertical="center"/>
    </xf>
    <xf numFmtId="0" fontId="6" fillId="32" borderId="31" xfId="192" applyNumberFormat="1" applyFont="1" applyFill="1" applyBorder="1" applyAlignment="1" applyProtection="1">
      <alignment horizontal="center" vertical="center"/>
    </xf>
    <xf numFmtId="167" fontId="3" fillId="32" borderId="29" xfId="192" applyNumberFormat="1" applyFont="1" applyFill="1" applyBorder="1" applyAlignment="1" applyProtection="1">
      <alignment vertical="center"/>
    </xf>
    <xf numFmtId="0" fontId="6" fillId="32" borderId="32" xfId="192" applyNumberFormat="1" applyFont="1" applyFill="1" applyBorder="1" applyAlignment="1" applyProtection="1">
      <alignment horizontal="center" vertical="center"/>
    </xf>
    <xf numFmtId="0" fontId="6" fillId="32" borderId="0" xfId="192" applyNumberFormat="1" applyFont="1" applyFill="1" applyBorder="1" applyAlignment="1" applyProtection="1">
      <alignment vertical="center"/>
    </xf>
    <xf numFmtId="3" fontId="6" fillId="32" borderId="0" xfId="192" applyNumberFormat="1" applyFont="1" applyFill="1" applyBorder="1" applyAlignment="1" applyProtection="1">
      <alignment vertical="center"/>
    </xf>
    <xf numFmtId="3" fontId="6" fillId="32" borderId="11" xfId="192" applyNumberFormat="1" applyFont="1" applyFill="1" applyBorder="1" applyAlignment="1" applyProtection="1">
      <alignment vertical="center"/>
    </xf>
    <xf numFmtId="167" fontId="6" fillId="32" borderId="11" xfId="192" applyNumberFormat="1" applyFont="1" applyFill="1" applyBorder="1" applyAlignment="1" applyProtection="1">
      <alignment horizontal="right" vertical="center"/>
    </xf>
    <xf numFmtId="3" fontId="6" fillId="32" borderId="33" xfId="192" applyNumberFormat="1" applyFont="1" applyFill="1" applyBorder="1" applyAlignment="1" applyProtection="1">
      <alignment vertical="center"/>
    </xf>
    <xf numFmtId="165" fontId="3" fillId="32" borderId="0" xfId="192" applyFont="1" applyFill="1" applyBorder="1" applyAlignment="1" applyProtection="1">
      <alignment vertical="center"/>
    </xf>
    <xf numFmtId="165" fontId="7" fillId="32" borderId="11" xfId="192" applyFont="1" applyFill="1" applyBorder="1" applyAlignment="1" applyProtection="1">
      <alignment horizontal="center" vertical="center"/>
    </xf>
    <xf numFmtId="167" fontId="19" fillId="32" borderId="11" xfId="192" applyNumberFormat="1" applyFont="1" applyFill="1" applyBorder="1" applyAlignment="1" applyProtection="1">
      <alignment vertical="center"/>
    </xf>
    <xf numFmtId="167" fontId="19" fillId="0" borderId="11" xfId="192" applyNumberFormat="1" applyFont="1" applyFill="1" applyBorder="1" applyAlignment="1" applyProtection="1">
      <alignment vertical="center"/>
    </xf>
    <xf numFmtId="167" fontId="19" fillId="29" borderId="11" xfId="192" applyNumberFormat="1" applyFont="1" applyFill="1" applyBorder="1" applyAlignment="1" applyProtection="1">
      <alignment vertical="center"/>
    </xf>
    <xf numFmtId="167" fontId="6" fillId="32" borderId="0" xfId="0" applyNumberFormat="1" applyFont="1" applyFill="1" applyAlignment="1">
      <alignment vertical="center"/>
    </xf>
    <xf numFmtId="0" fontId="18" fillId="32" borderId="11" xfId="13" applyFill="1" applyBorder="1" applyAlignment="1" applyProtection="1">
      <alignment horizontal="center" vertical="center"/>
    </xf>
    <xf numFmtId="167" fontId="3" fillId="32" borderId="11" xfId="192" applyNumberFormat="1" applyFont="1" applyFill="1" applyBorder="1" applyAlignment="1" applyProtection="1">
      <alignment horizontal="center" vertical="center"/>
    </xf>
    <xf numFmtId="10" fontId="3" fillId="31" borderId="11" xfId="121" applyNumberFormat="1" applyFill="1" applyBorder="1" applyAlignment="1" applyProtection="1">
      <alignment horizontal="right" vertical="center"/>
      <protection locked="0"/>
    </xf>
    <xf numFmtId="167" fontId="3" fillId="31" borderId="66" xfId="192" applyNumberFormat="1" applyFill="1" applyBorder="1" applyAlignment="1" applyProtection="1">
      <alignment vertical="center"/>
      <protection locked="0"/>
    </xf>
    <xf numFmtId="167" fontId="3" fillId="31" borderId="43" xfId="192" applyNumberFormat="1" applyFill="1" applyBorder="1" applyAlignment="1" applyProtection="1">
      <alignment vertical="center"/>
      <protection locked="0"/>
    </xf>
    <xf numFmtId="167" fontId="3" fillId="31" borderId="68" xfId="192" applyNumberFormat="1" applyFill="1" applyBorder="1" applyAlignment="1" applyProtection="1">
      <alignment vertical="center"/>
      <protection locked="0"/>
    </xf>
    <xf numFmtId="10" fontId="7" fillId="32" borderId="25" xfId="121" applyNumberFormat="1" applyFont="1" applyFill="1" applyBorder="1" applyAlignment="1">
      <alignment vertical="center"/>
    </xf>
    <xf numFmtId="0" fontId="79" fillId="32" borderId="0" xfId="0" applyFont="1" applyFill="1" applyAlignment="1">
      <alignment vertical="center"/>
    </xf>
    <xf numFmtId="167" fontId="7" fillId="32" borderId="25" xfId="194" applyNumberFormat="1" applyFont="1" applyFill="1" applyBorder="1" applyAlignment="1">
      <alignment vertical="center"/>
    </xf>
    <xf numFmtId="167" fontId="7" fillId="32" borderId="39" xfId="194" applyNumberFormat="1" applyFont="1" applyFill="1" applyBorder="1" applyAlignment="1">
      <alignment vertical="center"/>
    </xf>
    <xf numFmtId="0" fontId="3" fillId="32" borderId="48" xfId="0" applyFont="1" applyFill="1" applyBorder="1" applyAlignment="1">
      <alignment vertical="center"/>
    </xf>
    <xf numFmtId="0" fontId="3" fillId="32" borderId="49" xfId="0" applyFont="1" applyFill="1" applyBorder="1" applyAlignment="1">
      <alignment vertical="center"/>
    </xf>
    <xf numFmtId="0" fontId="3" fillId="32" borderId="51" xfId="0" applyFont="1" applyFill="1" applyBorder="1" applyAlignment="1">
      <alignment vertical="center"/>
    </xf>
    <xf numFmtId="0" fontId="3" fillId="32" borderId="15" xfId="0" applyFont="1" applyFill="1" applyBorder="1" applyAlignment="1">
      <alignment vertical="center"/>
    </xf>
    <xf numFmtId="1" fontId="7" fillId="32" borderId="88" xfId="0" applyNumberFormat="1" applyFont="1" applyFill="1" applyBorder="1" applyAlignment="1">
      <alignment horizontal="center" vertical="center"/>
    </xf>
    <xf numFmtId="0" fontId="3" fillId="32" borderId="101" xfId="0" applyFont="1" applyFill="1" applyBorder="1" applyAlignment="1">
      <alignment horizontal="left" vertical="center"/>
    </xf>
    <xf numFmtId="164" fontId="3" fillId="32" borderId="102" xfId="192" applyNumberFormat="1" applyFill="1" applyBorder="1" applyAlignment="1">
      <alignment vertical="center"/>
    </xf>
    <xf numFmtId="164" fontId="3" fillId="32" borderId="103" xfId="192" applyNumberFormat="1" applyFill="1" applyBorder="1" applyAlignment="1">
      <alignment vertical="center"/>
    </xf>
    <xf numFmtId="0" fontId="3" fillId="32" borderId="14" xfId="0" applyFont="1" applyFill="1" applyBorder="1" applyAlignment="1">
      <alignment vertical="center"/>
    </xf>
    <xf numFmtId="0" fontId="3" fillId="32" borderId="106" xfId="0" applyFont="1" applyFill="1" applyBorder="1" applyAlignment="1">
      <alignment horizontal="left" vertical="center"/>
    </xf>
    <xf numFmtId="164" fontId="3" fillId="32" borderId="107" xfId="192" applyNumberFormat="1" applyFill="1" applyBorder="1" applyAlignment="1">
      <alignment vertical="center"/>
    </xf>
    <xf numFmtId="164" fontId="3" fillId="32" borderId="104" xfId="192" applyNumberFormat="1" applyFill="1" applyBorder="1" applyAlignment="1">
      <alignment vertical="center"/>
    </xf>
    <xf numFmtId="0" fontId="3" fillId="32" borderId="105" xfId="0" applyFont="1" applyFill="1" applyBorder="1" applyAlignment="1">
      <alignment vertical="center"/>
    </xf>
    <xf numFmtId="0" fontId="3" fillId="32" borderId="32" xfId="0" applyFont="1" applyFill="1" applyBorder="1" applyAlignment="1">
      <alignment horizontal="left" vertical="center"/>
    </xf>
    <xf numFmtId="164" fontId="3" fillId="32" borderId="108" xfId="192" applyNumberFormat="1" applyFill="1" applyBorder="1" applyAlignment="1">
      <alignment vertical="center"/>
    </xf>
    <xf numFmtId="164" fontId="3" fillId="32" borderId="62" xfId="192" applyNumberFormat="1" applyFill="1" applyBorder="1" applyAlignment="1">
      <alignment vertical="center"/>
    </xf>
    <xf numFmtId="164" fontId="3" fillId="32" borderId="75" xfId="192" applyNumberFormat="1" applyFill="1" applyBorder="1" applyAlignment="1">
      <alignment vertical="center"/>
    </xf>
    <xf numFmtId="164" fontId="3" fillId="32" borderId="40" xfId="192" applyNumberFormat="1" applyFill="1" applyBorder="1" applyAlignment="1">
      <alignment vertical="center"/>
    </xf>
    <xf numFmtId="0" fontId="3" fillId="32" borderId="32" xfId="0" applyFont="1" applyFill="1" applyBorder="1" applyAlignment="1">
      <alignment vertical="center"/>
    </xf>
    <xf numFmtId="0" fontId="3" fillId="32" borderId="61" xfId="0" applyFont="1" applyFill="1" applyBorder="1" applyAlignment="1">
      <alignment vertical="center"/>
    </xf>
    <xf numFmtId="0" fontId="3" fillId="32" borderId="30" xfId="0" applyFont="1" applyFill="1" applyBorder="1" applyAlignment="1">
      <alignment vertical="center"/>
    </xf>
    <xf numFmtId="164" fontId="3" fillId="32" borderId="109" xfId="192" applyNumberFormat="1" applyFill="1" applyBorder="1" applyAlignment="1">
      <alignment vertical="center"/>
    </xf>
    <xf numFmtId="164" fontId="3" fillId="32" borderId="63" xfId="192" applyNumberFormat="1" applyFill="1" applyBorder="1" applyAlignment="1">
      <alignment vertical="center"/>
    </xf>
    <xf numFmtId="0" fontId="35" fillId="32" borderId="61" xfId="0" applyFont="1" applyFill="1" applyBorder="1" applyAlignment="1">
      <alignment vertical="center"/>
    </xf>
    <xf numFmtId="0" fontId="35" fillId="32" borderId="30" xfId="0" applyFont="1" applyFill="1" applyBorder="1" applyAlignment="1">
      <alignment vertical="center"/>
    </xf>
    <xf numFmtId="164" fontId="35" fillId="32" borderId="109" xfId="192" applyNumberFormat="1" applyFont="1" applyFill="1" applyBorder="1" applyAlignment="1">
      <alignment vertical="center"/>
    </xf>
    <xf numFmtId="164" fontId="35" fillId="32" borderId="63" xfId="192" applyNumberFormat="1" applyFont="1" applyFill="1" applyBorder="1" applyAlignment="1">
      <alignment vertical="center"/>
    </xf>
    <xf numFmtId="164" fontId="7" fillId="32" borderId="75" xfId="192" applyNumberFormat="1" applyFont="1" applyFill="1" applyBorder="1" applyAlignment="1">
      <alignment vertical="center"/>
    </xf>
    <xf numFmtId="164" fontId="7" fillId="32" borderId="40" xfId="192" applyNumberFormat="1" applyFont="1" applyFill="1" applyBorder="1" applyAlignment="1">
      <alignment vertical="center"/>
    </xf>
    <xf numFmtId="0" fontId="3" fillId="32" borderId="100" xfId="0" applyFont="1" applyFill="1" applyBorder="1" applyAlignment="1">
      <alignment vertical="center"/>
    </xf>
    <xf numFmtId="0" fontId="3" fillId="32" borderId="52" xfId="0" applyFont="1" applyFill="1" applyBorder="1" applyAlignment="1">
      <alignment vertical="center"/>
    </xf>
    <xf numFmtId="0" fontId="18" fillId="0" borderId="0" xfId="13" applyFill="1" applyAlignment="1" applyProtection="1"/>
    <xf numFmtId="0" fontId="83" fillId="0" borderId="0" xfId="13" applyFont="1" applyFill="1" applyAlignment="1" applyProtection="1"/>
    <xf numFmtId="0" fontId="83" fillId="32" borderId="0" xfId="13" applyFont="1" applyFill="1" applyAlignment="1" applyProtection="1"/>
    <xf numFmtId="0" fontId="0" fillId="32" borderId="25" xfId="0" applyFill="1" applyBorder="1" applyAlignment="1">
      <alignment vertical="center"/>
    </xf>
    <xf numFmtId="0" fontId="0" fillId="0" borderId="0" xfId="0" applyAlignment="1">
      <alignment vertical="center"/>
    </xf>
    <xf numFmtId="4" fontId="3" fillId="32" borderId="47" xfId="192" applyNumberFormat="1" applyFont="1" applyFill="1" applyBorder="1" applyAlignment="1" applyProtection="1">
      <alignment vertical="center"/>
    </xf>
    <xf numFmtId="4" fontId="6" fillId="32" borderId="117" xfId="192" applyNumberFormat="1" applyFont="1" applyFill="1" applyBorder="1" applyAlignment="1" applyProtection="1">
      <alignment vertical="center"/>
    </xf>
    <xf numFmtId="4" fontId="6" fillId="32" borderId="28" xfId="192" applyNumberFormat="1" applyFont="1" applyFill="1" applyBorder="1" applyAlignment="1" applyProtection="1">
      <alignment vertical="center"/>
    </xf>
    <xf numFmtId="4" fontId="19" fillId="32" borderId="38" xfId="192" applyNumberFormat="1" applyFont="1" applyFill="1" applyBorder="1" applyAlignment="1" applyProtection="1">
      <alignment horizontal="right" vertical="center"/>
    </xf>
    <xf numFmtId="4" fontId="7" fillId="32" borderId="38" xfId="192" applyNumberFormat="1" applyFont="1" applyFill="1" applyBorder="1" applyAlignment="1" applyProtection="1">
      <alignment horizontal="right" vertical="center"/>
    </xf>
    <xf numFmtId="4" fontId="7" fillId="32" borderId="73" xfId="192" applyNumberFormat="1" applyFont="1" applyFill="1" applyBorder="1" applyAlignment="1" applyProtection="1">
      <alignment horizontal="right" vertical="center"/>
    </xf>
    <xf numFmtId="167" fontId="7" fillId="32" borderId="25" xfId="192" applyNumberFormat="1" applyFont="1" applyFill="1" applyBorder="1" applyAlignment="1" applyProtection="1">
      <alignment horizontal="center" vertical="center"/>
    </xf>
    <xf numFmtId="10" fontId="7" fillId="29" borderId="43" xfId="121" applyNumberFormat="1" applyFont="1" applyFill="1" applyBorder="1" applyAlignment="1" applyProtection="1">
      <alignment vertical="center"/>
    </xf>
    <xf numFmtId="10" fontId="3" fillId="32" borderId="56" xfId="121" applyNumberFormat="1" applyFont="1" applyFill="1" applyBorder="1" applyAlignment="1" applyProtection="1">
      <alignment horizontal="right" vertical="center"/>
    </xf>
    <xf numFmtId="10" fontId="6" fillId="32" borderId="122" xfId="121" applyNumberFormat="1" applyFont="1" applyFill="1" applyBorder="1" applyAlignment="1" applyProtection="1">
      <alignment horizontal="right" vertical="center"/>
    </xf>
    <xf numFmtId="10" fontId="3" fillId="32" borderId="122" xfId="121" applyNumberFormat="1" applyFont="1" applyFill="1" applyBorder="1" applyAlignment="1" applyProtection="1">
      <alignment horizontal="right" vertical="center"/>
    </xf>
    <xf numFmtId="10" fontId="3" fillId="29" borderId="122" xfId="121" applyNumberFormat="1" applyFont="1" applyFill="1" applyBorder="1" applyAlignment="1" applyProtection="1">
      <alignment horizontal="right" vertical="center"/>
    </xf>
    <xf numFmtId="10" fontId="6" fillId="32" borderId="40" xfId="121" applyNumberFormat="1" applyFont="1" applyFill="1" applyBorder="1" applyAlignment="1" applyProtection="1">
      <alignment horizontal="right" vertical="center"/>
    </xf>
    <xf numFmtId="10" fontId="7" fillId="32" borderId="121" xfId="121" applyNumberFormat="1" applyFont="1" applyFill="1" applyBorder="1" applyAlignment="1" applyProtection="1">
      <alignment vertical="center"/>
    </xf>
    <xf numFmtId="10" fontId="19" fillId="32" borderId="121" xfId="121" applyNumberFormat="1" applyFont="1" applyFill="1" applyBorder="1" applyAlignment="1" applyProtection="1">
      <alignment horizontal="left" vertical="center"/>
    </xf>
    <xf numFmtId="169" fontId="7" fillId="32" borderId="121" xfId="192" applyNumberFormat="1" applyFont="1" applyFill="1" applyBorder="1" applyAlignment="1" applyProtection="1">
      <alignment vertical="center"/>
    </xf>
    <xf numFmtId="167" fontId="35" fillId="32" borderId="73" xfId="192" applyNumberFormat="1" applyFont="1" applyFill="1" applyBorder="1" applyAlignment="1" applyProtection="1">
      <alignment horizontal="center" vertical="center"/>
    </xf>
    <xf numFmtId="10" fontId="6" fillId="32" borderId="121" xfId="121" applyNumberFormat="1" applyFont="1" applyFill="1" applyBorder="1" applyAlignment="1" applyProtection="1">
      <alignment horizontal="right" vertical="center"/>
    </xf>
    <xf numFmtId="10" fontId="53" fillId="32" borderId="121" xfId="121" applyNumberFormat="1" applyFont="1" applyFill="1" applyBorder="1" applyAlignment="1" applyProtection="1">
      <alignment horizontal="right" vertical="center"/>
    </xf>
    <xf numFmtId="10" fontId="3" fillId="32" borderId="121" xfId="121" applyNumberFormat="1" applyFont="1" applyFill="1" applyBorder="1" applyAlignment="1" applyProtection="1">
      <alignment vertical="center"/>
    </xf>
    <xf numFmtId="10" fontId="6" fillId="32" borderId="124" xfId="121" applyNumberFormat="1" applyFont="1" applyFill="1" applyBorder="1" applyAlignment="1" applyProtection="1">
      <alignment horizontal="right" vertical="center"/>
    </xf>
    <xf numFmtId="10" fontId="6" fillId="32" borderId="124" xfId="126" applyNumberFormat="1" applyFont="1" applyFill="1" applyBorder="1" applyAlignment="1" applyProtection="1">
      <alignment horizontal="right" vertical="center"/>
    </xf>
    <xf numFmtId="10" fontId="7" fillId="32" borderId="73" xfId="126" applyNumberFormat="1" applyFont="1" applyFill="1" applyBorder="1" applyAlignment="1" applyProtection="1">
      <alignment horizontal="right" vertical="center"/>
    </xf>
    <xf numFmtId="10" fontId="3" fillId="29" borderId="56" xfId="121" applyNumberFormat="1" applyFont="1" applyFill="1" applyBorder="1" applyAlignment="1" applyProtection="1">
      <alignment horizontal="right" vertical="center"/>
    </xf>
    <xf numFmtId="167" fontId="7" fillId="32" borderId="39" xfId="192" applyNumberFormat="1" applyFont="1" applyFill="1" applyBorder="1" applyAlignment="1" applyProtection="1">
      <alignment horizontal="right" vertical="center"/>
    </xf>
    <xf numFmtId="4" fontId="6" fillId="32" borderId="117" xfId="192" applyNumberFormat="1" applyFont="1" applyFill="1" applyBorder="1" applyAlignment="1" applyProtection="1">
      <alignment horizontal="right" vertical="center"/>
    </xf>
    <xf numFmtId="10" fontId="3" fillId="32" borderId="89" xfId="121" applyNumberFormat="1" applyFont="1" applyFill="1" applyBorder="1" applyAlignment="1" applyProtection="1">
      <alignment vertical="center"/>
    </xf>
    <xf numFmtId="0" fontId="7" fillId="32" borderId="25" xfId="0" applyFont="1" applyFill="1" applyBorder="1" applyAlignment="1">
      <alignment horizontal="center" vertical="center" wrapText="1"/>
    </xf>
    <xf numFmtId="165" fontId="7" fillId="32" borderId="125" xfId="192" applyFont="1" applyFill="1" applyBorder="1" applyAlignment="1" applyProtection="1">
      <alignment horizontal="center" vertical="center"/>
    </xf>
    <xf numFmtId="165" fontId="7" fillId="32" borderId="119" xfId="192" applyFont="1" applyFill="1" applyBorder="1" applyAlignment="1" applyProtection="1">
      <alignment horizontal="center" vertical="center"/>
    </xf>
    <xf numFmtId="167" fontId="19" fillId="32" borderId="126" xfId="0" applyNumberFormat="1" applyFont="1" applyFill="1" applyBorder="1" applyAlignment="1">
      <alignment vertical="center"/>
    </xf>
    <xf numFmtId="167" fontId="19" fillId="32" borderId="114" xfId="0" applyNumberFormat="1" applyFont="1" applyFill="1" applyBorder="1" applyAlignment="1">
      <alignment vertical="center"/>
    </xf>
    <xf numFmtId="167" fontId="0" fillId="32" borderId="126" xfId="0" applyNumberFormat="1" applyFill="1" applyBorder="1" applyAlignment="1">
      <alignment vertical="center"/>
    </xf>
    <xf numFmtId="167" fontId="7" fillId="32" borderId="127" xfId="186" applyNumberFormat="1" applyFont="1" applyFill="1" applyBorder="1" applyAlignment="1">
      <alignment horizontal="right" vertical="center"/>
    </xf>
    <xf numFmtId="167" fontId="7" fillId="32" borderId="118" xfId="186" applyNumberFormat="1" applyFont="1" applyFill="1" applyBorder="1" applyAlignment="1">
      <alignment horizontal="right" vertical="center"/>
    </xf>
    <xf numFmtId="167" fontId="19" fillId="32" borderId="128" xfId="0" applyNumberFormat="1" applyFont="1" applyFill="1" applyBorder="1" applyAlignment="1">
      <alignment vertical="center"/>
    </xf>
    <xf numFmtId="167" fontId="0" fillId="32" borderId="128" xfId="0" applyNumberFormat="1" applyFill="1" applyBorder="1" applyAlignment="1">
      <alignment vertical="center"/>
    </xf>
    <xf numFmtId="167" fontId="7" fillId="32" borderId="129" xfId="186" applyNumberFormat="1" applyFont="1" applyFill="1" applyBorder="1" applyAlignment="1">
      <alignment horizontal="right" vertical="center"/>
    </xf>
    <xf numFmtId="167" fontId="19" fillId="32" borderId="125" xfId="0" applyNumberFormat="1" applyFont="1" applyFill="1" applyBorder="1" applyAlignment="1">
      <alignment vertical="center"/>
    </xf>
    <xf numFmtId="167" fontId="19" fillId="32" borderId="119" xfId="0" applyNumberFormat="1" applyFont="1" applyFill="1" applyBorder="1" applyAlignment="1">
      <alignment vertical="center"/>
    </xf>
    <xf numFmtId="167" fontId="19" fillId="32" borderId="109" xfId="0" applyNumberFormat="1" applyFont="1" applyFill="1" applyBorder="1" applyAlignment="1">
      <alignment vertical="center"/>
    </xf>
    <xf numFmtId="0" fontId="7" fillId="32" borderId="127" xfId="0" applyFont="1" applyFill="1" applyBorder="1" applyAlignment="1">
      <alignment horizontal="center" vertical="center"/>
    </xf>
    <xf numFmtId="0" fontId="7" fillId="32" borderId="118" xfId="0" applyFont="1" applyFill="1" applyBorder="1" applyAlignment="1">
      <alignment horizontal="center" vertical="center"/>
    </xf>
    <xf numFmtId="0" fontId="19" fillId="32" borderId="128" xfId="0" applyFont="1" applyFill="1" applyBorder="1" applyAlignment="1">
      <alignment vertical="center" wrapText="1"/>
    </xf>
    <xf numFmtId="4" fontId="19" fillId="0" borderId="128" xfId="186" applyNumberFormat="1" applyFont="1" applyBorder="1" applyAlignment="1">
      <alignment horizontal="left" vertical="center" wrapText="1"/>
    </xf>
    <xf numFmtId="4" fontId="19" fillId="32" borderId="128" xfId="186" applyNumberFormat="1" applyFont="1" applyFill="1" applyBorder="1" applyAlignment="1">
      <alignment horizontal="left" vertical="center" wrapText="1"/>
    </xf>
    <xf numFmtId="4" fontId="3" fillId="0" borderId="128" xfId="186" applyNumberFormat="1" applyBorder="1" applyAlignment="1">
      <alignment horizontal="left" vertical="center" wrapText="1"/>
    </xf>
    <xf numFmtId="4" fontId="7" fillId="0" borderId="129" xfId="186" applyNumberFormat="1" applyFont="1" applyBorder="1" applyAlignment="1">
      <alignment horizontal="left" vertical="center" wrapText="1"/>
    </xf>
    <xf numFmtId="0" fontId="19" fillId="32" borderId="109" xfId="0" applyFont="1" applyFill="1" applyBorder="1" applyAlignment="1">
      <alignment vertical="center" wrapText="1"/>
    </xf>
    <xf numFmtId="0" fontId="7" fillId="32" borderId="25" xfId="0" applyFont="1" applyFill="1" applyBorder="1" applyAlignment="1">
      <alignment horizontal="right" vertical="center"/>
    </xf>
    <xf numFmtId="4" fontId="6" fillId="32" borderId="28" xfId="192" applyNumberFormat="1" applyFont="1" applyFill="1" applyBorder="1" applyAlignment="1" applyProtection="1">
      <alignment horizontal="right" vertical="center"/>
    </xf>
    <xf numFmtId="0" fontId="7" fillId="32" borderId="89" xfId="192" applyNumberFormat="1" applyFont="1" applyFill="1" applyBorder="1" applyAlignment="1" applyProtection="1">
      <alignment horizontal="center" vertical="center"/>
    </xf>
    <xf numFmtId="4" fontId="7" fillId="32" borderId="117" xfId="192" applyNumberFormat="1" applyFont="1" applyFill="1" applyBorder="1" applyAlignment="1" applyProtection="1">
      <alignment horizontal="right" vertical="center"/>
    </xf>
    <xf numFmtId="4" fontId="7" fillId="32" borderId="117" xfId="192" applyNumberFormat="1" applyFont="1" applyFill="1" applyBorder="1" applyAlignment="1" applyProtection="1">
      <alignment vertical="center"/>
    </xf>
    <xf numFmtId="168" fontId="3" fillId="35" borderId="117" xfId="192" applyNumberFormat="1" applyFont="1" applyFill="1" applyBorder="1" applyAlignment="1" applyProtection="1">
      <alignment vertical="center"/>
    </xf>
    <xf numFmtId="167" fontId="19" fillId="35" borderId="11" xfId="192" applyNumberFormat="1" applyFont="1" applyFill="1" applyBorder="1" applyAlignment="1" applyProtection="1">
      <alignment vertical="center"/>
    </xf>
    <xf numFmtId="0" fontId="0" fillId="32" borderId="11" xfId="0" applyFill="1" applyBorder="1" applyAlignment="1">
      <alignment horizontal="left" vertical="center" wrapText="1"/>
    </xf>
    <xf numFmtId="0" fontId="7" fillId="32" borderId="11" xfId="0" applyFont="1" applyFill="1" applyBorder="1" applyAlignment="1">
      <alignment horizontal="left" vertical="center" wrapText="1"/>
    </xf>
    <xf numFmtId="0" fontId="7" fillId="37" borderId="25" xfId="0" applyFont="1" applyFill="1" applyBorder="1" applyProtection="1">
      <protection locked="0"/>
    </xf>
    <xf numFmtId="0" fontId="7" fillId="37" borderId="39" xfId="0" applyFont="1" applyFill="1" applyBorder="1" applyProtection="1">
      <protection locked="0"/>
    </xf>
    <xf numFmtId="167" fontId="3" fillId="31" borderId="17" xfId="192" applyNumberFormat="1" applyFont="1" applyFill="1" applyBorder="1" applyAlignment="1" applyProtection="1">
      <alignment vertical="top"/>
      <protection locked="0"/>
    </xf>
    <xf numFmtId="167" fontId="5" fillId="31" borderId="17" xfId="192" applyNumberFormat="1" applyFont="1" applyFill="1" applyBorder="1" applyAlignment="1" applyProtection="1">
      <alignment vertical="top"/>
      <protection locked="0"/>
    </xf>
    <xf numFmtId="3" fontId="3" fillId="32" borderId="11" xfId="192" applyNumberFormat="1" applyFont="1" applyFill="1" applyBorder="1" applyAlignment="1" applyProtection="1">
      <alignment vertical="center"/>
    </xf>
    <xf numFmtId="10" fontId="6" fillId="34" borderId="11" xfId="121" applyNumberFormat="1" applyFont="1" applyFill="1" applyBorder="1" applyAlignment="1" applyProtection="1">
      <alignment horizontal="right" vertical="center"/>
      <protection locked="0"/>
    </xf>
    <xf numFmtId="4" fontId="3" fillId="31" borderId="25" xfId="192" applyNumberFormat="1" applyFont="1" applyFill="1" applyBorder="1" applyAlignment="1" applyProtection="1">
      <alignment vertical="center"/>
      <protection locked="0"/>
    </xf>
    <xf numFmtId="4" fontId="7" fillId="32" borderId="11" xfId="192" applyNumberFormat="1" applyFont="1" applyFill="1" applyBorder="1" applyAlignment="1" applyProtection="1">
      <alignment vertical="center"/>
    </xf>
    <xf numFmtId="4" fontId="3" fillId="31" borderId="28" xfId="192" applyNumberFormat="1" applyFont="1" applyFill="1" applyBorder="1" applyAlignment="1" applyProtection="1">
      <alignment vertical="center"/>
      <protection locked="0"/>
    </xf>
    <xf numFmtId="4" fontId="3" fillId="31" borderId="114" xfId="192" applyNumberFormat="1" applyFont="1" applyFill="1" applyBorder="1" applyAlignment="1" applyProtection="1">
      <alignment vertical="center"/>
      <protection locked="0"/>
    </xf>
    <xf numFmtId="4" fontId="3" fillId="31" borderId="117" xfId="192" applyNumberFormat="1" applyFont="1" applyFill="1" applyBorder="1" applyAlignment="1" applyProtection="1">
      <alignment vertical="center"/>
      <protection locked="0"/>
    </xf>
    <xf numFmtId="4" fontId="3" fillId="31" borderId="118" xfId="192" applyNumberFormat="1" applyFont="1" applyFill="1" applyBorder="1" applyAlignment="1" applyProtection="1">
      <alignment vertical="center"/>
      <protection locked="0"/>
    </xf>
    <xf numFmtId="167" fontId="7" fillId="31" borderId="90" xfId="192" applyNumberFormat="1" applyFont="1" applyFill="1" applyBorder="1" applyAlignment="1" applyProtection="1">
      <alignment vertical="center"/>
      <protection locked="0"/>
    </xf>
    <xf numFmtId="167" fontId="7" fillId="31" borderId="72" xfId="192" applyNumberFormat="1" applyFont="1" applyFill="1" applyBorder="1" applyAlignment="1" applyProtection="1">
      <alignment vertical="center"/>
      <protection locked="0"/>
    </xf>
    <xf numFmtId="10" fontId="7" fillId="31" borderId="121" xfId="121" applyNumberFormat="1" applyFont="1" applyFill="1" applyBorder="1" applyAlignment="1" applyProtection="1">
      <alignment vertical="center"/>
      <protection locked="0"/>
    </xf>
    <xf numFmtId="10" fontId="7" fillId="31" borderId="121" xfId="192" applyNumberFormat="1" applyFont="1" applyFill="1" applyBorder="1" applyAlignment="1" applyProtection="1">
      <alignment vertical="center"/>
      <protection locked="0"/>
    </xf>
    <xf numFmtId="167" fontId="3" fillId="31" borderId="41" xfId="192" applyNumberFormat="1" applyFont="1" applyFill="1" applyBorder="1" applyAlignment="1" applyProtection="1">
      <alignment vertical="center"/>
      <protection locked="0"/>
    </xf>
    <xf numFmtId="167" fontId="3" fillId="31" borderId="98" xfId="192" applyNumberFormat="1" applyFont="1" applyFill="1" applyBorder="1" applyAlignment="1" applyProtection="1">
      <alignment vertical="center"/>
      <protection locked="0"/>
    </xf>
    <xf numFmtId="10" fontId="3" fillId="31" borderId="121" xfId="192" applyNumberFormat="1" applyFont="1" applyFill="1" applyBorder="1" applyAlignment="1" applyProtection="1">
      <alignment vertical="center"/>
      <protection locked="0"/>
    </xf>
    <xf numFmtId="167" fontId="7" fillId="31" borderId="41" xfId="192" applyNumberFormat="1" applyFont="1" applyFill="1" applyBorder="1" applyAlignment="1" applyProtection="1">
      <alignment vertical="center"/>
      <protection locked="0"/>
    </xf>
    <xf numFmtId="167" fontId="7" fillId="31" borderId="98" xfId="192" applyNumberFormat="1" applyFont="1" applyFill="1" applyBorder="1" applyAlignment="1" applyProtection="1">
      <alignment vertical="center"/>
      <protection locked="0"/>
    </xf>
    <xf numFmtId="167" fontId="3" fillId="31" borderId="90" xfId="192" applyNumberFormat="1" applyFont="1" applyFill="1" applyBorder="1" applyAlignment="1" applyProtection="1">
      <alignment vertical="center"/>
      <protection locked="0"/>
    </xf>
    <xf numFmtId="10" fontId="3" fillId="31" borderId="43" xfId="192" applyNumberFormat="1" applyFont="1" applyFill="1" applyBorder="1" applyAlignment="1" applyProtection="1">
      <alignment vertical="center"/>
      <protection locked="0"/>
    </xf>
    <xf numFmtId="4" fontId="3" fillId="31" borderId="130" xfId="192" applyNumberFormat="1" applyFont="1" applyFill="1" applyBorder="1" applyAlignment="1" applyProtection="1">
      <alignment vertical="center"/>
      <protection locked="0"/>
    </xf>
    <xf numFmtId="4" fontId="3" fillId="31" borderId="131" xfId="192" applyNumberFormat="1" applyFont="1" applyFill="1" applyBorder="1" applyAlignment="1" applyProtection="1">
      <alignment vertical="center"/>
      <protection locked="0"/>
    </xf>
    <xf numFmtId="10" fontId="3" fillId="31" borderId="89" xfId="121" applyNumberFormat="1" applyFont="1" applyFill="1" applyBorder="1" applyAlignment="1" applyProtection="1">
      <alignment vertical="center"/>
      <protection locked="0"/>
    </xf>
    <xf numFmtId="10" fontId="3" fillId="31" borderId="112" xfId="121" applyNumberFormat="1" applyFont="1" applyFill="1" applyBorder="1" applyAlignment="1" applyProtection="1">
      <alignment vertical="center"/>
      <protection locked="0"/>
    </xf>
    <xf numFmtId="10" fontId="3" fillId="31" borderId="11" xfId="121" applyNumberFormat="1" applyFont="1" applyFill="1" applyBorder="1" applyAlignment="1" applyProtection="1">
      <alignment vertical="center"/>
      <protection locked="0"/>
    </xf>
    <xf numFmtId="10" fontId="3" fillId="31" borderId="114" xfId="121" applyNumberFormat="1" applyFont="1" applyFill="1" applyBorder="1" applyAlignment="1" applyProtection="1">
      <alignment vertical="center"/>
      <protection locked="0"/>
    </xf>
    <xf numFmtId="4" fontId="3" fillId="31" borderId="73" xfId="192" applyNumberFormat="1" applyFont="1" applyFill="1" applyBorder="1" applyAlignment="1" applyProtection="1">
      <alignment vertical="center"/>
      <protection locked="0"/>
    </xf>
    <xf numFmtId="4" fontId="3" fillId="31" borderId="60" xfId="192" applyNumberFormat="1" applyFont="1" applyFill="1" applyBorder="1" applyAlignment="1" applyProtection="1">
      <alignment vertical="center"/>
      <protection locked="0"/>
    </xf>
    <xf numFmtId="4" fontId="3" fillId="31" borderId="39" xfId="192" applyNumberFormat="1" applyFont="1" applyFill="1" applyBorder="1" applyAlignment="1" applyProtection="1">
      <alignment vertical="center"/>
      <protection locked="0"/>
    </xf>
    <xf numFmtId="0" fontId="4" fillId="32" borderId="0" xfId="171" applyFont="1" applyFill="1" applyAlignment="1">
      <alignment vertical="center"/>
    </xf>
    <xf numFmtId="0" fontId="3" fillId="32" borderId="0" xfId="171" applyFill="1" applyAlignment="1">
      <alignment horizontal="right" vertical="center"/>
    </xf>
    <xf numFmtId="0" fontId="3" fillId="32" borderId="25" xfId="171" applyFill="1" applyBorder="1" applyAlignment="1">
      <alignment vertical="center"/>
    </xf>
    <xf numFmtId="0" fontId="3" fillId="32" borderId="25" xfId="171" applyFill="1" applyBorder="1" applyAlignment="1">
      <alignment horizontal="right" vertical="center"/>
    </xf>
    <xf numFmtId="0" fontId="3" fillId="29" borderId="0" xfId="171" applyFill="1" applyAlignment="1">
      <alignment vertical="center"/>
    </xf>
    <xf numFmtId="164" fontId="3" fillId="32" borderId="0" xfId="171" applyNumberFormat="1" applyFill="1" applyAlignment="1">
      <alignment vertical="center"/>
    </xf>
    <xf numFmtId="0" fontId="5" fillId="32" borderId="0" xfId="171" applyFont="1" applyFill="1" applyAlignment="1">
      <alignment vertical="center"/>
    </xf>
    <xf numFmtId="0" fontId="7" fillId="32" borderId="37" xfId="171" applyFont="1" applyFill="1" applyBorder="1" applyAlignment="1">
      <alignment horizontal="center" vertical="center"/>
    </xf>
    <xf numFmtId="0" fontId="7" fillId="32" borderId="11" xfId="171" applyFont="1" applyFill="1" applyBorder="1" applyAlignment="1">
      <alignment horizontal="center" vertical="center"/>
    </xf>
    <xf numFmtId="0" fontId="19" fillId="32" borderId="11" xfId="171" applyFont="1" applyFill="1" applyBorder="1" applyAlignment="1">
      <alignment horizontal="right" vertical="center"/>
    </xf>
    <xf numFmtId="0" fontId="19" fillId="32" borderId="37" xfId="171" applyFont="1" applyFill="1" applyBorder="1" applyAlignment="1">
      <alignment horizontal="center" vertical="center"/>
    </xf>
    <xf numFmtId="0" fontId="19" fillId="32" borderId="11" xfId="171" applyFont="1" applyFill="1" applyBorder="1" applyAlignment="1">
      <alignment horizontal="center" vertical="center"/>
    </xf>
    <xf numFmtId="0" fontId="3" fillId="32" borderId="37" xfId="171" applyFill="1" applyBorder="1" applyAlignment="1">
      <alignment horizontal="left" vertical="center"/>
    </xf>
    <xf numFmtId="164" fontId="3" fillId="32" borderId="37" xfId="171" applyNumberFormat="1" applyFill="1" applyBorder="1" applyAlignment="1">
      <alignment vertical="center"/>
    </xf>
    <xf numFmtId="164" fontId="3" fillId="32" borderId="11" xfId="171" applyNumberFormat="1" applyFill="1" applyBorder="1" applyAlignment="1">
      <alignment vertical="center"/>
    </xf>
    <xf numFmtId="0" fontId="3" fillId="32" borderId="37" xfId="171" applyFill="1" applyBorder="1" applyAlignment="1">
      <alignment horizontal="left" vertical="center" wrapText="1"/>
    </xf>
    <xf numFmtId="0" fontId="3" fillId="32" borderId="11" xfId="171" applyFill="1" applyBorder="1" applyAlignment="1">
      <alignment vertical="center"/>
    </xf>
    <xf numFmtId="0" fontId="19" fillId="32" borderId="11" xfId="171" applyFont="1" applyFill="1" applyBorder="1" applyAlignment="1">
      <alignment vertical="center" wrapText="1"/>
    </xf>
    <xf numFmtId="164" fontId="19" fillId="32" borderId="37" xfId="171" applyNumberFormat="1" applyFont="1" applyFill="1" applyBorder="1" applyAlignment="1">
      <alignment vertical="center"/>
    </xf>
    <xf numFmtId="164" fontId="19" fillId="32" borderId="11" xfId="171" applyNumberFormat="1" applyFont="1" applyFill="1" applyBorder="1" applyAlignment="1">
      <alignment vertical="center"/>
    </xf>
    <xf numFmtId="0" fontId="3" fillId="32" borderId="37" xfId="171" applyFill="1" applyBorder="1" applyAlignment="1">
      <alignment vertical="center"/>
    </xf>
    <xf numFmtId="164" fontId="3" fillId="32" borderId="29" xfId="171" applyNumberFormat="1" applyFill="1" applyBorder="1" applyAlignment="1">
      <alignment vertical="center"/>
    </xf>
    <xf numFmtId="164" fontId="3" fillId="32" borderId="26" xfId="171" applyNumberFormat="1" applyFill="1" applyBorder="1" applyAlignment="1">
      <alignment vertical="center"/>
    </xf>
    <xf numFmtId="0" fontId="7" fillId="32" borderId="11" xfId="0" applyFont="1" applyFill="1" applyBorder="1" applyAlignment="1">
      <alignment horizontal="center" vertical="center"/>
    </xf>
    <xf numFmtId="0" fontId="7" fillId="32" borderId="26" xfId="0" applyFont="1" applyFill="1" applyBorder="1" applyAlignment="1">
      <alignment horizontal="center" vertical="center"/>
    </xf>
    <xf numFmtId="0" fontId="3" fillId="32" borderId="33" xfId="0" applyFont="1" applyFill="1" applyBorder="1" applyAlignment="1">
      <alignment horizontal="center" vertical="center"/>
    </xf>
    <xf numFmtId="0" fontId="3" fillId="32" borderId="27" xfId="0" applyFont="1" applyFill="1" applyBorder="1" applyAlignment="1">
      <alignment horizontal="center" vertical="center"/>
    </xf>
    <xf numFmtId="0" fontId="0" fillId="32" borderId="27" xfId="0" applyFill="1" applyBorder="1" applyAlignment="1">
      <alignment vertical="center"/>
    </xf>
    <xf numFmtId="0" fontId="0" fillId="32" borderId="11" xfId="0" applyFill="1" applyBorder="1" applyAlignment="1">
      <alignment horizontal="left" vertical="center"/>
    </xf>
    <xf numFmtId="165" fontId="3" fillId="32" borderId="11" xfId="194" applyFill="1" applyBorder="1" applyAlignment="1" applyProtection="1">
      <alignment horizontal="left" vertical="center"/>
    </xf>
    <xf numFmtId="0" fontId="64" fillId="32" borderId="0" xfId="0" applyFont="1" applyFill="1" applyAlignment="1">
      <alignment horizontal="left" vertical="center"/>
    </xf>
    <xf numFmtId="167" fontId="7" fillId="32" borderId="11" xfId="194" applyNumberFormat="1" applyFont="1" applyFill="1" applyBorder="1" applyAlignment="1" applyProtection="1">
      <alignment horizontal="right" vertical="center"/>
    </xf>
    <xf numFmtId="10" fontId="3" fillId="32" borderId="11" xfId="121" applyNumberFormat="1" applyFill="1" applyBorder="1" applyAlignment="1" applyProtection="1">
      <alignment horizontal="right" vertical="center"/>
    </xf>
    <xf numFmtId="167" fontId="3" fillId="32" borderId="11" xfId="192" applyNumberFormat="1" applyFill="1" applyBorder="1" applyAlignment="1" applyProtection="1">
      <alignment horizontal="center" vertical="center"/>
    </xf>
    <xf numFmtId="165" fontId="3" fillId="32" borderId="0" xfId="192" applyFill="1" applyAlignment="1" applyProtection="1">
      <alignment vertical="center"/>
    </xf>
    <xf numFmtId="0" fontId="0" fillId="32" borderId="100" xfId="0" applyFill="1" applyBorder="1" applyAlignment="1">
      <alignment vertical="center"/>
    </xf>
    <xf numFmtId="167" fontId="3" fillId="32" borderId="66" xfId="192" applyNumberFormat="1" applyFill="1" applyBorder="1" applyAlignment="1" applyProtection="1">
      <alignment vertical="center"/>
    </xf>
    <xf numFmtId="167" fontId="3" fillId="32" borderId="67" xfId="192" applyNumberFormat="1" applyFill="1" applyBorder="1" applyAlignment="1" applyProtection="1">
      <alignment vertical="center"/>
    </xf>
    <xf numFmtId="167" fontId="3" fillId="32" borderId="43" xfId="192" applyNumberFormat="1" applyFill="1" applyBorder="1" applyAlignment="1" applyProtection="1">
      <alignment vertical="center"/>
    </xf>
    <xf numFmtId="167" fontId="3" fillId="32" borderId="68" xfId="192" applyNumberFormat="1" applyFill="1" applyBorder="1" applyAlignment="1" applyProtection="1">
      <alignment vertical="center"/>
    </xf>
    <xf numFmtId="167" fontId="3" fillId="31" borderId="17" xfId="192" applyNumberFormat="1" applyFill="1" applyBorder="1" applyAlignment="1" applyProtection="1">
      <alignment vertical="center"/>
      <protection locked="0"/>
    </xf>
    <xf numFmtId="167" fontId="5" fillId="32" borderId="17" xfId="192" applyNumberFormat="1" applyFont="1" applyFill="1" applyBorder="1" applyAlignment="1" applyProtection="1">
      <alignment vertical="top"/>
    </xf>
    <xf numFmtId="0" fontId="85" fillId="32" borderId="0" xfId="0" applyFont="1" applyFill="1" applyAlignment="1">
      <alignment vertical="center"/>
    </xf>
    <xf numFmtId="0" fontId="86" fillId="32" borderId="0" xfId="0" applyFont="1" applyFill="1" applyAlignment="1">
      <alignment vertical="center"/>
    </xf>
    <xf numFmtId="3" fontId="0" fillId="32" borderId="11" xfId="192" applyNumberFormat="1" applyFont="1" applyFill="1" applyBorder="1" applyAlignment="1" applyProtection="1">
      <alignment vertical="center"/>
    </xf>
    <xf numFmtId="167" fontId="0" fillId="32" borderId="11" xfId="192" applyNumberFormat="1" applyFont="1" applyFill="1" applyBorder="1" applyAlignment="1" applyProtection="1">
      <alignment vertical="center"/>
    </xf>
    <xf numFmtId="167" fontId="0" fillId="31" borderId="11" xfId="192" applyNumberFormat="1" applyFont="1" applyFill="1" applyBorder="1" applyAlignment="1" applyProtection="1">
      <alignment vertical="center"/>
      <protection locked="0"/>
    </xf>
    <xf numFmtId="167" fontId="0" fillId="32" borderId="29" xfId="192" applyNumberFormat="1" applyFont="1" applyFill="1" applyBorder="1" applyAlignment="1" applyProtection="1">
      <alignment vertical="center"/>
    </xf>
    <xf numFmtId="4" fontId="3" fillId="32" borderId="26" xfId="192" applyNumberFormat="1" applyFont="1" applyFill="1" applyBorder="1" applyAlignment="1" applyProtection="1">
      <alignment vertical="center"/>
    </xf>
    <xf numFmtId="4" fontId="3" fillId="32" borderId="35" xfId="192" applyNumberFormat="1" applyFont="1" applyFill="1" applyBorder="1" applyAlignment="1" applyProtection="1">
      <alignment vertical="center"/>
    </xf>
    <xf numFmtId="4" fontId="3" fillId="36" borderId="127" xfId="192" applyNumberFormat="1" applyFont="1" applyFill="1" applyBorder="1" applyAlignment="1" applyProtection="1">
      <alignment vertical="center"/>
      <protection locked="0"/>
    </xf>
    <xf numFmtId="4" fontId="3" fillId="36" borderId="117" xfId="192" applyNumberFormat="1" applyFont="1" applyFill="1" applyBorder="1" applyAlignment="1" applyProtection="1">
      <alignment vertical="center"/>
      <protection locked="0"/>
    </xf>
    <xf numFmtId="4" fontId="3" fillId="36" borderId="118" xfId="192" applyNumberFormat="1" applyFont="1" applyFill="1" applyBorder="1" applyAlignment="1" applyProtection="1">
      <alignment vertical="center"/>
      <protection locked="0"/>
    </xf>
    <xf numFmtId="4" fontId="0" fillId="31" borderId="11" xfId="192" applyNumberFormat="1" applyFont="1" applyFill="1" applyBorder="1" applyAlignment="1" applyProtection="1">
      <alignment vertical="center"/>
      <protection locked="0"/>
    </xf>
    <xf numFmtId="4" fontId="7" fillId="32" borderId="60" xfId="192" applyNumberFormat="1" applyFont="1" applyFill="1" applyBorder="1" applyAlignment="1" applyProtection="1">
      <alignment horizontal="right" vertical="center"/>
    </xf>
    <xf numFmtId="4" fontId="7" fillId="32" borderId="138" xfId="192" applyNumberFormat="1" applyFont="1" applyFill="1" applyBorder="1" applyAlignment="1" applyProtection="1">
      <alignment horizontal="right" vertical="center"/>
    </xf>
    <xf numFmtId="4" fontId="7" fillId="32" borderId="130" xfId="192" applyNumberFormat="1" applyFont="1" applyFill="1" applyBorder="1" applyAlignment="1" applyProtection="1">
      <alignment horizontal="right" vertical="center"/>
    </xf>
    <xf numFmtId="4" fontId="7" fillId="32" borderId="131" xfId="192" applyNumberFormat="1" applyFont="1" applyFill="1" applyBorder="1" applyAlignment="1" applyProtection="1">
      <alignment horizontal="right" vertical="center"/>
    </xf>
    <xf numFmtId="4" fontId="0" fillId="31" borderId="130" xfId="192" applyNumberFormat="1" applyFont="1" applyFill="1" applyBorder="1" applyAlignment="1" applyProtection="1">
      <alignment vertical="center"/>
      <protection locked="0"/>
    </xf>
    <xf numFmtId="4" fontId="3" fillId="31" borderId="38" xfId="192" applyNumberFormat="1" applyFont="1" applyFill="1" applyBorder="1" applyAlignment="1" applyProtection="1">
      <alignment vertical="center"/>
      <protection locked="0"/>
    </xf>
    <xf numFmtId="4" fontId="0" fillId="31" borderId="138" xfId="192" applyNumberFormat="1" applyFont="1" applyFill="1" applyBorder="1" applyAlignment="1" applyProtection="1">
      <alignment vertical="center"/>
      <protection locked="0"/>
    </xf>
    <xf numFmtId="4" fontId="0" fillId="31" borderId="131" xfId="192" applyNumberFormat="1" applyFont="1" applyFill="1" applyBorder="1" applyAlignment="1" applyProtection="1">
      <alignment vertical="center"/>
      <protection locked="0"/>
    </xf>
    <xf numFmtId="0" fontId="6" fillId="32" borderId="0" xfId="0" applyFont="1" applyFill="1" applyAlignment="1">
      <alignment horizontal="right" vertical="center"/>
    </xf>
    <xf numFmtId="4" fontId="0" fillId="31" borderId="117" xfId="192" applyNumberFormat="1" applyFont="1" applyFill="1" applyBorder="1" applyAlignment="1" applyProtection="1">
      <alignment vertical="center"/>
      <protection locked="0"/>
    </xf>
    <xf numFmtId="4" fontId="7" fillId="32" borderId="78" xfId="192" applyNumberFormat="1" applyFont="1" applyFill="1" applyBorder="1" applyAlignment="1" applyProtection="1">
      <alignment horizontal="right" vertical="center"/>
    </xf>
    <xf numFmtId="4" fontId="7" fillId="32" borderId="139" xfId="192" applyNumberFormat="1" applyFont="1" applyFill="1" applyBorder="1" applyAlignment="1" applyProtection="1">
      <alignment horizontal="right" vertical="center"/>
    </xf>
    <xf numFmtId="4" fontId="7" fillId="32" borderId="120" xfId="192" applyNumberFormat="1" applyFont="1" applyFill="1" applyBorder="1" applyAlignment="1" applyProtection="1">
      <alignment horizontal="right" vertical="center"/>
    </xf>
    <xf numFmtId="4" fontId="0" fillId="31" borderId="137" xfId="192" applyNumberFormat="1" applyFont="1" applyFill="1" applyBorder="1" applyAlignment="1" applyProtection="1">
      <alignment vertical="center"/>
      <protection locked="0"/>
    </xf>
    <xf numFmtId="4" fontId="0" fillId="31" borderId="89" xfId="192" applyNumberFormat="1" applyFont="1" applyFill="1" applyBorder="1" applyAlignment="1" applyProtection="1">
      <alignment vertical="center"/>
      <protection locked="0"/>
    </xf>
    <xf numFmtId="4" fontId="3" fillId="31" borderId="89" xfId="192" applyNumberFormat="1" applyFont="1" applyFill="1" applyBorder="1" applyAlignment="1" applyProtection="1">
      <alignment vertical="center"/>
      <protection locked="0"/>
    </xf>
    <xf numFmtId="4" fontId="3" fillId="31" borderId="112" xfId="192" applyNumberFormat="1" applyFont="1" applyFill="1" applyBorder="1" applyAlignment="1" applyProtection="1">
      <alignment vertical="center"/>
      <protection locked="0"/>
    </xf>
    <xf numFmtId="4" fontId="0" fillId="31" borderId="126" xfId="192" applyNumberFormat="1" applyFont="1" applyFill="1" applyBorder="1" applyAlignment="1" applyProtection="1">
      <alignment vertical="center"/>
      <protection locked="0"/>
    </xf>
    <xf numFmtId="4" fontId="0" fillId="31" borderId="127" xfId="192" applyNumberFormat="1" applyFont="1" applyFill="1" applyBorder="1" applyAlignment="1" applyProtection="1">
      <alignment vertical="center"/>
      <protection locked="0"/>
    </xf>
    <xf numFmtId="4" fontId="0" fillId="31" borderId="112" xfId="192" applyNumberFormat="1" applyFont="1" applyFill="1" applyBorder="1" applyAlignment="1" applyProtection="1">
      <alignment vertical="center"/>
      <protection locked="0"/>
    </xf>
    <xf numFmtId="4" fontId="0" fillId="31" borderId="114" xfId="192" applyNumberFormat="1" applyFont="1" applyFill="1" applyBorder="1" applyAlignment="1" applyProtection="1">
      <alignment vertical="center"/>
      <protection locked="0"/>
    </xf>
    <xf numFmtId="10" fontId="0" fillId="31" borderId="89" xfId="121" applyNumberFormat="1" applyFont="1" applyFill="1" applyBorder="1" applyAlignment="1" applyProtection="1">
      <alignment vertical="center"/>
      <protection locked="0"/>
    </xf>
    <xf numFmtId="10" fontId="0" fillId="31" borderId="11" xfId="121" applyNumberFormat="1" applyFont="1" applyFill="1" applyBorder="1" applyAlignment="1" applyProtection="1">
      <alignment vertical="center"/>
      <protection locked="0"/>
    </xf>
    <xf numFmtId="10" fontId="3" fillId="32" borderId="137" xfId="121" applyNumberFormat="1" applyFont="1" applyFill="1" applyBorder="1" applyAlignment="1" applyProtection="1">
      <alignment vertical="center"/>
    </xf>
    <xf numFmtId="10" fontId="3" fillId="32" borderId="126" xfId="121" applyNumberFormat="1" applyFont="1" applyFill="1" applyBorder="1" applyAlignment="1" applyProtection="1">
      <alignment vertical="center"/>
    </xf>
    <xf numFmtId="171" fontId="3" fillId="32" borderId="11" xfId="192" applyNumberFormat="1" applyFont="1" applyFill="1" applyBorder="1" applyAlignment="1" applyProtection="1">
      <alignment vertical="center"/>
    </xf>
    <xf numFmtId="10" fontId="3" fillId="32" borderId="114" xfId="121" applyNumberFormat="1" applyFont="1" applyFill="1" applyBorder="1" applyAlignment="1" applyProtection="1">
      <alignment vertical="center"/>
    </xf>
    <xf numFmtId="171" fontId="0" fillId="31" borderId="127" xfId="192" applyNumberFormat="1" applyFont="1" applyFill="1" applyBorder="1" applyAlignment="1" applyProtection="1">
      <alignment vertical="center"/>
      <protection locked="0"/>
    </xf>
    <xf numFmtId="171" fontId="0" fillId="31" borderId="116" xfId="192" applyNumberFormat="1" applyFont="1" applyFill="1" applyBorder="1" applyAlignment="1" applyProtection="1">
      <alignment vertical="center"/>
      <protection locked="0"/>
    </xf>
    <xf numFmtId="0" fontId="0" fillId="32" borderId="75" xfId="0" applyFill="1" applyBorder="1" applyAlignment="1">
      <alignment vertical="center"/>
    </xf>
    <xf numFmtId="171" fontId="0" fillId="31" borderId="11" xfId="121" applyNumberFormat="1" applyFont="1" applyFill="1" applyBorder="1" applyAlignment="1" applyProtection="1">
      <alignment vertical="center"/>
      <protection locked="0"/>
    </xf>
    <xf numFmtId="171" fontId="3" fillId="31" borderId="114" xfId="121" applyNumberFormat="1" applyFont="1" applyFill="1" applyBorder="1" applyAlignment="1" applyProtection="1">
      <alignment vertical="center"/>
      <protection locked="0"/>
    </xf>
    <xf numFmtId="0" fontId="7" fillId="32" borderId="137" xfId="192" applyNumberFormat="1" applyFont="1" applyFill="1" applyBorder="1" applyAlignment="1" applyProtection="1">
      <alignment horizontal="center" vertical="center"/>
    </xf>
    <xf numFmtId="4" fontId="7" fillId="32" borderId="127" xfId="192" applyNumberFormat="1" applyFont="1" applyFill="1" applyBorder="1" applyAlignment="1" applyProtection="1">
      <alignment horizontal="right" vertical="center"/>
    </xf>
    <xf numFmtId="4" fontId="6" fillId="32" borderId="125" xfId="192" applyNumberFormat="1" applyFont="1" applyFill="1" applyBorder="1" applyAlignment="1" applyProtection="1">
      <alignment horizontal="right" vertical="center"/>
    </xf>
    <xf numFmtId="4" fontId="6" fillId="32" borderId="126" xfId="192" applyNumberFormat="1" applyFont="1" applyFill="1" applyBorder="1" applyAlignment="1" applyProtection="1">
      <alignment horizontal="right" vertical="center"/>
    </xf>
    <xf numFmtId="4" fontId="6" fillId="32" borderId="127" xfId="192" applyNumberFormat="1" applyFont="1" applyFill="1" applyBorder="1" applyAlignment="1" applyProtection="1">
      <alignment horizontal="right" vertical="center"/>
    </xf>
    <xf numFmtId="4" fontId="0" fillId="32" borderId="48" xfId="0" applyNumberFormat="1" applyFill="1" applyBorder="1" applyAlignment="1">
      <alignment vertical="center"/>
    </xf>
    <xf numFmtId="0" fontId="0" fillId="32" borderId="50" xfId="0" applyFill="1" applyBorder="1" applyAlignment="1">
      <alignment vertical="center"/>
    </xf>
    <xf numFmtId="0" fontId="0" fillId="32" borderId="138" xfId="0" applyFill="1" applyBorder="1" applyAlignment="1">
      <alignment vertical="center"/>
    </xf>
    <xf numFmtId="0" fontId="0" fillId="32" borderId="131" xfId="0" applyFill="1" applyBorder="1" applyAlignment="1">
      <alignment vertical="center"/>
    </xf>
    <xf numFmtId="0" fontId="0" fillId="32" borderId="48" xfId="0" applyFill="1" applyBorder="1" applyAlignment="1">
      <alignment vertical="center"/>
    </xf>
    <xf numFmtId="0" fontId="19" fillId="32" borderId="37" xfId="0" applyFont="1" applyFill="1" applyBorder="1" applyAlignment="1">
      <alignment vertical="center"/>
    </xf>
    <xf numFmtId="49" fontId="0" fillId="32" borderId="115" xfId="0" applyNumberFormat="1" applyFill="1" applyBorder="1" applyAlignment="1">
      <alignment vertical="center" wrapText="1"/>
    </xf>
    <xf numFmtId="0" fontId="7" fillId="32" borderId="25" xfId="0" applyFont="1" applyFill="1" applyBorder="1" applyAlignment="1">
      <alignment horizontal="center" vertical="center"/>
    </xf>
    <xf numFmtId="0" fontId="0" fillId="32" borderId="40" xfId="0" applyFill="1" applyBorder="1" applyAlignment="1">
      <alignment vertical="center"/>
    </xf>
    <xf numFmtId="0" fontId="7" fillId="32" borderId="88" xfId="0" applyFont="1" applyFill="1" applyBorder="1" applyAlignment="1">
      <alignment vertical="center" wrapText="1"/>
    </xf>
    <xf numFmtId="0" fontId="7" fillId="32" borderId="75" xfId="0" quotePrefix="1" applyFont="1" applyFill="1" applyBorder="1" applyAlignment="1">
      <alignment horizontal="right" vertical="center" wrapText="1"/>
    </xf>
    <xf numFmtId="0" fontId="0" fillId="32" borderId="100" xfId="0" applyFill="1" applyBorder="1" applyAlignment="1">
      <alignment horizontal="right" vertical="center"/>
    </xf>
    <xf numFmtId="0" fontId="19" fillId="38" borderId="34" xfId="0" applyFont="1" applyFill="1" applyBorder="1" applyAlignment="1">
      <alignment vertical="center"/>
    </xf>
    <xf numFmtId="4" fontId="19" fillId="38" borderId="80" xfId="0" applyNumberFormat="1" applyFont="1" applyFill="1" applyBorder="1" applyAlignment="1">
      <alignment vertical="center"/>
    </xf>
    <xf numFmtId="4" fontId="19" fillId="38" borderId="73" xfId="0" applyNumberFormat="1" applyFont="1" applyFill="1" applyBorder="1" applyAlignment="1">
      <alignment vertical="center"/>
    </xf>
    <xf numFmtId="4" fontId="19" fillId="38" borderId="60" xfId="0" applyNumberFormat="1" applyFont="1" applyFill="1" applyBorder="1" applyAlignment="1">
      <alignment vertical="center"/>
    </xf>
    <xf numFmtId="4" fontId="3" fillId="32" borderId="36" xfId="192" applyNumberFormat="1" applyFont="1" applyFill="1" applyBorder="1" applyAlignment="1" applyProtection="1">
      <alignment vertical="center"/>
    </xf>
    <xf numFmtId="4" fontId="3" fillId="32" borderId="15" xfId="192" applyNumberFormat="1" applyFont="1" applyFill="1" applyBorder="1" applyAlignment="1" applyProtection="1">
      <alignment vertical="center"/>
    </xf>
    <xf numFmtId="4" fontId="3" fillId="32" borderId="32" xfId="192" applyNumberFormat="1" applyFont="1" applyFill="1" applyBorder="1" applyAlignment="1" applyProtection="1">
      <alignment vertical="center"/>
    </xf>
    <xf numFmtId="49" fontId="0" fillId="32" borderId="128" xfId="0" applyNumberFormat="1" applyFill="1" applyBorder="1" applyAlignment="1">
      <alignment vertical="center" wrapText="1"/>
    </xf>
    <xf numFmtId="49" fontId="0" fillId="32" borderId="129" xfId="0" applyNumberFormat="1" applyFill="1" applyBorder="1" applyAlignment="1">
      <alignment vertical="center" wrapText="1"/>
    </xf>
    <xf numFmtId="4" fontId="3" fillId="32" borderId="126" xfId="192" applyNumberFormat="1" applyFont="1" applyFill="1" applyBorder="1" applyAlignment="1" applyProtection="1">
      <alignment vertical="center"/>
    </xf>
    <xf numFmtId="4" fontId="3" fillId="32" borderId="33" xfId="192" applyNumberFormat="1" applyFont="1" applyFill="1" applyBorder="1" applyAlignment="1" applyProtection="1">
      <alignment vertical="center"/>
    </xf>
    <xf numFmtId="4" fontId="3" fillId="32" borderId="81" xfId="192" applyNumberFormat="1" applyFont="1" applyFill="1" applyBorder="1" applyAlignment="1" applyProtection="1">
      <alignment vertical="center"/>
    </xf>
    <xf numFmtId="4" fontId="3" fillId="0" borderId="11" xfId="192" applyNumberFormat="1" applyFont="1" applyFill="1" applyBorder="1" applyAlignment="1" applyProtection="1">
      <alignment vertical="center"/>
    </xf>
    <xf numFmtId="0" fontId="0" fillId="32" borderId="37" xfId="171" applyFont="1" applyFill="1" applyBorder="1" applyAlignment="1">
      <alignment horizontal="left" vertical="center"/>
    </xf>
    <xf numFmtId="10" fontId="3" fillId="32" borderId="67" xfId="125" applyNumberFormat="1" applyFont="1" applyFill="1" applyBorder="1" applyAlignment="1" applyProtection="1">
      <alignment vertical="center"/>
    </xf>
    <xf numFmtId="10" fontId="3" fillId="32" borderId="68" xfId="125" applyNumberFormat="1" applyFont="1" applyFill="1" applyBorder="1" applyAlignment="1" applyProtection="1">
      <alignment vertical="center"/>
    </xf>
    <xf numFmtId="10" fontId="3" fillId="0" borderId="68" xfId="125" applyNumberFormat="1" applyFont="1" applyFill="1" applyBorder="1" applyAlignment="1" applyProtection="1">
      <alignment vertical="center"/>
    </xf>
    <xf numFmtId="10" fontId="3" fillId="32" borderId="69" xfId="125" applyNumberFormat="1" applyFont="1" applyFill="1" applyBorder="1" applyAlignment="1" applyProtection="1">
      <alignment vertical="center"/>
    </xf>
    <xf numFmtId="4" fontId="3" fillId="31" borderId="119" xfId="192" applyNumberFormat="1" applyFont="1" applyFill="1" applyBorder="1" applyAlignment="1" applyProtection="1">
      <alignment vertical="center"/>
      <protection locked="0"/>
    </xf>
    <xf numFmtId="4" fontId="19" fillId="32" borderId="73" xfId="192" applyNumberFormat="1" applyFont="1" applyFill="1" applyBorder="1" applyAlignment="1" applyProtection="1">
      <alignment horizontal="right" vertical="center"/>
    </xf>
    <xf numFmtId="4" fontId="6" fillId="32" borderId="114" xfId="192" applyNumberFormat="1" applyFont="1" applyFill="1" applyBorder="1" applyAlignment="1" applyProtection="1">
      <alignment vertical="center"/>
    </xf>
    <xf numFmtId="164" fontId="3" fillId="0" borderId="37" xfId="171" applyNumberFormat="1" applyBorder="1" applyAlignment="1">
      <alignment vertical="center"/>
    </xf>
    <xf numFmtId="164" fontId="3" fillId="0" borderId="11" xfId="171" applyNumberFormat="1" applyBorder="1" applyAlignment="1">
      <alignment vertical="center"/>
    </xf>
    <xf numFmtId="167" fontId="6" fillId="0" borderId="11" xfId="192" applyNumberFormat="1" applyFont="1" applyFill="1" applyBorder="1" applyAlignment="1" applyProtection="1">
      <alignment horizontal="right" vertical="center"/>
    </xf>
    <xf numFmtId="0" fontId="64" fillId="0" borderId="0" xfId="171" applyFont="1"/>
    <xf numFmtId="0" fontId="3" fillId="0" borderId="0" xfId="171"/>
    <xf numFmtId="0" fontId="7" fillId="0" borderId="0" xfId="171" applyFont="1"/>
    <xf numFmtId="0" fontId="7" fillId="0" borderId="0" xfId="171" applyFont="1" applyAlignment="1">
      <alignment horizontal="center"/>
    </xf>
    <xf numFmtId="14" fontId="7" fillId="0" borderId="0" xfId="171" applyNumberFormat="1" applyFont="1"/>
    <xf numFmtId="0" fontId="5" fillId="0" borderId="0" xfId="171" applyFont="1" applyAlignment="1">
      <alignment horizontal="center"/>
    </xf>
    <xf numFmtId="0" fontId="3" fillId="32" borderId="0" xfId="171" applyFill="1"/>
    <xf numFmtId="0" fontId="7" fillId="32" borderId="0" xfId="171" applyFont="1" applyFill="1"/>
    <xf numFmtId="0" fontId="7" fillId="32" borderId="0" xfId="0" applyFont="1" applyFill="1"/>
    <xf numFmtId="0" fontId="7" fillId="32" borderId="25" xfId="0" applyFont="1" applyFill="1" applyBorder="1"/>
    <xf numFmtId="0" fontId="5" fillId="0" borderId="0" xfId="171" applyFont="1"/>
    <xf numFmtId="0" fontId="7" fillId="0" borderId="0" xfId="171" applyFont="1" applyAlignment="1">
      <alignment horizontal="left"/>
    </xf>
    <xf numFmtId="0" fontId="3" fillId="0" borderId="0" xfId="171" applyAlignment="1">
      <alignment horizontal="left"/>
    </xf>
    <xf numFmtId="0" fontId="16" fillId="0" borderId="0" xfId="171" applyFont="1"/>
    <xf numFmtId="0" fontId="3" fillId="0" borderId="0" xfId="1"/>
    <xf numFmtId="0" fontId="33" fillId="16" borderId="11" xfId="185" applyFont="1" applyFill="1" applyBorder="1"/>
    <xf numFmtId="0" fontId="33" fillId="0" borderId="0" xfId="171" applyFont="1"/>
    <xf numFmtId="0" fontId="0" fillId="0" borderId="0" xfId="171" applyFont="1"/>
    <xf numFmtId="0" fontId="33" fillId="28" borderId="0" xfId="185" applyFont="1" applyFill="1"/>
    <xf numFmtId="0" fontId="33" fillId="32" borderId="11" xfId="185" applyFont="1" applyFill="1" applyBorder="1" applyAlignment="1">
      <alignment horizontal="left" vertical="top" wrapText="1"/>
    </xf>
    <xf numFmtId="0" fontId="33" fillId="32" borderId="0" xfId="171" applyFont="1" applyFill="1"/>
    <xf numFmtId="0" fontId="34" fillId="28" borderId="0" xfId="185" applyFont="1" applyFill="1"/>
    <xf numFmtId="0" fontId="33" fillId="34" borderId="11" xfId="185" applyFont="1" applyFill="1" applyBorder="1"/>
    <xf numFmtId="0" fontId="33" fillId="0" borderId="0" xfId="1" applyFont="1"/>
    <xf numFmtId="0" fontId="33" fillId="35" borderId="11" xfId="185" applyFont="1" applyFill="1" applyBorder="1" applyAlignment="1">
      <alignment horizontal="left" vertical="top" wrapText="1"/>
    </xf>
    <xf numFmtId="0" fontId="33" fillId="0" borderId="0" xfId="171" applyFont="1" applyAlignment="1">
      <alignment vertical="top"/>
    </xf>
    <xf numFmtId="0" fontId="3" fillId="0" borderId="0" xfId="171" applyAlignment="1">
      <alignment vertical="top"/>
    </xf>
    <xf numFmtId="0" fontId="19" fillId="32" borderId="0" xfId="171" applyFont="1" applyFill="1"/>
    <xf numFmtId="0" fontId="84" fillId="0" borderId="0" xfId="0" applyFont="1"/>
    <xf numFmtId="0" fontId="84" fillId="32" borderId="0" xfId="171" applyFont="1" applyFill="1"/>
    <xf numFmtId="0" fontId="84" fillId="0" borderId="0" xfId="171" applyFont="1"/>
    <xf numFmtId="0" fontId="7" fillId="32" borderId="34" xfId="171" applyFont="1" applyFill="1" applyBorder="1" applyAlignment="1">
      <alignment horizontal="center" vertical="center"/>
    </xf>
    <xf numFmtId="0" fontId="7" fillId="32" borderId="39" xfId="171" applyFont="1" applyFill="1" applyBorder="1" applyAlignment="1">
      <alignment horizontal="center" vertical="center"/>
    </xf>
    <xf numFmtId="0" fontId="20" fillId="32" borderId="0" xfId="186" applyFont="1" applyFill="1"/>
    <xf numFmtId="0" fontId="20" fillId="32" borderId="0" xfId="186" applyFont="1" applyFill="1" applyAlignment="1">
      <alignment horizontal="center"/>
    </xf>
    <xf numFmtId="0" fontId="64" fillId="32" borderId="0" xfId="186" applyFont="1" applyFill="1"/>
    <xf numFmtId="0" fontId="0" fillId="32" borderId="0" xfId="0" applyFill="1" applyAlignment="1">
      <alignment vertical="top"/>
    </xf>
    <xf numFmtId="0" fontId="5" fillId="32" borderId="0" xfId="0" applyFont="1" applyFill="1" applyAlignment="1">
      <alignment vertical="top" wrapText="1"/>
    </xf>
    <xf numFmtId="0" fontId="0" fillId="32" borderId="0" xfId="0" applyFill="1" applyAlignment="1">
      <alignment horizontal="center" vertical="top"/>
    </xf>
    <xf numFmtId="0" fontId="64" fillId="32" borderId="0" xfId="0" applyFont="1" applyFill="1" applyAlignment="1">
      <alignment vertical="top"/>
    </xf>
    <xf numFmtId="0" fontId="6" fillId="32" borderId="0" xfId="0" applyFont="1" applyFill="1" applyAlignment="1">
      <alignment vertical="top"/>
    </xf>
    <xf numFmtId="0" fontId="7" fillId="32" borderId="0" xfId="186" applyFont="1" applyFill="1"/>
    <xf numFmtId="0" fontId="7" fillId="32" borderId="0" xfId="186" applyFont="1" applyFill="1" applyAlignment="1">
      <alignment horizontal="center"/>
    </xf>
    <xf numFmtId="4" fontId="32" fillId="32" borderId="0" xfId="186" applyNumberFormat="1" applyFont="1" applyFill="1"/>
    <xf numFmtId="4" fontId="5" fillId="32" borderId="16" xfId="186" applyNumberFormat="1" applyFont="1" applyFill="1" applyBorder="1" applyAlignment="1">
      <alignment horizontal="centerContinuous" vertical="center"/>
    </xf>
    <xf numFmtId="4" fontId="5" fillId="32" borderId="0" xfId="186" applyNumberFormat="1" applyFont="1" applyFill="1" applyAlignment="1">
      <alignment horizontal="centerContinuous" vertical="center"/>
    </xf>
    <xf numFmtId="4" fontId="5" fillId="32" borderId="0" xfId="186" applyNumberFormat="1" applyFont="1" applyFill="1" applyAlignment="1">
      <alignment horizontal="centerContinuous"/>
    </xf>
    <xf numFmtId="4" fontId="5" fillId="32" borderId="17" xfId="186" applyNumberFormat="1" applyFont="1" applyFill="1" applyBorder="1" applyAlignment="1">
      <alignment horizontal="center"/>
    </xf>
    <xf numFmtId="4" fontId="7" fillId="32" borderId="18" xfId="186" applyNumberFormat="1" applyFont="1" applyFill="1" applyBorder="1" applyAlignment="1">
      <alignment horizontal="center" vertical="center" wrapText="1"/>
    </xf>
    <xf numFmtId="4" fontId="7" fillId="32" borderId="18" xfId="186" applyNumberFormat="1" applyFont="1" applyFill="1" applyBorder="1" applyAlignment="1">
      <alignment horizontal="center" vertical="center"/>
    </xf>
    <xf numFmtId="4" fontId="7" fillId="32" borderId="17" xfId="186" applyNumberFormat="1" applyFont="1" applyFill="1" applyBorder="1" applyAlignment="1">
      <alignment horizontal="center" vertical="center"/>
    </xf>
    <xf numFmtId="4" fontId="3" fillId="32" borderId="16" xfId="186" applyNumberFormat="1" applyFill="1" applyBorder="1"/>
    <xf numFmtId="4" fontId="3" fillId="32" borderId="0" xfId="186" applyNumberFormat="1" applyFill="1"/>
    <xf numFmtId="0" fontId="3" fillId="32" borderId="17" xfId="186" applyFill="1" applyBorder="1" applyAlignment="1">
      <alignment horizontal="center"/>
    </xf>
    <xf numFmtId="4" fontId="3" fillId="32" borderId="17" xfId="186" applyNumberFormat="1" applyFill="1" applyBorder="1"/>
    <xf numFmtId="4" fontId="5" fillId="32" borderId="16" xfId="186" applyNumberFormat="1" applyFont="1" applyFill="1" applyBorder="1" applyAlignment="1">
      <alignment horizontal="left" vertical="center"/>
    </xf>
    <xf numFmtId="4" fontId="5" fillId="32" borderId="0" xfId="186" applyNumberFormat="1" applyFont="1" applyFill="1" applyAlignment="1">
      <alignment vertical="center"/>
    </xf>
    <xf numFmtId="0" fontId="5" fillId="32" borderId="17" xfId="186" applyFont="1" applyFill="1" applyBorder="1" applyAlignment="1">
      <alignment horizontal="center" vertical="center"/>
    </xf>
    <xf numFmtId="167" fontId="5" fillId="32" borderId="17" xfId="186" applyNumberFormat="1" applyFont="1" applyFill="1" applyBorder="1" applyAlignment="1">
      <alignment vertical="center"/>
    </xf>
    <xf numFmtId="4" fontId="32" fillId="32" borderId="0" xfId="186" applyNumberFormat="1" applyFont="1" applyFill="1" applyAlignment="1">
      <alignment vertical="center"/>
    </xf>
    <xf numFmtId="4" fontId="3" fillId="32" borderId="16" xfId="186" applyNumberFormat="1" applyFill="1" applyBorder="1" applyAlignment="1">
      <alignment horizontal="left" vertical="center"/>
    </xf>
    <xf numFmtId="4" fontId="3" fillId="32" borderId="0" xfId="186" applyNumberFormat="1" applyFill="1" applyAlignment="1">
      <alignment vertical="center"/>
    </xf>
    <xf numFmtId="0" fontId="3" fillId="32" borderId="17" xfId="186" applyFill="1" applyBorder="1" applyAlignment="1">
      <alignment horizontal="center" vertical="center"/>
    </xf>
    <xf numFmtId="167" fontId="3" fillId="32" borderId="17" xfId="186" applyNumberFormat="1" applyFill="1" applyBorder="1" applyAlignment="1">
      <alignment vertical="center"/>
    </xf>
    <xf numFmtId="167" fontId="3" fillId="32" borderId="17" xfId="186" applyNumberFormat="1" applyFill="1" applyBorder="1"/>
    <xf numFmtId="4" fontId="3" fillId="32" borderId="16" xfId="186" applyNumberFormat="1" applyFill="1" applyBorder="1" applyAlignment="1">
      <alignment vertical="center"/>
    </xf>
    <xf numFmtId="4" fontId="3" fillId="32" borderId="0" xfId="186" applyNumberFormat="1" applyFill="1" applyAlignment="1">
      <alignment vertical="top" wrapText="1"/>
    </xf>
    <xf numFmtId="4" fontId="3" fillId="32" borderId="19" xfId="186" applyNumberFormat="1" applyFill="1" applyBorder="1" applyAlignment="1">
      <alignment vertical="top" wrapText="1"/>
    </xf>
    <xf numFmtId="4" fontId="3" fillId="32" borderId="0" xfId="186" applyNumberFormat="1" applyFill="1" applyAlignment="1">
      <alignment horizontal="left" vertical="center"/>
    </xf>
    <xf numFmtId="4" fontId="3" fillId="32" borderId="16" xfId="187" applyNumberFormat="1" applyFill="1" applyBorder="1" applyAlignment="1">
      <alignment vertical="top"/>
    </xf>
    <xf numFmtId="4" fontId="3" fillId="32" borderId="0" xfId="187" applyNumberFormat="1" applyFill="1" applyAlignment="1">
      <alignment vertical="top"/>
    </xf>
    <xf numFmtId="4" fontId="3" fillId="32" borderId="0" xfId="187" applyNumberFormat="1" applyFill="1" applyAlignment="1">
      <alignment horizontal="left" vertical="top"/>
    </xf>
    <xf numFmtId="0" fontId="3" fillId="32" borderId="17" xfId="187" applyFill="1" applyBorder="1" applyAlignment="1">
      <alignment horizontal="center"/>
    </xf>
    <xf numFmtId="167" fontId="3" fillId="32" borderId="17" xfId="187" applyNumberFormat="1" applyFill="1" applyBorder="1" applyAlignment="1">
      <alignment vertical="top"/>
    </xf>
    <xf numFmtId="4" fontId="32" fillId="32" borderId="0" xfId="187" applyNumberFormat="1" applyFont="1" applyFill="1" applyAlignment="1">
      <alignment vertical="top"/>
    </xf>
    <xf numFmtId="0" fontId="3" fillId="32" borderId="0" xfId="172" applyFill="1" applyAlignment="1">
      <alignment vertical="top"/>
    </xf>
    <xf numFmtId="4" fontId="5" fillId="32" borderId="16" xfId="186" applyNumberFormat="1" applyFont="1" applyFill="1" applyBorder="1" applyAlignment="1">
      <alignment vertical="center"/>
    </xf>
    <xf numFmtId="4" fontId="5" fillId="32" borderId="0" xfId="186" applyNumberFormat="1" applyFont="1" applyFill="1" applyAlignment="1">
      <alignment horizontal="left" vertical="center"/>
    </xf>
    <xf numFmtId="4" fontId="6" fillId="32" borderId="16" xfId="186" applyNumberFormat="1" applyFont="1" applyFill="1" applyBorder="1" applyAlignment="1">
      <alignment vertical="center"/>
    </xf>
    <xf numFmtId="4" fontId="6" fillId="32" borderId="0" xfId="186" applyNumberFormat="1" applyFont="1" applyFill="1" applyAlignment="1">
      <alignment horizontal="left" vertical="center"/>
    </xf>
    <xf numFmtId="4" fontId="6" fillId="32" borderId="0" xfId="186" applyNumberFormat="1" applyFont="1" applyFill="1" applyAlignment="1">
      <alignment vertical="center"/>
    </xf>
    <xf numFmtId="0" fontId="6" fillId="32" borderId="17" xfId="186" applyFont="1" applyFill="1" applyBorder="1" applyAlignment="1">
      <alignment horizontal="center" vertical="center"/>
    </xf>
    <xf numFmtId="167" fontId="6" fillId="32" borderId="17" xfId="186" applyNumberFormat="1" applyFont="1" applyFill="1" applyBorder="1" applyAlignment="1">
      <alignment vertical="center"/>
    </xf>
    <xf numFmtId="167" fontId="3" fillId="32" borderId="64" xfId="186" applyNumberFormat="1" applyFill="1" applyBorder="1" applyAlignment="1">
      <alignment vertical="center"/>
    </xf>
    <xf numFmtId="4" fontId="4" fillId="32" borderId="16" xfId="186" applyNumberFormat="1" applyFont="1" applyFill="1" applyBorder="1" applyAlignment="1">
      <alignment horizontal="right" vertical="center"/>
    </xf>
    <xf numFmtId="4" fontId="4" fillId="32" borderId="0" xfId="0" applyNumberFormat="1" applyFont="1" applyFill="1" applyAlignment="1">
      <alignment horizontal="right" vertical="center"/>
    </xf>
    <xf numFmtId="4" fontId="4" fillId="32" borderId="19" xfId="0" applyNumberFormat="1" applyFont="1" applyFill="1" applyBorder="1" applyAlignment="1">
      <alignment horizontal="right" vertical="center"/>
    </xf>
    <xf numFmtId="0" fontId="4" fillId="32" borderId="20" xfId="186" applyFont="1" applyFill="1" applyBorder="1" applyAlignment="1">
      <alignment horizontal="center" vertical="center"/>
    </xf>
    <xf numFmtId="167" fontId="4" fillId="32" borderId="20" xfId="186" applyNumberFormat="1" applyFont="1" applyFill="1" applyBorder="1" applyAlignment="1">
      <alignment vertical="center"/>
    </xf>
    <xf numFmtId="4" fontId="17" fillId="32" borderId="16" xfId="0" applyNumberFormat="1" applyFont="1" applyFill="1" applyBorder="1" applyAlignment="1">
      <alignment horizontal="right" vertical="center"/>
    </xf>
    <xf numFmtId="4" fontId="17" fillId="32" borderId="0" xfId="0" applyNumberFormat="1" applyFont="1" applyFill="1" applyAlignment="1">
      <alignment horizontal="right" vertical="center"/>
    </xf>
    <xf numFmtId="4" fontId="17" fillId="32" borderId="19" xfId="0" applyNumberFormat="1" applyFont="1" applyFill="1" applyBorder="1" applyAlignment="1">
      <alignment horizontal="right" vertical="center"/>
    </xf>
    <xf numFmtId="0" fontId="17" fillId="32" borderId="17" xfId="0" applyFont="1" applyFill="1" applyBorder="1" applyAlignment="1">
      <alignment horizontal="center" vertical="center"/>
    </xf>
    <xf numFmtId="167" fontId="17" fillId="32" borderId="17" xfId="186" applyNumberFormat="1" applyFont="1" applyFill="1" applyBorder="1" applyAlignment="1">
      <alignment vertical="center"/>
    </xf>
    <xf numFmtId="4" fontId="4" fillId="32" borderId="21" xfId="0" applyNumberFormat="1" applyFont="1" applyFill="1" applyBorder="1" applyAlignment="1">
      <alignment horizontal="right" vertical="center"/>
    </xf>
    <xf numFmtId="4" fontId="4" fillId="32" borderId="22" xfId="0" applyNumberFormat="1" applyFont="1" applyFill="1" applyBorder="1" applyAlignment="1">
      <alignment horizontal="right" vertical="center"/>
    </xf>
    <xf numFmtId="4" fontId="4" fillId="32" borderId="23" xfId="0" applyNumberFormat="1" applyFont="1" applyFill="1" applyBorder="1" applyAlignment="1">
      <alignment horizontal="right" vertical="center"/>
    </xf>
    <xf numFmtId="0" fontId="4" fillId="32" borderId="24" xfId="0" applyFont="1" applyFill="1" applyBorder="1" applyAlignment="1">
      <alignment horizontal="center" vertical="center"/>
    </xf>
    <xf numFmtId="167" fontId="4" fillId="32" borderId="24" xfId="0" applyNumberFormat="1" applyFont="1" applyFill="1" applyBorder="1" applyAlignment="1">
      <alignment vertical="center"/>
    </xf>
    <xf numFmtId="4" fontId="7" fillId="32" borderId="0" xfId="186" applyNumberFormat="1" applyFont="1" applyFill="1"/>
    <xf numFmtId="0" fontId="3" fillId="32" borderId="0" xfId="186" applyFill="1" applyAlignment="1">
      <alignment horizontal="center"/>
    </xf>
    <xf numFmtId="4" fontId="3" fillId="32" borderId="0" xfId="186" applyNumberFormat="1" applyFill="1" applyAlignment="1">
      <alignment horizontal="center" vertical="center"/>
    </xf>
    <xf numFmtId="167" fontId="3" fillId="32" borderId="0" xfId="186" applyNumberFormat="1" applyFill="1" applyAlignment="1">
      <alignment vertical="center"/>
    </xf>
    <xf numFmtId="167" fontId="7" fillId="32" borderId="0" xfId="186" applyNumberFormat="1" applyFont="1" applyFill="1" applyAlignment="1">
      <alignment vertical="center"/>
    </xf>
    <xf numFmtId="4" fontId="19" fillId="32" borderId="0" xfId="186" quotePrefix="1" applyNumberFormat="1" applyFont="1" applyFill="1" applyAlignment="1">
      <alignment vertical="center"/>
    </xf>
    <xf numFmtId="4" fontId="3" fillId="32" borderId="0" xfId="186" applyNumberFormat="1" applyFill="1" applyAlignment="1">
      <alignment horizontal="center"/>
    </xf>
    <xf numFmtId="0" fontId="3" fillId="32" borderId="0" xfId="186" applyFill="1"/>
    <xf numFmtId="0" fontId="75" fillId="32" borderId="0" xfId="0" applyFont="1" applyFill="1" applyAlignment="1">
      <alignment vertical="center"/>
    </xf>
    <xf numFmtId="0" fontId="0" fillId="32" borderId="0" xfId="0" applyFill="1" applyAlignment="1">
      <alignment vertical="center" wrapText="1"/>
    </xf>
    <xf numFmtId="0" fontId="5" fillId="32" borderId="0" xfId="0" applyFont="1" applyFill="1" applyAlignment="1">
      <alignment vertical="center" wrapText="1"/>
    </xf>
    <xf numFmtId="0" fontId="75" fillId="32" borderId="0" xfId="0" applyFont="1" applyFill="1" applyAlignment="1">
      <alignment horizontal="center" vertical="center"/>
    </xf>
    <xf numFmtId="0" fontId="6" fillId="32" borderId="0" xfId="0" applyFont="1" applyFill="1" applyAlignment="1">
      <alignment vertical="center" wrapText="1"/>
    </xf>
    <xf numFmtId="0" fontId="7" fillId="32" borderId="27" xfId="0" applyFont="1" applyFill="1" applyBorder="1" applyAlignment="1">
      <alignment horizontal="center" vertical="center"/>
    </xf>
    <xf numFmtId="0" fontId="7" fillId="32" borderId="28" xfId="0" applyFont="1" applyFill="1" applyBorder="1" applyAlignment="1">
      <alignment vertical="center"/>
    </xf>
    <xf numFmtId="0" fontId="19" fillId="39" borderId="132" xfId="0" applyFont="1" applyFill="1" applyBorder="1" applyAlignment="1">
      <alignment vertical="center" wrapText="1"/>
    </xf>
    <xf numFmtId="0" fontId="0" fillId="39" borderId="133" xfId="0" applyFill="1" applyBorder="1" applyAlignment="1">
      <alignment horizontal="center" vertical="center"/>
    </xf>
    <xf numFmtId="0" fontId="0" fillId="39" borderId="133" xfId="0" applyFill="1" applyBorder="1" applyAlignment="1">
      <alignment vertical="center"/>
    </xf>
    <xf numFmtId="0" fontId="0" fillId="39" borderId="134" xfId="0" applyFill="1" applyBorder="1" applyAlignment="1">
      <alignment horizontal="center" vertical="center"/>
    </xf>
    <xf numFmtId="0" fontId="6" fillId="32" borderId="11" xfId="0" applyFont="1" applyFill="1" applyBorder="1" applyAlignment="1">
      <alignment horizontal="left" vertical="center" wrapText="1" indent="2"/>
    </xf>
    <xf numFmtId="0" fontId="3" fillId="32" borderId="29" xfId="0" applyFont="1" applyFill="1" applyBorder="1" applyAlignment="1">
      <alignment vertical="center" wrapText="1"/>
    </xf>
    <xf numFmtId="0" fontId="0" fillId="0" borderId="11" xfId="0" applyBorder="1" applyAlignment="1">
      <alignment vertical="center" wrapText="1"/>
    </xf>
    <xf numFmtId="0" fontId="6" fillId="0" borderId="11" xfId="0" applyFont="1" applyBorder="1" applyAlignment="1">
      <alignment horizontal="left" vertical="center" wrapText="1" indent="2"/>
    </xf>
    <xf numFmtId="3" fontId="3" fillId="31" borderId="11" xfId="192" applyNumberFormat="1" applyFont="1" applyFill="1" applyBorder="1" applyAlignment="1" applyProtection="1">
      <alignment vertical="center"/>
    </xf>
    <xf numFmtId="0" fontId="3" fillId="32" borderId="11" xfId="0" applyFont="1" applyFill="1" applyBorder="1" applyAlignment="1">
      <alignment vertical="center" wrapText="1"/>
    </xf>
    <xf numFmtId="0" fontId="6" fillId="32" borderId="11" xfId="0" applyFont="1" applyFill="1" applyBorder="1" applyAlignment="1">
      <alignment horizontal="center" vertical="center"/>
    </xf>
    <xf numFmtId="0" fontId="6" fillId="32" borderId="33" xfId="0" applyFont="1" applyFill="1" applyBorder="1" applyAlignment="1">
      <alignment horizontal="left" vertical="center" wrapText="1"/>
    </xf>
    <xf numFmtId="0" fontId="0" fillId="32" borderId="33" xfId="0" applyFill="1" applyBorder="1" applyAlignment="1">
      <alignment vertical="center"/>
    </xf>
    <xf numFmtId="0" fontId="6" fillId="32" borderId="11" xfId="0" applyFont="1" applyFill="1" applyBorder="1" applyAlignment="1">
      <alignment horizontal="left" vertical="center" wrapText="1" indent="4"/>
    </xf>
    <xf numFmtId="0" fontId="6" fillId="32" borderId="11" xfId="0" applyFont="1" applyFill="1" applyBorder="1" applyAlignment="1">
      <alignment horizontal="left" vertical="center" wrapText="1"/>
    </xf>
    <xf numFmtId="0" fontId="3" fillId="32" borderId="0" xfId="0" applyFont="1" applyFill="1" applyAlignment="1">
      <alignment vertical="center" wrapText="1"/>
    </xf>
    <xf numFmtId="0" fontId="3" fillId="32" borderId="0" xfId="186" applyFill="1" applyAlignment="1">
      <alignment horizontal="center" vertical="center"/>
    </xf>
    <xf numFmtId="0" fontId="0" fillId="32" borderId="28" xfId="0" applyFill="1" applyBorder="1" applyAlignment="1">
      <alignment vertical="center"/>
    </xf>
    <xf numFmtId="0" fontId="3" fillId="0" borderId="11" xfId="186" applyBorder="1" applyAlignment="1">
      <alignment horizontal="center" vertical="center"/>
    </xf>
    <xf numFmtId="3" fontId="0" fillId="31" borderId="11" xfId="192" applyNumberFormat="1" applyFont="1" applyFill="1" applyBorder="1" applyAlignment="1" applyProtection="1">
      <alignment vertical="center"/>
    </xf>
    <xf numFmtId="0" fontId="3" fillId="32" borderId="30" xfId="0" applyFont="1" applyFill="1" applyBorder="1" applyAlignment="1">
      <alignment vertical="center" wrapText="1"/>
    </xf>
    <xf numFmtId="0" fontId="3" fillId="32" borderId="30" xfId="186" applyFill="1" applyBorder="1" applyAlignment="1">
      <alignment horizontal="center" vertical="center"/>
    </xf>
    <xf numFmtId="0" fontId="6" fillId="32" borderId="29" xfId="0" applyFont="1" applyFill="1" applyBorder="1" applyAlignment="1">
      <alignment horizontal="right" vertical="center" wrapText="1"/>
    </xf>
    <xf numFmtId="0" fontId="3" fillId="32" borderId="29" xfId="186" applyFill="1" applyBorder="1" applyAlignment="1">
      <alignment horizontal="center" vertical="center"/>
    </xf>
    <xf numFmtId="0" fontId="0" fillId="0" borderId="11" xfId="0" applyBorder="1" applyAlignment="1">
      <alignment horizontal="left" vertical="center" wrapText="1"/>
    </xf>
    <xf numFmtId="0" fontId="3" fillId="0" borderId="11" xfId="0" applyFont="1" applyBorder="1" applyAlignment="1">
      <alignment vertical="center" wrapText="1"/>
    </xf>
    <xf numFmtId="0" fontId="6" fillId="0" borderId="0" xfId="0" applyFont="1" applyAlignment="1">
      <alignment vertical="center"/>
    </xf>
    <xf numFmtId="0" fontId="0" fillId="32" borderId="29" xfId="186" applyFont="1" applyFill="1" applyBorder="1" applyAlignment="1">
      <alignment horizontal="center" vertical="center"/>
    </xf>
    <xf numFmtId="0" fontId="0" fillId="32" borderId="11" xfId="0" applyFill="1" applyBorder="1" applyAlignment="1">
      <alignment horizontal="center" vertical="center"/>
    </xf>
    <xf numFmtId="0" fontId="0" fillId="32" borderId="33" xfId="0" applyFill="1" applyBorder="1" applyAlignment="1">
      <alignment vertical="center" wrapText="1"/>
    </xf>
    <xf numFmtId="0" fontId="0" fillId="32" borderId="33" xfId="0" applyFill="1" applyBorder="1" applyAlignment="1">
      <alignment horizontal="center" vertical="center"/>
    </xf>
    <xf numFmtId="0" fontId="7" fillId="32" borderId="33" xfId="0" applyFont="1" applyFill="1" applyBorder="1" applyAlignment="1">
      <alignment horizontal="center" vertical="center"/>
    </xf>
    <xf numFmtId="0" fontId="0" fillId="32" borderId="27" xfId="0" applyFill="1" applyBorder="1" applyAlignment="1">
      <alignment vertical="center" wrapText="1"/>
    </xf>
    <xf numFmtId="0" fontId="7" fillId="32" borderId="28" xfId="0" applyFont="1" applyFill="1" applyBorder="1" applyAlignment="1">
      <alignment horizontal="center" vertical="center"/>
    </xf>
    <xf numFmtId="0" fontId="19" fillId="32" borderId="11" xfId="0" applyFont="1" applyFill="1" applyBorder="1" applyAlignment="1">
      <alignment vertical="center" wrapText="1"/>
    </xf>
    <xf numFmtId="4" fontId="19" fillId="0" borderId="11" xfId="186" applyNumberFormat="1" applyFont="1" applyBorder="1" applyAlignment="1">
      <alignment horizontal="left" vertical="center" wrapText="1"/>
    </xf>
    <xf numFmtId="4" fontId="19" fillId="32" borderId="11" xfId="186" applyNumberFormat="1" applyFont="1" applyFill="1" applyBorder="1" applyAlignment="1">
      <alignment horizontal="left" vertical="center" wrapText="1"/>
    </xf>
    <xf numFmtId="0" fontId="3" fillId="32" borderId="11" xfId="186" applyFill="1" applyBorder="1" applyAlignment="1">
      <alignment horizontal="center" vertical="center"/>
    </xf>
    <xf numFmtId="4" fontId="7" fillId="0" borderId="11" xfId="186" applyNumberFormat="1" applyFont="1" applyBorder="1" applyAlignment="1">
      <alignment horizontal="left" vertical="center" wrapText="1"/>
    </xf>
    <xf numFmtId="165" fontId="0" fillId="32" borderId="0" xfId="0" applyNumberFormat="1" applyFill="1" applyAlignment="1">
      <alignment vertical="center"/>
    </xf>
    <xf numFmtId="0" fontId="0" fillId="32" borderId="11" xfId="0" applyFill="1" applyBorder="1" applyAlignment="1">
      <alignment horizontal="center" vertical="center" wrapText="1"/>
    </xf>
    <xf numFmtId="0" fontId="6" fillId="35" borderId="11" xfId="0" applyFont="1" applyFill="1" applyBorder="1" applyAlignment="1">
      <alignment horizontal="center" vertical="center" wrapText="1"/>
    </xf>
    <xf numFmtId="167" fontId="7" fillId="32" borderId="0" xfId="0" applyNumberFormat="1" applyFont="1" applyFill="1" applyAlignment="1">
      <alignment vertical="center"/>
    </xf>
    <xf numFmtId="167" fontId="7" fillId="32" borderId="0" xfId="0" applyNumberFormat="1" applyFont="1" applyFill="1" applyAlignment="1">
      <alignment horizontal="right" vertical="center"/>
    </xf>
    <xf numFmtId="167" fontId="7" fillId="32" borderId="11" xfId="0" quotePrefix="1" applyNumberFormat="1" applyFont="1" applyFill="1" applyBorder="1" applyAlignment="1">
      <alignment horizontal="right" vertical="center"/>
    </xf>
    <xf numFmtId="167" fontId="6" fillId="32" borderId="11" xfId="0" quotePrefix="1" applyNumberFormat="1" applyFont="1" applyFill="1" applyBorder="1" applyAlignment="1">
      <alignment horizontal="right" vertical="center"/>
    </xf>
    <xf numFmtId="0" fontId="6" fillId="35" borderId="11" xfId="0" applyFont="1" applyFill="1" applyBorder="1" applyAlignment="1">
      <alignment horizontal="left" vertical="center" wrapText="1"/>
    </xf>
    <xf numFmtId="0" fontId="0" fillId="35" borderId="11" xfId="0" applyFill="1" applyBorder="1" applyAlignment="1">
      <alignment horizontal="center" vertical="center" wrapText="1"/>
    </xf>
    <xf numFmtId="167" fontId="6" fillId="35" borderId="11" xfId="0" quotePrefix="1" applyNumberFormat="1" applyFont="1" applyFill="1" applyBorder="1" applyAlignment="1">
      <alignment horizontal="right" vertical="center"/>
    </xf>
    <xf numFmtId="0" fontId="6" fillId="32" borderId="0" xfId="30" applyFont="1" applyFill="1" applyAlignment="1">
      <alignment vertical="center" wrapText="1"/>
    </xf>
    <xf numFmtId="0" fontId="71" fillId="32" borderId="0" xfId="186" applyFont="1" applyFill="1" applyAlignment="1">
      <alignment vertical="center"/>
    </xf>
    <xf numFmtId="0" fontId="72" fillId="32" borderId="0" xfId="30" applyFont="1" applyFill="1" applyAlignment="1">
      <alignment horizontal="center" vertical="center"/>
    </xf>
    <xf numFmtId="0" fontId="7" fillId="32" borderId="0" xfId="30" applyFont="1" applyFill="1" applyAlignment="1">
      <alignment vertical="center"/>
    </xf>
    <xf numFmtId="0" fontId="7" fillId="32" borderId="137" xfId="30" applyFont="1" applyFill="1" applyBorder="1" applyAlignment="1">
      <alignment horizontal="center" vertical="center"/>
    </xf>
    <xf numFmtId="0" fontId="7" fillId="32" borderId="89" xfId="30" applyFont="1" applyFill="1" applyBorder="1" applyAlignment="1">
      <alignment horizontal="center" vertical="center"/>
    </xf>
    <xf numFmtId="0" fontId="7" fillId="32" borderId="112" xfId="30" applyFont="1" applyFill="1" applyBorder="1" applyAlignment="1">
      <alignment horizontal="center" vertical="center"/>
    </xf>
    <xf numFmtId="4" fontId="60" fillId="0" borderId="11" xfId="30" applyNumberFormat="1" applyFont="1" applyBorder="1" applyAlignment="1">
      <alignment vertical="center"/>
    </xf>
    <xf numFmtId="0" fontId="3" fillId="32" borderId="37" xfId="30" applyFill="1" applyBorder="1" applyAlignment="1">
      <alignment horizontal="center" vertical="center"/>
    </xf>
    <xf numFmtId="0" fontId="7" fillId="32" borderId="0" xfId="0" applyFont="1" applyFill="1" applyAlignment="1">
      <alignment horizontal="center" vertical="center"/>
    </xf>
    <xf numFmtId="0" fontId="7" fillId="32" borderId="37" xfId="0" applyFont="1" applyFill="1" applyBorder="1" applyAlignment="1">
      <alignment vertical="center" wrapText="1"/>
    </xf>
    <xf numFmtId="0" fontId="0" fillId="32" borderId="37" xfId="0" applyFill="1" applyBorder="1" applyAlignment="1">
      <alignment vertical="center" wrapText="1"/>
    </xf>
    <xf numFmtId="0" fontId="19" fillId="38" borderId="37" xfId="0" applyFont="1" applyFill="1" applyBorder="1" applyAlignment="1">
      <alignment vertical="center"/>
    </xf>
    <xf numFmtId="0" fontId="6" fillId="32" borderId="32" xfId="0" applyFont="1" applyFill="1" applyBorder="1" applyAlignment="1">
      <alignment vertical="center"/>
    </xf>
    <xf numFmtId="49" fontId="0" fillId="32" borderId="125" xfId="0" applyNumberFormat="1" applyFill="1" applyBorder="1" applyAlignment="1">
      <alignment vertical="center" wrapText="1"/>
    </xf>
    <xf numFmtId="4" fontId="3" fillId="0" borderId="137" xfId="192" applyNumberFormat="1" applyFont="1" applyFill="1" applyBorder="1" applyAlignment="1" applyProtection="1">
      <alignment vertical="center"/>
    </xf>
    <xf numFmtId="4" fontId="3" fillId="0" borderId="140" xfId="192" applyNumberFormat="1" applyFont="1" applyFill="1" applyBorder="1" applyAlignment="1" applyProtection="1">
      <alignment vertical="center"/>
    </xf>
    <xf numFmtId="49" fontId="0" fillId="32" borderId="126" xfId="0" applyNumberFormat="1" applyFill="1" applyBorder="1" applyAlignment="1">
      <alignment vertical="center" wrapText="1"/>
    </xf>
    <xf numFmtId="4" fontId="3" fillId="0" borderId="125" xfId="192" applyNumberFormat="1" applyFont="1" applyFill="1" applyBorder="1" applyAlignment="1" applyProtection="1">
      <alignment vertical="center"/>
    </xf>
    <xf numFmtId="4" fontId="3" fillId="0" borderId="63" xfId="192" applyNumberFormat="1" applyFont="1" applyFill="1" applyBorder="1" applyAlignment="1" applyProtection="1">
      <alignment vertical="center"/>
    </xf>
    <xf numFmtId="4" fontId="3" fillId="0" borderId="138" xfId="192" applyNumberFormat="1" applyFont="1" applyFill="1" applyBorder="1" applyAlignment="1" applyProtection="1">
      <alignment vertical="center"/>
    </xf>
    <xf numFmtId="4" fontId="3" fillId="0" borderId="52" xfId="192" applyNumberFormat="1" applyFont="1" applyFill="1" applyBorder="1" applyAlignment="1" applyProtection="1">
      <alignment vertical="center"/>
    </xf>
    <xf numFmtId="0" fontId="19" fillId="38" borderId="25" xfId="0" applyFont="1" applyFill="1" applyBorder="1" applyAlignment="1">
      <alignment vertical="center"/>
    </xf>
    <xf numFmtId="0" fontId="64" fillId="32" borderId="0" xfId="0" applyFont="1" applyFill="1" applyAlignment="1">
      <alignment horizontal="center" vertical="center"/>
    </xf>
    <xf numFmtId="0" fontId="7" fillId="32" borderId="33" xfId="30" applyFont="1" applyFill="1" applyBorder="1" applyAlignment="1">
      <alignment horizontal="center" vertical="center"/>
    </xf>
    <xf numFmtId="0" fontId="6" fillId="32" borderId="15" xfId="0" applyFont="1" applyFill="1" applyBorder="1" applyAlignment="1">
      <alignment horizontal="left" vertical="center" wrapText="1"/>
    </xf>
    <xf numFmtId="0" fontId="6" fillId="32" borderId="47" xfId="0" applyFont="1" applyFill="1" applyBorder="1" applyAlignment="1">
      <alignment horizontal="left" vertical="center" wrapText="1"/>
    </xf>
    <xf numFmtId="0" fontId="6" fillId="32" borderId="0" xfId="0" applyFont="1" applyFill="1" applyAlignment="1">
      <alignment horizontal="center" vertical="center"/>
    </xf>
    <xf numFmtId="4" fontId="6" fillId="35" borderId="114" xfId="192" applyNumberFormat="1" applyFont="1" applyFill="1" applyBorder="1" applyAlignment="1" applyProtection="1">
      <alignment vertical="center"/>
    </xf>
    <xf numFmtId="4" fontId="6" fillId="32" borderId="0" xfId="30" applyNumberFormat="1" applyFont="1" applyFill="1" applyAlignment="1">
      <alignment vertical="center"/>
    </xf>
    <xf numFmtId="0" fontId="75" fillId="32" borderId="0" xfId="30" applyFont="1" applyFill="1" applyAlignment="1">
      <alignment vertical="center"/>
    </xf>
    <xf numFmtId="0" fontId="25" fillId="32" borderId="0" xfId="30" quotePrefix="1" applyFont="1" applyFill="1"/>
    <xf numFmtId="0" fontId="35" fillId="32" borderId="0" xfId="30" applyFont="1" applyFill="1" applyAlignment="1">
      <alignment vertical="center"/>
    </xf>
    <xf numFmtId="0" fontId="25" fillId="32" borderId="0" xfId="30" applyFont="1" applyFill="1"/>
    <xf numFmtId="4" fontId="0" fillId="0" borderId="11" xfId="192" applyNumberFormat="1" applyFont="1" applyFill="1" applyBorder="1" applyAlignment="1" applyProtection="1">
      <alignment vertical="center"/>
    </xf>
    <xf numFmtId="0" fontId="0" fillId="35" borderId="11" xfId="0" applyFill="1" applyBorder="1" applyAlignment="1">
      <alignment vertical="center" wrapText="1"/>
    </xf>
    <xf numFmtId="0" fontId="0" fillId="35" borderId="11" xfId="0" applyFill="1" applyBorder="1" applyAlignment="1">
      <alignment vertical="center"/>
    </xf>
    <xf numFmtId="4" fontId="0" fillId="30" borderId="11" xfId="192" applyNumberFormat="1" applyFont="1" applyFill="1" applyBorder="1" applyAlignment="1" applyProtection="1">
      <alignment vertical="center"/>
    </xf>
    <xf numFmtId="4" fontId="7" fillId="35" borderId="11" xfId="192" applyNumberFormat="1" applyFont="1" applyFill="1" applyBorder="1" applyAlignment="1" applyProtection="1">
      <alignment vertical="center"/>
    </xf>
    <xf numFmtId="0" fontId="0" fillId="32" borderId="75" xfId="0" applyFill="1" applyBorder="1" applyAlignment="1">
      <alignment horizontal="right" vertical="center"/>
    </xf>
    <xf numFmtId="49" fontId="0" fillId="32" borderId="142" xfId="0" applyNumberFormat="1" applyFill="1" applyBorder="1" applyAlignment="1">
      <alignment vertical="center" wrapText="1"/>
    </xf>
    <xf numFmtId="4" fontId="0" fillId="0" borderId="137" xfId="192" applyNumberFormat="1" applyFont="1" applyBorder="1" applyAlignment="1" applyProtection="1">
      <alignment vertical="center"/>
    </xf>
    <xf numFmtId="4" fontId="0" fillId="0" borderId="140" xfId="192" applyNumberFormat="1" applyFont="1" applyBorder="1" applyAlignment="1" applyProtection="1">
      <alignment vertical="center"/>
    </xf>
    <xf numFmtId="4" fontId="0" fillId="0" borderId="125" xfId="192" applyNumberFormat="1" applyFont="1" applyBorder="1" applyAlignment="1" applyProtection="1">
      <alignment vertical="center"/>
    </xf>
    <xf numFmtId="4" fontId="0" fillId="0" borderId="63" xfId="192" applyNumberFormat="1" applyFont="1" applyBorder="1" applyAlignment="1" applyProtection="1">
      <alignment vertical="center"/>
    </xf>
    <xf numFmtId="0" fontId="0" fillId="35" borderId="128" xfId="0" applyFill="1" applyBorder="1" applyAlignment="1">
      <alignment vertical="center" wrapText="1"/>
    </xf>
    <xf numFmtId="0" fontId="0" fillId="35" borderId="40" xfId="0" applyFill="1" applyBorder="1" applyAlignment="1">
      <alignment vertical="center"/>
    </xf>
    <xf numFmtId="4" fontId="0" fillId="30" borderId="125" xfId="192" applyNumberFormat="1" applyFont="1" applyFill="1" applyBorder="1" applyAlignment="1" applyProtection="1">
      <alignment vertical="center"/>
    </xf>
    <xf numFmtId="4" fontId="0" fillId="30" borderId="63" xfId="192" applyNumberFormat="1" applyFont="1" applyFill="1" applyBorder="1" applyAlignment="1" applyProtection="1">
      <alignment vertical="center"/>
    </xf>
    <xf numFmtId="4" fontId="0" fillId="0" borderId="138" xfId="192" applyNumberFormat="1" applyFont="1" applyBorder="1" applyAlignment="1" applyProtection="1">
      <alignment vertical="center"/>
    </xf>
    <xf numFmtId="4" fontId="0" fillId="0" borderId="52" xfId="192" applyNumberFormat="1" applyFont="1" applyBorder="1" applyAlignment="1" applyProtection="1">
      <alignment vertical="center"/>
    </xf>
    <xf numFmtId="0" fontId="7" fillId="32" borderId="33" xfId="0" applyFont="1" applyFill="1" applyBorder="1" applyAlignment="1">
      <alignment vertical="center" wrapText="1"/>
    </xf>
    <xf numFmtId="0" fontId="25" fillId="32" borderId="0" xfId="35" applyFont="1" applyFill="1" applyAlignment="1">
      <alignment vertical="center"/>
    </xf>
    <xf numFmtId="4" fontId="0" fillId="32" borderId="11" xfId="192" applyNumberFormat="1" applyFont="1" applyFill="1" applyBorder="1" applyAlignment="1" applyProtection="1">
      <alignment vertical="center"/>
    </xf>
    <xf numFmtId="0" fontId="78" fillId="32" borderId="0" xfId="174" applyFont="1" applyFill="1" applyAlignment="1">
      <alignment vertical="center"/>
    </xf>
    <xf numFmtId="0" fontId="68" fillId="32" borderId="0" xfId="174" applyFont="1" applyFill="1" applyAlignment="1">
      <alignment vertical="center"/>
    </xf>
    <xf numFmtId="0" fontId="28" fillId="32" borderId="0" xfId="174" applyFont="1" applyFill="1" applyAlignment="1">
      <alignment vertical="center"/>
    </xf>
    <xf numFmtId="0" fontId="77" fillId="32" borderId="0" xfId="174" applyFont="1" applyFill="1" applyAlignment="1">
      <alignment vertical="center"/>
    </xf>
    <xf numFmtId="0" fontId="29" fillId="32" borderId="0" xfId="174" applyFont="1" applyFill="1" applyAlignment="1">
      <alignment vertical="center"/>
    </xf>
    <xf numFmtId="0" fontId="66" fillId="32" borderId="0" xfId="174" applyFont="1" applyFill="1" applyAlignment="1">
      <alignment vertical="center"/>
    </xf>
    <xf numFmtId="0" fontId="6" fillId="32" borderId="0" xfId="0" applyFont="1" applyFill="1" applyAlignment="1">
      <alignment horizontal="left" vertical="center" wrapText="1"/>
    </xf>
    <xf numFmtId="0" fontId="3" fillId="0" borderId="0" xfId="174" applyAlignment="1">
      <alignment vertical="center"/>
    </xf>
    <xf numFmtId="0" fontId="3" fillId="0" borderId="0" xfId="174" applyAlignment="1">
      <alignment horizontal="right" vertical="center"/>
    </xf>
    <xf numFmtId="0" fontId="70" fillId="0" borderId="0" xfId="174" applyFont="1" applyAlignment="1">
      <alignment vertical="center"/>
    </xf>
    <xf numFmtId="0" fontId="4" fillId="0" borderId="34" xfId="174" applyFont="1" applyBorder="1" applyAlignment="1">
      <alignment vertical="center"/>
    </xf>
    <xf numFmtId="0" fontId="4" fillId="0" borderId="47" xfId="174" applyFont="1" applyBorder="1" applyAlignment="1">
      <alignment vertical="center"/>
    </xf>
    <xf numFmtId="0" fontId="4" fillId="0" borderId="39" xfId="174" applyFont="1" applyBorder="1" applyAlignment="1">
      <alignment horizontal="right" vertical="center"/>
    </xf>
    <xf numFmtId="0" fontId="7" fillId="0" borderId="0" xfId="174" applyFont="1" applyAlignment="1">
      <alignment horizontal="right" vertical="center"/>
    </xf>
    <xf numFmtId="0" fontId="7" fillId="0" borderId="73" xfId="174" applyFont="1" applyBorder="1" applyAlignment="1">
      <alignment horizontal="center" vertical="center" wrapText="1"/>
    </xf>
    <xf numFmtId="0" fontId="4" fillId="0" borderId="0" xfId="174" applyFont="1" applyAlignment="1">
      <alignment vertical="center"/>
    </xf>
    <xf numFmtId="0" fontId="7" fillId="0" borderId="25" xfId="174" applyFont="1" applyBorder="1" applyAlignment="1">
      <alignment horizontal="center" vertical="center" wrapText="1"/>
    </xf>
    <xf numFmtId="0" fontId="74" fillId="0" borderId="0" xfId="174" applyFont="1" applyAlignment="1">
      <alignment vertical="center"/>
    </xf>
    <xf numFmtId="0" fontId="51" fillId="0" borderId="14" xfId="174" applyFont="1" applyBorder="1" applyAlignment="1">
      <alignment horizontal="center" vertical="center"/>
    </xf>
    <xf numFmtId="0" fontId="21" fillId="0" borderId="0" xfId="174" applyFont="1" applyAlignment="1">
      <alignment horizontal="center" vertical="center"/>
    </xf>
    <xf numFmtId="0" fontId="21" fillId="0" borderId="40" xfId="174" applyFont="1" applyBorder="1" applyAlignment="1">
      <alignment horizontal="center" vertical="center"/>
    </xf>
    <xf numFmtId="0" fontId="69" fillId="0" borderId="0" xfId="174" applyFont="1" applyAlignment="1">
      <alignment horizontal="center" vertical="center"/>
    </xf>
    <xf numFmtId="0" fontId="5" fillId="0" borderId="41" xfId="174" applyFont="1" applyBorder="1" applyAlignment="1">
      <alignment vertical="center"/>
    </xf>
    <xf numFmtId="0" fontId="5" fillId="0" borderId="42" xfId="174" applyFont="1" applyBorder="1" applyAlignment="1">
      <alignment vertical="center"/>
    </xf>
    <xf numFmtId="0" fontId="5" fillId="0" borderId="43" xfId="174" applyFont="1" applyBorder="1" applyAlignment="1">
      <alignment horizontal="right" vertical="center"/>
    </xf>
    <xf numFmtId="0" fontId="7" fillId="29" borderId="0" xfId="174" applyFont="1" applyFill="1" applyAlignment="1">
      <alignment vertical="center"/>
    </xf>
    <xf numFmtId="0" fontId="53" fillId="0" borderId="41" xfId="174" applyFont="1" applyBorder="1" applyAlignment="1">
      <alignment vertical="center"/>
    </xf>
    <xf numFmtId="0" fontId="53" fillId="0" borderId="42" xfId="174" applyFont="1" applyBorder="1" applyAlignment="1">
      <alignment vertical="center"/>
    </xf>
    <xf numFmtId="0" fontId="3" fillId="0" borderId="42" xfId="174" applyBorder="1" applyAlignment="1">
      <alignment horizontal="left" vertical="center"/>
    </xf>
    <xf numFmtId="4" fontId="3" fillId="0" borderId="0" xfId="174" applyNumberFormat="1" applyAlignment="1">
      <alignment vertical="center"/>
    </xf>
    <xf numFmtId="0" fontId="53" fillId="29" borderId="0" xfId="174" applyFont="1" applyFill="1" applyAlignment="1">
      <alignment vertical="center"/>
    </xf>
    <xf numFmtId="0" fontId="53" fillId="0" borderId="0" xfId="174" applyFont="1" applyAlignment="1">
      <alignment vertical="center"/>
    </xf>
    <xf numFmtId="0" fontId="3" fillId="0" borderId="43" xfId="174" applyBorder="1" applyAlignment="1">
      <alignment horizontal="left" vertical="center"/>
    </xf>
    <xf numFmtId="4" fontId="53" fillId="32" borderId="90" xfId="174" applyNumberFormat="1" applyFont="1" applyFill="1" applyBorder="1" applyAlignment="1">
      <alignment horizontal="right" vertical="center"/>
    </xf>
    <xf numFmtId="4" fontId="53" fillId="32" borderId="72" xfId="174" applyNumberFormat="1" applyFont="1" applyFill="1" applyBorder="1" applyAlignment="1">
      <alignment horizontal="right" vertical="center"/>
    </xf>
    <xf numFmtId="4" fontId="76" fillId="32" borderId="42" xfId="174" applyNumberFormat="1" applyFont="1" applyFill="1" applyBorder="1" applyAlignment="1">
      <alignment horizontal="right" vertical="center"/>
    </xf>
    <xf numFmtId="4" fontId="53" fillId="32" borderId="68" xfId="174" applyNumberFormat="1" applyFont="1" applyFill="1" applyBorder="1" applyAlignment="1">
      <alignment horizontal="right" vertical="center"/>
    </xf>
    <xf numFmtId="0" fontId="5" fillId="32" borderId="43" xfId="174" applyFont="1" applyFill="1" applyBorder="1" applyAlignment="1">
      <alignment horizontal="right" vertical="center"/>
    </xf>
    <xf numFmtId="0" fontId="3" fillId="29" borderId="0" xfId="174" applyFill="1" applyAlignment="1">
      <alignment vertical="center"/>
    </xf>
    <xf numFmtId="0" fontId="3" fillId="0" borderId="41" xfId="174" applyBorder="1" applyAlignment="1">
      <alignment vertical="center"/>
    </xf>
    <xf numFmtId="0" fontId="3" fillId="0" borderId="0" xfId="174" applyAlignment="1">
      <alignment horizontal="center" vertical="center"/>
    </xf>
    <xf numFmtId="0" fontId="5" fillId="30" borderId="41" xfId="174" applyFont="1" applyFill="1" applyBorder="1" applyAlignment="1">
      <alignment vertical="center"/>
    </xf>
    <xf numFmtId="0" fontId="3" fillId="32" borderId="0" xfId="174" applyFill="1" applyAlignment="1">
      <alignment vertical="center"/>
    </xf>
    <xf numFmtId="0" fontId="3" fillId="32" borderId="44" xfId="174" applyFill="1" applyBorder="1" applyAlignment="1">
      <alignment vertical="center"/>
    </xf>
    <xf numFmtId="0" fontId="5" fillId="32" borderId="45" xfId="174" applyFont="1" applyFill="1" applyBorder="1" applyAlignment="1">
      <alignment vertical="center"/>
    </xf>
    <xf numFmtId="0" fontId="3" fillId="32" borderId="45" xfId="174" applyFill="1" applyBorder="1" applyAlignment="1">
      <alignment vertical="center" wrapText="1"/>
    </xf>
    <xf numFmtId="0" fontId="51" fillId="0" borderId="34" xfId="174" applyFont="1" applyBorder="1" applyAlignment="1">
      <alignment vertical="center"/>
    </xf>
    <xf numFmtId="0" fontId="7" fillId="0" borderId="47" xfId="174" applyFont="1" applyBorder="1" applyAlignment="1">
      <alignment vertical="center"/>
    </xf>
    <xf numFmtId="0" fontId="21" fillId="0" borderId="47" xfId="174" applyFont="1" applyBorder="1" applyAlignment="1">
      <alignment vertical="center"/>
    </xf>
    <xf numFmtId="0" fontId="21" fillId="0" borderId="39" xfId="174" applyFont="1" applyBorder="1" applyAlignment="1">
      <alignment horizontal="right" vertical="center"/>
    </xf>
    <xf numFmtId="0" fontId="21" fillId="0" borderId="0" xfId="174" applyFont="1" applyAlignment="1">
      <alignment vertical="center"/>
    </xf>
    <xf numFmtId="167" fontId="7" fillId="32" borderId="60" xfId="174" applyNumberFormat="1" applyFont="1" applyFill="1" applyBorder="1" applyAlignment="1">
      <alignment horizontal="right" vertical="center"/>
    </xf>
    <xf numFmtId="167" fontId="7" fillId="32" borderId="80" xfId="174" applyNumberFormat="1" applyFont="1" applyFill="1" applyBorder="1" applyAlignment="1">
      <alignment horizontal="right" vertical="center"/>
    </xf>
    <xf numFmtId="167" fontId="7" fillId="32" borderId="47" xfId="174" applyNumberFormat="1" applyFont="1" applyFill="1" applyBorder="1" applyAlignment="1">
      <alignment horizontal="right" vertical="center"/>
    </xf>
    <xf numFmtId="0" fontId="21" fillId="29" borderId="0" xfId="174" applyFont="1" applyFill="1" applyAlignment="1">
      <alignment vertical="center"/>
    </xf>
    <xf numFmtId="167" fontId="7" fillId="32" borderId="25" xfId="174" applyNumberFormat="1" applyFont="1" applyFill="1" applyBorder="1" applyAlignment="1">
      <alignment horizontal="right" vertical="center"/>
    </xf>
    <xf numFmtId="0" fontId="29" fillId="0" borderId="0" xfId="174" applyFont="1" applyAlignment="1">
      <alignment vertical="center"/>
    </xf>
    <xf numFmtId="0" fontId="29" fillId="0" borderId="0" xfId="174" applyFont="1" applyAlignment="1">
      <alignment horizontal="right" vertical="center"/>
    </xf>
    <xf numFmtId="0" fontId="21" fillId="0" borderId="0" xfId="174" applyFont="1" applyAlignment="1">
      <alignment horizontal="left" vertical="center"/>
    </xf>
    <xf numFmtId="0" fontId="21" fillId="0" borderId="0" xfId="174" applyFont="1" applyAlignment="1">
      <alignment horizontal="right" vertical="center"/>
    </xf>
    <xf numFmtId="0" fontId="6" fillId="0" borderId="0" xfId="174" applyFont="1" applyAlignment="1">
      <alignment vertical="center"/>
    </xf>
    <xf numFmtId="167" fontId="6" fillId="0" borderId="0" xfId="174" applyNumberFormat="1" applyFont="1" applyAlignment="1">
      <alignment vertical="center"/>
    </xf>
    <xf numFmtId="167" fontId="7" fillId="35" borderId="90" xfId="192" applyNumberFormat="1" applyFont="1" applyFill="1" applyBorder="1" applyAlignment="1" applyProtection="1">
      <alignment vertical="center"/>
    </xf>
    <xf numFmtId="167" fontId="7" fillId="35" borderId="72" xfId="192" applyNumberFormat="1" applyFont="1" applyFill="1" applyBorder="1" applyAlignment="1" applyProtection="1">
      <alignment vertical="center"/>
    </xf>
    <xf numFmtId="10" fontId="7" fillId="35" borderId="121" xfId="121" applyNumberFormat="1" applyFont="1" applyFill="1" applyBorder="1" applyAlignment="1" applyProtection="1">
      <alignment vertical="center"/>
    </xf>
    <xf numFmtId="0" fontId="78" fillId="32" borderId="0" xfId="176" applyFont="1" applyFill="1" applyAlignment="1">
      <alignment vertical="center"/>
    </xf>
    <xf numFmtId="0" fontId="28" fillId="32" borderId="0" xfId="176" applyFont="1" applyFill="1" applyAlignment="1">
      <alignment vertical="center"/>
    </xf>
    <xf numFmtId="0" fontId="21" fillId="32" borderId="0" xfId="187" applyFont="1" applyFill="1" applyAlignment="1">
      <alignment vertical="center"/>
    </xf>
    <xf numFmtId="0" fontId="29" fillId="32" borderId="0" xfId="176" applyFont="1" applyFill="1" applyAlignment="1">
      <alignment horizontal="right" vertical="center"/>
    </xf>
    <xf numFmtId="0" fontId="29" fillId="32" borderId="0" xfId="176" applyFont="1" applyFill="1" applyAlignment="1">
      <alignment vertical="center"/>
    </xf>
    <xf numFmtId="0" fontId="77" fillId="32" borderId="0" xfId="176" applyFont="1" applyFill="1" applyAlignment="1">
      <alignment vertical="center"/>
    </xf>
    <xf numFmtId="0" fontId="75" fillId="32" borderId="0" xfId="0" applyFont="1" applyFill="1" applyAlignment="1">
      <alignment vertical="center" wrapText="1"/>
    </xf>
    <xf numFmtId="0" fontId="64" fillId="32" borderId="0" xfId="184" applyFont="1" applyFill="1" applyAlignment="1">
      <alignment vertical="center"/>
    </xf>
    <xf numFmtId="0" fontId="20" fillId="32" borderId="0" xfId="184" applyFont="1" applyFill="1" applyAlignment="1">
      <alignment vertical="center"/>
    </xf>
    <xf numFmtId="0" fontId="3" fillId="32" borderId="0" xfId="184" applyFill="1" applyAlignment="1">
      <alignment vertical="center"/>
    </xf>
    <xf numFmtId="0" fontId="3" fillId="32" borderId="0" xfId="184" applyFill="1" applyAlignment="1">
      <alignment horizontal="right" vertical="center"/>
    </xf>
    <xf numFmtId="0" fontId="70" fillId="32" borderId="0" xfId="184" applyFont="1" applyFill="1" applyAlignment="1">
      <alignment vertical="center"/>
    </xf>
    <xf numFmtId="0" fontId="4" fillId="32" borderId="48" xfId="184" applyFont="1" applyFill="1" applyBorder="1" applyAlignment="1">
      <alignment vertical="center"/>
    </xf>
    <xf numFmtId="0" fontId="4" fillId="32" borderId="49" xfId="184" applyFont="1" applyFill="1" applyBorder="1" applyAlignment="1">
      <alignment vertical="center"/>
    </xf>
    <xf numFmtId="0" fontId="4" fillId="32" borderId="50" xfId="184" applyFont="1" applyFill="1" applyBorder="1" applyAlignment="1">
      <alignment horizontal="right" vertical="center"/>
    </xf>
    <xf numFmtId="0" fontId="7" fillId="32" borderId="120" xfId="184" applyFont="1" applyFill="1" applyBorder="1" applyAlignment="1">
      <alignment horizontal="center" vertical="center" wrapText="1"/>
    </xf>
    <xf numFmtId="0" fontId="7" fillId="32" borderId="88" xfId="184" applyFont="1" applyFill="1" applyBorder="1" applyAlignment="1">
      <alignment horizontal="center" vertical="center" wrapText="1"/>
    </xf>
    <xf numFmtId="0" fontId="74" fillId="32" borderId="0" xfId="184" applyFont="1" applyFill="1" applyAlignment="1">
      <alignment vertical="center"/>
    </xf>
    <xf numFmtId="0" fontId="67" fillId="32" borderId="0" xfId="184" applyFont="1" applyFill="1" applyAlignment="1">
      <alignment vertical="center"/>
    </xf>
    <xf numFmtId="0" fontId="4" fillId="32" borderId="0" xfId="184" applyFont="1" applyFill="1" applyAlignment="1">
      <alignment vertical="center"/>
    </xf>
    <xf numFmtId="0" fontId="21" fillId="32" borderId="51" xfId="184" applyFont="1" applyFill="1" applyBorder="1" applyAlignment="1">
      <alignment vertical="center"/>
    </xf>
    <xf numFmtId="0" fontId="21" fillId="32" borderId="15" xfId="184" applyFont="1" applyFill="1" applyBorder="1" applyAlignment="1">
      <alignment vertical="center"/>
    </xf>
    <xf numFmtId="0" fontId="21" fillId="32" borderId="52" xfId="184" applyFont="1" applyFill="1" applyBorder="1" applyAlignment="1">
      <alignment horizontal="right" vertical="center"/>
    </xf>
    <xf numFmtId="0" fontId="7" fillId="0" borderId="15" xfId="174" applyFont="1" applyBorder="1" applyAlignment="1">
      <alignment horizontal="center" vertical="center" wrapText="1"/>
    </xf>
    <xf numFmtId="0" fontId="7" fillId="32" borderId="73" xfId="184" applyFont="1" applyFill="1" applyBorder="1" applyAlignment="1">
      <alignment vertical="center" wrapText="1"/>
    </xf>
    <xf numFmtId="0" fontId="7" fillId="32" borderId="25" xfId="184" applyFont="1" applyFill="1" applyBorder="1" applyAlignment="1">
      <alignment horizontal="center" vertical="center" wrapText="1"/>
    </xf>
    <xf numFmtId="0" fontId="3" fillId="32" borderId="0" xfId="184" applyFill="1" applyAlignment="1">
      <alignment horizontal="center" vertical="center"/>
    </xf>
    <xf numFmtId="0" fontId="69" fillId="32" borderId="0" xfId="184" applyFont="1" applyFill="1" applyAlignment="1">
      <alignment vertical="center"/>
    </xf>
    <xf numFmtId="0" fontId="21" fillId="32" borderId="0" xfId="184" applyFont="1" applyFill="1" applyAlignment="1">
      <alignment vertical="center"/>
    </xf>
    <xf numFmtId="0" fontId="5" fillId="32" borderId="53" xfId="184" applyFont="1" applyFill="1" applyBorder="1" applyAlignment="1">
      <alignment vertical="center"/>
    </xf>
    <xf numFmtId="0" fontId="7" fillId="32" borderId="54" xfId="184" applyFont="1" applyFill="1" applyBorder="1" applyAlignment="1">
      <alignment vertical="center"/>
    </xf>
    <xf numFmtId="0" fontId="3" fillId="32" borderId="55" xfId="184" applyFill="1" applyBorder="1" applyAlignment="1">
      <alignment vertical="center"/>
    </xf>
    <xf numFmtId="0" fontId="3" fillId="32" borderId="56" xfId="184" applyFill="1" applyBorder="1" applyAlignment="1">
      <alignment horizontal="right" vertical="center"/>
    </xf>
    <xf numFmtId="0" fontId="7" fillId="32" borderId="93" xfId="184" applyFont="1" applyFill="1" applyBorder="1" applyAlignment="1">
      <alignment horizontal="right" vertical="center"/>
    </xf>
    <xf numFmtId="0" fontId="7" fillId="32" borderId="95" xfId="184" applyFont="1" applyFill="1" applyBorder="1" applyAlignment="1">
      <alignment horizontal="right" vertical="center"/>
    </xf>
    <xf numFmtId="0" fontId="7" fillId="32" borderId="55" xfId="184" applyFont="1" applyFill="1" applyBorder="1" applyAlignment="1">
      <alignment horizontal="right" vertical="center"/>
    </xf>
    <xf numFmtId="0" fontId="7" fillId="32" borderId="122" xfId="184" applyFont="1" applyFill="1" applyBorder="1" applyAlignment="1">
      <alignment horizontal="right" vertical="center"/>
    </xf>
    <xf numFmtId="0" fontId="7" fillId="32" borderId="74" xfId="184" applyFont="1" applyFill="1" applyBorder="1" applyAlignment="1">
      <alignment horizontal="right" vertical="center"/>
    </xf>
    <xf numFmtId="0" fontId="7" fillId="32" borderId="53" xfId="184" applyFont="1" applyFill="1" applyBorder="1" applyAlignment="1">
      <alignment vertical="center"/>
    </xf>
    <xf numFmtId="0" fontId="7" fillId="32" borderId="42" xfId="174" applyFont="1" applyFill="1" applyBorder="1" applyAlignment="1">
      <alignment vertical="center"/>
    </xf>
    <xf numFmtId="0" fontId="5" fillId="32" borderId="42" xfId="174" applyFont="1" applyFill="1" applyBorder="1" applyAlignment="1">
      <alignment vertical="center"/>
    </xf>
    <xf numFmtId="0" fontId="6" fillId="32" borderId="56" xfId="184" applyFont="1" applyFill="1" applyBorder="1" applyAlignment="1">
      <alignment horizontal="right" vertical="center"/>
    </xf>
    <xf numFmtId="0" fontId="19" fillId="32" borderId="90" xfId="184" applyFont="1" applyFill="1" applyBorder="1" applyAlignment="1">
      <alignment horizontal="right" vertical="center"/>
    </xf>
    <xf numFmtId="0" fontId="19" fillId="32" borderId="72" xfId="184" applyFont="1" applyFill="1" applyBorder="1" applyAlignment="1">
      <alignment horizontal="right" vertical="center"/>
    </xf>
    <xf numFmtId="0" fontId="19" fillId="32" borderId="42" xfId="184" applyFont="1" applyFill="1" applyBorder="1" applyAlignment="1">
      <alignment horizontal="right" vertical="center"/>
    </xf>
    <xf numFmtId="0" fontId="19" fillId="32" borderId="121" xfId="184" applyFont="1" applyFill="1" applyBorder="1" applyAlignment="1">
      <alignment horizontal="right" vertical="center"/>
    </xf>
    <xf numFmtId="0" fontId="19" fillId="32" borderId="68" xfId="184" applyFont="1" applyFill="1" applyBorder="1" applyAlignment="1">
      <alignment horizontal="right" vertical="center"/>
    </xf>
    <xf numFmtId="0" fontId="7" fillId="32" borderId="41" xfId="184" applyFont="1" applyFill="1" applyBorder="1" applyAlignment="1">
      <alignment vertical="center"/>
    </xf>
    <xf numFmtId="0" fontId="3" fillId="32" borderId="42" xfId="184" applyFill="1" applyBorder="1" applyAlignment="1">
      <alignment vertical="center"/>
    </xf>
    <xf numFmtId="0" fontId="3" fillId="32" borderId="41" xfId="184" applyFill="1" applyBorder="1" applyAlignment="1">
      <alignment vertical="center"/>
    </xf>
    <xf numFmtId="0" fontId="3" fillId="32" borderId="42" xfId="174" applyFill="1" applyBorder="1" applyAlignment="1">
      <alignment vertical="center"/>
    </xf>
    <xf numFmtId="0" fontId="21" fillId="32" borderId="57" xfId="184" applyFont="1" applyFill="1" applyBorder="1" applyAlignment="1">
      <alignment vertical="center"/>
    </xf>
    <xf numFmtId="0" fontId="21" fillId="32" borderId="58" xfId="184" applyFont="1" applyFill="1" applyBorder="1" applyAlignment="1">
      <alignment vertical="center"/>
    </xf>
    <xf numFmtId="0" fontId="21" fillId="32" borderId="59" xfId="184" applyFont="1" applyFill="1" applyBorder="1" applyAlignment="1">
      <alignment horizontal="right" vertical="center"/>
    </xf>
    <xf numFmtId="0" fontId="21" fillId="32" borderId="94" xfId="184" applyFont="1" applyFill="1" applyBorder="1" applyAlignment="1">
      <alignment horizontal="right" vertical="center"/>
    </xf>
    <xf numFmtId="0" fontId="21" fillId="32" borderId="96" xfId="184" applyFont="1" applyFill="1" applyBorder="1" applyAlignment="1">
      <alignment horizontal="right" vertical="center"/>
    </xf>
    <xf numFmtId="0" fontId="21" fillId="32" borderId="58" xfId="184" applyFont="1" applyFill="1" applyBorder="1" applyAlignment="1">
      <alignment horizontal="right" vertical="center"/>
    </xf>
    <xf numFmtId="0" fontId="21" fillId="32" borderId="123" xfId="184" applyFont="1" applyFill="1" applyBorder="1" applyAlignment="1">
      <alignment horizontal="right" vertical="center"/>
    </xf>
    <xf numFmtId="0" fontId="21" fillId="32" borderId="70" xfId="184" applyFont="1" applyFill="1" applyBorder="1" applyAlignment="1">
      <alignment horizontal="right" vertical="center"/>
    </xf>
    <xf numFmtId="0" fontId="51" fillId="32" borderId="34" xfId="174" applyFont="1" applyFill="1" applyBorder="1" applyAlignment="1">
      <alignment vertical="center"/>
    </xf>
    <xf numFmtId="0" fontId="7" fillId="32" borderId="47" xfId="174" applyFont="1" applyFill="1" applyBorder="1" applyAlignment="1">
      <alignment vertical="center"/>
    </xf>
    <xf numFmtId="0" fontId="21" fillId="32" borderId="47" xfId="174" applyFont="1" applyFill="1" applyBorder="1" applyAlignment="1">
      <alignment vertical="center"/>
    </xf>
    <xf numFmtId="0" fontId="21" fillId="32" borderId="39" xfId="174" applyFont="1" applyFill="1" applyBorder="1" applyAlignment="1">
      <alignment horizontal="right" vertical="center"/>
    </xf>
    <xf numFmtId="167" fontId="7" fillId="29" borderId="60" xfId="174" applyNumberFormat="1" applyFont="1" applyFill="1" applyBorder="1" applyAlignment="1">
      <alignment vertical="center"/>
    </xf>
    <xf numFmtId="167" fontId="7" fillId="29" borderId="80" xfId="174" applyNumberFormat="1" applyFont="1" applyFill="1" applyBorder="1" applyAlignment="1">
      <alignment vertical="center"/>
    </xf>
    <xf numFmtId="167" fontId="7" fillId="29" borderId="47" xfId="174" applyNumberFormat="1" applyFont="1" applyFill="1" applyBorder="1" applyAlignment="1">
      <alignment vertical="center"/>
    </xf>
    <xf numFmtId="167" fontId="7" fillId="32" borderId="73" xfId="174" applyNumberFormat="1" applyFont="1" applyFill="1" applyBorder="1" applyAlignment="1">
      <alignment horizontal="right" vertical="center"/>
    </xf>
    <xf numFmtId="167" fontId="7" fillId="29" borderId="25" xfId="174" applyNumberFormat="1" applyFont="1" applyFill="1" applyBorder="1" applyAlignment="1">
      <alignment vertical="center"/>
    </xf>
    <xf numFmtId="0" fontId="21" fillId="32" borderId="0" xfId="174" applyFont="1" applyFill="1" applyAlignment="1">
      <alignment vertical="center"/>
    </xf>
    <xf numFmtId="0" fontId="29" fillId="32" borderId="0" xfId="184" applyFont="1" applyFill="1" applyAlignment="1">
      <alignment vertical="center"/>
    </xf>
    <xf numFmtId="0" fontId="21" fillId="32" borderId="0" xfId="184" applyFont="1" applyFill="1" applyAlignment="1">
      <alignment horizontal="left" vertical="center"/>
    </xf>
    <xf numFmtId="0" fontId="29" fillId="32" borderId="0" xfId="184" applyFont="1" applyFill="1" applyAlignment="1">
      <alignment horizontal="right" vertical="center"/>
    </xf>
    <xf numFmtId="0" fontId="70" fillId="32" borderId="0" xfId="171" applyFont="1" applyFill="1" applyAlignment="1">
      <alignment vertical="center"/>
    </xf>
    <xf numFmtId="0" fontId="64" fillId="32" borderId="0" xfId="171" applyFont="1" applyFill="1" applyAlignment="1">
      <alignment vertical="center"/>
    </xf>
    <xf numFmtId="0" fontId="4" fillId="32" borderId="14" xfId="171" applyFont="1" applyFill="1" applyBorder="1" applyAlignment="1">
      <alignment horizontal="center" vertical="center"/>
    </xf>
    <xf numFmtId="0" fontId="7" fillId="32" borderId="120" xfId="171" applyFont="1" applyFill="1" applyBorder="1" applyAlignment="1">
      <alignment horizontal="center" vertical="center" wrapText="1"/>
    </xf>
    <xf numFmtId="0" fontId="7" fillId="32" borderId="97" xfId="171" applyFont="1" applyFill="1" applyBorder="1" applyAlignment="1">
      <alignment horizontal="center" vertical="center"/>
    </xf>
    <xf numFmtId="0" fontId="7" fillId="32" borderId="38" xfId="171" applyFont="1" applyFill="1" applyBorder="1" applyAlignment="1">
      <alignment horizontal="center" vertical="center"/>
    </xf>
    <xf numFmtId="0" fontId="7" fillId="32" borderId="73" xfId="171" applyFont="1" applyFill="1" applyBorder="1" applyAlignment="1">
      <alignment horizontal="center" vertical="center"/>
    </xf>
    <xf numFmtId="0" fontId="3" fillId="32" borderId="0" xfId="171" applyFill="1" applyAlignment="1">
      <alignment horizontal="center" vertical="center"/>
    </xf>
    <xf numFmtId="0" fontId="5" fillId="32" borderId="53" xfId="171" applyFont="1" applyFill="1" applyBorder="1" applyAlignment="1">
      <alignment vertical="center"/>
    </xf>
    <xf numFmtId="0" fontId="3" fillId="32" borderId="54" xfId="171" applyFill="1" applyBorder="1" applyAlignment="1">
      <alignment vertical="center"/>
    </xf>
    <xf numFmtId="0" fontId="3" fillId="32" borderId="56" xfId="171" applyFill="1" applyBorder="1" applyAlignment="1">
      <alignment vertical="center"/>
    </xf>
    <xf numFmtId="0" fontId="3" fillId="32" borderId="14" xfId="171" applyFill="1" applyBorder="1" applyAlignment="1">
      <alignment vertical="center"/>
    </xf>
    <xf numFmtId="167" fontId="7" fillId="32" borderId="53" xfId="171" applyNumberFormat="1" applyFont="1" applyFill="1" applyBorder="1" applyAlignment="1">
      <alignment vertical="center"/>
    </xf>
    <xf numFmtId="167" fontId="7" fillId="32" borderId="99" xfId="171" applyNumberFormat="1" applyFont="1" applyFill="1" applyBorder="1" applyAlignment="1">
      <alignment vertical="center"/>
    </xf>
    <xf numFmtId="167" fontId="7" fillId="32" borderId="79" xfId="171" applyNumberFormat="1" applyFont="1" applyFill="1" applyBorder="1" applyAlignment="1">
      <alignment vertical="center"/>
    </xf>
    <xf numFmtId="167" fontId="7" fillId="32" borderId="74" xfId="171" applyNumberFormat="1" applyFont="1" applyFill="1" applyBorder="1" applyAlignment="1">
      <alignment vertical="center"/>
    </xf>
    <xf numFmtId="0" fontId="3" fillId="32" borderId="53" xfId="171" applyFill="1" applyBorder="1" applyAlignment="1">
      <alignment vertical="center"/>
    </xf>
    <xf numFmtId="0" fontId="3" fillId="32" borderId="99" xfId="171" applyFill="1" applyBorder="1" applyAlignment="1">
      <alignment vertical="center"/>
    </xf>
    <xf numFmtId="0" fontId="3" fillId="32" borderId="79" xfId="171" applyFill="1" applyBorder="1" applyAlignment="1">
      <alignment vertical="center"/>
    </xf>
    <xf numFmtId="0" fontId="7" fillId="32" borderId="0" xfId="171" applyFont="1" applyFill="1" applyAlignment="1">
      <alignment vertical="center"/>
    </xf>
    <xf numFmtId="0" fontId="3" fillId="32" borderId="74" xfId="171" applyFill="1" applyBorder="1" applyAlignment="1">
      <alignment vertical="center"/>
    </xf>
    <xf numFmtId="0" fontId="79" fillId="32" borderId="0" xfId="171" applyFont="1" applyFill="1" applyAlignment="1">
      <alignment vertical="center"/>
    </xf>
    <xf numFmtId="0" fontId="7" fillId="32" borderId="53" xfId="171" applyFont="1" applyFill="1" applyBorder="1" applyAlignment="1">
      <alignment horizontal="right" vertical="center"/>
    </xf>
    <xf numFmtId="0" fontId="5" fillId="32" borderId="54" xfId="171" applyFont="1" applyFill="1" applyBorder="1" applyAlignment="1">
      <alignment vertical="center"/>
    </xf>
    <xf numFmtId="0" fontId="7" fillId="32" borderId="56" xfId="171" applyFont="1" applyFill="1" applyBorder="1" applyAlignment="1">
      <alignment vertical="center"/>
    </xf>
    <xf numFmtId="0" fontId="7" fillId="32" borderId="14" xfId="171" applyFont="1" applyFill="1" applyBorder="1" applyAlignment="1">
      <alignment vertical="center"/>
    </xf>
    <xf numFmtId="167" fontId="3" fillId="32" borderId="74" xfId="171" applyNumberFormat="1" applyFill="1" applyBorder="1" applyAlignment="1">
      <alignment vertical="center"/>
    </xf>
    <xf numFmtId="0" fontId="3" fillId="32" borderId="54" xfId="171" applyFill="1" applyBorder="1" applyAlignment="1">
      <alignment horizontal="right" vertical="center"/>
    </xf>
    <xf numFmtId="0" fontId="3" fillId="32" borderId="56" xfId="171" applyFill="1" applyBorder="1" applyAlignment="1">
      <alignment horizontal="right" vertical="center"/>
    </xf>
    <xf numFmtId="0" fontId="3" fillId="32" borderId="14" xfId="171" applyFill="1" applyBorder="1" applyAlignment="1">
      <alignment horizontal="right" vertical="center"/>
    </xf>
    <xf numFmtId="0" fontId="3" fillId="32" borderId="53" xfId="171" applyFill="1" applyBorder="1" applyAlignment="1">
      <alignment horizontal="right" vertical="center"/>
    </xf>
    <xf numFmtId="0" fontId="3" fillId="32" borderId="99" xfId="171" applyFill="1" applyBorder="1" applyAlignment="1">
      <alignment horizontal="right" vertical="center"/>
    </xf>
    <xf numFmtId="0" fontId="3" fillId="32" borderId="74" xfId="171" applyFill="1" applyBorder="1" applyAlignment="1">
      <alignment horizontal="right" vertical="center"/>
    </xf>
    <xf numFmtId="0" fontId="3" fillId="32" borderId="41" xfId="171" applyFill="1" applyBorder="1" applyAlignment="1">
      <alignment horizontal="right" vertical="center"/>
    </xf>
    <xf numFmtId="0" fontId="7" fillId="32" borderId="44" xfId="171" applyFont="1" applyFill="1" applyBorder="1" applyAlignment="1">
      <alignment horizontal="right" vertical="center"/>
    </xf>
    <xf numFmtId="0" fontId="7" fillId="32" borderId="54" xfId="171" applyFont="1" applyFill="1" applyBorder="1" applyAlignment="1">
      <alignment vertical="center"/>
    </xf>
    <xf numFmtId="167" fontId="3" fillId="29" borderId="74" xfId="171" applyNumberFormat="1" applyFill="1" applyBorder="1" applyAlignment="1">
      <alignment vertical="center"/>
    </xf>
    <xf numFmtId="0" fontId="7" fillId="32" borderId="0" xfId="171" applyFont="1" applyFill="1" applyAlignment="1">
      <alignment vertical="center" wrapText="1"/>
    </xf>
    <xf numFmtId="0" fontId="7" fillId="32" borderId="34" xfId="171" applyFont="1" applyFill="1" applyBorder="1" applyAlignment="1">
      <alignment horizontal="right" vertical="center"/>
    </xf>
    <xf numFmtId="0" fontId="7" fillId="32" borderId="47" xfId="171" applyFont="1" applyFill="1" applyBorder="1" applyAlignment="1">
      <alignment vertical="center" wrapText="1"/>
    </xf>
    <xf numFmtId="0" fontId="6" fillId="32" borderId="0" xfId="171" applyFont="1" applyFill="1" applyAlignment="1">
      <alignment vertical="center"/>
    </xf>
    <xf numFmtId="167" fontId="6" fillId="32" borderId="0" xfId="171" applyNumberFormat="1" applyFont="1" applyFill="1" applyAlignment="1">
      <alignment vertical="center"/>
    </xf>
    <xf numFmtId="0" fontId="7" fillId="32" borderId="78" xfId="171" applyFont="1" applyFill="1" applyBorder="1" applyAlignment="1">
      <alignment horizontal="center" vertical="center" wrapText="1"/>
    </xf>
    <xf numFmtId="0" fontId="7" fillId="32" borderId="50" xfId="171" applyFont="1" applyFill="1" applyBorder="1" applyAlignment="1">
      <alignment horizontal="center" vertical="center" wrapText="1"/>
    </xf>
    <xf numFmtId="0" fontId="7" fillId="32" borderId="60" xfId="171" applyFont="1" applyFill="1" applyBorder="1" applyAlignment="1">
      <alignment horizontal="center" vertical="center"/>
    </xf>
    <xf numFmtId="167" fontId="7" fillId="32" borderId="71" xfId="171" applyNumberFormat="1" applyFont="1" applyFill="1" applyBorder="1" applyAlignment="1">
      <alignment vertical="center"/>
    </xf>
    <xf numFmtId="0" fontId="3" fillId="32" borderId="71" xfId="171" applyFill="1" applyBorder="1" applyAlignment="1">
      <alignment vertical="center"/>
    </xf>
    <xf numFmtId="0" fontId="3" fillId="32" borderId="90" xfId="171" applyFill="1" applyBorder="1" applyAlignment="1">
      <alignment horizontal="right" vertical="center"/>
    </xf>
    <xf numFmtId="4" fontId="3" fillId="32" borderId="137" xfId="192" applyNumberFormat="1" applyFont="1" applyFill="1" applyBorder="1" applyAlignment="1" applyProtection="1">
      <alignment vertical="center"/>
    </xf>
    <xf numFmtId="4" fontId="3" fillId="32" borderId="89" xfId="192" applyNumberFormat="1" applyFont="1" applyFill="1" applyBorder="1" applyAlignment="1" applyProtection="1">
      <alignment vertical="center"/>
    </xf>
    <xf numFmtId="4" fontId="3" fillId="32" borderId="127" xfId="192" applyNumberFormat="1" applyFont="1" applyFill="1" applyBorder="1" applyAlignment="1" applyProtection="1">
      <alignment vertical="center"/>
    </xf>
    <xf numFmtId="4" fontId="3" fillId="32" borderId="117" xfId="192" applyNumberFormat="1" applyFont="1" applyFill="1" applyBorder="1" applyAlignment="1" applyProtection="1">
      <alignment vertical="center"/>
    </xf>
    <xf numFmtId="0" fontId="80" fillId="32" borderId="0" xfId="186" applyFont="1" applyFill="1" applyAlignment="1">
      <alignment vertical="center"/>
    </xf>
    <xf numFmtId="0" fontId="7" fillId="32" borderId="60" xfId="30" applyFont="1" applyFill="1" applyBorder="1" applyAlignment="1">
      <alignment horizontal="center" vertical="center"/>
    </xf>
    <xf numFmtId="0" fontId="7" fillId="32" borderId="38" xfId="30" applyFont="1" applyFill="1" applyBorder="1" applyAlignment="1">
      <alignment horizontal="center" vertical="center"/>
    </xf>
    <xf numFmtId="0" fontId="7" fillId="32" borderId="73" xfId="30" applyFont="1" applyFill="1" applyBorder="1" applyAlignment="1">
      <alignment horizontal="center" vertical="center"/>
    </xf>
    <xf numFmtId="4" fontId="3" fillId="32" borderId="112" xfId="192" applyNumberFormat="1" applyFont="1" applyFill="1" applyBorder="1" applyAlignment="1" applyProtection="1">
      <alignment vertical="center"/>
    </xf>
    <xf numFmtId="4" fontId="0" fillId="32" borderId="125" xfId="192" applyNumberFormat="1" applyFont="1" applyFill="1" applyBorder="1" applyAlignment="1" applyProtection="1">
      <alignment vertical="center"/>
    </xf>
    <xf numFmtId="4" fontId="0" fillId="32" borderId="28" xfId="192" applyNumberFormat="1" applyFont="1" applyFill="1" applyBorder="1" applyAlignment="1" applyProtection="1">
      <alignment vertical="center"/>
    </xf>
    <xf numFmtId="4" fontId="3" fillId="32" borderId="114" xfId="192" applyNumberFormat="1" applyFont="1" applyFill="1" applyBorder="1" applyAlignment="1" applyProtection="1">
      <alignment vertical="center"/>
    </xf>
    <xf numFmtId="4" fontId="3" fillId="32" borderId="118" xfId="192" applyNumberFormat="1" applyFont="1" applyFill="1" applyBorder="1" applyAlignment="1" applyProtection="1">
      <alignment vertical="center"/>
    </xf>
    <xf numFmtId="0" fontId="0" fillId="32" borderId="0" xfId="30" applyFont="1" applyFill="1" applyAlignment="1">
      <alignment vertical="center"/>
    </xf>
    <xf numFmtId="4" fontId="0" fillId="35" borderId="138" xfId="192" applyNumberFormat="1" applyFont="1" applyFill="1" applyBorder="1" applyAlignment="1" applyProtection="1">
      <alignment vertical="center"/>
    </xf>
    <xf numFmtId="4" fontId="0" fillId="35" borderId="130" xfId="192" applyNumberFormat="1" applyFont="1" applyFill="1" applyBorder="1" applyAlignment="1" applyProtection="1">
      <alignment vertical="center"/>
    </xf>
    <xf numFmtId="171" fontId="0" fillId="32" borderId="126" xfId="192" applyNumberFormat="1" applyFont="1" applyFill="1" applyBorder="1" applyAlignment="1" applyProtection="1">
      <alignment vertical="center"/>
    </xf>
    <xf numFmtId="4" fontId="0" fillId="35" borderId="11" xfId="121" applyNumberFormat="1" applyFont="1" applyFill="1" applyBorder="1" applyAlignment="1" applyProtection="1">
      <alignment vertical="center"/>
    </xf>
    <xf numFmtId="170" fontId="0" fillId="32" borderId="11" xfId="192" applyNumberFormat="1" applyFont="1" applyFill="1" applyBorder="1" applyAlignment="1" applyProtection="1">
      <alignment vertical="center"/>
    </xf>
    <xf numFmtId="4" fontId="0" fillId="35" borderId="114" xfId="121" applyNumberFormat="1" applyFont="1" applyFill="1" applyBorder="1" applyAlignment="1" applyProtection="1">
      <alignment vertical="center"/>
    </xf>
    <xf numFmtId="10" fontId="0" fillId="32" borderId="141" xfId="121" applyNumberFormat="1" applyFont="1" applyFill="1" applyBorder="1" applyAlignment="1" applyProtection="1">
      <alignment vertical="center"/>
    </xf>
    <xf numFmtId="10" fontId="0" fillId="32" borderId="33" xfId="121" applyNumberFormat="1" applyFont="1" applyFill="1" applyBorder="1" applyAlignment="1" applyProtection="1">
      <alignment vertical="center"/>
    </xf>
    <xf numFmtId="10" fontId="0" fillId="32" borderId="11" xfId="121" applyNumberFormat="1" applyFont="1" applyFill="1" applyBorder="1" applyAlignment="1" applyProtection="1">
      <alignment vertical="center"/>
    </xf>
    <xf numFmtId="168" fontId="0" fillId="35" borderId="117" xfId="192" applyNumberFormat="1" applyFont="1" applyFill="1" applyBorder="1" applyAlignment="1" applyProtection="1">
      <alignment vertical="center"/>
    </xf>
    <xf numFmtId="168" fontId="0" fillId="35" borderId="118" xfId="192" applyNumberFormat="1" applyFont="1" applyFill="1" applyBorder="1" applyAlignment="1" applyProtection="1">
      <alignment vertical="center"/>
    </xf>
    <xf numFmtId="0" fontId="7" fillId="32" borderId="110" xfId="0" applyFont="1" applyFill="1" applyBorder="1" applyAlignment="1">
      <alignment horizontal="center" vertical="center"/>
    </xf>
    <xf numFmtId="0" fontId="7" fillId="32" borderId="135" xfId="0" applyFont="1" applyFill="1" applyBorder="1" applyAlignment="1">
      <alignment horizontal="center" vertical="center"/>
    </xf>
    <xf numFmtId="4" fontId="6" fillId="35" borderId="126" xfId="192" applyNumberFormat="1" applyFont="1" applyFill="1" applyBorder="1" applyAlignment="1" applyProtection="1">
      <alignment horizontal="right" vertical="center"/>
    </xf>
    <xf numFmtId="0" fontId="6" fillId="32" borderId="82" xfId="30" applyFont="1" applyFill="1" applyBorder="1" applyAlignment="1">
      <alignment vertical="center"/>
    </xf>
    <xf numFmtId="0" fontId="3" fillId="32" borderId="32" xfId="30" applyFill="1" applyBorder="1" applyAlignment="1">
      <alignment vertical="center"/>
    </xf>
    <xf numFmtId="0" fontId="3" fillId="32" borderId="35" xfId="30" applyFill="1" applyBorder="1" applyAlignment="1">
      <alignment vertical="center"/>
    </xf>
    <xf numFmtId="4" fontId="0" fillId="32" borderId="0" xfId="30" applyNumberFormat="1" applyFont="1" applyFill="1" applyAlignment="1">
      <alignment vertical="center"/>
    </xf>
    <xf numFmtId="4" fontId="0" fillId="32" borderId="36" xfId="30" applyNumberFormat="1" applyFont="1" applyFill="1" applyBorder="1" applyAlignment="1">
      <alignment vertical="center"/>
    </xf>
    <xf numFmtId="4" fontId="0" fillId="32" borderId="81" xfId="30" applyNumberFormat="1" applyFont="1" applyFill="1" applyBorder="1" applyAlignment="1">
      <alignment vertical="center"/>
    </xf>
    <xf numFmtId="4" fontId="61" fillId="0" borderId="11" xfId="30" applyNumberFormat="1" applyFont="1" applyBorder="1" applyAlignment="1">
      <alignment vertical="center"/>
    </xf>
    <xf numFmtId="0" fontId="6" fillId="32" borderId="81" xfId="30" applyFont="1" applyFill="1" applyBorder="1" applyAlignment="1">
      <alignment vertical="center"/>
    </xf>
    <xf numFmtId="0" fontId="6" fillId="32" borderId="31" xfId="30" applyFont="1" applyFill="1" applyBorder="1" applyAlignment="1">
      <alignment vertical="center"/>
    </xf>
    <xf numFmtId="0" fontId="0" fillId="32" borderId="30" xfId="30" applyFont="1" applyFill="1" applyBorder="1" applyAlignment="1">
      <alignment vertical="center"/>
    </xf>
    <xf numFmtId="0" fontId="35" fillId="32" borderId="0" xfId="35" quotePrefix="1" applyFont="1" applyFill="1" applyAlignment="1">
      <alignment vertical="center"/>
    </xf>
    <xf numFmtId="0" fontId="7" fillId="32" borderId="37" xfId="0" applyFont="1" applyFill="1" applyBorder="1" applyAlignment="1">
      <alignment horizontal="center" vertical="center" wrapText="1"/>
    </xf>
    <xf numFmtId="4" fontId="0" fillId="35" borderId="11" xfId="192" applyNumberFormat="1" applyFont="1" applyFill="1" applyBorder="1" applyAlignment="1" applyProtection="1">
      <alignment vertical="center"/>
    </xf>
    <xf numFmtId="0" fontId="0" fillId="32" borderId="37" xfId="0" applyFill="1" applyBorder="1" applyAlignment="1">
      <alignment horizontal="left" vertical="center" wrapText="1"/>
    </xf>
    <xf numFmtId="0" fontId="19" fillId="38" borderId="37" xfId="0" applyFont="1" applyFill="1" applyBorder="1" applyAlignment="1">
      <alignment horizontal="left" vertical="center"/>
    </xf>
    <xf numFmtId="0" fontId="6" fillId="32" borderId="32" xfId="0" applyFont="1" applyFill="1" applyBorder="1" applyAlignment="1">
      <alignment horizontal="right" vertical="center"/>
    </xf>
    <xf numFmtId="0" fontId="7" fillId="32" borderId="88" xfId="0" quotePrefix="1" applyFont="1" applyFill="1" applyBorder="1" applyAlignment="1">
      <alignment horizontal="right" vertical="center" wrapText="1"/>
    </xf>
    <xf numFmtId="49" fontId="0" fillId="32" borderId="109" xfId="0" applyNumberFormat="1" applyFill="1" applyBorder="1" applyAlignment="1">
      <alignment vertical="center" wrapText="1"/>
    </xf>
    <xf numFmtId="4" fontId="3" fillId="30" borderId="125" xfId="192" applyNumberFormat="1" applyFont="1" applyFill="1" applyBorder="1" applyAlignment="1" applyProtection="1">
      <alignment vertical="center"/>
    </xf>
    <xf numFmtId="4" fontId="3" fillId="30" borderId="63" xfId="192" applyNumberFormat="1" applyFont="1" applyFill="1" applyBorder="1" applyAlignment="1" applyProtection="1">
      <alignment vertical="center"/>
    </xf>
    <xf numFmtId="0" fontId="20" fillId="32" borderId="0" xfId="186" applyFont="1" applyFill="1" applyAlignment="1">
      <alignment vertical="center"/>
    </xf>
    <xf numFmtId="0" fontId="6" fillId="32" borderId="11" xfId="30" applyFont="1" applyFill="1" applyBorder="1" applyAlignment="1">
      <alignment horizontal="right" vertical="center" indent="1"/>
    </xf>
    <xf numFmtId="4" fontId="6" fillId="0" borderId="11" xfId="30" applyNumberFormat="1" applyFont="1" applyBorder="1" applyAlignment="1">
      <alignment horizontal="right" vertical="center"/>
    </xf>
    <xf numFmtId="1" fontId="3" fillId="0" borderId="26" xfId="30" applyNumberFormat="1" applyBorder="1" applyAlignment="1">
      <alignment horizontal="center" vertical="center"/>
    </xf>
    <xf numFmtId="0" fontId="3" fillId="0" borderId="26" xfId="30" applyBorder="1" applyAlignment="1">
      <alignment horizontal="center" vertical="center"/>
    </xf>
    <xf numFmtId="0" fontId="3" fillId="0" borderId="11" xfId="30" applyBorder="1" applyAlignment="1">
      <alignment horizontal="center" vertical="center"/>
    </xf>
    <xf numFmtId="4" fontId="3" fillId="32" borderId="31" xfId="30" applyNumberFormat="1" applyFill="1" applyBorder="1" applyAlignment="1">
      <alignment vertical="center"/>
    </xf>
    <xf numFmtId="4" fontId="3" fillId="32" borderId="30" xfId="30" applyNumberFormat="1" applyFill="1" applyBorder="1" applyAlignment="1">
      <alignment vertical="center"/>
    </xf>
    <xf numFmtId="0" fontId="7" fillId="32" borderId="0" xfId="0" applyFont="1" applyFill="1" applyAlignment="1">
      <alignment vertical="center" wrapText="1"/>
    </xf>
    <xf numFmtId="4" fontId="0" fillId="32" borderId="11" xfId="0" applyNumberFormat="1" applyFill="1" applyBorder="1" applyAlignment="1">
      <alignment vertical="center"/>
    </xf>
    <xf numFmtId="0" fontId="6" fillId="32" borderId="11" xfId="30" applyFont="1" applyFill="1" applyBorder="1" applyAlignment="1">
      <alignment horizontal="right" vertical="center"/>
    </xf>
    <xf numFmtId="164" fontId="6" fillId="32" borderId="11" xfId="30" applyNumberFormat="1" applyFont="1" applyFill="1" applyBorder="1" applyAlignment="1">
      <alignment vertical="center"/>
    </xf>
    <xf numFmtId="0" fontId="86" fillId="32" borderId="0" xfId="0" applyFont="1" applyFill="1" applyAlignment="1">
      <alignment horizontal="left" vertical="center"/>
    </xf>
    <xf numFmtId="0" fontId="4" fillId="32" borderId="0" xfId="0" applyFont="1" applyFill="1" applyAlignment="1">
      <alignment horizontal="center" vertical="center"/>
    </xf>
    <xf numFmtId="0" fontId="7" fillId="32" borderId="11" xfId="0" applyFont="1" applyFill="1" applyBorder="1" applyAlignment="1">
      <alignment vertical="center"/>
    </xf>
    <xf numFmtId="0" fontId="6" fillId="32" borderId="0" xfId="0" quotePrefix="1" applyFont="1" applyFill="1" applyAlignment="1">
      <alignment vertical="center"/>
    </xf>
    <xf numFmtId="11" fontId="0" fillId="32" borderId="0" xfId="0" applyNumberFormat="1" applyFill="1" applyAlignment="1">
      <alignment vertical="center"/>
    </xf>
    <xf numFmtId="0" fontId="3" fillId="32" borderId="48" xfId="174" applyFill="1" applyBorder="1" applyAlignment="1">
      <alignment vertical="center" wrapText="1"/>
    </xf>
    <xf numFmtId="0" fontId="3" fillId="32" borderId="88" xfId="174" applyFill="1" applyBorder="1" applyAlignment="1">
      <alignment horizontal="center" vertical="center" wrapText="1"/>
    </xf>
    <xf numFmtId="0" fontId="3" fillId="32" borderId="88" xfId="0" applyFont="1" applyFill="1" applyBorder="1" applyAlignment="1">
      <alignment horizontal="center" vertical="center" wrapText="1"/>
    </xf>
    <xf numFmtId="0" fontId="3" fillId="32" borderId="14" xfId="174" applyFill="1" applyBorder="1" applyAlignment="1">
      <alignment vertical="center" wrapText="1"/>
    </xf>
    <xf numFmtId="0" fontId="3" fillId="32" borderId="75" xfId="174" applyFill="1" applyBorder="1" applyAlignment="1">
      <alignment horizontal="center" vertical="center" wrapText="1"/>
    </xf>
    <xf numFmtId="0" fontId="3" fillId="32" borderId="75" xfId="0" applyFont="1" applyFill="1" applyBorder="1" applyAlignment="1">
      <alignment horizontal="center" vertical="center" wrapText="1"/>
    </xf>
    <xf numFmtId="0" fontId="3" fillId="32" borderId="14" xfId="174" applyFill="1" applyBorder="1" applyAlignment="1">
      <alignment vertical="center"/>
    </xf>
    <xf numFmtId="49" fontId="7" fillId="32" borderId="75" xfId="174" applyNumberFormat="1" applyFont="1" applyFill="1" applyBorder="1" applyAlignment="1">
      <alignment horizontal="right" vertical="center"/>
    </xf>
    <xf numFmtId="0" fontId="3" fillId="32" borderId="100" xfId="0" quotePrefix="1" applyFont="1" applyFill="1" applyBorder="1" applyAlignment="1">
      <alignment horizontal="center" vertical="center"/>
    </xf>
    <xf numFmtId="0" fontId="85" fillId="32" borderId="100" xfId="0" quotePrefix="1" applyFont="1" applyFill="1" applyBorder="1" applyAlignment="1">
      <alignment horizontal="center" vertical="center"/>
    </xf>
    <xf numFmtId="0" fontId="7" fillId="32" borderId="48" xfId="174" applyFont="1" applyFill="1" applyBorder="1" applyAlignment="1">
      <alignment vertical="center"/>
    </xf>
    <xf numFmtId="0" fontId="7" fillId="32" borderId="88" xfId="174" applyFont="1" applyFill="1" applyBorder="1" applyAlignment="1">
      <alignment vertical="center"/>
    </xf>
    <xf numFmtId="167" fontId="0" fillId="32" borderId="88" xfId="0" applyNumberFormat="1" applyFill="1" applyBorder="1" applyAlignment="1">
      <alignment vertical="center"/>
    </xf>
    <xf numFmtId="167" fontId="85" fillId="32" borderId="88" xfId="0" applyNumberFormat="1" applyFont="1" applyFill="1" applyBorder="1" applyAlignment="1">
      <alignment vertical="center"/>
    </xf>
    <xf numFmtId="0" fontId="7" fillId="32" borderId="14" xfId="174" applyFont="1" applyFill="1" applyBorder="1" applyAlignment="1">
      <alignment vertical="center"/>
    </xf>
    <xf numFmtId="0" fontId="7" fillId="32" borderId="75" xfId="174" applyFont="1" applyFill="1" applyBorder="1" applyAlignment="1">
      <alignment vertical="center"/>
    </xf>
    <xf numFmtId="167" fontId="7" fillId="32" borderId="75" xfId="0" applyNumberFormat="1" applyFont="1" applyFill="1" applyBorder="1" applyAlignment="1">
      <alignment vertical="center"/>
    </xf>
    <xf numFmtId="0" fontId="7" fillId="32" borderId="51" xfId="174" applyFont="1" applyFill="1" applyBorder="1" applyAlignment="1">
      <alignment vertical="center"/>
    </xf>
    <xf numFmtId="0" fontId="7" fillId="32" borderId="100" xfId="174" applyFont="1" applyFill="1" applyBorder="1" applyAlignment="1">
      <alignment vertical="center"/>
    </xf>
    <xf numFmtId="167" fontId="3" fillId="32" borderId="100" xfId="0" quotePrefix="1" applyNumberFormat="1" applyFont="1" applyFill="1" applyBorder="1" applyAlignment="1">
      <alignment horizontal="center" vertical="center"/>
    </xf>
    <xf numFmtId="167" fontId="85" fillId="32" borderId="100" xfId="0" quotePrefix="1" applyNumberFormat="1" applyFont="1" applyFill="1" applyBorder="1" applyAlignment="1">
      <alignment horizontal="center" vertical="center"/>
    </xf>
    <xf numFmtId="167" fontId="0" fillId="32" borderId="100" xfId="0" applyNumberFormat="1" applyFill="1" applyBorder="1" applyAlignment="1">
      <alignment vertical="center"/>
    </xf>
    <xf numFmtId="0" fontId="81" fillId="32" borderId="0" xfId="174" applyFont="1" applyFill="1" applyAlignment="1">
      <alignment horizontal="right" vertical="center"/>
    </xf>
    <xf numFmtId="0" fontId="25" fillId="32" borderId="0" xfId="0" applyFont="1" applyFill="1" applyAlignment="1">
      <alignment horizontal="right" vertical="center"/>
    </xf>
    <xf numFmtId="0" fontId="88" fillId="32" borderId="0" xfId="0" applyFont="1" applyFill="1" applyAlignment="1">
      <alignment horizontal="right" vertical="center"/>
    </xf>
    <xf numFmtId="0" fontId="87" fillId="32" borderId="0" xfId="0" applyFont="1" applyFill="1" applyAlignment="1">
      <alignment horizontal="center" vertical="center"/>
    </xf>
    <xf numFmtId="4" fontId="0" fillId="31" borderId="118" xfId="192" applyNumberFormat="1" applyFont="1" applyFill="1" applyBorder="1" applyAlignment="1" applyProtection="1">
      <alignment vertical="center"/>
      <protection locked="0"/>
    </xf>
    <xf numFmtId="4" fontId="6" fillId="32" borderId="89" xfId="192" applyNumberFormat="1" applyFont="1" applyFill="1" applyBorder="1" applyAlignment="1" applyProtection="1">
      <alignment vertical="center"/>
    </xf>
    <xf numFmtId="4" fontId="6" fillId="32" borderId="112" xfId="192" applyNumberFormat="1" applyFont="1" applyFill="1" applyBorder="1" applyAlignment="1" applyProtection="1">
      <alignment vertical="center"/>
    </xf>
    <xf numFmtId="4" fontId="6" fillId="32" borderId="118" xfId="192" applyNumberFormat="1" applyFont="1" applyFill="1" applyBorder="1" applyAlignment="1" applyProtection="1">
      <alignment vertical="center"/>
    </xf>
    <xf numFmtId="4" fontId="60" fillId="32" borderId="11" xfId="30" applyNumberFormat="1" applyFont="1" applyFill="1" applyBorder="1" applyAlignment="1">
      <alignment horizontal="center" vertical="center"/>
    </xf>
    <xf numFmtId="0" fontId="82" fillId="33" borderId="0" xfId="171" applyFont="1" applyFill="1" applyAlignment="1">
      <alignment horizontal="center"/>
    </xf>
    <xf numFmtId="0" fontId="7" fillId="32" borderId="37" xfId="1" applyFont="1" applyFill="1" applyBorder="1" applyAlignment="1">
      <alignment horizontal="left"/>
    </xf>
    <xf numFmtId="0" fontId="7" fillId="32" borderId="29" xfId="1" applyFont="1" applyFill="1" applyBorder="1" applyAlignment="1">
      <alignment horizontal="left"/>
    </xf>
    <xf numFmtId="0" fontId="7" fillId="32" borderId="26" xfId="1" applyFont="1" applyFill="1" applyBorder="1" applyAlignment="1">
      <alignment horizontal="left"/>
    </xf>
    <xf numFmtId="0" fontId="7" fillId="31" borderId="34" xfId="192" applyNumberFormat="1" applyFont="1" applyFill="1" applyBorder="1" applyAlignment="1" applyProtection="1">
      <alignment horizontal="center"/>
      <protection locked="0"/>
    </xf>
    <xf numFmtId="0" fontId="7" fillId="31" borderId="47" xfId="192" applyNumberFormat="1" applyFont="1" applyFill="1" applyBorder="1" applyAlignment="1" applyProtection="1">
      <alignment horizontal="center"/>
      <protection locked="0"/>
    </xf>
    <xf numFmtId="0" fontId="7" fillId="31" borderId="39" xfId="192" applyNumberFormat="1" applyFont="1" applyFill="1" applyBorder="1" applyAlignment="1" applyProtection="1">
      <alignment horizontal="center"/>
      <protection locked="0"/>
    </xf>
    <xf numFmtId="0" fontId="7" fillId="31" borderId="34" xfId="0" applyFont="1" applyFill="1" applyBorder="1" applyAlignment="1" applyProtection="1">
      <alignment horizontal="center"/>
      <protection locked="0"/>
    </xf>
    <xf numFmtId="0" fontId="7" fillId="31" borderId="47" xfId="0" applyFont="1" applyFill="1" applyBorder="1" applyAlignment="1" applyProtection="1">
      <alignment horizontal="center"/>
      <protection locked="0"/>
    </xf>
    <xf numFmtId="0" fontId="7" fillId="31" borderId="39" xfId="0" applyFont="1" applyFill="1" applyBorder="1" applyAlignment="1" applyProtection="1">
      <alignment horizontal="center"/>
      <protection locked="0"/>
    </xf>
    <xf numFmtId="0" fontId="0" fillId="0" borderId="0" xfId="171" applyFont="1" applyAlignment="1">
      <alignment horizontal="left" vertical="center" wrapText="1"/>
    </xf>
    <xf numFmtId="0" fontId="3" fillId="0" borderId="0" xfId="171" applyAlignment="1">
      <alignment horizontal="left" vertical="center" wrapText="1"/>
    </xf>
    <xf numFmtId="4" fontId="7" fillId="32" borderId="83" xfId="186" applyNumberFormat="1" applyFont="1" applyFill="1" applyBorder="1" applyAlignment="1">
      <alignment horizontal="center" vertical="center"/>
    </xf>
    <xf numFmtId="4" fontId="7" fillId="32" borderId="64" xfId="186" applyNumberFormat="1" applyFont="1" applyFill="1" applyBorder="1" applyAlignment="1">
      <alignment horizontal="center" vertical="center"/>
    </xf>
    <xf numFmtId="4" fontId="7" fillId="32" borderId="84" xfId="186" applyNumberFormat="1" applyFont="1" applyFill="1" applyBorder="1" applyAlignment="1">
      <alignment horizontal="center" vertical="center"/>
    </xf>
    <xf numFmtId="4" fontId="7" fillId="32" borderId="85" xfId="186" applyNumberFormat="1" applyFont="1" applyFill="1" applyBorder="1" applyAlignment="1">
      <alignment horizontal="center" vertical="center"/>
    </xf>
    <xf numFmtId="4" fontId="7" fillId="32" borderId="87" xfId="186" applyNumberFormat="1" applyFont="1" applyFill="1" applyBorder="1" applyAlignment="1">
      <alignment horizontal="center" vertical="center"/>
    </xf>
    <xf numFmtId="4" fontId="7" fillId="32" borderId="30" xfId="186" applyNumberFormat="1" applyFont="1" applyFill="1" applyBorder="1" applyAlignment="1">
      <alignment horizontal="center" vertical="center"/>
    </xf>
    <xf numFmtId="4" fontId="5" fillId="32" borderId="84" xfId="186" applyNumberFormat="1" applyFont="1" applyFill="1" applyBorder="1" applyAlignment="1">
      <alignment horizontal="center" vertical="center"/>
    </xf>
    <xf numFmtId="4" fontId="5" fillId="32" borderId="85" xfId="186" applyNumberFormat="1" applyFont="1" applyFill="1" applyBorder="1" applyAlignment="1">
      <alignment horizontal="center" vertical="center"/>
    </xf>
    <xf numFmtId="4" fontId="5" fillId="32" borderId="86" xfId="186" applyNumberFormat="1" applyFont="1" applyFill="1" applyBorder="1" applyAlignment="1">
      <alignment horizontal="center" vertical="center"/>
    </xf>
    <xf numFmtId="4" fontId="5" fillId="32" borderId="87" xfId="186" applyNumberFormat="1" applyFont="1" applyFill="1" applyBorder="1" applyAlignment="1">
      <alignment horizontal="center" vertical="center"/>
    </xf>
    <xf numFmtId="4" fontId="5" fillId="32" borderId="30" xfId="186" applyNumberFormat="1" applyFont="1" applyFill="1" applyBorder="1" applyAlignment="1">
      <alignment horizontal="center" vertical="center"/>
    </xf>
    <xf numFmtId="4" fontId="5" fillId="32" borderId="65" xfId="186" applyNumberFormat="1" applyFont="1" applyFill="1" applyBorder="1" applyAlignment="1">
      <alignment horizontal="center" vertical="center"/>
    </xf>
    <xf numFmtId="0" fontId="5" fillId="32" borderId="83" xfId="186" applyFont="1" applyFill="1" applyBorder="1" applyAlignment="1">
      <alignment horizontal="center" vertical="center"/>
    </xf>
    <xf numFmtId="0" fontId="5" fillId="32" borderId="64" xfId="186" applyFont="1" applyFill="1" applyBorder="1" applyAlignment="1">
      <alignment horizontal="center" vertical="center"/>
    </xf>
    <xf numFmtId="0" fontId="20" fillId="32" borderId="34" xfId="0" applyFont="1" applyFill="1" applyBorder="1" applyAlignment="1">
      <alignment horizontal="center" vertical="center"/>
    </xf>
    <xf numFmtId="0" fontId="20" fillId="32" borderId="47" xfId="0" applyFont="1" applyFill="1" applyBorder="1" applyAlignment="1">
      <alignment horizontal="center" vertical="center"/>
    </xf>
    <xf numFmtId="0" fontId="20" fillId="32" borderId="39" xfId="0" applyFont="1" applyFill="1" applyBorder="1" applyAlignment="1">
      <alignment horizontal="center" vertical="center"/>
    </xf>
    <xf numFmtId="4" fontId="5" fillId="32" borderId="83" xfId="186" applyNumberFormat="1" applyFont="1" applyFill="1" applyBorder="1" applyAlignment="1">
      <alignment horizontal="center" vertical="center"/>
    </xf>
    <xf numFmtId="4" fontId="5" fillId="32" borderId="64" xfId="186" applyNumberFormat="1" applyFont="1" applyFill="1" applyBorder="1" applyAlignment="1">
      <alignment horizontal="center" vertical="center"/>
    </xf>
    <xf numFmtId="0" fontId="3" fillId="32" borderId="17" xfId="186" applyFill="1" applyBorder="1" applyAlignment="1">
      <alignment horizontal="center" wrapText="1"/>
    </xf>
    <xf numFmtId="4" fontId="5" fillId="32" borderId="16" xfId="186" applyNumberFormat="1" applyFont="1" applyFill="1" applyBorder="1" applyAlignment="1">
      <alignment horizontal="left" vertical="center" wrapText="1"/>
    </xf>
    <xf numFmtId="4" fontId="5" fillId="32" borderId="0" xfId="186" applyNumberFormat="1" applyFont="1" applyFill="1" applyAlignment="1">
      <alignment horizontal="left" vertical="center" wrapText="1"/>
    </xf>
    <xf numFmtId="4" fontId="5" fillId="32" borderId="19" xfId="186" applyNumberFormat="1" applyFont="1" applyFill="1" applyBorder="1" applyAlignment="1">
      <alignment horizontal="left" vertical="center" wrapText="1"/>
    </xf>
    <xf numFmtId="0" fontId="5" fillId="32" borderId="17" xfId="186" applyFont="1" applyFill="1" applyBorder="1" applyAlignment="1">
      <alignment horizontal="center"/>
    </xf>
    <xf numFmtId="4" fontId="3" fillId="32" borderId="0" xfId="186" applyNumberFormat="1" applyFill="1" applyAlignment="1">
      <alignment horizontal="left" vertical="top" wrapText="1"/>
    </xf>
    <xf numFmtId="4" fontId="3" fillId="32" borderId="19" xfId="186" applyNumberFormat="1" applyFill="1" applyBorder="1" applyAlignment="1">
      <alignment horizontal="left" vertical="top" wrapText="1"/>
    </xf>
    <xf numFmtId="0" fontId="3" fillId="32" borderId="17" xfId="186" applyFill="1" applyBorder="1" applyAlignment="1">
      <alignment horizontal="center"/>
    </xf>
    <xf numFmtId="4" fontId="5" fillId="32" borderId="16" xfId="186" applyNumberFormat="1" applyFont="1" applyFill="1" applyBorder="1" applyAlignment="1">
      <alignment horizontal="left" vertical="top" wrapText="1"/>
    </xf>
    <xf numFmtId="4" fontId="5" fillId="32" borderId="0" xfId="186" applyNumberFormat="1" applyFont="1" applyFill="1" applyAlignment="1">
      <alignment horizontal="left" vertical="top" wrapText="1"/>
    </xf>
    <xf numFmtId="4" fontId="5" fillId="32" borderId="19" xfId="186" applyNumberFormat="1" applyFont="1" applyFill="1" applyBorder="1" applyAlignment="1">
      <alignment horizontal="left" vertical="top" wrapText="1"/>
    </xf>
    <xf numFmtId="0" fontId="7" fillId="32" borderId="34" xfId="0" applyFont="1" applyFill="1" applyBorder="1" applyAlignment="1">
      <alignment horizontal="center" vertical="center"/>
    </xf>
    <xf numFmtId="0" fontId="7" fillId="32" borderId="47" xfId="0" applyFont="1" applyFill="1" applyBorder="1" applyAlignment="1">
      <alignment horizontal="center" vertical="center"/>
    </xf>
    <xf numFmtId="0" fontId="7" fillId="32" borderId="39" xfId="0" applyFont="1" applyFill="1" applyBorder="1" applyAlignment="1">
      <alignment horizontal="center" vertical="center"/>
    </xf>
    <xf numFmtId="0" fontId="7" fillId="32" borderId="88" xfId="0" applyFont="1" applyFill="1" applyBorder="1" applyAlignment="1">
      <alignment horizontal="center"/>
    </xf>
    <xf numFmtId="0" fontId="7" fillId="32" borderId="100" xfId="0" applyFont="1" applyFill="1" applyBorder="1" applyAlignment="1">
      <alignment horizontal="center"/>
    </xf>
    <xf numFmtId="0" fontId="5" fillId="32" borderId="40" xfId="0" applyFont="1" applyFill="1" applyBorder="1" applyAlignment="1">
      <alignment horizontal="center" vertical="center"/>
    </xf>
    <xf numFmtId="0" fontId="5" fillId="32" borderId="52" xfId="0" applyFont="1" applyFill="1" applyBorder="1" applyAlignment="1">
      <alignment horizontal="center" vertical="center"/>
    </xf>
    <xf numFmtId="4" fontId="5" fillId="0" borderId="33" xfId="186" applyNumberFormat="1" applyFont="1" applyBorder="1" applyAlignment="1">
      <alignment horizontal="center" vertical="center" wrapText="1"/>
    </xf>
    <xf numFmtId="4" fontId="5" fillId="0" borderId="27" xfId="186" applyNumberFormat="1" applyFont="1" applyBorder="1" applyAlignment="1">
      <alignment horizontal="center" vertical="center" wrapText="1"/>
    </xf>
    <xf numFmtId="4" fontId="5" fillId="0" borderId="28" xfId="186" applyNumberFormat="1" applyFont="1" applyBorder="1" applyAlignment="1">
      <alignment horizontal="center" vertical="center" wrapText="1"/>
    </xf>
    <xf numFmtId="0" fontId="5" fillId="0" borderId="33" xfId="186" applyFont="1" applyBorder="1" applyAlignment="1">
      <alignment horizontal="center" vertical="center" wrapText="1"/>
    </xf>
    <xf numFmtId="0" fontId="5" fillId="0" borderId="27" xfId="186" applyFont="1" applyBorder="1" applyAlignment="1">
      <alignment horizontal="center" vertical="center" wrapText="1"/>
    </xf>
    <xf numFmtId="0" fontId="5" fillId="0" borderId="28" xfId="186" applyFont="1" applyBorder="1" applyAlignment="1">
      <alignment horizontal="center" vertical="center" wrapText="1"/>
    </xf>
    <xf numFmtId="165" fontId="0" fillId="0" borderId="37" xfId="192" applyFont="1" applyBorder="1" applyAlignment="1" applyProtection="1">
      <alignment horizontal="center" vertical="center"/>
    </xf>
    <xf numFmtId="0" fontId="5" fillId="32" borderId="33" xfId="186" applyFont="1" applyFill="1" applyBorder="1" applyAlignment="1">
      <alignment horizontal="center" vertical="center"/>
    </xf>
    <xf numFmtId="0" fontId="5" fillId="32" borderId="27" xfId="186" applyFont="1" applyFill="1" applyBorder="1" applyAlignment="1">
      <alignment horizontal="center" vertical="center"/>
    </xf>
    <xf numFmtId="0" fontId="5" fillId="32" borderId="28" xfId="186" applyFont="1" applyFill="1" applyBorder="1" applyAlignment="1">
      <alignment horizontal="center" vertical="center"/>
    </xf>
    <xf numFmtId="165" fontId="3" fillId="32" borderId="33" xfId="192" applyFont="1" applyFill="1" applyBorder="1" applyAlignment="1" applyProtection="1">
      <alignment horizontal="center" vertical="center" wrapText="1"/>
    </xf>
    <xf numFmtId="165" fontId="3" fillId="32" borderId="27" xfId="192" applyFont="1" applyFill="1" applyBorder="1" applyAlignment="1" applyProtection="1">
      <alignment horizontal="center" vertical="center" wrapText="1"/>
    </xf>
    <xf numFmtId="165" fontId="3" fillId="32" borderId="28" xfId="192" applyFont="1" applyFill="1" applyBorder="1" applyAlignment="1" applyProtection="1">
      <alignment horizontal="center" vertical="center" wrapText="1"/>
    </xf>
    <xf numFmtId="0" fontId="23" fillId="0" borderId="37" xfId="30" applyFont="1" applyBorder="1" applyAlignment="1">
      <alignment horizontal="center" vertical="center"/>
    </xf>
    <xf numFmtId="0" fontId="23" fillId="0" borderId="29" xfId="30" applyFont="1" applyBorder="1" applyAlignment="1">
      <alignment horizontal="center" vertical="center"/>
    </xf>
    <xf numFmtId="0" fontId="23" fillId="0" borderId="26" xfId="30" applyFont="1" applyBorder="1" applyAlignment="1">
      <alignment horizontal="center" vertical="center"/>
    </xf>
    <xf numFmtId="0" fontId="23" fillId="32" borderId="37" xfId="30" applyFont="1" applyFill="1" applyBorder="1" applyAlignment="1">
      <alignment horizontal="center" vertical="center"/>
    </xf>
    <xf numFmtId="0" fontId="23" fillId="32" borderId="29" xfId="30" applyFont="1" applyFill="1" applyBorder="1" applyAlignment="1">
      <alignment horizontal="center" vertical="center"/>
    </xf>
    <xf numFmtId="0" fontId="23" fillId="32" borderId="26" xfId="30" applyFont="1" applyFill="1" applyBorder="1" applyAlignment="1">
      <alignment horizontal="center" vertical="center"/>
    </xf>
    <xf numFmtId="0" fontId="0" fillId="32" borderId="33" xfId="30" applyFont="1" applyFill="1" applyBorder="1" applyAlignment="1">
      <alignment vertical="center" wrapText="1"/>
    </xf>
    <xf numFmtId="0" fontId="1" fillId="32" borderId="27" xfId="46" applyFont="1" applyFill="1" applyBorder="1" applyAlignment="1">
      <alignment vertical="center"/>
    </xf>
    <xf numFmtId="0" fontId="1" fillId="32" borderId="28" xfId="46" applyFont="1" applyFill="1" applyBorder="1" applyAlignment="1">
      <alignment vertical="center"/>
    </xf>
    <xf numFmtId="0" fontId="0" fillId="0" borderId="33" xfId="30" applyFont="1" applyBorder="1" applyAlignment="1">
      <alignment vertical="center" wrapText="1"/>
    </xf>
    <xf numFmtId="0" fontId="1" fillId="0" borderId="27" xfId="46" applyFont="1" applyBorder="1" applyAlignment="1">
      <alignment vertical="center" wrapText="1"/>
    </xf>
    <xf numFmtId="0" fontId="1" fillId="0" borderId="28" xfId="46" applyFont="1" applyBorder="1" applyAlignment="1">
      <alignment vertical="center"/>
    </xf>
    <xf numFmtId="0" fontId="7" fillId="32" borderId="0" xfId="30" applyFont="1" applyFill="1" applyAlignment="1">
      <alignment horizontal="center" vertical="center"/>
    </xf>
    <xf numFmtId="0" fontId="1" fillId="32" borderId="27" xfId="46" applyFont="1" applyFill="1" applyBorder="1" applyAlignment="1">
      <alignment vertical="center" wrapText="1"/>
    </xf>
    <xf numFmtId="0" fontId="1" fillId="32" borderId="28" xfId="46" applyFont="1" applyFill="1" applyBorder="1" applyAlignment="1">
      <alignment vertical="center" wrapText="1"/>
    </xf>
    <xf numFmtId="0" fontId="22" fillId="39" borderId="34" xfId="30" applyFont="1" applyFill="1" applyBorder="1" applyAlignment="1">
      <alignment horizontal="center" vertical="center"/>
    </xf>
    <xf numFmtId="0" fontId="22" fillId="39" borderId="47" xfId="30" applyFont="1" applyFill="1" applyBorder="1" applyAlignment="1">
      <alignment horizontal="center" vertical="center"/>
    </xf>
    <xf numFmtId="0" fontId="22" fillId="39" borderId="39" xfId="30" applyFont="1" applyFill="1" applyBorder="1" applyAlignment="1">
      <alignment horizontal="center" vertical="center"/>
    </xf>
    <xf numFmtId="0" fontId="20" fillId="32" borderId="34" xfId="186" applyFont="1" applyFill="1" applyBorder="1" applyAlignment="1">
      <alignment horizontal="center" vertical="center"/>
    </xf>
    <xf numFmtId="0" fontId="20" fillId="32" borderId="47" xfId="186" applyFont="1" applyFill="1" applyBorder="1" applyAlignment="1">
      <alignment horizontal="center" vertical="center"/>
    </xf>
    <xf numFmtId="0" fontId="20" fillId="32" borderId="39" xfId="186" applyFont="1" applyFill="1" applyBorder="1" applyAlignment="1">
      <alignment horizontal="center" vertical="center"/>
    </xf>
    <xf numFmtId="0" fontId="73" fillId="32" borderId="14" xfId="30" applyFont="1" applyFill="1" applyBorder="1" applyAlignment="1">
      <alignment horizontal="center" vertical="center"/>
    </xf>
    <xf numFmtId="0" fontId="73" fillId="32" borderId="0" xfId="30" applyFont="1" applyFill="1" applyAlignment="1">
      <alignment horizontal="center" vertical="center"/>
    </xf>
    <xf numFmtId="0" fontId="23" fillId="32" borderId="48" xfId="30" applyFont="1" applyFill="1" applyBorder="1" applyAlignment="1">
      <alignment horizontal="center" vertical="center"/>
    </xf>
    <xf numFmtId="0" fontId="23" fillId="32" borderId="49" xfId="30" applyFont="1" applyFill="1" applyBorder="1" applyAlignment="1">
      <alignment horizontal="center" vertical="center"/>
    </xf>
    <xf numFmtId="0" fontId="23" fillId="32" borderId="50" xfId="30" applyFont="1" applyFill="1" applyBorder="1" applyAlignment="1">
      <alignment horizontal="center" vertical="center"/>
    </xf>
    <xf numFmtId="0" fontId="23" fillId="32" borderId="14" xfId="30" applyFont="1" applyFill="1" applyBorder="1" applyAlignment="1">
      <alignment horizontal="center" vertical="center"/>
    </xf>
    <xf numFmtId="0" fontId="23" fillId="32" borderId="0" xfId="30" applyFont="1" applyFill="1" applyAlignment="1">
      <alignment horizontal="center" vertical="center"/>
    </xf>
    <xf numFmtId="0" fontId="23" fillId="32" borderId="40" xfId="30" applyFont="1" applyFill="1" applyBorder="1" applyAlignment="1">
      <alignment horizontal="center" vertical="center"/>
    </xf>
    <xf numFmtId="0" fontId="7" fillId="32" borderId="61" xfId="0" applyFont="1" applyFill="1" applyBorder="1" applyAlignment="1">
      <alignment horizontal="center" vertical="center" wrapText="1"/>
    </xf>
    <xf numFmtId="0" fontId="7" fillId="32" borderId="63" xfId="0" applyFont="1" applyFill="1" applyBorder="1" applyAlignment="1">
      <alignment horizontal="center" vertical="center" wrapText="1"/>
    </xf>
    <xf numFmtId="0" fontId="20" fillId="32" borderId="34" xfId="186" applyFont="1" applyFill="1" applyBorder="1" applyAlignment="1">
      <alignment horizontal="center" vertical="center" wrapText="1"/>
    </xf>
    <xf numFmtId="0" fontId="20" fillId="32" borderId="47" xfId="186" applyFont="1" applyFill="1" applyBorder="1" applyAlignment="1">
      <alignment horizontal="center" vertical="center" wrapText="1"/>
    </xf>
    <xf numFmtId="0" fontId="20" fillId="32" borderId="39" xfId="186" applyFont="1" applyFill="1" applyBorder="1" applyAlignment="1">
      <alignment horizontal="center" vertical="center" wrapText="1"/>
    </xf>
    <xf numFmtId="0" fontId="6" fillId="32" borderId="61" xfId="0" applyFont="1" applyFill="1" applyBorder="1" applyAlignment="1">
      <alignment horizontal="left" vertical="center" wrapText="1"/>
    </xf>
    <xf numFmtId="0" fontId="6" fillId="32" borderId="77" xfId="0" applyFont="1" applyFill="1" applyBorder="1" applyAlignment="1">
      <alignment horizontal="left" vertical="center" wrapText="1"/>
    </xf>
    <xf numFmtId="0" fontId="6" fillId="32" borderId="113" xfId="0" applyFont="1" applyFill="1" applyBorder="1" applyAlignment="1">
      <alignment horizontal="left" vertical="center" wrapText="1"/>
    </xf>
    <xf numFmtId="0" fontId="6" fillId="32" borderId="26" xfId="0" applyFont="1" applyFill="1" applyBorder="1" applyAlignment="1">
      <alignment horizontal="left" vertical="center" wrapText="1"/>
    </xf>
    <xf numFmtId="0" fontId="6" fillId="32" borderId="115" xfId="0" applyFont="1" applyFill="1" applyBorder="1" applyAlignment="1">
      <alignment horizontal="left" vertical="center" wrapText="1"/>
    </xf>
    <xf numFmtId="0" fontId="6" fillId="32" borderId="116" xfId="0" applyFont="1" applyFill="1" applyBorder="1" applyAlignment="1">
      <alignment horizontal="left" vertical="center" wrapText="1"/>
    </xf>
    <xf numFmtId="0" fontId="6" fillId="32" borderId="127" xfId="0" applyFont="1" applyFill="1" applyBorder="1" applyAlignment="1">
      <alignment horizontal="left" vertical="center" wrapText="1"/>
    </xf>
    <xf numFmtId="0" fontId="6" fillId="32" borderId="117" xfId="0" applyFont="1" applyFill="1" applyBorder="1" applyAlignment="1">
      <alignment horizontal="left" vertical="center" wrapText="1"/>
    </xf>
    <xf numFmtId="0" fontId="7" fillId="32" borderId="82" xfId="0" applyFont="1" applyFill="1" applyBorder="1" applyAlignment="1">
      <alignment horizontal="center" vertical="center" wrapText="1"/>
    </xf>
    <xf numFmtId="0" fontId="7" fillId="32" borderId="35" xfId="0" applyFont="1" applyFill="1" applyBorder="1" applyAlignment="1">
      <alignment horizontal="center" vertical="center" wrapText="1"/>
    </xf>
    <xf numFmtId="0" fontId="7" fillId="32" borderId="48" xfId="0" applyFont="1" applyFill="1" applyBorder="1" applyAlignment="1">
      <alignment horizontal="left" vertical="center" wrapText="1"/>
    </xf>
    <xf numFmtId="0" fontId="7" fillId="32" borderId="76" xfId="0" applyFont="1" applyFill="1" applyBorder="1" applyAlignment="1">
      <alignment horizontal="left" vertical="center" wrapText="1"/>
    </xf>
    <xf numFmtId="0" fontId="7" fillId="32" borderId="34" xfId="0" applyFont="1" applyFill="1" applyBorder="1" applyAlignment="1">
      <alignment horizontal="left" vertical="center" wrapText="1"/>
    </xf>
    <xf numFmtId="0" fontId="7" fillId="32" borderId="80" xfId="0" applyFont="1" applyFill="1" applyBorder="1" applyAlignment="1">
      <alignment horizontal="left" vertical="center" wrapText="1"/>
    </xf>
    <xf numFmtId="0" fontId="7" fillId="32" borderId="34" xfId="0" applyFont="1" applyFill="1" applyBorder="1" applyAlignment="1">
      <alignment horizontal="left" vertical="center"/>
    </xf>
    <xf numFmtId="0" fontId="7" fillId="32" borderId="80" xfId="0" applyFont="1" applyFill="1" applyBorder="1" applyAlignment="1">
      <alignment horizontal="left" vertical="center"/>
    </xf>
    <xf numFmtId="0" fontId="23" fillId="32" borderId="34" xfId="30" applyFont="1" applyFill="1" applyBorder="1" applyAlignment="1">
      <alignment horizontal="center" vertical="center"/>
    </xf>
    <xf numFmtId="0" fontId="23" fillId="32" borderId="47" xfId="30" applyFont="1" applyFill="1" applyBorder="1" applyAlignment="1">
      <alignment horizontal="center" vertical="center"/>
    </xf>
    <xf numFmtId="0" fontId="23" fillId="32" borderId="39" xfId="30" applyFont="1" applyFill="1" applyBorder="1" applyAlignment="1">
      <alignment horizontal="center" vertical="center"/>
    </xf>
    <xf numFmtId="0" fontId="6" fillId="32" borderId="110" xfId="0" applyFont="1" applyFill="1" applyBorder="1" applyAlignment="1">
      <alignment horizontal="left" vertical="center" wrapText="1"/>
    </xf>
    <xf numFmtId="0" fontId="6" fillId="32" borderId="111" xfId="0" applyFont="1" applyFill="1" applyBorder="1" applyAlignment="1">
      <alignment horizontal="left" vertical="center" wrapText="1"/>
    </xf>
    <xf numFmtId="0" fontId="6" fillId="35" borderId="113" xfId="0" applyFont="1" applyFill="1" applyBorder="1" applyAlignment="1">
      <alignment horizontal="left" vertical="center" wrapText="1"/>
    </xf>
    <xf numFmtId="0" fontId="6" fillId="35" borderId="26" xfId="0" applyFont="1" applyFill="1" applyBorder="1" applyAlignment="1">
      <alignment horizontal="left" vertical="center" wrapText="1"/>
    </xf>
    <xf numFmtId="0" fontId="26" fillId="32" borderId="0" xfId="30" applyFont="1" applyFill="1" applyAlignment="1">
      <alignment horizontal="center" vertical="center"/>
    </xf>
    <xf numFmtId="0" fontId="3" fillId="32" borderId="33" xfId="30" applyFill="1" applyBorder="1" applyAlignment="1">
      <alignment vertical="center" wrapText="1"/>
    </xf>
    <xf numFmtId="0" fontId="57" fillId="32" borderId="27" xfId="46" applyFill="1" applyBorder="1" applyAlignment="1">
      <alignment vertical="center"/>
    </xf>
    <xf numFmtId="0" fontId="57" fillId="32" borderId="28" xfId="46" applyFill="1" applyBorder="1" applyAlignment="1">
      <alignment vertical="center"/>
    </xf>
    <xf numFmtId="0" fontId="57" fillId="32" borderId="27" xfId="46" applyFill="1" applyBorder="1" applyAlignment="1">
      <alignment vertical="center" wrapText="1"/>
    </xf>
    <xf numFmtId="0" fontId="57" fillId="32" borderId="28" xfId="46" applyFill="1" applyBorder="1" applyAlignment="1">
      <alignment vertical="center" wrapText="1"/>
    </xf>
    <xf numFmtId="0" fontId="57" fillId="0" borderId="27" xfId="46" applyBorder="1" applyAlignment="1">
      <alignment vertical="center" wrapText="1"/>
    </xf>
    <xf numFmtId="0" fontId="57" fillId="0" borderId="28" xfId="46" applyBorder="1" applyAlignment="1">
      <alignment vertical="center"/>
    </xf>
    <xf numFmtId="0" fontId="6" fillId="32" borderId="0" xfId="0" applyFont="1" applyFill="1" applyAlignment="1">
      <alignment horizontal="left" vertical="center" wrapText="1"/>
    </xf>
    <xf numFmtId="0" fontId="7" fillId="0" borderId="34" xfId="174" applyFont="1" applyBorder="1" applyAlignment="1">
      <alignment horizontal="center" vertical="center" wrapText="1"/>
    </xf>
    <xf numFmtId="0" fontId="7" fillId="0" borderId="47" xfId="174" applyFont="1" applyBorder="1" applyAlignment="1">
      <alignment horizontal="center" vertical="center" wrapText="1"/>
    </xf>
    <xf numFmtId="0" fontId="7" fillId="0" borderId="80" xfId="174" applyFont="1" applyBorder="1" applyAlignment="1">
      <alignment horizontal="center" vertical="center" wrapText="1"/>
    </xf>
    <xf numFmtId="0" fontId="5" fillId="30" borderId="42" xfId="174" applyFont="1" applyFill="1" applyBorder="1" applyAlignment="1">
      <alignment horizontal="left" vertical="center" wrapText="1"/>
    </xf>
    <xf numFmtId="0" fontId="5" fillId="30" borderId="43" xfId="174" applyFont="1" applyFill="1" applyBorder="1" applyAlignment="1">
      <alignment horizontal="left" vertical="center" wrapText="1"/>
    </xf>
    <xf numFmtId="0" fontId="54" fillId="0" borderId="42" xfId="174" applyFont="1" applyBorder="1" applyAlignment="1">
      <alignment horizontal="left" vertical="center" wrapText="1"/>
    </xf>
    <xf numFmtId="0" fontId="54" fillId="0" borderId="43" xfId="174" applyFont="1" applyBorder="1" applyAlignment="1">
      <alignment horizontal="left" vertical="center" wrapText="1"/>
    </xf>
    <xf numFmtId="0" fontId="7" fillId="32" borderId="42" xfId="184" applyFont="1" applyFill="1" applyBorder="1" applyAlignment="1">
      <alignment horizontal="left" vertical="center" wrapText="1"/>
    </xf>
    <xf numFmtId="0" fontId="7" fillId="32" borderId="43" xfId="184" applyFont="1" applyFill="1" applyBorder="1" applyAlignment="1">
      <alignment horizontal="left" vertical="center" wrapText="1"/>
    </xf>
    <xf numFmtId="0" fontId="4" fillId="32" borderId="48" xfId="171" applyFont="1" applyFill="1" applyBorder="1" applyAlignment="1">
      <alignment horizontal="center" vertical="center"/>
    </xf>
    <xf numFmtId="0" fontId="4" fillId="32" borderId="49" xfId="171" applyFont="1" applyFill="1" applyBorder="1" applyAlignment="1">
      <alignment horizontal="center" vertical="center"/>
    </xf>
    <xf numFmtId="0" fontId="4" fillId="32" borderId="50" xfId="171" applyFont="1" applyFill="1" applyBorder="1" applyAlignment="1">
      <alignment horizontal="center" vertical="center"/>
    </xf>
    <xf numFmtId="0" fontId="4" fillId="32" borderId="51" xfId="171" applyFont="1" applyFill="1" applyBorder="1" applyAlignment="1">
      <alignment horizontal="center" vertical="center"/>
    </xf>
    <xf numFmtId="0" fontId="4" fillId="32" borderId="15" xfId="171" applyFont="1" applyFill="1" applyBorder="1" applyAlignment="1">
      <alignment horizontal="center" vertical="center"/>
    </xf>
    <xf numFmtId="0" fontId="4" fillId="32" borderId="52" xfId="171" applyFont="1" applyFill="1" applyBorder="1" applyAlignment="1">
      <alignment horizontal="center" vertical="center"/>
    </xf>
    <xf numFmtId="0" fontId="7" fillId="32" borderId="48" xfId="171" applyFont="1" applyFill="1" applyBorder="1" applyAlignment="1">
      <alignment horizontal="center" vertical="center" wrapText="1"/>
    </xf>
    <xf numFmtId="0" fontId="7" fillId="32" borderId="49" xfId="171" applyFont="1" applyFill="1" applyBorder="1" applyAlignment="1">
      <alignment horizontal="center" vertical="center" wrapText="1"/>
    </xf>
    <xf numFmtId="0" fontId="7" fillId="32" borderId="76" xfId="171" applyFont="1" applyFill="1" applyBorder="1" applyAlignment="1">
      <alignment horizontal="center" vertical="center" wrapText="1"/>
    </xf>
    <xf numFmtId="0" fontId="3" fillId="32" borderId="82" xfId="30" applyFill="1" applyBorder="1" applyAlignment="1">
      <alignment vertical="center" wrapText="1"/>
    </xf>
    <xf numFmtId="0" fontId="57" fillId="32" borderId="81" xfId="46" applyFill="1" applyBorder="1" applyAlignment="1">
      <alignment vertical="center"/>
    </xf>
    <xf numFmtId="0" fontId="57" fillId="32" borderId="31" xfId="46" applyFill="1" applyBorder="1" applyAlignment="1">
      <alignment vertical="center"/>
    </xf>
    <xf numFmtId="0" fontId="23" fillId="32" borderId="82" xfId="30" applyFont="1" applyFill="1" applyBorder="1" applyAlignment="1">
      <alignment horizontal="center" vertical="center"/>
    </xf>
    <xf numFmtId="0" fontId="23" fillId="32" borderId="32" xfId="30" applyFont="1" applyFill="1" applyBorder="1" applyAlignment="1">
      <alignment horizontal="center" vertical="center"/>
    </xf>
    <xf numFmtId="0" fontId="23" fillId="32" borderId="35" xfId="30" applyFont="1" applyFill="1" applyBorder="1" applyAlignment="1">
      <alignment horizontal="center" vertical="center"/>
    </xf>
    <xf numFmtId="0" fontId="0" fillId="32" borderId="113" xfId="0" applyFill="1" applyBorder="1" applyAlignment="1">
      <alignment horizontal="left" vertical="center" wrapText="1"/>
    </xf>
    <xf numFmtId="0" fontId="0" fillId="32" borderId="61" xfId="0" applyFill="1" applyBorder="1" applyAlignment="1">
      <alignment horizontal="left" vertical="center" wrapText="1"/>
    </xf>
    <xf numFmtId="0" fontId="6" fillId="32" borderId="136" xfId="0" applyFont="1" applyFill="1" applyBorder="1" applyAlignment="1">
      <alignment horizontal="left" vertical="center" wrapText="1"/>
    </xf>
    <xf numFmtId="0" fontId="7" fillId="0" borderId="115" xfId="0" applyFont="1" applyBorder="1" applyAlignment="1">
      <alignment horizontal="left" vertical="center"/>
    </xf>
    <xf numFmtId="0" fontId="7" fillId="0" borderId="136" xfId="0" applyFont="1" applyBorder="1" applyAlignment="1">
      <alignment horizontal="left" vertical="center"/>
    </xf>
    <xf numFmtId="0" fontId="7" fillId="32" borderId="113" xfId="0" applyFont="1" applyFill="1" applyBorder="1" applyAlignment="1">
      <alignment horizontal="left" vertical="center" wrapText="1"/>
    </xf>
    <xf numFmtId="0" fontId="7" fillId="32" borderId="110" xfId="0" applyFont="1" applyFill="1" applyBorder="1" applyAlignment="1">
      <alignment horizontal="left" vertical="center" wrapText="1"/>
    </xf>
    <xf numFmtId="0" fontId="6" fillId="32" borderId="29" xfId="0" applyFont="1" applyFill="1" applyBorder="1" applyAlignment="1">
      <alignment horizontal="left" vertical="center" wrapText="1"/>
    </xf>
    <xf numFmtId="0" fontId="6" fillId="32" borderId="30" xfId="0" applyFont="1" applyFill="1" applyBorder="1" applyAlignment="1">
      <alignment horizontal="left" vertical="center" wrapText="1"/>
    </xf>
    <xf numFmtId="0" fontId="7" fillId="0" borderId="113" xfId="0" applyFont="1" applyBorder="1" applyAlignment="1">
      <alignment horizontal="left" vertical="center" wrapText="1"/>
    </xf>
    <xf numFmtId="0" fontId="7" fillId="0" borderId="29" xfId="0" applyFont="1" applyBorder="1" applyAlignment="1">
      <alignment horizontal="left" vertical="center" wrapText="1"/>
    </xf>
    <xf numFmtId="0" fontId="7" fillId="32" borderId="115" xfId="0" applyFont="1" applyFill="1" applyBorder="1" applyAlignment="1">
      <alignment horizontal="left" vertical="center" wrapText="1"/>
    </xf>
    <xf numFmtId="0" fontId="7" fillId="32" borderId="136" xfId="0" applyFont="1" applyFill="1" applyBorder="1" applyAlignment="1">
      <alignment horizontal="left" vertical="center" wrapText="1"/>
    </xf>
    <xf numFmtId="0" fontId="7" fillId="0" borderId="34" xfId="0" applyFont="1" applyBorder="1" applyAlignment="1">
      <alignment horizontal="left" vertical="center" wrapText="1"/>
    </xf>
    <xf numFmtId="0" fontId="0" fillId="32" borderId="51" xfId="0" applyFill="1" applyBorder="1" applyAlignment="1">
      <alignment horizontal="left" vertical="center" wrapText="1"/>
    </xf>
    <xf numFmtId="0" fontId="23" fillId="32" borderId="11" xfId="30" applyFont="1" applyFill="1" applyBorder="1" applyAlignment="1">
      <alignment horizontal="center" vertical="center"/>
    </xf>
    <xf numFmtId="0" fontId="0" fillId="32" borderId="110" xfId="0" applyFill="1" applyBorder="1" applyAlignment="1">
      <alignment horizontal="left" vertical="center" wrapText="1"/>
    </xf>
    <xf numFmtId="0" fontId="0" fillId="32" borderId="115" xfId="0" applyFill="1" applyBorder="1" applyAlignment="1">
      <alignment horizontal="left" vertical="center" wrapText="1"/>
    </xf>
    <xf numFmtId="0" fontId="0" fillId="32" borderId="34" xfId="0" applyFill="1" applyBorder="1" applyAlignment="1">
      <alignment horizontal="left" vertical="center" wrapText="1"/>
    </xf>
    <xf numFmtId="0" fontId="7" fillId="32" borderId="34" xfId="171" applyFont="1" applyFill="1" applyBorder="1" applyAlignment="1">
      <alignment horizontal="center" vertical="center"/>
    </xf>
    <xf numFmtId="0" fontId="7" fillId="32" borderId="39" xfId="171" applyFont="1" applyFill="1" applyBorder="1" applyAlignment="1">
      <alignment horizontal="center" vertical="center"/>
    </xf>
    <xf numFmtId="0" fontId="19" fillId="32" borderId="37" xfId="171" applyFont="1" applyFill="1" applyBorder="1" applyAlignment="1">
      <alignment horizontal="right" vertical="center"/>
    </xf>
    <xf numFmtId="0" fontId="19" fillId="32" borderId="26" xfId="171" applyFont="1" applyFill="1" applyBorder="1" applyAlignment="1">
      <alignment horizontal="right" vertical="center"/>
    </xf>
    <xf numFmtId="0" fontId="4" fillId="32" borderId="34" xfId="171" applyFont="1" applyFill="1" applyBorder="1" applyAlignment="1">
      <alignment horizontal="center" vertical="center"/>
    </xf>
    <xf numFmtId="0" fontId="4" fillId="32" borderId="47" xfId="171" applyFont="1" applyFill="1" applyBorder="1" applyAlignment="1">
      <alignment horizontal="center" vertical="center"/>
    </xf>
    <xf numFmtId="0" fontId="4" fillId="32" borderId="39" xfId="171" applyFont="1" applyFill="1" applyBorder="1" applyAlignment="1">
      <alignment horizontal="center" vertical="center"/>
    </xf>
    <xf numFmtId="0" fontId="4" fillId="32" borderId="34" xfId="0" applyFont="1" applyFill="1" applyBorder="1" applyAlignment="1">
      <alignment horizontal="center" vertical="center"/>
    </xf>
    <xf numFmtId="0" fontId="4" fillId="32" borderId="47" xfId="0" applyFont="1" applyFill="1" applyBorder="1" applyAlignment="1">
      <alignment horizontal="center" vertical="center"/>
    </xf>
    <xf numFmtId="0" fontId="4" fillId="32" borderId="39" xfId="0" applyFont="1" applyFill="1" applyBorder="1" applyAlignment="1">
      <alignment horizontal="center" vertical="center"/>
    </xf>
    <xf numFmtId="0" fontId="3" fillId="32" borderId="34" xfId="0" applyFont="1" applyFill="1" applyBorder="1" applyAlignment="1">
      <alignment horizontal="center" vertical="center" wrapText="1"/>
    </xf>
    <xf numFmtId="0" fontId="3" fillId="32" borderId="47" xfId="0" applyFont="1" applyFill="1" applyBorder="1" applyAlignment="1">
      <alignment horizontal="center" vertical="center" wrapText="1"/>
    </xf>
    <xf numFmtId="0" fontId="3" fillId="32" borderId="39" xfId="0" applyFont="1" applyFill="1" applyBorder="1" applyAlignment="1">
      <alignment horizontal="center" vertical="center" wrapText="1"/>
    </xf>
    <xf numFmtId="0" fontId="0" fillId="32" borderId="34" xfId="0" applyFill="1" applyBorder="1" applyAlignment="1">
      <alignment horizontal="center" vertical="center" wrapText="1"/>
    </xf>
    <xf numFmtId="0" fontId="0" fillId="32" borderId="47" xfId="0" applyFill="1" applyBorder="1" applyAlignment="1">
      <alignment horizontal="center" vertical="center" wrapText="1"/>
    </xf>
    <xf numFmtId="0" fontId="0" fillId="32" borderId="39" xfId="0" applyFill="1" applyBorder="1" applyAlignment="1">
      <alignment horizontal="center" vertical="center" wrapText="1"/>
    </xf>
    <xf numFmtId="10" fontId="3" fillId="32" borderId="88" xfId="121" applyNumberFormat="1" applyFill="1" applyBorder="1" applyAlignment="1" applyProtection="1">
      <alignment horizontal="center" vertical="center"/>
    </xf>
    <xf numFmtId="10" fontId="3" fillId="32" borderId="75" xfId="121" applyNumberFormat="1" applyFill="1" applyBorder="1" applyAlignment="1" applyProtection="1">
      <alignment horizontal="center" vertical="center"/>
    </xf>
    <xf numFmtId="0" fontId="7" fillId="39" borderId="34" xfId="0" applyFont="1" applyFill="1" applyBorder="1" applyAlignment="1">
      <alignment horizontal="center" vertical="center"/>
    </xf>
    <xf numFmtId="0" fontId="7" fillId="39" borderId="47" xfId="0" applyFont="1" applyFill="1" applyBorder="1" applyAlignment="1">
      <alignment horizontal="center" vertical="center"/>
    </xf>
    <xf numFmtId="0" fontId="7" fillId="39" borderId="39" xfId="0" applyFont="1" applyFill="1" applyBorder="1" applyAlignment="1">
      <alignment horizontal="center" vertical="center"/>
    </xf>
    <xf numFmtId="0" fontId="3" fillId="32" borderId="14" xfId="0" applyFont="1" applyFill="1" applyBorder="1" applyAlignment="1">
      <alignment horizontal="left" vertical="center"/>
    </xf>
    <xf numFmtId="0" fontId="7" fillId="32" borderId="39" xfId="0" applyFont="1" applyFill="1" applyBorder="1" applyAlignment="1">
      <alignment horizontal="left" vertical="center"/>
    </xf>
    <xf numFmtId="0" fontId="7" fillId="32" borderId="88" xfId="0" applyFont="1" applyFill="1" applyBorder="1" applyAlignment="1">
      <alignment horizontal="center" vertical="center"/>
    </xf>
    <xf numFmtId="0" fontId="7" fillId="32" borderId="100" xfId="0" applyFont="1" applyFill="1" applyBorder="1" applyAlignment="1">
      <alignment horizontal="center" vertical="center"/>
    </xf>
    <xf numFmtId="0" fontId="7" fillId="32" borderId="105" xfId="0" applyFont="1" applyFill="1" applyBorder="1" applyAlignment="1">
      <alignment horizontal="left" vertical="center" wrapText="1"/>
    </xf>
    <xf numFmtId="0" fontId="7" fillId="32" borderId="62" xfId="0" applyFont="1" applyFill="1" applyBorder="1" applyAlignment="1">
      <alignment horizontal="left" vertical="center" wrapText="1"/>
    </xf>
    <xf numFmtId="0" fontId="7" fillId="32" borderId="14" xfId="0" applyFont="1" applyFill="1" applyBorder="1" applyAlignment="1">
      <alignment horizontal="left" vertical="center" wrapText="1"/>
    </xf>
    <xf numFmtId="0" fontId="7" fillId="32" borderId="40" xfId="0" applyFont="1" applyFill="1" applyBorder="1" applyAlignment="1">
      <alignment horizontal="left" vertical="center" wrapText="1"/>
    </xf>
    <xf numFmtId="0" fontId="7" fillId="32" borderId="51" xfId="0" applyFont="1" applyFill="1" applyBorder="1" applyAlignment="1">
      <alignment horizontal="left" vertical="center" wrapText="1"/>
    </xf>
    <xf numFmtId="0" fontId="7" fillId="32" borderId="52" xfId="0" applyFont="1" applyFill="1" applyBorder="1" applyAlignment="1">
      <alignment horizontal="left" vertical="center" wrapText="1"/>
    </xf>
    <xf numFmtId="0" fontId="3" fillId="32" borderId="14" xfId="0" applyFont="1" applyFill="1" applyBorder="1" applyAlignment="1">
      <alignment horizontal="left" vertical="center" wrapText="1"/>
    </xf>
  </cellXfs>
  <cellStyles count="195">
    <cellStyle name="_x000d__x000a_JournalTemplate=C:\COMFO\CTALK\JOURSTD.TPL_x000d__x000a_LbStateAddress=3 3 0 251 1 89 2 311_x000d__x000a_LbStateJou" xfId="1" xr:uid="{00000000-0005-0000-0000-000000000000}"/>
    <cellStyle name="Bad" xfId="2" xr:uid="{00000000-0005-0000-0000-000001000000}"/>
    <cellStyle name="Calculation" xfId="3" xr:uid="{00000000-0005-0000-0000-000002000000}"/>
    <cellStyle name="Check Cell" xfId="4" xr:uid="{00000000-0005-0000-0000-000003000000}"/>
    <cellStyle name="Comma 2" xfId="5" xr:uid="{00000000-0005-0000-0000-000004000000}"/>
    <cellStyle name="Euro" xfId="6" xr:uid="{00000000-0005-0000-0000-000005000000}"/>
    <cellStyle name="Explanatory Text" xfId="7" xr:uid="{00000000-0005-0000-0000-000006000000}"/>
    <cellStyle name="Good" xfId="8" xr:uid="{00000000-0005-0000-0000-000007000000}"/>
    <cellStyle name="Heading 1" xfId="9" xr:uid="{00000000-0005-0000-0000-000008000000}"/>
    <cellStyle name="Heading 2" xfId="10" xr:uid="{00000000-0005-0000-0000-000009000000}"/>
    <cellStyle name="Heading 3" xfId="11" xr:uid="{00000000-0005-0000-0000-00000A000000}"/>
    <cellStyle name="Heading 4" xfId="12" xr:uid="{00000000-0005-0000-0000-00000B000000}"/>
    <cellStyle name="Hyperlink" xfId="13" builtinId="8"/>
    <cellStyle name="Input" xfId="14" xr:uid="{00000000-0005-0000-0000-00000D000000}"/>
    <cellStyle name="Komma 2" xfId="15" xr:uid="{00000000-0005-0000-0000-00000E000000}"/>
    <cellStyle name="Komma 3" xfId="16" xr:uid="{00000000-0005-0000-0000-00000F000000}"/>
    <cellStyle name="Linked Cell" xfId="17" xr:uid="{00000000-0005-0000-0000-000010000000}"/>
    <cellStyle name="Milliers 2" xfId="18" xr:uid="{00000000-0005-0000-0000-000011000000}"/>
    <cellStyle name="Milliers 5" xfId="19" xr:uid="{00000000-0005-0000-0000-000012000000}"/>
    <cellStyle name="Milliers 8" xfId="20" xr:uid="{00000000-0005-0000-0000-000013000000}"/>
    <cellStyle name="Neutral" xfId="21" xr:uid="{00000000-0005-0000-0000-000014000000}"/>
    <cellStyle name="Normal 10" xfId="22" xr:uid="{00000000-0005-0000-0000-000015000000}"/>
    <cellStyle name="Normal 13" xfId="23" xr:uid="{00000000-0005-0000-0000-000016000000}"/>
    <cellStyle name="Normal 14" xfId="24" xr:uid="{00000000-0005-0000-0000-000017000000}"/>
    <cellStyle name="Normal 15" xfId="25" xr:uid="{00000000-0005-0000-0000-000018000000}"/>
    <cellStyle name="Normal 16" xfId="26" xr:uid="{00000000-0005-0000-0000-000019000000}"/>
    <cellStyle name="Normal 17" xfId="27" xr:uid="{00000000-0005-0000-0000-00001A000000}"/>
    <cellStyle name="Normal 18" xfId="28" xr:uid="{00000000-0005-0000-0000-00001B000000}"/>
    <cellStyle name="Normal 19" xfId="29" xr:uid="{00000000-0005-0000-0000-00001C000000}"/>
    <cellStyle name="Normal 2" xfId="30" xr:uid="{00000000-0005-0000-0000-00001D000000}"/>
    <cellStyle name="Normal 2 11" xfId="31" xr:uid="{00000000-0005-0000-0000-00001E000000}"/>
    <cellStyle name="Normal 2 12" xfId="32" xr:uid="{00000000-0005-0000-0000-00001F000000}"/>
    <cellStyle name="Normal 2 13" xfId="33" xr:uid="{00000000-0005-0000-0000-000020000000}"/>
    <cellStyle name="Normal 2 2" xfId="34" xr:uid="{00000000-0005-0000-0000-000021000000}"/>
    <cellStyle name="Normal 2 2 2" xfId="35" xr:uid="{00000000-0005-0000-0000-000022000000}"/>
    <cellStyle name="Normal 20" xfId="36" xr:uid="{00000000-0005-0000-0000-000023000000}"/>
    <cellStyle name="Normal 21" xfId="37" xr:uid="{00000000-0005-0000-0000-000024000000}"/>
    <cellStyle name="Normal 22" xfId="38" xr:uid="{00000000-0005-0000-0000-000025000000}"/>
    <cellStyle name="Normal 23" xfId="39" xr:uid="{00000000-0005-0000-0000-000026000000}"/>
    <cellStyle name="Normal 24" xfId="40" xr:uid="{00000000-0005-0000-0000-000027000000}"/>
    <cellStyle name="Normal 25" xfId="41" xr:uid="{00000000-0005-0000-0000-000028000000}"/>
    <cellStyle name="Normal 26" xfId="42" xr:uid="{00000000-0005-0000-0000-000029000000}"/>
    <cellStyle name="Normal 27" xfId="43" xr:uid="{00000000-0005-0000-0000-00002A000000}"/>
    <cellStyle name="Normal 28" xfId="44" xr:uid="{00000000-0005-0000-0000-00002B000000}"/>
    <cellStyle name="Normal 29" xfId="45" xr:uid="{00000000-0005-0000-0000-00002C000000}"/>
    <cellStyle name="Normal 3" xfId="46" xr:uid="{00000000-0005-0000-0000-00002D000000}"/>
    <cellStyle name="Normal 3 2" xfId="47" xr:uid="{00000000-0005-0000-0000-00002E000000}"/>
    <cellStyle name="Normal 3 3" xfId="48" xr:uid="{00000000-0005-0000-0000-00002F000000}"/>
    <cellStyle name="Normal 30" xfId="49" xr:uid="{00000000-0005-0000-0000-000030000000}"/>
    <cellStyle name="Normal 31" xfId="50" xr:uid="{00000000-0005-0000-0000-000031000000}"/>
    <cellStyle name="Normal 32" xfId="51" xr:uid="{00000000-0005-0000-0000-000032000000}"/>
    <cellStyle name="Normal 33" xfId="52" xr:uid="{00000000-0005-0000-0000-000033000000}"/>
    <cellStyle name="Normal 34" xfId="53" xr:uid="{00000000-0005-0000-0000-000034000000}"/>
    <cellStyle name="Normal 35" xfId="54" xr:uid="{00000000-0005-0000-0000-000035000000}"/>
    <cellStyle name="Normal 36" xfId="55" xr:uid="{00000000-0005-0000-0000-000036000000}"/>
    <cellStyle name="Normal 37" xfId="56" xr:uid="{00000000-0005-0000-0000-000037000000}"/>
    <cellStyle name="Normal 38" xfId="57" xr:uid="{00000000-0005-0000-0000-000038000000}"/>
    <cellStyle name="Normal 39" xfId="58" xr:uid="{00000000-0005-0000-0000-000039000000}"/>
    <cellStyle name="Normal 4" xfId="59" xr:uid="{00000000-0005-0000-0000-00003A000000}"/>
    <cellStyle name="Normal 40" xfId="60" xr:uid="{00000000-0005-0000-0000-00003B000000}"/>
    <cellStyle name="Normal 41" xfId="61" xr:uid="{00000000-0005-0000-0000-00003C000000}"/>
    <cellStyle name="Normal 42" xfId="62" xr:uid="{00000000-0005-0000-0000-00003D000000}"/>
    <cellStyle name="Normal 43" xfId="63" xr:uid="{00000000-0005-0000-0000-00003E000000}"/>
    <cellStyle name="Normal 44" xfId="64" xr:uid="{00000000-0005-0000-0000-00003F000000}"/>
    <cellStyle name="Normal 45" xfId="65" xr:uid="{00000000-0005-0000-0000-000040000000}"/>
    <cellStyle name="Normal 46" xfId="66" xr:uid="{00000000-0005-0000-0000-000041000000}"/>
    <cellStyle name="Normal 47" xfId="67" xr:uid="{00000000-0005-0000-0000-000042000000}"/>
    <cellStyle name="Normal 48" xfId="68" xr:uid="{00000000-0005-0000-0000-000043000000}"/>
    <cellStyle name="Normal 49" xfId="69" xr:uid="{00000000-0005-0000-0000-000044000000}"/>
    <cellStyle name="Normal 50" xfId="70" xr:uid="{00000000-0005-0000-0000-000045000000}"/>
    <cellStyle name="Normal 51" xfId="71" xr:uid="{00000000-0005-0000-0000-000046000000}"/>
    <cellStyle name="Normal 52" xfId="72" xr:uid="{00000000-0005-0000-0000-000047000000}"/>
    <cellStyle name="Normal 53" xfId="73" xr:uid="{00000000-0005-0000-0000-000048000000}"/>
    <cellStyle name="Normal 54" xfId="74" xr:uid="{00000000-0005-0000-0000-000049000000}"/>
    <cellStyle name="Normal 56" xfId="75" xr:uid="{00000000-0005-0000-0000-00004A000000}"/>
    <cellStyle name="Normal 57" xfId="76" xr:uid="{00000000-0005-0000-0000-00004B000000}"/>
    <cellStyle name="Normal 58" xfId="77" xr:uid="{00000000-0005-0000-0000-00004C000000}"/>
    <cellStyle name="Normal 59" xfId="78" xr:uid="{00000000-0005-0000-0000-00004D000000}"/>
    <cellStyle name="Normal 60" xfId="79" xr:uid="{00000000-0005-0000-0000-00004E000000}"/>
    <cellStyle name="Normal 61" xfId="80" xr:uid="{00000000-0005-0000-0000-00004F000000}"/>
    <cellStyle name="Normal 62" xfId="81" xr:uid="{00000000-0005-0000-0000-000050000000}"/>
    <cellStyle name="Normal 63" xfId="82" xr:uid="{00000000-0005-0000-0000-000051000000}"/>
    <cellStyle name="Normal 64" xfId="83" xr:uid="{00000000-0005-0000-0000-000052000000}"/>
    <cellStyle name="Normal 65" xfId="84" xr:uid="{00000000-0005-0000-0000-000053000000}"/>
    <cellStyle name="Normal 66" xfId="85" xr:uid="{00000000-0005-0000-0000-000054000000}"/>
    <cellStyle name="Normal 67" xfId="86" xr:uid="{00000000-0005-0000-0000-000055000000}"/>
    <cellStyle name="Normal 68" xfId="87" xr:uid="{00000000-0005-0000-0000-000056000000}"/>
    <cellStyle name="Normal 69" xfId="88" xr:uid="{00000000-0005-0000-0000-000057000000}"/>
    <cellStyle name="Normal 70" xfId="89" xr:uid="{00000000-0005-0000-0000-000058000000}"/>
    <cellStyle name="Normal 71" xfId="90" xr:uid="{00000000-0005-0000-0000-000059000000}"/>
    <cellStyle name="Normal 72" xfId="91" xr:uid="{00000000-0005-0000-0000-00005A000000}"/>
    <cellStyle name="Normal 73" xfId="92" xr:uid="{00000000-0005-0000-0000-00005B000000}"/>
    <cellStyle name="Normal 74" xfId="93" xr:uid="{00000000-0005-0000-0000-00005C000000}"/>
    <cellStyle name="Normal 75" xfId="94" xr:uid="{00000000-0005-0000-0000-00005D000000}"/>
    <cellStyle name="Normal 76" xfId="95" xr:uid="{00000000-0005-0000-0000-00005E000000}"/>
    <cellStyle name="Normal 77" xfId="96" xr:uid="{00000000-0005-0000-0000-00005F000000}"/>
    <cellStyle name="Normal 78" xfId="97" xr:uid="{00000000-0005-0000-0000-000060000000}"/>
    <cellStyle name="Normal 79" xfId="98" xr:uid="{00000000-0005-0000-0000-000061000000}"/>
    <cellStyle name="Normal 80" xfId="99" xr:uid="{00000000-0005-0000-0000-000062000000}"/>
    <cellStyle name="Normal 81" xfId="100" xr:uid="{00000000-0005-0000-0000-000063000000}"/>
    <cellStyle name="Normal 82" xfId="101" xr:uid="{00000000-0005-0000-0000-000064000000}"/>
    <cellStyle name="Normal 83" xfId="102" xr:uid="{00000000-0005-0000-0000-000065000000}"/>
    <cellStyle name="Normal 84" xfId="103" xr:uid="{00000000-0005-0000-0000-000066000000}"/>
    <cellStyle name="Normal 85" xfId="104" xr:uid="{00000000-0005-0000-0000-000067000000}"/>
    <cellStyle name="Normal 86" xfId="105" xr:uid="{00000000-0005-0000-0000-000068000000}"/>
    <cellStyle name="Normal 87" xfId="106" xr:uid="{00000000-0005-0000-0000-000069000000}"/>
    <cellStyle name="Normal 88" xfId="107" xr:uid="{00000000-0005-0000-0000-00006A000000}"/>
    <cellStyle name="Normal 89" xfId="108" xr:uid="{00000000-0005-0000-0000-00006B000000}"/>
    <cellStyle name="Normal 9" xfId="109" xr:uid="{00000000-0005-0000-0000-00006C000000}"/>
    <cellStyle name="Normal 90" xfId="110" xr:uid="{00000000-0005-0000-0000-00006D000000}"/>
    <cellStyle name="Normal 91" xfId="111" xr:uid="{00000000-0005-0000-0000-00006E000000}"/>
    <cellStyle name="Normal 92" xfId="112" xr:uid="{00000000-0005-0000-0000-00006F000000}"/>
    <cellStyle name="Normal 93" xfId="113" xr:uid="{00000000-0005-0000-0000-000070000000}"/>
    <cellStyle name="Normal 94" xfId="114" xr:uid="{00000000-0005-0000-0000-000071000000}"/>
    <cellStyle name="Normal 95 2" xfId="115" xr:uid="{00000000-0005-0000-0000-000072000000}"/>
    <cellStyle name="Normal_IMEA" xfId="116" xr:uid="{00000000-0005-0000-0000-000073000000}"/>
    <cellStyle name="Note" xfId="117" xr:uid="{00000000-0005-0000-0000-000074000000}"/>
    <cellStyle name="Output" xfId="118" xr:uid="{00000000-0005-0000-0000-000075000000}"/>
    <cellStyle name="Percent 2" xfId="119" xr:uid="{00000000-0005-0000-0000-000076000000}"/>
    <cellStyle name="Pourcentage 2" xfId="120" xr:uid="{00000000-0005-0000-0000-000077000000}"/>
    <cellStyle name="Procent" xfId="121" builtinId="5"/>
    <cellStyle name="Procent 2" xfId="122" xr:uid="{00000000-0005-0000-0000-000079000000}"/>
    <cellStyle name="Procent 3" xfId="123" xr:uid="{00000000-0005-0000-0000-00007A000000}"/>
    <cellStyle name="Procent 4" xfId="124" xr:uid="{00000000-0005-0000-0000-00007B000000}"/>
    <cellStyle name="Procent 5" xfId="125" xr:uid="{00000000-0005-0000-0000-00007C000000}"/>
    <cellStyle name="Procent 6" xfId="126" xr:uid="{00000000-0005-0000-0000-00007D000000}"/>
    <cellStyle name="SAPBEXaggData" xfId="127" xr:uid="{00000000-0005-0000-0000-00007E000000}"/>
    <cellStyle name="SAPBEXaggDataEmph" xfId="128" xr:uid="{00000000-0005-0000-0000-00007F000000}"/>
    <cellStyle name="SAPBEXaggItem" xfId="129" xr:uid="{00000000-0005-0000-0000-000080000000}"/>
    <cellStyle name="SAPBEXaggItemX" xfId="130" xr:uid="{00000000-0005-0000-0000-000081000000}"/>
    <cellStyle name="SAPBEXchaText" xfId="131" xr:uid="{00000000-0005-0000-0000-000082000000}"/>
    <cellStyle name="SAPBEXchaText 2" xfId="132" xr:uid="{00000000-0005-0000-0000-000083000000}"/>
    <cellStyle name="SAPBEXexcBad7" xfId="133" xr:uid="{00000000-0005-0000-0000-000084000000}"/>
    <cellStyle name="SAPBEXexcBad8" xfId="134" xr:uid="{00000000-0005-0000-0000-000085000000}"/>
    <cellStyle name="SAPBEXexcBad9" xfId="135" xr:uid="{00000000-0005-0000-0000-000086000000}"/>
    <cellStyle name="SAPBEXexcCritical4" xfId="136" xr:uid="{00000000-0005-0000-0000-000087000000}"/>
    <cellStyle name="SAPBEXexcCritical5" xfId="137" xr:uid="{00000000-0005-0000-0000-000088000000}"/>
    <cellStyle name="SAPBEXexcCritical6" xfId="138" xr:uid="{00000000-0005-0000-0000-000089000000}"/>
    <cellStyle name="SAPBEXexcGood1" xfId="139" xr:uid="{00000000-0005-0000-0000-00008A000000}"/>
    <cellStyle name="SAPBEXexcGood2" xfId="140" xr:uid="{00000000-0005-0000-0000-00008B000000}"/>
    <cellStyle name="SAPBEXexcGood3" xfId="141" xr:uid="{00000000-0005-0000-0000-00008C000000}"/>
    <cellStyle name="SAPBEXfilterDrill" xfId="142" xr:uid="{00000000-0005-0000-0000-00008D000000}"/>
    <cellStyle name="SAPBEXfilterItem" xfId="143" xr:uid="{00000000-0005-0000-0000-00008E000000}"/>
    <cellStyle name="SAPBEXfilterText" xfId="144" xr:uid="{00000000-0005-0000-0000-00008F000000}"/>
    <cellStyle name="SAPBEXformats" xfId="145" xr:uid="{00000000-0005-0000-0000-000090000000}"/>
    <cellStyle name="SAPBEXheaderItem" xfId="146" xr:uid="{00000000-0005-0000-0000-000091000000}"/>
    <cellStyle name="SAPBEXheaderText" xfId="147" xr:uid="{00000000-0005-0000-0000-000092000000}"/>
    <cellStyle name="SAPBEXHLevel0" xfId="148" xr:uid="{00000000-0005-0000-0000-000093000000}"/>
    <cellStyle name="SAPBEXHLevel0X" xfId="149" xr:uid="{00000000-0005-0000-0000-000094000000}"/>
    <cellStyle name="SAPBEXHLevel1" xfId="150" xr:uid="{00000000-0005-0000-0000-000095000000}"/>
    <cellStyle name="SAPBEXHLevel1X" xfId="151" xr:uid="{00000000-0005-0000-0000-000096000000}"/>
    <cellStyle name="SAPBEXHLevel2" xfId="152" xr:uid="{00000000-0005-0000-0000-000097000000}"/>
    <cellStyle name="SAPBEXHLevel2X" xfId="153" xr:uid="{00000000-0005-0000-0000-000098000000}"/>
    <cellStyle name="SAPBEXHLevel3" xfId="154" xr:uid="{00000000-0005-0000-0000-000099000000}"/>
    <cellStyle name="SAPBEXHLevel3X" xfId="155" xr:uid="{00000000-0005-0000-0000-00009A000000}"/>
    <cellStyle name="SAPBEXinputData" xfId="156" xr:uid="{00000000-0005-0000-0000-00009B000000}"/>
    <cellStyle name="SAPBEXresData" xfId="157" xr:uid="{00000000-0005-0000-0000-00009C000000}"/>
    <cellStyle name="SAPBEXresDataEmph" xfId="158" xr:uid="{00000000-0005-0000-0000-00009D000000}"/>
    <cellStyle name="SAPBEXresItem" xfId="159" xr:uid="{00000000-0005-0000-0000-00009E000000}"/>
    <cellStyle name="SAPBEXresItemX" xfId="160" xr:uid="{00000000-0005-0000-0000-00009F000000}"/>
    <cellStyle name="SAPBEXstdData" xfId="161" xr:uid="{00000000-0005-0000-0000-0000A0000000}"/>
    <cellStyle name="SAPBEXstdDataEmph" xfId="162" xr:uid="{00000000-0005-0000-0000-0000A1000000}"/>
    <cellStyle name="SAPBEXstdItem" xfId="163" xr:uid="{00000000-0005-0000-0000-0000A2000000}"/>
    <cellStyle name="SAPBEXstdItem 2" xfId="164" xr:uid="{00000000-0005-0000-0000-0000A3000000}"/>
    <cellStyle name="SAPBEXstdItemX" xfId="165" xr:uid="{00000000-0005-0000-0000-0000A4000000}"/>
    <cellStyle name="SAPBEXtitle" xfId="166" xr:uid="{00000000-0005-0000-0000-0000A5000000}"/>
    <cellStyle name="SAPBEXundefined" xfId="167" xr:uid="{00000000-0005-0000-0000-0000A6000000}"/>
    <cellStyle name="Sheet Title" xfId="168" xr:uid="{00000000-0005-0000-0000-0000A7000000}"/>
    <cellStyle name="Standaard" xfId="0" builtinId="0"/>
    <cellStyle name="Standaard 2" xfId="169" xr:uid="{00000000-0005-0000-0000-0000A9000000}"/>
    <cellStyle name="Standaard 2 2" xfId="170" xr:uid="{00000000-0005-0000-0000-0000AA000000}"/>
    <cellStyle name="Standaard 2 3" xfId="171" xr:uid="{00000000-0005-0000-0000-0000AB000000}"/>
    <cellStyle name="Standaard 2 4" xfId="172" xr:uid="{00000000-0005-0000-0000-0000AC000000}"/>
    <cellStyle name="Standaard 2_B2009_doorvervoer ELEK_MATRIX_versie DEF" xfId="173" xr:uid="{00000000-0005-0000-0000-0000AD000000}"/>
    <cellStyle name="Standaard 3" xfId="174" xr:uid="{00000000-0005-0000-0000-0000AE000000}"/>
    <cellStyle name="Standaard 3 2" xfId="175" xr:uid="{00000000-0005-0000-0000-0000AF000000}"/>
    <cellStyle name="Standaard 3 3" xfId="176" xr:uid="{00000000-0005-0000-0000-0000B0000000}"/>
    <cellStyle name="Standaard 4" xfId="177" xr:uid="{00000000-0005-0000-0000-0000B1000000}"/>
    <cellStyle name="Standaard 4 2" xfId="178" xr:uid="{00000000-0005-0000-0000-0000B2000000}"/>
    <cellStyle name="Standaard 4_B2009_doorvervoer ELEK_MATRIX_versie DEF" xfId="179" xr:uid="{00000000-0005-0000-0000-0000B3000000}"/>
    <cellStyle name="Standaard 5" xfId="180" xr:uid="{00000000-0005-0000-0000-0000B4000000}"/>
    <cellStyle name="Standaard 6" xfId="181" xr:uid="{00000000-0005-0000-0000-0000B5000000}"/>
    <cellStyle name="Standaard 7" xfId="182" xr:uid="{00000000-0005-0000-0000-0000B6000000}"/>
    <cellStyle name="Standaard 7 2" xfId="183" xr:uid="{00000000-0005-0000-0000-0000B7000000}"/>
    <cellStyle name="Standaard 8" xfId="184" xr:uid="{00000000-0005-0000-0000-0000B8000000}"/>
    <cellStyle name="Standaard_20100727 Rekenmodel NE5R v1.9" xfId="185" xr:uid="{00000000-0005-0000-0000-0000B9000000}"/>
    <cellStyle name="Standaard_Balans IL-Glob. PLAU" xfId="186" xr:uid="{00000000-0005-0000-0000-0000BA000000}"/>
    <cellStyle name="Standaard_Balans IL-Glob. PLAU 2" xfId="187" xr:uid="{00000000-0005-0000-0000-0000BB000000}"/>
    <cellStyle name="Stijl 1" xfId="188" xr:uid="{00000000-0005-0000-0000-0000BC000000}"/>
    <cellStyle name="Style 1" xfId="189" xr:uid="{00000000-0005-0000-0000-0000BD000000}"/>
    <cellStyle name="Title" xfId="190" xr:uid="{00000000-0005-0000-0000-0000BE000000}"/>
    <cellStyle name="Total" xfId="191" xr:uid="{00000000-0005-0000-0000-0000BF000000}"/>
    <cellStyle name="Valuta" xfId="194" builtinId="4"/>
    <cellStyle name="Valuta 2" xfId="192" xr:uid="{00000000-0005-0000-0000-0000C0000000}"/>
    <cellStyle name="Warning Text" xfId="193" xr:uid="{00000000-0005-0000-0000-0000C1000000}"/>
  </cellStyles>
  <dxfs count="57">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5.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3.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13</xdr:col>
      <xdr:colOff>19050</xdr:colOff>
      <xdr:row>34</xdr:row>
      <xdr:rowOff>0</xdr:rowOff>
    </xdr:from>
    <xdr:to>
      <xdr:col>13</xdr:col>
      <xdr:colOff>119063</xdr:colOff>
      <xdr:row>41</xdr:row>
      <xdr:rowOff>38100</xdr:rowOff>
    </xdr:to>
    <xdr:sp macro="" textlink="">
      <xdr:nvSpPr>
        <xdr:cNvPr id="47254" name="AutoShape 2">
          <a:extLst>
            <a:ext uri="{FF2B5EF4-FFF2-40B4-BE49-F238E27FC236}">
              <a16:creationId xmlns:a16="http://schemas.microsoft.com/office/drawing/2014/main" id="{29286435-CF18-413D-B605-60ECEF42A1D4}"/>
            </a:ext>
          </a:extLst>
        </xdr:cNvPr>
        <xdr:cNvSpPr>
          <a:spLocks/>
        </xdr:cNvSpPr>
      </xdr:nvSpPr>
      <xdr:spPr bwMode="auto">
        <a:xfrm>
          <a:off x="17604581" y="6792913"/>
          <a:ext cx="100013" cy="1698625"/>
        </a:xfrm>
        <a:prstGeom prst="rightBrace">
          <a:avLst>
            <a:gd name="adj1" fmla="val 18566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19050</xdr:colOff>
      <xdr:row>66</xdr:row>
      <xdr:rowOff>6350</xdr:rowOff>
    </xdr:from>
    <xdr:to>
      <xdr:col>13</xdr:col>
      <xdr:colOff>130968</xdr:colOff>
      <xdr:row>73</xdr:row>
      <xdr:rowOff>38100</xdr:rowOff>
    </xdr:to>
    <xdr:sp macro="" textlink="">
      <xdr:nvSpPr>
        <xdr:cNvPr id="48278" name="AutoShape 2">
          <a:extLst>
            <a:ext uri="{FF2B5EF4-FFF2-40B4-BE49-F238E27FC236}">
              <a16:creationId xmlns:a16="http://schemas.microsoft.com/office/drawing/2014/main" id="{262EECD2-220A-4FE4-B017-619C16A3C7C0}"/>
            </a:ext>
          </a:extLst>
        </xdr:cNvPr>
        <xdr:cNvSpPr>
          <a:spLocks/>
        </xdr:cNvSpPr>
      </xdr:nvSpPr>
      <xdr:spPr bwMode="auto">
        <a:xfrm>
          <a:off x="18378488" y="22187694"/>
          <a:ext cx="111918" cy="1698625"/>
        </a:xfrm>
        <a:prstGeom prst="rightBrace">
          <a:avLst>
            <a:gd name="adj1" fmla="val 19098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19050</xdr:colOff>
      <xdr:row>94</xdr:row>
      <xdr:rowOff>6350</xdr:rowOff>
    </xdr:from>
    <xdr:to>
      <xdr:col>12</xdr:col>
      <xdr:colOff>130968</xdr:colOff>
      <xdr:row>100</xdr:row>
      <xdr:rowOff>38100</xdr:rowOff>
    </xdr:to>
    <xdr:sp macro="" textlink="">
      <xdr:nvSpPr>
        <xdr:cNvPr id="2" name="AutoShape 2">
          <a:extLst>
            <a:ext uri="{FF2B5EF4-FFF2-40B4-BE49-F238E27FC236}">
              <a16:creationId xmlns:a16="http://schemas.microsoft.com/office/drawing/2014/main" id="{6493A4A7-2CF1-4C69-90B0-C290086BEC5A}"/>
            </a:ext>
          </a:extLst>
        </xdr:cNvPr>
        <xdr:cNvSpPr>
          <a:spLocks/>
        </xdr:cNvSpPr>
      </xdr:nvSpPr>
      <xdr:spPr bwMode="auto">
        <a:xfrm>
          <a:off x="17235488" y="32022256"/>
          <a:ext cx="111918" cy="1365250"/>
        </a:xfrm>
        <a:prstGeom prst="rightBrace">
          <a:avLst>
            <a:gd name="adj1" fmla="val 12914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19050</xdr:colOff>
      <xdr:row>32</xdr:row>
      <xdr:rowOff>6350</xdr:rowOff>
    </xdr:from>
    <xdr:to>
      <xdr:col>13</xdr:col>
      <xdr:colOff>130968</xdr:colOff>
      <xdr:row>39</xdr:row>
      <xdr:rowOff>38100</xdr:rowOff>
    </xdr:to>
    <xdr:sp macro="" textlink="">
      <xdr:nvSpPr>
        <xdr:cNvPr id="42340" name="AutoShape 2">
          <a:extLst>
            <a:ext uri="{FF2B5EF4-FFF2-40B4-BE49-F238E27FC236}">
              <a16:creationId xmlns:a16="http://schemas.microsoft.com/office/drawing/2014/main" id="{611A36E6-7A7A-4918-9601-5B46D5C48ECF}"/>
            </a:ext>
          </a:extLst>
        </xdr:cNvPr>
        <xdr:cNvSpPr>
          <a:spLocks/>
        </xdr:cNvSpPr>
      </xdr:nvSpPr>
      <xdr:spPr bwMode="auto">
        <a:xfrm>
          <a:off x="20283488" y="5983288"/>
          <a:ext cx="111918" cy="1365250"/>
        </a:xfrm>
        <a:prstGeom prst="rightBrace">
          <a:avLst>
            <a:gd name="adj1" fmla="val 12914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19050</xdr:colOff>
      <xdr:row>32</xdr:row>
      <xdr:rowOff>6350</xdr:rowOff>
    </xdr:from>
    <xdr:to>
      <xdr:col>13</xdr:col>
      <xdr:colOff>130968</xdr:colOff>
      <xdr:row>39</xdr:row>
      <xdr:rowOff>38100</xdr:rowOff>
    </xdr:to>
    <xdr:sp macro="" textlink="">
      <xdr:nvSpPr>
        <xdr:cNvPr id="4" name="AutoShape 2">
          <a:extLst>
            <a:ext uri="{FF2B5EF4-FFF2-40B4-BE49-F238E27FC236}">
              <a16:creationId xmlns:a16="http://schemas.microsoft.com/office/drawing/2014/main" id="{D9C0CEEB-02AA-4DC8-8FA3-3766C922E9B0}"/>
            </a:ext>
          </a:extLst>
        </xdr:cNvPr>
        <xdr:cNvSpPr>
          <a:spLocks/>
        </xdr:cNvSpPr>
      </xdr:nvSpPr>
      <xdr:spPr bwMode="auto">
        <a:xfrm>
          <a:off x="19392900" y="5788025"/>
          <a:ext cx="111918" cy="1165225"/>
        </a:xfrm>
        <a:prstGeom prst="rightBrace">
          <a:avLst>
            <a:gd name="adj1" fmla="val 12914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creg.be/F/Centers/OP/OP_EV/CREG/Dossier%202007/Nacalculatie/Nacalc20080215/Documents%20and%20Settings/htulpinck/Local%20Settings/Temporary%20Internet%20Files/OLK39B/Tariefvoorstel%20aansluitingen%202005"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Centers\OP\OP_EV\CREG\Dossier%202007\Nacalculatie\Nacalc20080215\Documents%20and%20Settings\htulpinck\Local%20Settings\Temporary%20Internet%20Files\OLK39B\Tariefvoorstel%20aansluitingen%2020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Centers/OP/OP_EV/CREG/Dossier%202007/Nacalculatie/Nacalc20080215/Documents%20and%20Settings/htulpinck/Local%20Settings/Temporary%20Internet%20Files/OLK39B/Tariefvoorstel%20aansluitingen%202005"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creg.be/WINNT/Profiles/gck162/Temporary%20Internet%20Files/OLK262/Comparaison%20Article%2018%20par%20IM.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WINNT/Profiles/gck162/Temporary%20Internet%20Files/OLK262/Comparaison%20Article%2018%20par%20IM.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AL"/>
      <sheetName val="VAN DEN BERG"/>
      <sheetName val="KABELNET"/>
      <sheetName val="INSTALLATIE"/>
      <sheetName val="UURLONEN"/>
      <sheetName val="MATERIEEL"/>
      <sheetName val="MATERIAAL"/>
      <sheetName val="Prijs klant LS"/>
      <sheetName val="Prijs klant HS"/>
      <sheetName val="OPBOUW FORFAIT PRIJZEN 2005"/>
      <sheetName val="BASISPRIJZEN UURLONEN"/>
      <sheetName val="BASISPRIJZEN MATERIEEL"/>
      <sheetName val="BASISPRIJZEN MATERIAAL"/>
      <sheetName val="ACTIVITEIT"/>
      <sheetName val="vertaaltabel_KOSTENGROE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38">
          <cell r="I138">
            <v>47.36</v>
          </cell>
        </row>
        <row r="158">
          <cell r="I158">
            <v>49.9</v>
          </cell>
        </row>
        <row r="159">
          <cell r="I159">
            <v>36.43</v>
          </cell>
        </row>
        <row r="160">
          <cell r="I160">
            <v>15.71</v>
          </cell>
        </row>
        <row r="188">
          <cell r="I188">
            <v>1.6</v>
          </cell>
        </row>
        <row r="189">
          <cell r="I189">
            <v>396.1</v>
          </cell>
        </row>
        <row r="190">
          <cell r="I190">
            <v>171.09</v>
          </cell>
        </row>
        <row r="191">
          <cell r="I191">
            <v>367.97</v>
          </cell>
        </row>
        <row r="192">
          <cell r="I192">
            <v>9.6</v>
          </cell>
        </row>
        <row r="195">
          <cell r="I195">
            <v>66.38</v>
          </cell>
        </row>
        <row r="198">
          <cell r="I198">
            <v>0.77</v>
          </cell>
        </row>
        <row r="199">
          <cell r="I199">
            <v>33.119999999999997</v>
          </cell>
        </row>
        <row r="200">
          <cell r="I200">
            <v>191</v>
          </cell>
        </row>
        <row r="201">
          <cell r="I201">
            <v>21.095700000000001</v>
          </cell>
        </row>
      </sheetData>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AL"/>
      <sheetName val="VAN DEN BERG"/>
      <sheetName val="KABELNET"/>
      <sheetName val="INSTALLATIE"/>
      <sheetName val="UURLONEN"/>
      <sheetName val="MATERIEEL"/>
      <sheetName val="MATERIAAL"/>
      <sheetName val="Prijs klant LS"/>
      <sheetName val="Prijs klant HS"/>
      <sheetName val="OPBOUW FORFAIT PRIJZEN 2005"/>
      <sheetName val="BASISPRIJZEN UURLONEN"/>
      <sheetName val="BASISPRIJZEN MATERIEEL"/>
      <sheetName val="BASISPRIJZEN MATERIA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38">
          <cell r="I138">
            <v>47.36</v>
          </cell>
        </row>
        <row r="158">
          <cell r="I158">
            <v>49.9</v>
          </cell>
        </row>
        <row r="159">
          <cell r="I159">
            <v>36.43</v>
          </cell>
        </row>
        <row r="160">
          <cell r="I160">
            <v>15.71</v>
          </cell>
        </row>
        <row r="188">
          <cell r="I188">
            <v>1.6</v>
          </cell>
        </row>
        <row r="189">
          <cell r="I189">
            <v>396.1</v>
          </cell>
        </row>
        <row r="190">
          <cell r="I190">
            <v>171.09</v>
          </cell>
        </row>
        <row r="191">
          <cell r="I191">
            <v>367.97</v>
          </cell>
        </row>
        <row r="192">
          <cell r="I192">
            <v>9.6</v>
          </cell>
        </row>
        <row r="195">
          <cell r="I195">
            <v>66.38</v>
          </cell>
        </row>
        <row r="198">
          <cell r="I198">
            <v>0.77</v>
          </cell>
        </row>
        <row r="199">
          <cell r="I199">
            <v>33.119999999999997</v>
          </cell>
        </row>
        <row r="200">
          <cell r="I200">
            <v>191</v>
          </cell>
        </row>
        <row r="201">
          <cell r="I201">
            <v>21.095700000000001</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AL"/>
      <sheetName val="VAN DEN BERG"/>
      <sheetName val="KABELNET"/>
      <sheetName val="INSTALLATIE"/>
      <sheetName val="UURLONEN"/>
      <sheetName val="MATERIEEL"/>
      <sheetName val="MATERIAAL"/>
      <sheetName val="Prijs klant LS"/>
      <sheetName val="Prijs klant HS"/>
      <sheetName val="OPBOUW FORFAIT PRIJZEN 2005"/>
      <sheetName val="BASISPRIJZEN UURLONEN"/>
      <sheetName val="BASISPRIJZEN MATERIEEL"/>
      <sheetName val="BASISPRIJZEN MATERIAAL"/>
      <sheetName val="ACTIVITEIT"/>
      <sheetName val="vertaaltabel_KOSTENGROEP"/>
      <sheetName val="afsch %"/>
      <sheetName val="vertaaltabel CRE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row r="138">
          <cell r="I138">
            <v>47.36</v>
          </cell>
        </row>
        <row r="158">
          <cell r="I158">
            <v>49.9</v>
          </cell>
        </row>
        <row r="159">
          <cell r="I159">
            <v>36.43</v>
          </cell>
        </row>
        <row r="160">
          <cell r="I160">
            <v>15.71</v>
          </cell>
        </row>
        <row r="188">
          <cell r="I188">
            <v>1.6</v>
          </cell>
        </row>
        <row r="189">
          <cell r="I189">
            <v>396.1</v>
          </cell>
        </row>
        <row r="190">
          <cell r="I190">
            <v>171.09</v>
          </cell>
        </row>
        <row r="191">
          <cell r="I191">
            <v>367.97</v>
          </cell>
        </row>
        <row r="192">
          <cell r="I192">
            <v>9.6</v>
          </cell>
        </row>
        <row r="195">
          <cell r="I195">
            <v>66.38</v>
          </cell>
        </row>
        <row r="198">
          <cell r="I198">
            <v>0.77</v>
          </cell>
        </row>
        <row r="199">
          <cell r="I199">
            <v>33.119999999999997</v>
          </cell>
        </row>
        <row r="200">
          <cell r="I200">
            <v>191</v>
          </cell>
        </row>
        <row r="201">
          <cell r="I201">
            <v>21.095700000000001</v>
          </cell>
        </row>
      </sheetData>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 2003"/>
      <sheetName val="Budget 2004"/>
      <sheetName val="Codes des IM"/>
      <sheetName val="Résultats par IM &amp; par Groupe"/>
    </sheetNames>
    <sheetDataSet>
      <sheetData sheetId="0" refreshError="1"/>
      <sheetData sheetId="1" refreshError="1"/>
      <sheetData sheetId="2" refreshError="1">
        <row r="2">
          <cell r="B2" t="str">
            <v>INTERCOMMUNALES</v>
          </cell>
          <cell r="C2" t="str">
            <v>CODES</v>
          </cell>
          <cell r="D2" t="str">
            <v>CODES</v>
          </cell>
        </row>
        <row r="3">
          <cell r="B3" t="str">
            <v>(IN100)</v>
          </cell>
          <cell r="D3" t="str">
            <v>Langues</v>
          </cell>
        </row>
        <row r="4">
          <cell r="B4" t="str">
            <v>Imea</v>
          </cell>
          <cell r="C4">
            <v>2911</v>
          </cell>
          <cell r="D4">
            <v>1</v>
          </cell>
        </row>
        <row r="5">
          <cell r="B5" t="str">
            <v>Intergem</v>
          </cell>
          <cell r="C5">
            <v>3811</v>
          </cell>
          <cell r="D5">
            <v>1</v>
          </cell>
        </row>
        <row r="6">
          <cell r="B6" t="str">
            <v>Iveka</v>
          </cell>
          <cell r="C6">
            <v>4211</v>
          </cell>
          <cell r="D6">
            <v>1</v>
          </cell>
        </row>
        <row r="7">
          <cell r="D7">
            <v>1</v>
          </cell>
        </row>
        <row r="8">
          <cell r="B8" t="str">
            <v>Imewo</v>
          </cell>
          <cell r="C8">
            <v>3001</v>
          </cell>
          <cell r="D8">
            <v>1</v>
          </cell>
        </row>
        <row r="9">
          <cell r="B9" t="str">
            <v>Gaselwest</v>
          </cell>
          <cell r="C9">
            <v>2201</v>
          </cell>
          <cell r="D9">
            <v>1</v>
          </cell>
        </row>
        <row r="10">
          <cell r="B10" t="str">
            <v>Iverlek</v>
          </cell>
          <cell r="C10">
            <v>4311</v>
          </cell>
          <cell r="D10">
            <v>1</v>
          </cell>
        </row>
        <row r="11">
          <cell r="D11">
            <v>1</v>
          </cell>
        </row>
        <row r="12">
          <cell r="B12" t="str">
            <v>Sibelgas N</v>
          </cell>
          <cell r="C12">
            <v>4802</v>
          </cell>
          <cell r="D12">
            <v>1</v>
          </cell>
        </row>
        <row r="13">
          <cell r="B13" t="str">
            <v>Sibelga</v>
          </cell>
          <cell r="C13">
            <v>3300</v>
          </cell>
          <cell r="D13">
            <v>2</v>
          </cell>
        </row>
        <row r="14">
          <cell r="C14">
            <v>4801</v>
          </cell>
          <cell r="D14">
            <v>2</v>
          </cell>
        </row>
        <row r="15">
          <cell r="B15" t="str">
            <v>Sedilec</v>
          </cell>
          <cell r="C15">
            <v>4600</v>
          </cell>
          <cell r="D15">
            <v>2</v>
          </cell>
        </row>
        <row r="16">
          <cell r="B16" t="str">
            <v>Ieh</v>
          </cell>
          <cell r="C16">
            <v>2500</v>
          </cell>
          <cell r="D16">
            <v>2</v>
          </cell>
        </row>
        <row r="17">
          <cell r="B17" t="str">
            <v>Simogel</v>
          </cell>
          <cell r="C17">
            <v>4900</v>
          </cell>
          <cell r="D17">
            <v>2</v>
          </cell>
        </row>
        <row r="18">
          <cell r="B18" t="str">
            <v>Ideg</v>
          </cell>
          <cell r="C18">
            <v>2300</v>
          </cell>
          <cell r="D18">
            <v>2</v>
          </cell>
        </row>
        <row r="19">
          <cell r="B19" t="str">
            <v>Interlux</v>
          </cell>
          <cell r="C19">
            <v>3900</v>
          </cell>
          <cell r="D19">
            <v>2</v>
          </cell>
        </row>
        <row r="20">
          <cell r="B20" t="str">
            <v>Interest</v>
          </cell>
          <cell r="C20">
            <v>3500</v>
          </cell>
          <cell r="D20">
            <v>2</v>
          </cell>
        </row>
        <row r="21">
          <cell r="D21">
            <v>2</v>
          </cell>
        </row>
        <row r="22">
          <cell r="B22" t="str">
            <v>Intermosane</v>
          </cell>
          <cell r="C22">
            <v>4002</v>
          </cell>
          <cell r="D22">
            <v>2</v>
          </cell>
        </row>
        <row r="28">
          <cell r="A28">
            <v>1</v>
          </cell>
          <cell r="B28" t="str">
            <v>Ontwerp van boekhoudplan DNB - volledige versie</v>
          </cell>
          <cell r="C28" t="str">
            <v>Projet de Plan Comptable GRD - version complète</v>
          </cell>
          <cell r="D28" t="str">
            <v>Projet de Plan Comptable GRD - version complète</v>
          </cell>
        </row>
        <row r="29">
          <cell r="A29">
            <v>2</v>
          </cell>
          <cell r="B29" t="str">
            <v>Kosten voor het gebruik van het distributienet, te verdelen tussen de klantengroepen</v>
          </cell>
          <cell r="C29" t="str">
            <v>Frais d’utilisation du réseau de distribution à répartir entre groupes de clients</v>
          </cell>
          <cell r="D29" t="str">
            <v>Frais d’utilisation du réseau de distribution à répartir entre groupes de clients</v>
          </cell>
        </row>
        <row r="30">
          <cell r="A30">
            <v>3</v>
          </cell>
          <cell r="B30" t="str">
            <v>Aansluiting op het distributienet:</v>
          </cell>
          <cell r="C30" t="str">
            <v>Coût des raccordements au réseau de distribution</v>
          </cell>
          <cell r="D30" t="str">
            <v>Coût des raccordements au réseau de distribution</v>
          </cell>
        </row>
        <row r="31">
          <cell r="A31">
            <v>4</v>
          </cell>
          <cell r="B31" t="str">
            <v>Kosten voor de uitvoering en het gebruik van de aansluiting</v>
          </cell>
          <cell r="C31" t="str">
            <v>Raccordements : coûts de réalisation &amp; d'utilisation</v>
          </cell>
          <cell r="D31" t="str">
            <v>Raccordements : coûts de réalisation &amp; d'utilisation</v>
          </cell>
        </row>
        <row r="32">
          <cell r="A32">
            <v>5</v>
          </cell>
          <cell r="B32" t="str">
            <v>Huur meetapparaat</v>
          </cell>
          <cell r="C32" t="str">
            <v>Raccordements : coût des appareils de mesurage donnés en location</v>
          </cell>
          <cell r="D32" t="str">
            <v>Raccordements : coût des appareils de mesurage donnés en location</v>
          </cell>
        </row>
        <row r="33">
          <cell r="A33">
            <v>6</v>
          </cell>
          <cell r="B33" t="str">
            <v>Huur uitrustingen voor transformatie, compensatie blindvermogen, filtreren spanningsgolf</v>
          </cell>
          <cell r="C33" t="str">
            <v>Raccordements : coût équipements de transformation, compensation énergie réactive ou de filtrage ..</v>
          </cell>
          <cell r="D33" t="str">
            <v>Raccordements : coût équipements de transformation, compensation énergie réactive ou de filtrage ..</v>
          </cell>
        </row>
        <row r="34">
          <cell r="A34">
            <v>7</v>
          </cell>
          <cell r="B34" t="str">
            <v>Huur bijkomende beveiligingsuitrustingen, bijkomende uitrustingen voor alarmsignalisaties, metingen, meteropnames, tele-acties en/of TCC.</v>
          </cell>
          <cell r="C34" t="str">
            <v>Raccordements : coût équipements protection complé., équip. complé. pour signal. alarmes …</v>
          </cell>
          <cell r="D34" t="str">
            <v>Raccordements : coût équipements protection complé., équip. complé. pour signal. alarmes …</v>
          </cell>
        </row>
        <row r="35">
          <cell r="A35">
            <v>8</v>
          </cell>
          <cell r="B35" t="str">
            <v xml:space="preserve">Kosten voor het gebruik van het distributienet </v>
          </cell>
          <cell r="C35" t="str">
            <v>Coût de l’utilisation du réseau de distribution</v>
          </cell>
          <cell r="D35" t="str">
            <v>Coût de l’utilisation du réseau de distribution</v>
          </cell>
        </row>
        <row r="36">
          <cell r="A36">
            <v>9</v>
          </cell>
          <cell r="B36" t="str">
            <v>Dossierkosten</v>
          </cell>
          <cell r="C36" t="str">
            <v>Coûts de dossier</v>
          </cell>
          <cell r="D36" t="str">
            <v>Coûts de dossier</v>
          </cell>
        </row>
        <row r="37">
          <cell r="A37">
            <v>10</v>
          </cell>
          <cell r="B37" t="str">
            <v>Kosten voor technische diensten</v>
          </cell>
          <cell r="C37" t="str">
            <v>Frais des services techniques</v>
          </cell>
          <cell r="D37" t="str">
            <v>Frais des services techniques</v>
          </cell>
        </row>
        <row r="38">
          <cell r="A38">
            <v>11</v>
          </cell>
          <cell r="B38" t="str">
            <v>Kosten voor algemene diensten</v>
          </cell>
          <cell r="C38" t="str">
            <v>Frais des services généraux</v>
          </cell>
          <cell r="D38" t="str">
            <v>Frais des services généraux</v>
          </cell>
        </row>
        <row r="39">
          <cell r="A39">
            <v>12</v>
          </cell>
          <cell r="B39" t="str">
            <v>Kosten voor klantenbeheer</v>
          </cell>
          <cell r="C39" t="str">
            <v>Frais de gestion de la clientèle</v>
          </cell>
          <cell r="D39" t="str">
            <v>Frais de gestion de la clientèle</v>
          </cell>
        </row>
        <row r="40">
          <cell r="A40">
            <v>13</v>
          </cell>
          <cell r="B40" t="str">
            <v>Diverse vergoedingen en bijdragen</v>
          </cell>
          <cell r="C40" t="str">
            <v>Redevances et cotisations diverses</v>
          </cell>
          <cell r="D40" t="str">
            <v>Redevances et cotisations diverses</v>
          </cell>
        </row>
        <row r="41">
          <cell r="A41">
            <v>14</v>
          </cell>
          <cell r="B41" t="str">
            <v>Financiële resultaten</v>
          </cell>
          <cell r="C41" t="str">
            <v>Résultats financiers</v>
          </cell>
          <cell r="D41" t="str">
            <v>Résultats financiers</v>
          </cell>
        </row>
        <row r="42">
          <cell r="A42">
            <v>15</v>
          </cell>
          <cell r="B42" t="str">
            <v>Kosten voor installaties buiten de infrastructuur (Afschrijvingen)</v>
          </cell>
          <cell r="C42" t="str">
            <v>Coûts des installations hors infrastructure (Amortissements)</v>
          </cell>
          <cell r="D42" t="str">
            <v>Coûts des installations hors infrastructure (Amortissements)</v>
          </cell>
        </row>
        <row r="43">
          <cell r="A43">
            <v>16</v>
          </cell>
          <cell r="B43" t="str">
            <v>Resultaat van werkzaamheden voor rekening van derden</v>
          </cell>
          <cell r="C43" t="str">
            <v>Résultat des travaux pour compte de tiers</v>
          </cell>
          <cell r="D43" t="str">
            <v>Résultat des travaux pour compte de tiers</v>
          </cell>
        </row>
        <row r="44">
          <cell r="A44">
            <v>17</v>
          </cell>
          <cell r="B44" t="str">
            <v>Bijstandskosten</v>
          </cell>
          <cell r="C44" t="str">
            <v>Frais d'assistance</v>
          </cell>
          <cell r="D44" t="str">
            <v>Frais d'assistance</v>
          </cell>
        </row>
        <row r="45">
          <cell r="A45">
            <v>18</v>
          </cell>
          <cell r="B45" t="str">
            <v>Overgeboekte kosten</v>
          </cell>
          <cell r="C45" t="str">
            <v>Frais transférés</v>
          </cell>
          <cell r="D45" t="str">
            <v>Frais transférés</v>
          </cell>
        </row>
        <row r="46">
          <cell r="A46">
            <v>19</v>
          </cell>
          <cell r="B46" t="str">
            <v>Kosten overgeboekt naar vaste activa</v>
          </cell>
          <cell r="C46" t="str">
            <v>Frais transférés aux immobilisations</v>
          </cell>
          <cell r="D46" t="str">
            <v>Frais transférés aux immobilisations</v>
          </cell>
        </row>
        <row r="47">
          <cell r="A47">
            <v>20</v>
          </cell>
          <cell r="B47" t="str">
            <v>Kosten overgeboekt naar andere exploitatierekeningen</v>
          </cell>
          <cell r="C47" t="str">
            <v>Frais transférés aux autres comptes d’exploitation</v>
          </cell>
          <cell r="D47" t="str">
            <v>Frais transférés aux autres comptes d’exploitation</v>
          </cell>
        </row>
        <row r="48">
          <cell r="A48">
            <v>21</v>
          </cell>
          <cell r="B48" t="str">
            <v>Kosten voor het gebruik van het transportnet en van de bijbehorende ondersteunende diensten</v>
          </cell>
          <cell r="C48" t="str">
            <v>Coûts d'utilisation du réseau de transport et des services auxiliaires y afférents</v>
          </cell>
          <cell r="D48" t="str">
            <v>Coûts d'utilisation du réseau de transport et des services auxiliaires y afférents</v>
          </cell>
        </row>
        <row r="49">
          <cell r="A49">
            <v>22</v>
          </cell>
          <cell r="B49" t="str">
            <v>Basistarief</v>
          </cell>
          <cell r="C49" t="str">
            <v>Tarif de base</v>
          </cell>
          <cell r="D49" t="str">
            <v>Tarif de base</v>
          </cell>
        </row>
        <row r="50">
          <cell r="A50">
            <v>23</v>
          </cell>
          <cell r="B50" t="str">
            <v xml:space="preserve">Systeemdiensten </v>
          </cell>
          <cell r="C50" t="str">
            <v>Services système</v>
          </cell>
          <cell r="D50" t="str">
            <v>Services système</v>
          </cell>
        </row>
        <row r="51">
          <cell r="A51">
            <v>24</v>
          </cell>
          <cell r="B51" t="str">
            <v>Netverliezen</v>
          </cell>
          <cell r="C51" t="str">
            <v>Pertes sur réseau</v>
          </cell>
          <cell r="D51" t="str">
            <v>Pertes sur réseau</v>
          </cell>
        </row>
        <row r="52">
          <cell r="A52">
            <v>25</v>
          </cell>
          <cell r="B52" t="str">
            <v>Kosten voor de studie, de aanleg en het onderhoud van de infrastructuur:</v>
          </cell>
          <cell r="C52" t="str">
            <v>Coûts d'étude, de construction et d'entretien de l'infrastructure:</v>
          </cell>
          <cell r="D52" t="str">
            <v>Coûts d'étude, de construction et d'entretien de l'infrastructure:</v>
          </cell>
        </row>
        <row r="53">
          <cell r="A53">
            <v>26</v>
          </cell>
          <cell r="B53" t="str">
            <v>Studies</v>
          </cell>
          <cell r="C53" t="str">
            <v>Etudes</v>
          </cell>
          <cell r="D53" t="str">
            <v>Etudes</v>
          </cell>
        </row>
        <row r="54">
          <cell r="A54">
            <v>27</v>
          </cell>
          <cell r="B54" t="str">
            <v>Onderstations voor transformatie</v>
          </cell>
          <cell r="C54" t="str">
            <v>Sous-stations de transformation</v>
          </cell>
          <cell r="D54" t="str">
            <v>Sous-stations de transformation</v>
          </cell>
        </row>
        <row r="55">
          <cell r="A55">
            <v>28</v>
          </cell>
          <cell r="B55" t="str">
            <v>Terreinen</v>
          </cell>
          <cell r="C55" t="str">
            <v>Terrains</v>
          </cell>
          <cell r="D55" t="str">
            <v>Terrains</v>
          </cell>
        </row>
        <row r="56">
          <cell r="A56">
            <v>29</v>
          </cell>
          <cell r="B56" t="str">
            <v>Gebouwen</v>
          </cell>
          <cell r="C56" t="str">
            <v>Batiments</v>
          </cell>
          <cell r="D56" t="str">
            <v>Batiments</v>
          </cell>
        </row>
        <row r="57">
          <cell r="A57">
            <v>30</v>
          </cell>
          <cell r="B57" t="str">
            <v>Uitrustingen</v>
          </cell>
          <cell r="C57" t="str">
            <v>Equipement</v>
          </cell>
          <cell r="D57" t="str">
            <v>Equipement</v>
          </cell>
        </row>
        <row r="58">
          <cell r="A58">
            <v>31</v>
          </cell>
          <cell r="B58" t="str">
            <v>TCC</v>
          </cell>
          <cell r="C58" t="str">
            <v>TCC</v>
          </cell>
          <cell r="D58" t="str">
            <v>TCC</v>
          </cell>
        </row>
        <row r="59">
          <cell r="A59">
            <v>32</v>
          </cell>
          <cell r="B59" t="str">
            <v>Uitrustingen voor afstandsverwerking</v>
          </cell>
          <cell r="C59" t="str">
            <v>Equipement de télégestion</v>
          </cell>
          <cell r="D59" t="str">
            <v>Equipement de télégestion</v>
          </cell>
        </row>
        <row r="60">
          <cell r="A60">
            <v>33</v>
          </cell>
          <cell r="B60" t="str">
            <v>Meting</v>
          </cell>
          <cell r="C60" t="str">
            <v>Comptage</v>
          </cell>
          <cell r="D60" t="str">
            <v>Comptage</v>
          </cell>
        </row>
        <row r="61">
          <cell r="A61">
            <v>34</v>
          </cell>
          <cell r="B61" t="str">
            <v>Schade aan de installaties</v>
          </cell>
          <cell r="C61" t="str">
            <v>Dégâts aux installations</v>
          </cell>
          <cell r="D61" t="str">
            <v>Dégâts aux installations</v>
          </cell>
        </row>
        <row r="62">
          <cell r="A62">
            <v>35</v>
          </cell>
          <cell r="B62" t="str">
            <v>Demontage van de installaties</v>
          </cell>
          <cell r="C62" t="str">
            <v>Démontage d'installations</v>
          </cell>
          <cell r="D62" t="str">
            <v>Démontage d'installations</v>
          </cell>
        </row>
        <row r="63">
          <cell r="A63">
            <v>36</v>
          </cell>
          <cell r="B63" t="str">
            <v>Afschrijvingsvergoedingen (gebruiksinbrengen)</v>
          </cell>
          <cell r="C63" t="str">
            <v>Redevances d'amortissement (apports d'usage)</v>
          </cell>
          <cell r="D63" t="str">
            <v>Redevances d'amortissement (apports d'usage)</v>
          </cell>
        </row>
        <row r="64">
          <cell r="A64">
            <v>37</v>
          </cell>
          <cell r="B64" t="str">
            <v>Afschrijvingen</v>
          </cell>
          <cell r="C64" t="str">
            <v>Amortissements</v>
          </cell>
          <cell r="D64" t="str">
            <v>Amortissements</v>
          </cell>
        </row>
        <row r="65">
          <cell r="A65">
            <v>38</v>
          </cell>
          <cell r="B65" t="str">
            <v>MS-net</v>
          </cell>
          <cell r="C65" t="str">
            <v>Réseau MT</v>
          </cell>
          <cell r="D65" t="str">
            <v>Réseau MT</v>
          </cell>
        </row>
        <row r="66">
          <cell r="A66">
            <v>39</v>
          </cell>
          <cell r="B66" t="str">
            <v>Luchtlijnen</v>
          </cell>
          <cell r="C66" t="str">
            <v>Aérien</v>
          </cell>
          <cell r="D66" t="str">
            <v>Aérien</v>
          </cell>
        </row>
        <row r="67">
          <cell r="A67">
            <v>40</v>
          </cell>
          <cell r="B67" t="str">
            <v>Ondergrondse leidingen</v>
          </cell>
          <cell r="C67" t="str">
            <v>Souterrain</v>
          </cell>
          <cell r="D67" t="str">
            <v>Souterrain</v>
          </cell>
        </row>
        <row r="68">
          <cell r="A68">
            <v>41</v>
          </cell>
          <cell r="B68" t="str">
            <v>Signalisatie &amp; Bediening</v>
          </cell>
          <cell r="C68" t="str">
            <v>Signalisat. &amp; Commande</v>
          </cell>
          <cell r="D68" t="str">
            <v>Signalisat. &amp; Commande</v>
          </cell>
        </row>
        <row r="69">
          <cell r="A69">
            <v>42</v>
          </cell>
          <cell r="B69" t="str">
            <v>Kathodische bescherming</v>
          </cell>
          <cell r="C69" t="str">
            <v>Protection cathodique</v>
          </cell>
          <cell r="D69" t="str">
            <v>Protection cathodique</v>
          </cell>
        </row>
        <row r="70">
          <cell r="A70">
            <v>43</v>
          </cell>
          <cell r="B70" t="str">
            <v>Meting van uitwisselingen</v>
          </cell>
          <cell r="C70" t="str">
            <v>Comptage d'échange</v>
          </cell>
          <cell r="D70" t="str">
            <v>Comptage d'échange</v>
          </cell>
        </row>
        <row r="71">
          <cell r="A71">
            <v>44</v>
          </cell>
          <cell r="B71" t="str">
            <v>Schade aan de installaties</v>
          </cell>
          <cell r="C71" t="str">
            <v>Dégâts aux installations</v>
          </cell>
          <cell r="D71" t="str">
            <v>Dégâts aux installations</v>
          </cell>
        </row>
        <row r="72">
          <cell r="A72">
            <v>45</v>
          </cell>
          <cell r="B72" t="str">
            <v>Demontage van de installaties</v>
          </cell>
          <cell r="C72" t="str">
            <v>Démontage d'installations</v>
          </cell>
          <cell r="D72" t="str">
            <v>Démontage d'installations</v>
          </cell>
        </row>
        <row r="73">
          <cell r="A73">
            <v>46</v>
          </cell>
          <cell r="B73" t="str">
            <v>Afschrijvingsvergoedingen (gebruiksinbrengen)</v>
          </cell>
          <cell r="C73" t="str">
            <v>Redevances d'amortissement (apports d'usage)</v>
          </cell>
          <cell r="D73" t="str">
            <v>Redevances d'amortissement (apports d'usage)</v>
          </cell>
        </row>
        <row r="74">
          <cell r="A74">
            <v>47</v>
          </cell>
          <cell r="B74" t="str">
            <v>Afschrijvingen</v>
          </cell>
          <cell r="C74" t="str">
            <v>Amortissements</v>
          </cell>
          <cell r="D74" t="str">
            <v>Amortissements</v>
          </cell>
        </row>
        <row r="75">
          <cell r="A75">
            <v>48</v>
          </cell>
          <cell r="B75" t="str">
            <v>MS-aansluitingen &amp; -meters</v>
          </cell>
          <cell r="C75" t="str">
            <v>Raccordements &amp; compteurs MT</v>
          </cell>
          <cell r="D75" t="str">
            <v>Raccordements &amp; compteurs MT</v>
          </cell>
        </row>
        <row r="76">
          <cell r="A76">
            <v>49</v>
          </cell>
          <cell r="B76" t="str">
            <v>Aftakkingen</v>
          </cell>
          <cell r="C76" t="str">
            <v>Branchements</v>
          </cell>
          <cell r="D76" t="str">
            <v>Branchements</v>
          </cell>
        </row>
        <row r="77">
          <cell r="A77">
            <v>50</v>
          </cell>
          <cell r="B77" t="str">
            <v>Elektrische meting</v>
          </cell>
          <cell r="C77" t="str">
            <v>Comptage électrique</v>
          </cell>
          <cell r="D77" t="str">
            <v>Comptage électrique</v>
          </cell>
        </row>
        <row r="78">
          <cell r="A78">
            <v>51</v>
          </cell>
          <cell r="B78" t="str">
            <v>Uitrustingen voor afstandsverwerking</v>
          </cell>
          <cell r="C78" t="str">
            <v>Equipement de télégestion</v>
          </cell>
          <cell r="D78" t="str">
            <v>Equipement de télégestion</v>
          </cell>
        </row>
        <row r="79">
          <cell r="A79">
            <v>52</v>
          </cell>
          <cell r="B79" t="str">
            <v>Schade aan de installaties</v>
          </cell>
          <cell r="C79" t="str">
            <v>Dégâts aux installations</v>
          </cell>
          <cell r="D79" t="str">
            <v>Dégâts aux installations</v>
          </cell>
        </row>
        <row r="80">
          <cell r="A80">
            <v>53</v>
          </cell>
          <cell r="B80" t="str">
            <v>Demontage van de installaties</v>
          </cell>
          <cell r="C80" t="str">
            <v>Démontage d'installations</v>
          </cell>
          <cell r="D80" t="str">
            <v>Démontage d'installations</v>
          </cell>
        </row>
        <row r="81">
          <cell r="A81">
            <v>54</v>
          </cell>
          <cell r="B81" t="str">
            <v>Afschrijvingsvergoedingen (gebruiksinbrengen)</v>
          </cell>
          <cell r="C81" t="str">
            <v>Redevances d'amortissement (apports d'usage)</v>
          </cell>
          <cell r="D81" t="str">
            <v>Redevances d'amortissement (apports d'usage)</v>
          </cell>
        </row>
        <row r="82">
          <cell r="A82">
            <v>55</v>
          </cell>
          <cell r="B82" t="str">
            <v>Afschrijvingen</v>
          </cell>
          <cell r="C82" t="str">
            <v>Amortissements</v>
          </cell>
          <cell r="D82" t="str">
            <v>Amortissements</v>
          </cell>
        </row>
        <row r="83">
          <cell r="A83">
            <v>56</v>
          </cell>
          <cell r="B83" t="str">
            <v>Dispersiecabines en MS/LS-transformatiecabines</v>
          </cell>
          <cell r="C83" t="str">
            <v>Cabines de dispersion et de transformation MT/BT</v>
          </cell>
          <cell r="D83" t="str">
            <v>Cabines de dispersion et de transformation MT/BT</v>
          </cell>
        </row>
        <row r="84">
          <cell r="A84">
            <v>57</v>
          </cell>
          <cell r="B84" t="str">
            <v>Terreinen</v>
          </cell>
          <cell r="C84" t="str">
            <v>Terrains</v>
          </cell>
          <cell r="D84" t="str">
            <v>Terrains</v>
          </cell>
        </row>
        <row r="85">
          <cell r="A85">
            <v>58</v>
          </cell>
          <cell r="B85" t="str">
            <v>Gebouwen</v>
          </cell>
          <cell r="C85" t="str">
            <v>Bâtiment</v>
          </cell>
          <cell r="D85" t="str">
            <v>Bâtiment</v>
          </cell>
        </row>
        <row r="86">
          <cell r="A86">
            <v>59</v>
          </cell>
          <cell r="B86" t="str">
            <v>Uitrustingen</v>
          </cell>
          <cell r="C86" t="str">
            <v>Equipement</v>
          </cell>
          <cell r="D86" t="str">
            <v>Equipement</v>
          </cell>
        </row>
        <row r="87">
          <cell r="A87">
            <v>60</v>
          </cell>
          <cell r="B87" t="str">
            <v>Transformatoren</v>
          </cell>
          <cell r="C87" t="str">
            <v>Transformateurs</v>
          </cell>
          <cell r="D87" t="str">
            <v>Transformateurs</v>
          </cell>
        </row>
        <row r="88">
          <cell r="A88">
            <v>61</v>
          </cell>
          <cell r="B88" t="str">
            <v>Uitrustingen voor afstandsverwerking</v>
          </cell>
          <cell r="C88" t="str">
            <v>Equipement de télégestion</v>
          </cell>
          <cell r="D88" t="str">
            <v>Equipement de télégestion</v>
          </cell>
        </row>
        <row r="89">
          <cell r="A89">
            <v>62</v>
          </cell>
          <cell r="B89" t="str">
            <v>TCC</v>
          </cell>
          <cell r="C89" t="str">
            <v>TCC</v>
          </cell>
          <cell r="D89" t="str">
            <v>TCC</v>
          </cell>
        </row>
        <row r="90">
          <cell r="A90">
            <v>63</v>
          </cell>
          <cell r="B90" t="str">
            <v>Schade aan de installaties</v>
          </cell>
          <cell r="C90" t="str">
            <v>Dégâts aux installations</v>
          </cell>
          <cell r="D90" t="str">
            <v>Dégâts aux installations</v>
          </cell>
        </row>
        <row r="91">
          <cell r="A91">
            <v>64</v>
          </cell>
          <cell r="B91" t="str">
            <v>Demontage van de installaties</v>
          </cell>
          <cell r="C91" t="str">
            <v>Démontage d'installations</v>
          </cell>
          <cell r="D91" t="str">
            <v>Démontage d'installations</v>
          </cell>
        </row>
        <row r="92">
          <cell r="A92">
            <v>65</v>
          </cell>
          <cell r="B92" t="str">
            <v>Afschrijvingsvergoedingen (gebruiksinbrengen)</v>
          </cell>
          <cell r="C92" t="str">
            <v>Redevances d'amortissement (apports d'usage)</v>
          </cell>
          <cell r="D92" t="str">
            <v>Redevances d'amortissement (apports d'usage)</v>
          </cell>
        </row>
        <row r="93">
          <cell r="A93">
            <v>66</v>
          </cell>
          <cell r="B93" t="str">
            <v>Afschrijvingen</v>
          </cell>
          <cell r="C93" t="str">
            <v>Amortissements</v>
          </cell>
          <cell r="D93" t="str">
            <v>Amortissements</v>
          </cell>
        </row>
        <row r="94">
          <cell r="A94">
            <v>67</v>
          </cell>
          <cell r="B94" t="str">
            <v>LS-net</v>
          </cell>
          <cell r="C94" t="str">
            <v>Réseau BT</v>
          </cell>
          <cell r="D94" t="str">
            <v>Réseau BT</v>
          </cell>
        </row>
        <row r="95">
          <cell r="A95">
            <v>68</v>
          </cell>
          <cell r="B95" t="str">
            <v>Luchtlijnen</v>
          </cell>
          <cell r="C95" t="str">
            <v>Aérien</v>
          </cell>
          <cell r="D95" t="str">
            <v>Aérien</v>
          </cell>
        </row>
        <row r="96">
          <cell r="A96">
            <v>69</v>
          </cell>
          <cell r="B96" t="str">
            <v>Ondergrondse leidingen</v>
          </cell>
          <cell r="C96" t="str">
            <v>Souterrain</v>
          </cell>
          <cell r="D96" t="str">
            <v>Souterrain</v>
          </cell>
        </row>
        <row r="97">
          <cell r="A97">
            <v>70</v>
          </cell>
          <cell r="B97" t="str">
            <v>Schade aan de installaties</v>
          </cell>
          <cell r="C97" t="str">
            <v>Dégâts aux installations</v>
          </cell>
          <cell r="D97" t="str">
            <v>Dégâts aux installations</v>
          </cell>
        </row>
        <row r="98">
          <cell r="A98">
            <v>71</v>
          </cell>
          <cell r="B98" t="str">
            <v>Demontage van de installaties</v>
          </cell>
          <cell r="C98" t="str">
            <v>Démontage d'installations</v>
          </cell>
          <cell r="D98" t="str">
            <v>Démontage d'installations</v>
          </cell>
        </row>
        <row r="99">
          <cell r="A99">
            <v>72</v>
          </cell>
          <cell r="B99" t="str">
            <v>Afschrijvingsvergoedingen (gebruiksinbrengen)</v>
          </cell>
          <cell r="C99" t="str">
            <v>Redevances d'amortisqsement (apports d'usage)</v>
          </cell>
          <cell r="D99" t="str">
            <v>Redevances d'amortisqsement (apports d'usage)</v>
          </cell>
        </row>
        <row r="100">
          <cell r="A100">
            <v>73</v>
          </cell>
          <cell r="B100" t="str">
            <v>Afschrijvingen</v>
          </cell>
          <cell r="C100" t="str">
            <v>Amortissements</v>
          </cell>
          <cell r="D100" t="str">
            <v>Amortissements</v>
          </cell>
        </row>
        <row r="101">
          <cell r="A101">
            <v>74</v>
          </cell>
          <cell r="B101" t="str">
            <v>LS-aansluitingen &amp; -meters</v>
          </cell>
          <cell r="C101" t="str">
            <v>Raccordements &amp; compteurs BT</v>
          </cell>
          <cell r="D101" t="str">
            <v>Raccordements &amp; compteurs BT</v>
          </cell>
        </row>
        <row r="102">
          <cell r="A102">
            <v>75</v>
          </cell>
          <cell r="B102" t="str">
            <v>Aftakkingen</v>
          </cell>
          <cell r="C102" t="str">
            <v>Branchements</v>
          </cell>
          <cell r="D102" t="str">
            <v>Branchements</v>
          </cell>
        </row>
        <row r="103">
          <cell r="A103">
            <v>76</v>
          </cell>
          <cell r="B103" t="str">
            <v>Meetgroepen</v>
          </cell>
          <cell r="C103" t="str">
            <v>Groupes de comptage</v>
          </cell>
          <cell r="D103" t="str">
            <v>Groupes de comptage</v>
          </cell>
        </row>
        <row r="104">
          <cell r="A104">
            <v>77</v>
          </cell>
          <cell r="B104" t="str">
            <v>Uitrustingen voor afstandsverwerking</v>
          </cell>
          <cell r="C104" t="str">
            <v>Equipement de télégestion</v>
          </cell>
          <cell r="D104" t="str">
            <v>Equipement de télégestion</v>
          </cell>
        </row>
        <row r="105">
          <cell r="A105">
            <v>78</v>
          </cell>
          <cell r="B105" t="str">
            <v>Kosten voor het wijzigen van de spanning</v>
          </cell>
          <cell r="C105" t="str">
            <v>Coûts des changements de tension</v>
          </cell>
          <cell r="D105" t="str">
            <v>Coûts des changements de tension</v>
          </cell>
        </row>
        <row r="106">
          <cell r="A106">
            <v>79</v>
          </cell>
          <cell r="B106" t="str">
            <v>Schade aan de installaties</v>
          </cell>
          <cell r="C106" t="str">
            <v>Dégâts aux installations</v>
          </cell>
          <cell r="D106" t="str">
            <v>Dégâts aux installations</v>
          </cell>
        </row>
        <row r="107">
          <cell r="A107">
            <v>80</v>
          </cell>
          <cell r="B107" t="str">
            <v>Demontage van de installaties</v>
          </cell>
          <cell r="C107" t="str">
            <v>Démontage d'installations</v>
          </cell>
          <cell r="D107" t="str">
            <v>Démontage d'installations</v>
          </cell>
        </row>
        <row r="108">
          <cell r="A108">
            <v>81</v>
          </cell>
          <cell r="B108" t="str">
            <v>Afschrijvingsvergoedingen (gebruiksinbrengen)</v>
          </cell>
          <cell r="C108" t="str">
            <v>Redevances d'amortissement (apports d'usage)</v>
          </cell>
          <cell r="D108" t="str">
            <v>Redevances d'amortissement (apports d'usage)</v>
          </cell>
        </row>
        <row r="109">
          <cell r="A109">
            <v>82</v>
          </cell>
          <cell r="B109" t="str">
            <v>Afschrijvingen</v>
          </cell>
          <cell r="C109" t="str">
            <v>Amortissements</v>
          </cell>
          <cell r="D109" t="str">
            <v>Amortissements</v>
          </cell>
        </row>
        <row r="110">
          <cell r="A110">
            <v>83</v>
          </cell>
          <cell r="B110" t="str">
            <v>Andere kosten in verband met de infrastructuur</v>
          </cell>
          <cell r="C110" t="str">
            <v>Autres coûts relatifs à l'infrastructure</v>
          </cell>
          <cell r="D110" t="str">
            <v>Autres coûts relatifs à l'infrastructure</v>
          </cell>
        </row>
        <row r="111">
          <cell r="A111">
            <v>84</v>
          </cell>
          <cell r="B111" t="str">
            <v>Openbare verlichting (Vlaanderen &amp; Wallonië):</v>
          </cell>
          <cell r="C111" t="str">
            <v>Eclairage Public (Vlaanderen &amp; Wallonie):</v>
          </cell>
          <cell r="D111" t="str">
            <v>Eclairage Public (Vlaanderen &amp; Wallonie):</v>
          </cell>
        </row>
        <row r="112">
          <cell r="A112">
            <v>85</v>
          </cell>
          <cell r="B112" t="str">
            <v>Onderhoud van de openbare verlichting</v>
          </cell>
          <cell r="C112" t="str">
            <v>Entretien de l’éclairage public</v>
          </cell>
          <cell r="D112" t="str">
            <v>Entretien de l’éclairage public</v>
          </cell>
        </row>
        <row r="113">
          <cell r="A113">
            <v>86</v>
          </cell>
          <cell r="B113" t="str">
            <v>Facturering van het onderhoud van de openbare verlichting</v>
          </cell>
          <cell r="C113" t="str">
            <v>Facturation de l'entretien de l’éclairage public</v>
          </cell>
          <cell r="D113" t="str">
            <v>Facturation de l'entretien de l’éclairage public</v>
          </cell>
        </row>
        <row r="114">
          <cell r="A114">
            <v>87</v>
          </cell>
          <cell r="B114" t="str">
            <v>Kosten voor de aanleg van openbare verlichting</v>
          </cell>
          <cell r="C114" t="str">
            <v>Coût de la construction de l’éclairage public</v>
          </cell>
          <cell r="D114" t="str">
            <v>Coût de la construction de l’éclairage public</v>
          </cell>
        </row>
        <row r="115">
          <cell r="A115">
            <v>88</v>
          </cell>
          <cell r="B115" t="str">
            <v>Facturering van de aanleg van openbare verlichting</v>
          </cell>
          <cell r="C115" t="str">
            <v>Facturation de la construction de l’éclairage public</v>
          </cell>
          <cell r="D115" t="str">
            <v>Facturation de la construction de l’éclairage public</v>
          </cell>
        </row>
        <row r="116">
          <cell r="A116">
            <v>89</v>
          </cell>
          <cell r="B116" t="str">
            <v>Kosten in verband met openbare-dienstverplichtingen</v>
          </cell>
          <cell r="C116" t="str">
            <v>Coûts liés aux obligations de service public</v>
          </cell>
          <cell r="D116" t="str">
            <v>Coûts liés aux obligations de service public</v>
          </cell>
        </row>
        <row r="117">
          <cell r="A117">
            <v>90</v>
          </cell>
          <cell r="B117" t="str">
            <v>Kosten in verband met de beschermde klanten</v>
          </cell>
          <cell r="C117" t="str">
            <v>Coûts liés à la clientèle protégée</v>
          </cell>
          <cell r="D117" t="str">
            <v>Coûts liés à la clientèle protégée</v>
          </cell>
        </row>
        <row r="118">
          <cell r="A118">
            <v>91</v>
          </cell>
          <cell r="B118" t="str">
            <v>Onderhoud, beheer en afschrijvingen van de budgetmeters</v>
          </cell>
          <cell r="C118" t="str">
            <v>Entretien, gestion et amortissements des compteurs à budget</v>
          </cell>
          <cell r="D118" t="str">
            <v>Entretien, gestion et amortissements des compteurs à budget</v>
          </cell>
        </row>
        <row r="119">
          <cell r="A119">
            <v>92</v>
          </cell>
          <cell r="B119" t="str">
            <v>Plaatsen van vermogenbegrenzers</v>
          </cell>
          <cell r="C119" t="str">
            <v>Placement de limiteurs de puissance</v>
          </cell>
          <cell r="D119" t="str">
            <v>Placement de limiteurs de puissance</v>
          </cell>
        </row>
        <row r="120">
          <cell r="A120">
            <v>93</v>
          </cell>
          <cell r="B120" t="str">
            <v>Levering van elektriciteit aan de beschermde klanten</v>
          </cell>
          <cell r="C120" t="str">
            <v>Fourniture d’électricité à la clientèle protégée</v>
          </cell>
          <cell r="D120" t="str">
            <v>Fourniture d’électricité à la clientèle protégée</v>
          </cell>
        </row>
        <row r="121">
          <cell r="A121">
            <v>94</v>
          </cell>
          <cell r="B121" t="str">
            <v>Levering van elektriciteit aan een specifiek sociaal tarief</v>
          </cell>
          <cell r="C121" t="str">
            <v>Fourniture d’électricité à un tarif social spécifique</v>
          </cell>
          <cell r="D121" t="str">
            <v>Fourniture d’électricité à un tarif social spécifique</v>
          </cell>
        </row>
        <row r="122">
          <cell r="A122">
            <v>95</v>
          </cell>
          <cell r="B122" t="str">
            <v>Waardeverminderingen en minderwaarden op de realisatie van handelsvorderingen - beschermde klanten</v>
          </cell>
          <cell r="C122" t="str">
            <v>Réductions de valeur et moins values sur réalisation de créances commerciales - clientèle protégée</v>
          </cell>
          <cell r="D122" t="str">
            <v>Réductions de valeur et moins values sur réalisation de créances commerciales - clientèle protégée</v>
          </cell>
        </row>
        <row r="123">
          <cell r="A123">
            <v>96</v>
          </cell>
          <cell r="B123" t="str">
            <v>REG-acties</v>
          </cell>
          <cell r="C123" t="str">
            <v>Actions URE</v>
          </cell>
          <cell r="D123" t="str">
            <v>Actions URE</v>
          </cell>
        </row>
        <row r="124">
          <cell r="A124">
            <v>97</v>
          </cell>
          <cell r="B124" t="str">
            <v>Openbare Verlichting (Centrum)</v>
          </cell>
          <cell r="C124" t="str">
            <v>Eclairage Public (Centre)</v>
          </cell>
          <cell r="D124" t="str">
            <v>Eclairage Public (Centre)</v>
          </cell>
        </row>
        <row r="125">
          <cell r="A125">
            <v>98</v>
          </cell>
          <cell r="B125" t="str">
            <v>Onderhoud van de openbare verlichting</v>
          </cell>
          <cell r="C125" t="str">
            <v>Entretien de l’éclairage public</v>
          </cell>
          <cell r="D125" t="str">
            <v>Entretien de l’éclairage public</v>
          </cell>
        </row>
        <row r="126">
          <cell r="A126">
            <v>99</v>
          </cell>
          <cell r="B126" t="str">
            <v>Facturering van het onderhoud van de openbare verlichting</v>
          </cell>
          <cell r="C126" t="str">
            <v>Facturation de l'entretien de l’éclairage public</v>
          </cell>
          <cell r="D126" t="str">
            <v>Facturation de l'entretien de l’éclairage public</v>
          </cell>
        </row>
        <row r="127">
          <cell r="A127">
            <v>100</v>
          </cell>
          <cell r="B127" t="str">
            <v>Levering van energie voor de openbare verlichting (Centrum)</v>
          </cell>
          <cell r="C127" t="str">
            <v>Fourniture d'énergie pour l'éclairage public (Centre)</v>
          </cell>
          <cell r="D127" t="str">
            <v>Fourniture d'énergie pour l'éclairage public (Centre)</v>
          </cell>
        </row>
        <row r="128">
          <cell r="A128">
            <v>101</v>
          </cell>
          <cell r="B128" t="str">
            <v>Facturering van de levering van energie voor de openbare verlichting (Centrum)</v>
          </cell>
          <cell r="C128" t="str">
            <v>Facturation de la fourniture d'énergie pour l'éclairage public (Centre)</v>
          </cell>
          <cell r="D128" t="str">
            <v>Facturation de la fourniture d'énergie pour l'éclairage public (Centre)</v>
          </cell>
        </row>
        <row r="129">
          <cell r="A129">
            <v>102</v>
          </cell>
          <cell r="B129" t="str">
            <v>Kosten voor de aanleg van openbare verlichting</v>
          </cell>
          <cell r="C129" t="str">
            <v>Coût de la construction de l’éclairage public</v>
          </cell>
          <cell r="D129" t="str">
            <v>Coût de la construction de l’éclairage public</v>
          </cell>
        </row>
        <row r="130">
          <cell r="A130">
            <v>103</v>
          </cell>
          <cell r="B130" t="str">
            <v>Facturering van de aanleg van openbare verlichting</v>
          </cell>
          <cell r="C130" t="str">
            <v>Facturation de la construction de l’éclairage public</v>
          </cell>
          <cell r="D130" t="str">
            <v>Facturation de la construction de l’éclairage public</v>
          </cell>
        </row>
        <row r="131">
          <cell r="A131">
            <v>104</v>
          </cell>
          <cell r="B131" t="str">
            <v>Door de overheid opgelegde verplaatsingen van installaties</v>
          </cell>
          <cell r="C131" t="str">
            <v>Déplacements d’installations imposés par les pouvoirs publics</v>
          </cell>
          <cell r="D131" t="str">
            <v>Déplacements d’installations imposés par les pouvoirs publics</v>
          </cell>
        </row>
        <row r="132">
          <cell r="A132">
            <v>105</v>
          </cell>
          <cell r="B132" t="str">
            <v>Dienst Ombudsman en informatie-activiteit</v>
          </cell>
          <cell r="C132" t="str">
            <v>Service « Ombudsman » et action d’information</v>
          </cell>
          <cell r="D132" t="str">
            <v>Service « Ombudsman » et action d’information</v>
          </cell>
        </row>
        <row r="133">
          <cell r="A133">
            <v>106</v>
          </cell>
          <cell r="B133" t="str">
            <v>Gratis levering van groene energie</v>
          </cell>
          <cell r="C133" t="str">
            <v>Fourniture gratuite d'énergie verte</v>
          </cell>
          <cell r="D133" t="str">
            <v>Fourniture gratuite d'énergie verte</v>
          </cell>
        </row>
        <row r="134">
          <cell r="A134">
            <v>107</v>
          </cell>
          <cell r="B134" t="str">
            <v>Andere prestaties opgelegd door de overheid</v>
          </cell>
          <cell r="C134" t="str">
            <v>Autres prestations imposées par les pouvoirs publics</v>
          </cell>
          <cell r="D134" t="str">
            <v>Autres prestations imposées par les pouvoirs publics</v>
          </cell>
        </row>
        <row r="135">
          <cell r="A135">
            <v>108</v>
          </cell>
          <cell r="B135" t="str">
            <v>Andere openbare-dienstverplichtingen</v>
          </cell>
          <cell r="C135" t="str">
            <v>Autres obligations de service public</v>
          </cell>
          <cell r="D135" t="str">
            <v>Autres obligations de service public</v>
          </cell>
        </row>
        <row r="136">
          <cell r="A136">
            <v>109</v>
          </cell>
          <cell r="B136" t="str">
            <v>Financiering van de openbare-dienstopdracht toevertrouwd aan de DNB (credit)</v>
          </cell>
          <cell r="C136" t="str">
            <v>Financement des missions de service public confiées aux GRD (crédit)</v>
          </cell>
          <cell r="D136" t="str">
            <v>Financement des missions de service public confiées aux GRD (crédit)</v>
          </cell>
        </row>
        <row r="137">
          <cell r="A137">
            <v>110</v>
          </cell>
          <cell r="B137" t="str">
            <v>Beheerskosten van het distributienet:</v>
          </cell>
          <cell r="C137" t="str">
            <v>Coûts de la gestion du réseau de distribution:</v>
          </cell>
          <cell r="D137" t="str">
            <v>Coûts de la gestion du réseau de distribution:</v>
          </cell>
        </row>
        <row r="138">
          <cell r="A138">
            <v>111</v>
          </cell>
          <cell r="B138" t="str">
            <v>Commercieel beheer van de toegangscontracten</v>
          </cell>
          <cell r="C138" t="str">
            <v>Gestion commerciale des contrats d'accès</v>
          </cell>
          <cell r="D138" t="str">
            <v>Gestion commerciale des contrats d'accès</v>
          </cell>
        </row>
        <row r="139">
          <cell r="A139">
            <v>112</v>
          </cell>
          <cell r="B139" t="str">
            <v>Programmering van de energie-uitwisselingen</v>
          </cell>
          <cell r="C139" t="str">
            <v>Programmation des échanges d'énergie</v>
          </cell>
          <cell r="D139" t="str">
            <v>Programmation des échanges d'énergie</v>
          </cell>
        </row>
        <row r="140">
          <cell r="A140">
            <v>113</v>
          </cell>
          <cell r="B140" t="str">
            <v>Beheer van het distributienet en opvolging van de energie-uitwisselingen</v>
          </cell>
          <cell r="C140" t="str">
            <v>Gestion du réseau de distribution et suivi des échanges d'énergie</v>
          </cell>
          <cell r="D140" t="str">
            <v>Gestion du réseau de distribution et suivi des échanges d'énergie</v>
          </cell>
        </row>
        <row r="141">
          <cell r="A141">
            <v>114</v>
          </cell>
          <cell r="B141" t="str">
            <v>Exploitatiekosten voor het systeembeheer</v>
          </cell>
          <cell r="C141" t="str">
            <v>Coûts d’exploitation de la gestion du système + Taxe de Voirie</v>
          </cell>
          <cell r="D141" t="str">
            <v>Coûts d’exploitation de la gestion du système + Taxe de Voirie</v>
          </cell>
        </row>
        <row r="142">
          <cell r="A142">
            <v>115</v>
          </cell>
          <cell r="B142" t="str">
            <v>Afschrijvingen van activa in verband met het systeembeheer</v>
          </cell>
          <cell r="C142" t="str">
            <v>Amortissement des actifs liés à la gestion du système</v>
          </cell>
          <cell r="D142" t="str">
            <v>Amortissement des actifs liés à la gestion du système</v>
          </cell>
        </row>
        <row r="143">
          <cell r="A143">
            <v>116</v>
          </cell>
          <cell r="B143" t="str">
            <v>Kosten voor de financiering van de activa in verband met het systeembeheer</v>
          </cell>
          <cell r="C143" t="str">
            <v>Coûts de financement des actifs liés à la gestion du système</v>
          </cell>
          <cell r="D143" t="str">
            <v>Coûts de financement des actifs liés à la gestion du système</v>
          </cell>
        </row>
        <row r="144">
          <cell r="A144">
            <v>117</v>
          </cell>
          <cell r="B144" t="str">
            <v>Controle op de kwaliteit van de bevoorrading en op de stabiliteit van het net</v>
          </cell>
          <cell r="C144" t="str">
            <v>Contrôle de la qualité de l'approvisionnement et de la stabilité du réseau</v>
          </cell>
          <cell r="D144" t="str">
            <v>Contrôle de la qualité de l'approvisionnement et de la stabilité du réseau</v>
          </cell>
        </row>
        <row r="145">
          <cell r="A145">
            <v>118</v>
          </cell>
          <cell r="B145" t="str">
            <v>Kosten voor het verzamelen en verwerken van de meet- en telgegevens</v>
          </cell>
          <cell r="C145" t="str">
            <v>Coût de l'acquisition et du traitement des informations de mesure et de comptage</v>
          </cell>
          <cell r="D145" t="str">
            <v>Coût de l'acquisition et du traitement des informations de mesure et de comptage</v>
          </cell>
        </row>
        <row r="146">
          <cell r="A146">
            <v>119</v>
          </cell>
          <cell r="B146" t="str">
            <v>Kosten voor ondersteunende diensten:</v>
          </cell>
          <cell r="C146" t="str">
            <v>Coût des services auxiliaires:</v>
          </cell>
          <cell r="D146" t="str">
            <v>Coût des services auxiliaires:</v>
          </cell>
        </row>
        <row r="147">
          <cell r="A147">
            <v>120</v>
          </cell>
          <cell r="B147" t="str">
            <v>Regeling van de spanning en van het blindvermogen</v>
          </cell>
          <cell r="C147" t="str">
            <v>Réglage de la tension et de la puissance réactive</v>
          </cell>
          <cell r="D147" t="str">
            <v>Réglage de la tension et de la puissance réactive</v>
          </cell>
        </row>
        <row r="148">
          <cell r="A148">
            <v>121</v>
          </cell>
          <cell r="B148" t="str">
            <v>Compensatie van de netverliezen</v>
          </cell>
          <cell r="C148" t="str">
            <v>Compensation des pertes sur réseau</v>
          </cell>
          <cell r="D148" t="str">
            <v>Compensation des pertes sur réseau</v>
          </cell>
        </row>
        <row r="149">
          <cell r="A149">
            <v>122</v>
          </cell>
          <cell r="B149" t="str">
            <v>Niet-naleving van een aanvaard programma</v>
          </cell>
          <cell r="C149" t="str">
            <v>Non-respect d'un programme accepté</v>
          </cell>
          <cell r="D149" t="str">
            <v>Non-respect d'un programme accepté</v>
          </cell>
        </row>
        <row r="150">
          <cell r="A150">
            <v>123</v>
          </cell>
          <cell r="B150" t="str">
            <v>Belastingen, heffingen, toeslagen, bijdragen en retributies:</v>
          </cell>
          <cell r="C150" t="str">
            <v>Impôts, prélèvements, surcharges, contributions et rétributions:</v>
          </cell>
          <cell r="D150" t="str">
            <v>Impôts, prélèvements, surcharges, contributions et rétributions:</v>
          </cell>
        </row>
        <row r="151">
          <cell r="A151">
            <v>124</v>
          </cell>
          <cell r="B151" t="str">
            <v>Financiering van de openbare-dienstverplichtingen:</v>
          </cell>
          <cell r="C151" t="str">
            <v>Financement des obligations de service public:</v>
          </cell>
          <cell r="D151" t="str">
            <v>Financement des obligations de service public:</v>
          </cell>
        </row>
        <row r="152">
          <cell r="A152">
            <v>125</v>
          </cell>
          <cell r="B152" t="str">
            <v>Maatregelen van sociale aard</v>
          </cell>
          <cell r="C152" t="str">
            <v>Mesures de nature sociale</v>
          </cell>
          <cell r="D152" t="str">
            <v>Mesures de nature sociale</v>
          </cell>
        </row>
        <row r="153">
          <cell r="A153">
            <v>126</v>
          </cell>
          <cell r="B153" t="str">
            <v>Plan Communal pour l'Emploi (in Wallonië)</v>
          </cell>
          <cell r="C153" t="str">
            <v>Plan communal pour l’emploi</v>
          </cell>
          <cell r="D153" t="str">
            <v>Plan communal pour l’emploi</v>
          </cell>
        </row>
        <row r="154">
          <cell r="A154">
            <v>127</v>
          </cell>
          <cell r="B154" t="str">
            <v>Andere maatregelen van sociale aard</v>
          </cell>
          <cell r="C154" t="str">
            <v>Autres mesures sociales</v>
          </cell>
          <cell r="D154" t="str">
            <v>Autres mesures sociales</v>
          </cell>
        </row>
        <row r="155">
          <cell r="A155">
            <v>128</v>
          </cell>
          <cell r="B155" t="str">
            <v>Maatregelen ter bevordering van het REG</v>
          </cell>
          <cell r="C155" t="str">
            <v>Mesures en faveur de l'URE</v>
          </cell>
          <cell r="D155" t="str">
            <v>Mesures en faveur de l'URE</v>
          </cell>
        </row>
        <row r="156">
          <cell r="A156">
            <v>129</v>
          </cell>
          <cell r="B156" t="str">
            <v>Maatregelen ter bevordering van het gebruik van hernieuwbare energiebronnen en kwalitatieve warmtekrachtinstallaties</v>
          </cell>
          <cell r="C156" t="str">
            <v>Mesures en faveur de l'utilisation de sources d'énergie renouvelables et d'installations de cogénération de qualité</v>
          </cell>
          <cell r="D156" t="str">
            <v>Mesures en faveur de l'utilisation de sources d'énergie renouvelables et d'installations de cogénération de qualité</v>
          </cell>
        </row>
        <row r="157">
          <cell r="A157">
            <v>130</v>
          </cell>
          <cell r="B157" t="str">
            <v>Financiering van de openbare-dienstverplichtingen gefactureerd door de TNB</v>
          </cell>
          <cell r="C157" t="str">
            <v>Financement des obligations de service public facturé par le GRT</v>
          </cell>
          <cell r="D157" t="str">
            <v>Financement des obligations de service public facturé par le GRT</v>
          </cell>
        </row>
        <row r="158">
          <cell r="A158">
            <v>131</v>
          </cell>
          <cell r="B158" t="str">
            <v>Andere maatregelen</v>
          </cell>
          <cell r="C158" t="str">
            <v>Autres mesures</v>
          </cell>
          <cell r="D158" t="str">
            <v>Autres mesures</v>
          </cell>
        </row>
        <row r="159">
          <cell r="A159">
            <v>132</v>
          </cell>
          <cell r="B159" t="str">
            <v>Financiering van de openbare-dienstopdracht toevertrouwd aan de DNB</v>
          </cell>
          <cell r="C159" t="str">
            <v>Financement des missions de service public confiées aux GRD</v>
          </cell>
          <cell r="D159" t="str">
            <v>Financement des missions de service public confiées aux GRD</v>
          </cell>
        </row>
        <row r="160">
          <cell r="A160">
            <v>133</v>
          </cell>
          <cell r="B160" t="str">
            <v>Toeslagen ter dekking van de werkingskosten van de reguleringsinstantie</v>
          </cell>
          <cell r="C160" t="str">
            <v>Surcharges en vue de la couverture des frais de fonctionnement de l'instance de régulation</v>
          </cell>
          <cell r="D160" t="str">
            <v>Surcharges en vue de la couverture des frais de fonctionnement de l'instance de régulation</v>
          </cell>
        </row>
        <row r="161">
          <cell r="A161">
            <v>134</v>
          </cell>
          <cell r="B161" t="str">
            <v>Bijdragen ter dekking van verloren kosten</v>
          </cell>
          <cell r="C161" t="str">
            <v>Contributions en vue de la couverture des coûts échoués</v>
          </cell>
          <cell r="D161" t="str">
            <v>Contributions en vue de la couverture des coûts échoués</v>
          </cell>
        </row>
        <row r="162">
          <cell r="A162">
            <v>135</v>
          </cell>
          <cell r="B162" t="str">
            <v>Niet-gekapitaliseerde pensioenlasten</v>
          </cell>
          <cell r="C162" t="str">
            <v>Charges de pension non capitalisées</v>
          </cell>
          <cell r="D162" t="str">
            <v>Charges de pension non capitalisées</v>
          </cell>
        </row>
        <row r="163">
          <cell r="A163">
            <v>136</v>
          </cell>
          <cell r="B163" t="str">
            <v>Niet-gekapitaliseerde pensioenlasten - debet</v>
          </cell>
          <cell r="C163" t="str">
            <v>Charges de pension non capitalisées-débit</v>
          </cell>
          <cell r="D163" t="str">
            <v>Charges de pension non capitalisées-débit</v>
          </cell>
        </row>
        <row r="164">
          <cell r="A164">
            <v>137</v>
          </cell>
          <cell r="B164" t="str">
            <v>Niet-gekapitaliseerde pensioenlasten - Overboeking naar activa</v>
          </cell>
          <cell r="C164" t="str">
            <v>Charges de pension non capitalisées-Transfert à l'actif</v>
          </cell>
          <cell r="D164" t="str">
            <v>Charges de pension non capitalisées-Transfert à l'actif</v>
          </cell>
        </row>
        <row r="165">
          <cell r="A165">
            <v>138</v>
          </cell>
          <cell r="B165" t="str">
            <v>Lokale, provinciale, gewestelijke en federale belastingen, heffingen, toeslagen, bijdragen en retributies:</v>
          </cell>
          <cell r="C165" t="str">
            <v>Impôts, prélèvements, surcharges, contributions, et rétributions locaux, provinciaux, régionaux et fédéraux:</v>
          </cell>
          <cell r="D165" t="str">
            <v>Impôts, prélèvements, surcharges, contributions, et rétributions locaux, provinciaux, régionaux et fédéraux:</v>
          </cell>
        </row>
        <row r="166">
          <cell r="A166">
            <v>139</v>
          </cell>
          <cell r="B166" t="str">
            <v>Inkomensbelastingen</v>
          </cell>
          <cell r="C166" t="str">
            <v>Impôts sur les revenus</v>
          </cell>
          <cell r="D166" t="str">
            <v>Impôts sur les revenus</v>
          </cell>
        </row>
        <row r="167">
          <cell r="A167">
            <v>140</v>
          </cell>
          <cell r="B167" t="str">
            <v>Roerende voorheffing op interesten op rekening-courant</v>
          </cell>
          <cell r="C167" t="str">
            <v>Précomptes mobiliers afférents aux intérêts sur compte courant</v>
          </cell>
          <cell r="D167" t="str">
            <v>Précomptes mobiliers afférents aux intérêts sur compte courant</v>
          </cell>
        </row>
        <row r="168">
          <cell r="A168">
            <v>141</v>
          </cell>
          <cell r="B168" t="str">
            <v>Andere roerende voorheffingen</v>
          </cell>
          <cell r="C168" t="str">
            <v>Autres précomptes mobiliers</v>
          </cell>
          <cell r="D168" t="str">
            <v>Autres précomptes mobiliers</v>
          </cell>
        </row>
        <row r="169">
          <cell r="A169">
            <v>142</v>
          </cell>
          <cell r="B169" t="str">
            <v>Rechtspersonenbelasting: bijdrage van het jaar (geraamde fiscale lasten)</v>
          </cell>
          <cell r="C169" t="str">
            <v>Impôt des personnes morales: cotisation de l'année (charge fiscale estimée)</v>
          </cell>
          <cell r="D169" t="str">
            <v>Impôt des personnes morales: cotisation de l'année (charge fiscale estimée)</v>
          </cell>
        </row>
        <row r="170">
          <cell r="A170">
            <v>143</v>
          </cell>
          <cell r="B170" t="str">
            <v>Rechtspersonenbelasting: rectificatie van voorgaande jaren (raming)</v>
          </cell>
          <cell r="C170" t="str">
            <v>Impôt des personnes morales: rectification des années antérieures (estimation)</v>
          </cell>
          <cell r="D170" t="str">
            <v>Impôt des personnes morales: rectification des années antérieures (estimation)</v>
          </cell>
        </row>
        <row r="171">
          <cell r="A171">
            <v>144</v>
          </cell>
          <cell r="B171" t="str">
            <v>Rechtspersonenbelasting: belasting over voorgaande boekjaren</v>
          </cell>
          <cell r="C171" t="str">
            <v>Impôt des personnes morales: impôt afférent aux exercices antérieurs</v>
          </cell>
          <cell r="D171" t="str">
            <v>Impôt des personnes morales: impôt afférent aux exercices antérieurs</v>
          </cell>
        </row>
        <row r="172">
          <cell r="A172">
            <v>145</v>
          </cell>
          <cell r="B172" t="str">
            <v>Overige lokale, provinciale, gewestelijke en federale belastingen, heffingen, toeslagen, bijdragen en retributies</v>
          </cell>
          <cell r="C172" t="str">
            <v>Impôts, prélèvements, surcharges, contributions, et rétributions locaux, provinciaux, régionaux et fédéraux restants</v>
          </cell>
          <cell r="D172" t="str">
            <v>Impôts, prélèvements, surcharges, contributions, et rétributions locaux, provinciaux, régionaux et fédéraux restants</v>
          </cell>
        </row>
        <row r="173">
          <cell r="A173">
            <v>146</v>
          </cell>
          <cell r="B173" t="str">
            <v>Vergoeding voor het innemen van het openbaar domein</v>
          </cell>
          <cell r="C173" t="str">
            <v>Redevance pour occupation du domaine public</v>
          </cell>
          <cell r="D173" t="str">
            <v>Redevance pour occupation du domaine public</v>
          </cell>
        </row>
        <row r="174">
          <cell r="A174">
            <v>147</v>
          </cell>
          <cell r="B174" t="str">
            <v>Andere belastingen, heffingen, toeslagen, bijdragen en retributies</v>
          </cell>
          <cell r="C174" t="str">
            <v>Autres impôts, prélèvements, surcharges, contributions et rétributions restants</v>
          </cell>
          <cell r="D174" t="str">
            <v>Autres impôts, prélèvements, surcharges, contributions et rétributions restants</v>
          </cell>
        </row>
        <row r="175">
          <cell r="A175">
            <v>148</v>
          </cell>
          <cell r="B175" t="str">
            <v>Vergoeding van het gëinvesteerde Kapitaal</v>
          </cell>
          <cell r="C175" t="str">
            <v>Rémunération du Capital investi</v>
          </cell>
          <cell r="D175" t="str">
            <v>Rémunération du Capital investi</v>
          </cell>
        </row>
        <row r="176">
          <cell r="A176">
            <v>149</v>
          </cell>
          <cell r="B176" t="str">
            <v>ALGEMEEN TOTAAL</v>
          </cell>
          <cell r="C176" t="str">
            <v>TOTAL GENERAL</v>
          </cell>
          <cell r="D176" t="str">
            <v>TOTAL GENERAL</v>
          </cell>
        </row>
        <row r="177">
          <cell r="A177">
            <v>150</v>
          </cell>
          <cell r="B177" t="str">
            <v>Studiekosten</v>
          </cell>
          <cell r="C177" t="str">
            <v>Coûts d'étude</v>
          </cell>
          <cell r="D177" t="str">
            <v>Coûts d'étude</v>
          </cell>
        </row>
        <row r="178">
          <cell r="A178">
            <v>151</v>
          </cell>
          <cell r="B178" t="str">
            <v>Oriëntatiestudie</v>
          </cell>
          <cell r="C178" t="str">
            <v>Etude d'orientation</v>
          </cell>
          <cell r="D178" t="str">
            <v>Etude d'orientation</v>
          </cell>
        </row>
        <row r="179">
          <cell r="A179">
            <v>152</v>
          </cell>
          <cell r="B179" t="str">
            <v>Detailstudie</v>
          </cell>
          <cell r="C179" t="str">
            <v>Etude de détail</v>
          </cell>
          <cell r="D179" t="str">
            <v>Etude de détail</v>
          </cell>
        </row>
        <row r="180">
          <cell r="A180">
            <v>153</v>
          </cell>
          <cell r="B180" t="str">
            <v>Kosten voor de uitvoering, aanpassing of verzwaring van de aansluitingen</v>
          </cell>
          <cell r="C180" t="str">
            <v>Coûts de réalisation, d'adaptation ou de renforcement des raccordements</v>
          </cell>
          <cell r="D180" t="str">
            <v>Coûts de réalisation, d'adaptation ou de renforcement des raccordements</v>
          </cell>
        </row>
        <row r="181">
          <cell r="A181">
            <v>154</v>
          </cell>
          <cell r="B181" t="str">
            <v>Aftakkingen - Kosten voor de uitvoering, aanpassing of verzwaring</v>
          </cell>
          <cell r="C181" t="str">
            <v>Branchements - Coûts de réalisation, d'adaptation ou de renforcement</v>
          </cell>
          <cell r="D181" t="str">
            <v>Branchements - Coûts de réalisation, d'adaptation ou de renforcement</v>
          </cell>
        </row>
        <row r="182">
          <cell r="A182">
            <v>155</v>
          </cell>
          <cell r="B182" t="str">
            <v>Aftakkingen - Overboeking naar Activa</v>
          </cell>
          <cell r="C182" t="str">
            <v>Branchements - Transfert à l’Actif</v>
          </cell>
          <cell r="D182" t="str">
            <v>Branchements - Transfert à l’Actif</v>
          </cell>
        </row>
        <row r="188">
          <cell r="A188">
            <v>195</v>
          </cell>
          <cell r="B188" t="str">
            <v>Tabel 1 (T1) : Toewijzing van kostensoorten aan kostenobjecten voor de klantengroep Netwerk 70/36/30kV</v>
          </cell>
          <cell r="C188" t="str">
            <v>Tableau 1 (T1) : Attribution des types de coûts aux objets de coût pour le groupe de clients Réseau 70/36/30kV</v>
          </cell>
          <cell r="D188" t="str">
            <v>Tableau 1 (T1) : Attribution des types de coûts aux objets de coût pour le groupe de clients Réseau 70/36/30kV</v>
          </cell>
        </row>
        <row r="189">
          <cell r="A189">
            <v>196</v>
          </cell>
          <cell r="B189" t="str">
            <v>Tabel 2 (T2) : Toewijzing van kostensoorten aan kostenobjecten voor de klantengroep Transformatie MS</v>
          </cell>
          <cell r="C189" t="str">
            <v>Tableau 2 (T2) : Attribution des types de coûts aux objets de coût pour le groupe de clients Transformation MT</v>
          </cell>
          <cell r="D189" t="str">
            <v>Tableau 2 (T2) : Attribution des types de coûts aux objets de coût pour le groupe de clients Transformation MT</v>
          </cell>
        </row>
        <row r="190">
          <cell r="A190">
            <v>197</v>
          </cell>
          <cell r="B190" t="str">
            <v>Tabel 3 (T3) : Toewijzing van kostensoorten aan kostenobjecten voor de klantengroep Netwerk MS</v>
          </cell>
          <cell r="C190" t="str">
            <v>Tableau 3 (T3) : Attribution des types de coûts aux objets de coût pour le groupe de clients Réseau MT</v>
          </cell>
          <cell r="D190" t="str">
            <v>Tableau 3 (T3) : Attribution des types de coûts aux objets de coût pour le groupe de clients Réseau MT</v>
          </cell>
        </row>
        <row r="191">
          <cell r="A191">
            <v>198</v>
          </cell>
          <cell r="B191" t="str">
            <v>Tabel 4 (T4) : Toewijzing van kostensoorten aan kostenobjecten voor de klantengroep Transformatie LS</v>
          </cell>
          <cell r="C191" t="str">
            <v>Tableau 4 (T4) : Attribution des types de coûts aux objets de coût pour le groupe de clients Transformation BT</v>
          </cell>
          <cell r="D191" t="str">
            <v>Tableau 4 (T4) : Attribution des types de coûts aux objets de coût pour le groupe de clients Transformation BT</v>
          </cell>
        </row>
        <row r="192">
          <cell r="A192">
            <v>199</v>
          </cell>
          <cell r="B192" t="str">
            <v>Tabel 5 (T5) : Toewijzing van kostensoorten aan kostenobjecten voor de klantengroep Netwerk LS</v>
          </cell>
          <cell r="C192" t="str">
            <v>Tableau 5 (T5) : Attribution des types de coûts aux objets de coût pour le groupe de clients Réseau BT</v>
          </cell>
          <cell r="D192" t="str">
            <v>Tableau 5 (T5) : Attribution des types de coûts aux objets de coût pour le groupe de clients Réseau BT</v>
          </cell>
        </row>
        <row r="193">
          <cell r="A193">
            <v>200</v>
          </cell>
          <cell r="B193" t="str">
            <v>Tabel 6 (T6) : Toewijzing van kostensoorten aan kostenobjecten voor alle klantengroepen (totaal)</v>
          </cell>
          <cell r="C193" t="str">
            <v>Tableau 6 (T6) : Attribution des types de coûts aux objets de coût pour tous les groupes de clients (total)</v>
          </cell>
          <cell r="D193" t="str">
            <v>Tableau 6 (T6) : Attribution des types de coûts aux objets de coût pour tous les groupes de clients (total)</v>
          </cell>
        </row>
        <row r="194">
          <cell r="A194">
            <v>201</v>
          </cell>
          <cell r="B194" t="str">
            <v xml:space="preserve">Kostenobjecten </v>
          </cell>
          <cell r="C194" t="str">
            <v xml:space="preserve">Objets de coûts </v>
          </cell>
          <cell r="D194" t="str">
            <v xml:space="preserve">Objets de coûts </v>
          </cell>
        </row>
        <row r="195">
          <cell r="A195">
            <v>202</v>
          </cell>
          <cell r="B195" t="str">
            <v>Kostensoorten</v>
          </cell>
          <cell r="C195" t="str">
            <v>Types de coûts</v>
          </cell>
          <cell r="D195" t="str">
            <v>Types de coûts</v>
          </cell>
        </row>
        <row r="196">
          <cell r="A196">
            <v>203</v>
          </cell>
          <cell r="B196" t="str">
            <v>Handelsgoederen, grond- en hulpstoffen (60)</v>
          </cell>
          <cell r="C196" t="str">
            <v>Approvisionnements et marchandises (60)</v>
          </cell>
          <cell r="D196" t="str">
            <v>Approvisionnements et marchandises (60)</v>
          </cell>
        </row>
        <row r="197">
          <cell r="A197">
            <v>204</v>
          </cell>
          <cell r="B197" t="str">
            <v>Kosten voor het gebruik van het transmissienet</v>
          </cell>
          <cell r="C197" t="str">
            <v>Coûts pour l'utilisation du réseau de transport</v>
          </cell>
          <cell r="D197" t="str">
            <v>Coûts pour l'utilisation du réseau de transport</v>
          </cell>
        </row>
        <row r="198">
          <cell r="A198">
            <v>205</v>
          </cell>
          <cell r="B198" t="str">
            <v>Andere</v>
          </cell>
          <cell r="C198" t="str">
            <v>Autres</v>
          </cell>
          <cell r="D198" t="str">
            <v>Autres</v>
          </cell>
        </row>
        <row r="199">
          <cell r="A199">
            <v>206</v>
          </cell>
          <cell r="B199" t="str">
            <v>Diensten en diverse goederen (61)</v>
          </cell>
          <cell r="C199" t="str">
            <v>Services et biens divers (61)</v>
          </cell>
          <cell r="D199" t="str">
            <v>Services et biens divers (61)</v>
          </cell>
        </row>
        <row r="200">
          <cell r="A200">
            <v>207</v>
          </cell>
          <cell r="B200" t="str">
            <v>Bezoldigingen, sociale lasten en pensioenen (62)</v>
          </cell>
          <cell r="C200" t="str">
            <v>Rémunérations, charges sociales et pensions (62)</v>
          </cell>
          <cell r="D200" t="str">
            <v>Rémunérations, charges sociales et pensions (62)</v>
          </cell>
        </row>
        <row r="201">
          <cell r="A201">
            <v>208</v>
          </cell>
          <cell r="B201" t="str">
            <v>Afschrijvingen, waardeverminderingen en voorzieningen voor risico's en kosten (63)</v>
          </cell>
          <cell r="C201" t="str">
            <v>Amortissements, réductions de valeur et provisions pour risques et charges (63)</v>
          </cell>
          <cell r="D201" t="str">
            <v>Amortissements, réductions de valeur et provisions pour risques et charges (63)</v>
          </cell>
        </row>
        <row r="202">
          <cell r="A202">
            <v>209</v>
          </cell>
          <cell r="B202" t="str">
            <v>Afschrijvingen, waardeverminderingen op oprichtingskosten en immateriële vaste activa</v>
          </cell>
          <cell r="C202" t="str">
            <v>Amortissements, réductions de valeur sur frais d'établissement et immobilisations incorporelles</v>
          </cell>
          <cell r="D202" t="str">
            <v>Amortissements, réductions de valeur sur frais d'établissement et immobilisations incorporelles</v>
          </cell>
        </row>
        <row r="203">
          <cell r="A203">
            <v>210</v>
          </cell>
          <cell r="B203" t="str">
            <v>Afschrijvingen, waardeverminderingen op materiële vaste activa</v>
          </cell>
          <cell r="C203" t="str">
            <v>Amortissements, réductions de valeur sur immobilisations corporelles</v>
          </cell>
          <cell r="D203" t="str">
            <v>Amortissements, réductions de valeur sur immobilisations corporelles</v>
          </cell>
        </row>
        <row r="204">
          <cell r="A204">
            <v>211</v>
          </cell>
          <cell r="B204" t="str">
            <v>Waardeverminderingen op voorraden en bestellingen in uitvoering</v>
          </cell>
          <cell r="C204" t="str">
            <v>Réductions de valeur sur stocks et commandes en cours</v>
          </cell>
          <cell r="D204" t="str">
            <v>Réductions de valeur sur stocks et commandes en cours</v>
          </cell>
        </row>
        <row r="205">
          <cell r="A205">
            <v>212</v>
          </cell>
          <cell r="B205" t="str">
            <v>Waardeverminderingen op handelsvorderingen</v>
          </cell>
          <cell r="C205" t="str">
            <v>Réductions de valeur sur créances commerciales</v>
          </cell>
          <cell r="D205" t="str">
            <v>Réductions de valeur sur créances commerciales</v>
          </cell>
        </row>
        <row r="206">
          <cell r="A206">
            <v>213</v>
          </cell>
          <cell r="B206" t="str">
            <v>Voorzieningen voor risico's en kosten</v>
          </cell>
          <cell r="C206" t="str">
            <v>Provisions pour risques et charges</v>
          </cell>
          <cell r="D206" t="str">
            <v>Provisions pour risques et charges</v>
          </cell>
        </row>
        <row r="207">
          <cell r="A207">
            <v>214</v>
          </cell>
          <cell r="B207" t="str">
            <v>Andere bedrijfskosten (64)</v>
          </cell>
          <cell r="C207" t="str">
            <v>Autres charges d'exploitation (64)</v>
          </cell>
          <cell r="D207" t="str">
            <v>Autres charges d'exploitation (64)</v>
          </cell>
        </row>
        <row r="208">
          <cell r="A208">
            <v>215</v>
          </cell>
          <cell r="B208" t="str">
            <v>Financiële kosten (65)</v>
          </cell>
          <cell r="C208" t="str">
            <v>Charges financières (65)</v>
          </cell>
          <cell r="D208" t="str">
            <v>Charges financières (65)</v>
          </cell>
        </row>
        <row r="209">
          <cell r="A209">
            <v>216</v>
          </cell>
          <cell r="B209" t="str">
            <v>(exclusief rub. '650 Kosten van schulden' (opgenomen als embedded cost bij de vergoeding van het kapitaal))</v>
          </cell>
          <cell r="C209" t="str">
            <v>(hors rub. '650 Charges des dettes' (repris comme embedded cost (coûts inévitables) dans la rémunération du capital))</v>
          </cell>
          <cell r="D209" t="str">
            <v>(hors rub. '650 Charges des dettes' (repris comme embedded cost (coûts inévitables) dans la rémunération du capital))</v>
          </cell>
        </row>
        <row r="210">
          <cell r="A210">
            <v>217</v>
          </cell>
          <cell r="B210" t="str">
            <v>Uitzonderlijke kosten (66)</v>
          </cell>
          <cell r="C210" t="str">
            <v>Charges exceptionnelles (66)</v>
          </cell>
          <cell r="D210" t="str">
            <v>Charges exceptionnelles (66)</v>
          </cell>
        </row>
        <row r="211">
          <cell r="A211">
            <v>218</v>
          </cell>
          <cell r="B211" t="str">
            <v>Belastingen op het resultaat (67)</v>
          </cell>
          <cell r="C211" t="str">
            <v>Impôts sur le résultat (67)</v>
          </cell>
          <cell r="D211" t="str">
            <v>Impôts sur le résultat (67)</v>
          </cell>
        </row>
        <row r="212">
          <cell r="A212">
            <v>219</v>
          </cell>
          <cell r="B212" t="str">
            <v>Vergoeding van het kapitaal</v>
          </cell>
          <cell r="C212" t="str">
            <v>Rémunération du capital</v>
          </cell>
          <cell r="D212" t="str">
            <v>Rémunération du capital</v>
          </cell>
        </row>
        <row r="213">
          <cell r="A213">
            <v>220</v>
          </cell>
          <cell r="B213" t="str">
            <v>(Bonus)/Malus</v>
          </cell>
          <cell r="C213" t="str">
            <v>(Bonus)/Malus</v>
          </cell>
          <cell r="D213" t="str">
            <v>(Bonus)/Malus</v>
          </cell>
        </row>
        <row r="214">
          <cell r="A214">
            <v>221</v>
          </cell>
          <cell r="B214" t="str">
            <v>TOTAAL</v>
          </cell>
          <cell r="C214" t="str">
            <v>TOTAL</v>
          </cell>
          <cell r="D214" t="str">
            <v>TOTAL</v>
          </cell>
        </row>
        <row r="215">
          <cell r="A215">
            <v>222</v>
          </cell>
          <cell r="B215" t="str">
            <v>Aansluitingen</v>
          </cell>
          <cell r="C215" t="str">
            <v>Raccordements</v>
          </cell>
          <cell r="D215" t="str">
            <v>Raccordements</v>
          </cell>
        </row>
        <row r="216">
          <cell r="A216">
            <v>223</v>
          </cell>
          <cell r="B216" t="str">
            <v>Gebruik van het net</v>
          </cell>
          <cell r="C216" t="str">
            <v>Utilisation du réseau</v>
          </cell>
          <cell r="D216" t="str">
            <v>Utilisation du réseau</v>
          </cell>
        </row>
        <row r="217">
          <cell r="A217">
            <v>224</v>
          </cell>
          <cell r="B217" t="str">
            <v>Ondersteunende diensten</v>
          </cell>
          <cell r="C217" t="str">
            <v>Services auxiliaires</v>
          </cell>
          <cell r="D217" t="str">
            <v>Services auxiliaires</v>
          </cell>
        </row>
        <row r="218">
          <cell r="A218">
            <v>225</v>
          </cell>
          <cell r="B218" t="str">
            <v>TOTAAL</v>
          </cell>
          <cell r="C218" t="str">
            <v>TOTAL</v>
          </cell>
          <cell r="D218" t="str">
            <v>TOTAL</v>
          </cell>
        </row>
        <row r="219">
          <cell r="A219">
            <v>226</v>
          </cell>
          <cell r="B219" t="str">
            <v>Oriëntatiestudie</v>
          </cell>
          <cell r="C219" t="str">
            <v>Etude d'orientation</v>
          </cell>
          <cell r="D219" t="str">
            <v>Etude d'orientation</v>
          </cell>
        </row>
        <row r="220">
          <cell r="A220">
            <v>227</v>
          </cell>
          <cell r="B220" t="str">
            <v>Detailstudie</v>
          </cell>
          <cell r="C220" t="str">
            <v>Etude de détail</v>
          </cell>
          <cell r="D220" t="str">
            <v>Etude de détail</v>
          </cell>
        </row>
        <row r="221">
          <cell r="A221">
            <v>228</v>
          </cell>
          <cell r="B221" t="str">
            <v>Nieuwe aansluiting - Aanpassing/Verzwaring</v>
          </cell>
          <cell r="C221" t="str">
            <v xml:space="preserve">Nouveau raccordement - Adaptation / Renforcement </v>
          </cell>
          <cell r="D221" t="str">
            <v xml:space="preserve">Nouveau raccordement - Adaptation / Renforcement </v>
          </cell>
        </row>
        <row r="222">
          <cell r="A222">
            <v>229</v>
          </cell>
          <cell r="B222" t="str">
            <v>Gebruik meetapparatuur</v>
          </cell>
          <cell r="C222" t="str">
            <v xml:space="preserve">Utilisation d'un appareil de mesure </v>
          </cell>
          <cell r="D222" t="str">
            <v xml:space="preserve">Utilisation d'un appareil de mesure </v>
          </cell>
        </row>
        <row r="223">
          <cell r="A223">
            <v>230</v>
          </cell>
          <cell r="B223" t="str">
            <v>Gebruik uitrustingen voor transformatie of spanningsondersteuning</v>
          </cell>
          <cell r="C223" t="str">
            <v xml:space="preserve">Utilisation des équipements pour la transformation ou le soutien de la tension </v>
          </cell>
          <cell r="D223" t="str">
            <v xml:space="preserve">Utilisation des équipements pour la transformation ou le soutien de la tension </v>
          </cell>
        </row>
        <row r="224">
          <cell r="A224">
            <v>231</v>
          </cell>
          <cell r="B224" t="str">
            <v>Gebruik van bijkomende uitrusting</v>
          </cell>
          <cell r="C224" t="str">
            <v>Utilisation d'équipement supplémentaire</v>
          </cell>
          <cell r="D224" t="str">
            <v>Utilisation d'équipement supplémentaire</v>
          </cell>
        </row>
        <row r="225">
          <cell r="A225">
            <v>232</v>
          </cell>
          <cell r="B225" t="str">
            <v>Onderschreven vermogen</v>
          </cell>
          <cell r="C225" t="str">
            <v>Puissance souscrite</v>
          </cell>
          <cell r="D225" t="str">
            <v>Puissance souscrite</v>
          </cell>
        </row>
        <row r="226">
          <cell r="A226">
            <v>233</v>
          </cell>
          <cell r="B226" t="str">
            <v>Bijkomend vermogen</v>
          </cell>
          <cell r="C226" t="str">
            <v>Puissance complémentaire</v>
          </cell>
          <cell r="D226" t="str">
            <v>Puissance complémentaire</v>
          </cell>
        </row>
        <row r="227">
          <cell r="A227">
            <v>234</v>
          </cell>
          <cell r="B227" t="str">
            <v>Systeembeheer</v>
          </cell>
          <cell r="C227" t="str">
            <v xml:space="preserve">Gestion système </v>
          </cell>
          <cell r="D227" t="str">
            <v xml:space="preserve">Gestion système </v>
          </cell>
        </row>
        <row r="228">
          <cell r="A228">
            <v>235</v>
          </cell>
          <cell r="B228" t="str">
            <v>Meet- en telactiviteit</v>
          </cell>
          <cell r="C228" t="str">
            <v>Activité de mesure et de comptage</v>
          </cell>
          <cell r="D228" t="str">
            <v>Activité de mesure et de comptage</v>
          </cell>
        </row>
        <row r="229">
          <cell r="A229">
            <v>236</v>
          </cell>
          <cell r="B229" t="str">
            <v>Forfaitaire afname van reactieve energie</v>
          </cell>
          <cell r="C229" t="str">
            <v xml:space="preserve">Prélèvement forfaitaire d'énergie réactive </v>
          </cell>
          <cell r="D229" t="str">
            <v xml:space="preserve">Prélèvement forfaitaire d'énergie réactive </v>
          </cell>
        </row>
        <row r="230">
          <cell r="A230">
            <v>237</v>
          </cell>
          <cell r="B230" t="str">
            <v>Overschrijding van forfait voor reactieve energie</v>
          </cell>
          <cell r="C230" t="str">
            <v>Dépassement d'énergie réactive par rapport au forfait :</v>
          </cell>
          <cell r="D230" t="str">
            <v>Dépassement d'énergie réactive par rapport au forfait :</v>
          </cell>
        </row>
        <row r="231">
          <cell r="A231">
            <v>238</v>
          </cell>
          <cell r="B231" t="str">
            <v>Compensatie van netverliezen</v>
          </cell>
          <cell r="C231" t="str">
            <v>Compensation des pertes en réseau</v>
          </cell>
          <cell r="D231" t="str">
            <v>Compensation des pertes en réseau</v>
          </cell>
        </row>
        <row r="232">
          <cell r="A232">
            <v>239</v>
          </cell>
          <cell r="B232" t="str">
            <v>Niet respecteren van een aanvaard programma</v>
          </cell>
          <cell r="C232" t="str">
            <v>Non-respect d'un programme accepté</v>
          </cell>
          <cell r="D232" t="str">
            <v>Non-respect d'un programme accepté</v>
          </cell>
        </row>
        <row r="233">
          <cell r="A233">
            <v>240</v>
          </cell>
          <cell r="D233">
            <v>0</v>
          </cell>
        </row>
        <row r="234">
          <cell r="A234">
            <v>241</v>
          </cell>
        </row>
        <row r="235">
          <cell r="A235">
            <v>242</v>
          </cell>
        </row>
        <row r="236">
          <cell r="A236">
            <v>243</v>
          </cell>
        </row>
        <row r="238">
          <cell r="A238">
            <v>250</v>
          </cell>
          <cell r="B238" t="str">
            <v>Tabel 7 (T7) : Interne cascade van kosten voor de klantengroep Netwerk 70/36/30kV</v>
          </cell>
          <cell r="C238" t="str">
            <v>Tableau 7 (T7) : Cascade interne des coûts pour le groupe de clients Réseau 70/36/30kV</v>
          </cell>
          <cell r="D238" t="str">
            <v>Tableau 7 (T7) : Cascade interne des coûts pour le groupe de clients Réseau 70/36/30kV</v>
          </cell>
        </row>
        <row r="239">
          <cell r="A239">
            <v>251</v>
          </cell>
          <cell r="B239" t="str">
            <v>Tabel 8 (T8) : Interne cascade van kosten voor de klantengroep Transformatie MS</v>
          </cell>
          <cell r="C239" t="str">
            <v>Tableau 8 (T8) : Cascade interne des coûts pour le groupe de clients Transformation MT</v>
          </cell>
          <cell r="D239" t="str">
            <v>Tableau 8 (T8) : Cascade interne des coûts pour le groupe de clients Transformation MT</v>
          </cell>
        </row>
        <row r="240">
          <cell r="A240">
            <v>252</v>
          </cell>
          <cell r="B240" t="str">
            <v>Tabel 9 (T9) : Interne cascade van kosten voor de klantengroep Netwerk MS</v>
          </cell>
          <cell r="C240" t="str">
            <v>Tableau 9 (T9) : Cascade interne des coûts pour le groupe de clients Réseau MT</v>
          </cell>
          <cell r="D240" t="str">
            <v>Tableau 9 (T9) : Cascade interne des coûts pour le groupe de clients Réseau MT</v>
          </cell>
        </row>
        <row r="241">
          <cell r="A241">
            <v>253</v>
          </cell>
          <cell r="B241" t="str">
            <v>Tabel 10 (T10) : Interne cascade van kosten voor de klantengroep Transformatie LS</v>
          </cell>
          <cell r="C241" t="str">
            <v>Tableau 10 (T10) : Cascade interne des coûts pour le groupe de clients Transformation BT</v>
          </cell>
          <cell r="D241" t="str">
            <v>Tableau 10 (T10) : Cascade interne des coûts pour le groupe de clients Transformation BT</v>
          </cell>
        </row>
        <row r="242">
          <cell r="A242">
            <v>254</v>
          </cell>
          <cell r="B242" t="str">
            <v>Tabel 11 (T11) : Interne cascade van kosten voor de klantengroep Netwerk LS</v>
          </cell>
          <cell r="C242" t="str">
            <v>Tableau 11 (T11) : Cascade interne des coûts pour le groupe de clients Réseau BT</v>
          </cell>
          <cell r="D242" t="str">
            <v>Tableau 11 (T11) : Cascade interne des coûts pour le groupe de clients Réseau BT</v>
          </cell>
        </row>
        <row r="243">
          <cell r="A243">
            <v>260</v>
          </cell>
          <cell r="B243" t="str">
            <v>Kostensoorten</v>
          </cell>
          <cell r="C243" t="str">
            <v>Types de coûts</v>
          </cell>
          <cell r="D243" t="str">
            <v>Types de coûts</v>
          </cell>
        </row>
        <row r="244">
          <cell r="A244">
            <v>261</v>
          </cell>
          <cell r="B244" t="str">
            <v>Handelsgoederen, grond- en hulpstoffen (60)</v>
          </cell>
          <cell r="C244" t="str">
            <v>Approvisionnements et marchandises (60)</v>
          </cell>
          <cell r="D244" t="str">
            <v>Approvisionnements et marchandises (60)</v>
          </cell>
        </row>
        <row r="245">
          <cell r="A245">
            <v>262</v>
          </cell>
          <cell r="B245" t="str">
            <v>Kosten voor het gebruik van het transmissienet</v>
          </cell>
          <cell r="C245" t="str">
            <v>Coûts pour l'utilisation du réseau de transport</v>
          </cell>
          <cell r="D245" t="str">
            <v>Coûts pour l'utilisation du réseau de transport</v>
          </cell>
        </row>
        <row r="246">
          <cell r="A246">
            <v>263</v>
          </cell>
          <cell r="B246" t="str">
            <v>Andere</v>
          </cell>
          <cell r="C246" t="str">
            <v>Autres</v>
          </cell>
          <cell r="D246" t="str">
            <v>Autres</v>
          </cell>
        </row>
        <row r="247">
          <cell r="A247">
            <v>264</v>
          </cell>
          <cell r="B247" t="str">
            <v>Diensten en diverse goederen (61)</v>
          </cell>
          <cell r="C247" t="str">
            <v>Services et biens divers (61)</v>
          </cell>
          <cell r="D247" t="str">
            <v>Services et biens divers (61)</v>
          </cell>
        </row>
        <row r="248">
          <cell r="A248">
            <v>265</v>
          </cell>
          <cell r="B248" t="str">
            <v>Bezoldigingen, sociale lasten en pensioenen (62)</v>
          </cell>
          <cell r="C248" t="str">
            <v>Rémunérations, charges sociales et pensions (62)</v>
          </cell>
          <cell r="D248" t="str">
            <v>Rémunérations, charges sociales et pensions (62)</v>
          </cell>
        </row>
        <row r="249">
          <cell r="A249">
            <v>266</v>
          </cell>
          <cell r="B249" t="str">
            <v>Afschrijvingen, waardeverminderingen en voorzieningen voor risico's en kosten (63)</v>
          </cell>
          <cell r="C249" t="str">
            <v>Amortissements, réductions de valeur et provisions pour risques et charges (63)</v>
          </cell>
          <cell r="D249" t="str">
            <v>Amortissements, réductions de valeur et provisions pour risques et charges (63)</v>
          </cell>
        </row>
        <row r="250">
          <cell r="A250">
            <v>267</v>
          </cell>
          <cell r="B250" t="str">
            <v>Afschrijvingen, waardeverminderingen op oprichtingskosten en immateriële vaste activa</v>
          </cell>
          <cell r="C250" t="str">
            <v>Amortissements, réductions de valeur sur frais d'établissement et immobilisations incorporelles</v>
          </cell>
          <cell r="D250" t="str">
            <v>Amortissements, réductions de valeur sur frais d'établissement et immobilisations incorporelles</v>
          </cell>
        </row>
        <row r="251">
          <cell r="A251">
            <v>268</v>
          </cell>
          <cell r="B251" t="str">
            <v>Afschrijvingen, waardeverminderingen op materiële vaste activa</v>
          </cell>
          <cell r="C251" t="str">
            <v>Amortissements, réductions de valeur sur immobilisations corporelles</v>
          </cell>
          <cell r="D251" t="str">
            <v>Amortissements, réductions de valeur sur immobilisations corporelles</v>
          </cell>
        </row>
        <row r="252">
          <cell r="A252">
            <v>269</v>
          </cell>
          <cell r="B252" t="str">
            <v>Waardeverminderingen op voorraden en bestellingen in uitvoering</v>
          </cell>
          <cell r="C252" t="str">
            <v>Réductions de valeur sur stocks et commandes en cours</v>
          </cell>
          <cell r="D252" t="str">
            <v>Réductions de valeur sur stocks et commandes en cours</v>
          </cell>
        </row>
        <row r="253">
          <cell r="A253">
            <v>270</v>
          </cell>
          <cell r="B253" t="str">
            <v>Waardeverminderingen op handelsvorderingen</v>
          </cell>
          <cell r="C253" t="str">
            <v>Réductions de valeur sur créances commerciales</v>
          </cell>
          <cell r="D253" t="str">
            <v>Réductions de valeur sur créances commerciales</v>
          </cell>
        </row>
        <row r="254">
          <cell r="A254">
            <v>271</v>
          </cell>
          <cell r="B254" t="str">
            <v>Voorzieningen voor risico's en kosten</v>
          </cell>
          <cell r="C254" t="str">
            <v>Provisions pour risques et charges</v>
          </cell>
          <cell r="D254" t="str">
            <v>Provisions pour risques et charges</v>
          </cell>
        </row>
        <row r="255">
          <cell r="A255">
            <v>272</v>
          </cell>
          <cell r="B255" t="str">
            <v>Andere bedrijfskosten (64)</v>
          </cell>
          <cell r="C255" t="str">
            <v>Autres charges d'exploitation (64)</v>
          </cell>
          <cell r="D255" t="str">
            <v>Autres charges d'exploitation (64)</v>
          </cell>
        </row>
        <row r="256">
          <cell r="A256">
            <v>273</v>
          </cell>
          <cell r="B256" t="str">
            <v>Financiële kosten (65)</v>
          </cell>
          <cell r="C256" t="str">
            <v>Charges financières (65)</v>
          </cell>
          <cell r="D256" t="str">
            <v>Charges financières (65)</v>
          </cell>
        </row>
        <row r="257">
          <cell r="A257">
            <v>274</v>
          </cell>
          <cell r="B257" t="str">
            <v>(exclusief rub. '650 Kosten van schulden' (opgenomen als embedded cost bij de vergoeding van het kapitaal)</v>
          </cell>
          <cell r="C257" t="str">
            <v>(hors rub. '650 Charges des dettes' (repris comme embedded cost dans la rémunération du capital)</v>
          </cell>
          <cell r="D257" t="str">
            <v>(hors rub. '650 Charges des dettes' (repris comme embedded cost dans la rémunération du capital)</v>
          </cell>
        </row>
        <row r="258">
          <cell r="A258">
            <v>275</v>
          </cell>
          <cell r="B258" t="str">
            <v>Uitzonderlijke kosten (66)</v>
          </cell>
          <cell r="C258" t="str">
            <v>Charges exceptionnelles (66)</v>
          </cell>
          <cell r="D258" t="str">
            <v>Charges exceptionnelles (66)</v>
          </cell>
        </row>
        <row r="259">
          <cell r="A259">
            <v>276</v>
          </cell>
          <cell r="B259" t="str">
            <v>Belastingen op het resultaat (67)</v>
          </cell>
          <cell r="C259" t="str">
            <v>Impôts sur le résultat (67)</v>
          </cell>
          <cell r="D259" t="str">
            <v>Impôts sur le résultat (67)</v>
          </cell>
        </row>
        <row r="260">
          <cell r="A260">
            <v>277</v>
          </cell>
          <cell r="B260" t="str">
            <v>Vergoeding van het kapitaal</v>
          </cell>
          <cell r="C260" t="str">
            <v>Rémunération du capital</v>
          </cell>
          <cell r="D260" t="str">
            <v>Rémunération du capital</v>
          </cell>
        </row>
        <row r="261">
          <cell r="A261">
            <v>278</v>
          </cell>
          <cell r="B261" t="str">
            <v>(Bonus)/Malus</v>
          </cell>
          <cell r="C261" t="str">
            <v>(Bonus)/Malus</v>
          </cell>
          <cell r="D261" t="str">
            <v>(Bonus)/Malus</v>
          </cell>
        </row>
        <row r="262">
          <cell r="A262">
            <v>279</v>
          </cell>
          <cell r="B262" t="str">
            <v>TOTAAL</v>
          </cell>
          <cell r="C262" t="str">
            <v>TOTAL</v>
          </cell>
          <cell r="D262" t="str">
            <v>TOTAL</v>
          </cell>
        </row>
        <row r="263">
          <cell r="A263">
            <v>280</v>
          </cell>
          <cell r="B263" t="str">
            <v>Klantengroep Netwerk 70/36/30kV</v>
          </cell>
          <cell r="C263" t="str">
            <v>Groupe de clients Réseau 70/36/30kV</v>
          </cell>
          <cell r="D263" t="str">
            <v>Groupe de clients Réseau 70/36/30kV</v>
          </cell>
        </row>
        <row r="264">
          <cell r="A264">
            <v>281</v>
          </cell>
          <cell r="B264" t="str">
            <v>Klantengroep Transformatie MS</v>
          </cell>
          <cell r="C264" t="str">
            <v>Groupe de clients Transformation MT</v>
          </cell>
          <cell r="D264" t="str">
            <v>Groupe de clients Transformation MT</v>
          </cell>
        </row>
        <row r="265">
          <cell r="A265">
            <v>282</v>
          </cell>
          <cell r="B265" t="str">
            <v>Klantengroep Netwerk MS</v>
          </cell>
          <cell r="C265" t="str">
            <v>Groupe de clients Réseau MT</v>
          </cell>
          <cell r="D265" t="str">
            <v>Groupe de clients Réseau MT</v>
          </cell>
        </row>
        <row r="266">
          <cell r="A266">
            <v>283</v>
          </cell>
          <cell r="B266" t="str">
            <v>Klantengroep Transformatie LS</v>
          </cell>
          <cell r="C266" t="str">
            <v>Groupe de clients Transformation BT</v>
          </cell>
          <cell r="D266" t="str">
            <v>Groupe de clients Transformation BT</v>
          </cell>
        </row>
        <row r="267">
          <cell r="A267">
            <v>284</v>
          </cell>
          <cell r="B267" t="str">
            <v>Klantengroep Netwerk LS</v>
          </cell>
          <cell r="C267" t="str">
            <v>Groupe de clients Réseau BT</v>
          </cell>
          <cell r="D267" t="str">
            <v>Groupe de clients Réseau BT</v>
          </cell>
        </row>
        <row r="268">
          <cell r="A268">
            <v>285</v>
          </cell>
          <cell r="B268" t="str">
            <v>Rechstreeks toegewezen kosten van de klantengroep</v>
          </cell>
          <cell r="C268" t="str">
            <v>Coûts du groupe de clients directement attribués</v>
          </cell>
          <cell r="D268" t="str">
            <v>Coûts du groupe de clients directement attribués</v>
          </cell>
        </row>
        <row r="269">
          <cell r="A269">
            <v>286</v>
          </cell>
          <cell r="B269" t="str">
            <v>Door te rekenen kosten aan andere klantengroepen</v>
          </cell>
          <cell r="C269" t="str">
            <v>Coûts à comptabiliser à d'autres groupes de clients</v>
          </cell>
          <cell r="D269" t="str">
            <v>Coûts à comptabiliser à d'autres groupes de clients</v>
          </cell>
        </row>
        <row r="270">
          <cell r="A270">
            <v>287</v>
          </cell>
          <cell r="B270" t="str">
            <v>Doorgerekende kosten van andere klantengroepen</v>
          </cell>
          <cell r="C270" t="str">
            <v>Coûts comptabilisés d'autres groupes de clients</v>
          </cell>
          <cell r="D270" t="str">
            <v>Coûts comptabilisés d'autres groupes de clients</v>
          </cell>
        </row>
        <row r="271">
          <cell r="A271">
            <v>288</v>
          </cell>
          <cell r="B271" t="str">
            <v>Totale kosten van de klantengroep</v>
          </cell>
          <cell r="C271" t="str">
            <v>Coûts totaux du groupe de clients</v>
          </cell>
          <cell r="D271" t="str">
            <v>Coûts totaux du groupe de clients</v>
          </cell>
        </row>
        <row r="273">
          <cell r="A273">
            <v>300</v>
          </cell>
          <cell r="B273" t="str">
            <v>Detail van de klas 60 per rekening van de klas 9</v>
          </cell>
          <cell r="C273" t="str">
            <v>Détail de la classe 60 par compte classe 9</v>
          </cell>
          <cell r="D273" t="str">
            <v>Détail de la classe 60 par compte classe 9</v>
          </cell>
        </row>
        <row r="274">
          <cell r="A274">
            <v>301</v>
          </cell>
          <cell r="B274" t="str">
            <v>Detail van de klas 61 per rekening van de klas 9</v>
          </cell>
          <cell r="C274" t="str">
            <v>Détail de la classe 61 par compte classe 9</v>
          </cell>
          <cell r="D274" t="str">
            <v>Détail de la classe 61 par compte classe 9</v>
          </cell>
        </row>
        <row r="275">
          <cell r="A275">
            <v>302</v>
          </cell>
          <cell r="B275" t="str">
            <v>Detail van de klas 62 per rekening van de klas 9</v>
          </cell>
          <cell r="C275" t="str">
            <v>Détail de la classe 62 par compte classe 9</v>
          </cell>
          <cell r="D275" t="str">
            <v>Détail de la classe 62 par compte classe 9</v>
          </cell>
        </row>
        <row r="276">
          <cell r="A276">
            <v>303</v>
          </cell>
          <cell r="B276" t="str">
            <v>Detail van de klas 630 per rekening van de klas 9</v>
          </cell>
          <cell r="C276" t="str">
            <v>Détail de la classe 630 par compte classe 9</v>
          </cell>
          <cell r="D276" t="str">
            <v>Détail de la classe 630 par compte classe 9</v>
          </cell>
        </row>
        <row r="277">
          <cell r="A277">
            <v>304</v>
          </cell>
          <cell r="B277" t="str">
            <v>Detail van de klas 631 per rekening van de klas 9</v>
          </cell>
          <cell r="C277" t="str">
            <v>Détail de la classe 631 par compte classe 9</v>
          </cell>
          <cell r="D277" t="str">
            <v>Détail de la classe 631 par compte classe 9</v>
          </cell>
        </row>
        <row r="278">
          <cell r="A278">
            <v>305</v>
          </cell>
          <cell r="B278" t="str">
            <v>Detail van de klas 67 per rekening van de klas 9</v>
          </cell>
          <cell r="C278" t="str">
            <v>Détail de la classe 67 par compte classe 9</v>
          </cell>
          <cell r="D278" t="str">
            <v>Détail de la classe 67 par compte classe 9</v>
          </cell>
        </row>
        <row r="279">
          <cell r="A279">
            <v>306</v>
          </cell>
          <cell r="B279" t="str">
            <v>Detail van de klas 68 per rekening van de klas 9</v>
          </cell>
          <cell r="C279" t="str">
            <v>Détail de la classe 68 par compte classe 9</v>
          </cell>
          <cell r="D279" t="str">
            <v>Détail de la classe 68 par compte classe 9</v>
          </cell>
        </row>
        <row r="280">
          <cell r="A280">
            <v>307</v>
          </cell>
        </row>
        <row r="283">
          <cell r="A283">
            <v>400</v>
          </cell>
          <cell r="B283" t="str">
            <v>RESULTATENREKENING</v>
          </cell>
          <cell r="C283" t="str">
            <v>COMPTES DE RESULTATS</v>
          </cell>
          <cell r="D283" t="str">
            <v>COMPTES DE RESULTATS</v>
          </cell>
        </row>
        <row r="284">
          <cell r="A284">
            <v>401</v>
          </cell>
          <cell r="B284" t="str">
            <v xml:space="preserve">    I. Bedrijfsopbrengsten</v>
          </cell>
          <cell r="C284" t="str">
            <v xml:space="preserve">   I. Ventes et prestations</v>
          </cell>
          <cell r="D284" t="str">
            <v xml:space="preserve">   I. Ventes et prestations</v>
          </cell>
        </row>
        <row r="285">
          <cell r="A285">
            <v>402</v>
          </cell>
          <cell r="B285" t="str">
            <v xml:space="preserve">       A. Omzet </v>
          </cell>
          <cell r="C285" t="str">
            <v xml:space="preserve">       A. Chiffre d'affaires </v>
          </cell>
          <cell r="D285" t="str">
            <v xml:space="preserve">       A. Chiffre d'affaires </v>
          </cell>
        </row>
        <row r="286">
          <cell r="A286">
            <v>403</v>
          </cell>
          <cell r="B286" t="str">
            <v xml:space="preserve">       B. Wijziging in de voorraad goederen bewerking en gereed product en in bestellingen in uitvoering </v>
          </cell>
          <cell r="C286" t="str">
            <v xml:space="preserve">       B. Variation des en-cours de fabrication, des produits finis et des commandes en cours d'exécution</v>
          </cell>
          <cell r="D286" t="str">
            <v xml:space="preserve">       B. Variation des en-cours de fabrication, des produits finis et des commandes en cours d'exécution</v>
          </cell>
        </row>
        <row r="287">
          <cell r="A287">
            <v>404</v>
          </cell>
          <cell r="B287" t="str">
            <v xml:space="preserve">       C. Geproduceerde vaste activa </v>
          </cell>
          <cell r="C287" t="str">
            <v xml:space="preserve">       C. Production immobilisée</v>
          </cell>
          <cell r="D287" t="str">
            <v xml:space="preserve">       C. Production immobilisée</v>
          </cell>
        </row>
        <row r="288">
          <cell r="A288">
            <v>405</v>
          </cell>
          <cell r="B288" t="str">
            <v xml:space="preserve">       D. Andere bedrijfsopbrengsten </v>
          </cell>
          <cell r="C288" t="str">
            <v xml:space="preserve">       D. Autres produits d'exploitation </v>
          </cell>
          <cell r="D288" t="str">
            <v xml:space="preserve">       D. Autres produits d'exploitation </v>
          </cell>
        </row>
        <row r="289">
          <cell r="A289">
            <v>406</v>
          </cell>
          <cell r="B289" t="str">
            <v xml:space="preserve">   II. Bedrijfskosten</v>
          </cell>
          <cell r="C289" t="str">
            <v xml:space="preserve">   II. Coût des ventes et prestations</v>
          </cell>
          <cell r="D289" t="str">
            <v xml:space="preserve">   II. Coût des ventes et prestations</v>
          </cell>
        </row>
        <row r="290">
          <cell r="A290">
            <v>407</v>
          </cell>
          <cell r="B290" t="str">
            <v xml:space="preserve">       A. Handelsgoederen, grond- en hulp stoffen</v>
          </cell>
          <cell r="C290" t="str">
            <v xml:space="preserve">       A. Approvisionnements et marchandises</v>
          </cell>
          <cell r="D290" t="str">
            <v xml:space="preserve">       A. Approvisionnements et marchandises</v>
          </cell>
        </row>
        <row r="291">
          <cell r="A291">
            <v>408</v>
          </cell>
          <cell r="B291" t="str">
            <v xml:space="preserve">          1. Inkopen</v>
          </cell>
          <cell r="C291" t="str">
            <v xml:space="preserve">          1. Achats</v>
          </cell>
          <cell r="D291" t="str">
            <v xml:space="preserve">          1. Achats</v>
          </cell>
        </row>
        <row r="292">
          <cell r="A292">
            <v>409</v>
          </cell>
          <cell r="B292" t="str">
            <v xml:space="preserve">          2. Wijziging in de voorraad</v>
          </cell>
          <cell r="C292" t="str">
            <v xml:space="preserve">          2. Variation des stocks</v>
          </cell>
          <cell r="D292" t="str">
            <v xml:space="preserve">          2. Variation des stocks</v>
          </cell>
        </row>
        <row r="293">
          <cell r="A293">
            <v>410</v>
          </cell>
          <cell r="B293" t="str">
            <v xml:space="preserve">       B. Diensten en diverse goederen</v>
          </cell>
          <cell r="C293" t="str">
            <v xml:space="preserve">       B. Services et biens divers</v>
          </cell>
          <cell r="D293" t="str">
            <v xml:space="preserve">       B. Services et biens divers</v>
          </cell>
        </row>
        <row r="294">
          <cell r="A294">
            <v>411</v>
          </cell>
          <cell r="B294" t="str">
            <v xml:space="preserve">       C. Bezoldigingen, sociale lasten en pensioenen</v>
          </cell>
          <cell r="C294" t="str">
            <v xml:space="preserve">       C. Rémunérations, charges sociales et pensions</v>
          </cell>
          <cell r="D294" t="str">
            <v xml:space="preserve">       C. Rémunérations, charges sociales et pensions</v>
          </cell>
        </row>
        <row r="295">
          <cell r="A295">
            <v>412</v>
          </cell>
          <cell r="B295" t="str">
            <v xml:space="preserve">       D. Afschrijvingen en waardeverminderingen op oprichtingskosten, op immateriële en materiële vaste activa</v>
          </cell>
          <cell r="C295" t="str">
            <v xml:space="preserve">       D. Amortissements et réductions de valeur sur frais d'établissement, sur immob. incorporelles et corporelles</v>
          </cell>
          <cell r="D295" t="str">
            <v xml:space="preserve">       D. Amortissements et réductions de valeur sur frais d'établissement, sur immob. incorporelles et corporelles</v>
          </cell>
        </row>
        <row r="296">
          <cell r="A296">
            <v>413</v>
          </cell>
          <cell r="B296" t="str">
            <v xml:space="preserve">       E. Waardeverminderingen op voorraden, bestellingen in uitvoering en handelsvorderingen (toevoegingen +, terugnemingen -)</v>
          </cell>
          <cell r="C296" t="str">
            <v xml:space="preserve">       E. Réductions de valeur sur stocks, sur commandes en cours d'exécution et sur créances commerciales</v>
          </cell>
          <cell r="D296" t="str">
            <v xml:space="preserve">       E. Réductions de valeur sur stocks, sur commandes en cours d'exécution et sur créances commerciales</v>
          </cell>
        </row>
        <row r="297">
          <cell r="A297">
            <v>414</v>
          </cell>
          <cell r="B297" t="str">
            <v xml:space="preserve">       F. Voorzieningen voor risico's en kosten (toevoegingen +, bestedingen en terugnemingen -)</v>
          </cell>
          <cell r="C297" t="str">
            <v xml:space="preserve">       F. Provisions pour risques et charges</v>
          </cell>
          <cell r="D297" t="str">
            <v xml:space="preserve">       F. Provisions pour risques et charges</v>
          </cell>
        </row>
        <row r="298">
          <cell r="A298">
            <v>415</v>
          </cell>
          <cell r="B298" t="str">
            <v xml:space="preserve">       G. Andere bedrijfskosten</v>
          </cell>
          <cell r="C298" t="str">
            <v xml:space="preserve">       G. Autres charges d'exploit</v>
          </cell>
          <cell r="D298" t="str">
            <v xml:space="preserve">       G. Autres charges d'exploit</v>
          </cell>
        </row>
        <row r="299">
          <cell r="A299">
            <v>416</v>
          </cell>
          <cell r="B299" t="str">
            <v xml:space="preserve">       H. Als herstructureringskosten geactiveerde bedrijfskosten</v>
          </cell>
          <cell r="C299" t="str">
            <v xml:space="preserve">       H. Charges d'exploit. portées à l'actif au titre de frais de restructur.</v>
          </cell>
          <cell r="D299" t="str">
            <v xml:space="preserve">       H. Charges d'exploit. portées à l'actif au titre de frais de restructur.</v>
          </cell>
        </row>
        <row r="300">
          <cell r="A300">
            <v>417</v>
          </cell>
          <cell r="B300" t="str">
            <v xml:space="preserve">  III. Bedrijfswinst</v>
          </cell>
          <cell r="C300" t="str">
            <v xml:space="preserve">  III. Bénéfice d'exploitation</v>
          </cell>
          <cell r="D300" t="str">
            <v xml:space="preserve">  III. Bénéfice d'exploitation</v>
          </cell>
        </row>
        <row r="301">
          <cell r="A301">
            <v>418</v>
          </cell>
          <cell r="B301" t="str">
            <v>.      Bedrijfsverlies</v>
          </cell>
          <cell r="C301" t="str">
            <v xml:space="preserve">       Perte d'exploitation</v>
          </cell>
          <cell r="D301" t="str">
            <v xml:space="preserve">       Perte d'exploitation</v>
          </cell>
        </row>
        <row r="302">
          <cell r="A302">
            <v>419</v>
          </cell>
          <cell r="B302" t="str">
            <v xml:space="preserve">    IV. Financiële opbrengsten</v>
          </cell>
          <cell r="C302" t="str">
            <v xml:space="preserve">   IV. Produits financiers</v>
          </cell>
          <cell r="D302" t="str">
            <v xml:space="preserve">   IV. Produits financiers</v>
          </cell>
        </row>
        <row r="303">
          <cell r="A303">
            <v>420</v>
          </cell>
          <cell r="B303" t="str">
            <v xml:space="preserve">       A. Opbrengsten uit financiële vaste activa</v>
          </cell>
          <cell r="C303" t="str">
            <v xml:space="preserve">       A. Produits des immobilisations financières</v>
          </cell>
          <cell r="D303" t="str">
            <v xml:space="preserve">       A. Produits des immobilisations financières</v>
          </cell>
        </row>
        <row r="304">
          <cell r="A304">
            <v>421</v>
          </cell>
          <cell r="B304" t="str">
            <v xml:space="preserve">       B. Opbrengsten uit vlottende activa</v>
          </cell>
          <cell r="C304" t="str">
            <v xml:space="preserve">       B. Produits des actifs circulants</v>
          </cell>
          <cell r="D304" t="str">
            <v xml:space="preserve">       B. Produits des actifs circulants</v>
          </cell>
        </row>
        <row r="305">
          <cell r="A305">
            <v>422</v>
          </cell>
          <cell r="B305" t="str">
            <v xml:space="preserve">       C. Andere financiële opbrengsten</v>
          </cell>
          <cell r="C305" t="str">
            <v xml:space="preserve">       C. Autres produits financiers</v>
          </cell>
          <cell r="D305" t="str">
            <v xml:space="preserve">       C. Autres produits financiers</v>
          </cell>
        </row>
        <row r="306">
          <cell r="A306">
            <v>423</v>
          </cell>
          <cell r="B306" t="str">
            <v xml:space="preserve">    V. Financiële kosten</v>
          </cell>
          <cell r="C306" t="str">
            <v xml:space="preserve">    V. Charges financières</v>
          </cell>
          <cell r="D306" t="str">
            <v xml:space="preserve">    V. Charges financières</v>
          </cell>
        </row>
        <row r="307">
          <cell r="A307">
            <v>424</v>
          </cell>
          <cell r="B307" t="str">
            <v xml:space="preserve">       A. Kosten van schulden</v>
          </cell>
          <cell r="C307" t="str">
            <v xml:space="preserve">       A. Charges des dettes</v>
          </cell>
          <cell r="D307" t="str">
            <v xml:space="preserve">       A. Charges des dettes</v>
          </cell>
        </row>
        <row r="308">
          <cell r="A308">
            <v>425</v>
          </cell>
          <cell r="B308" t="str">
            <v xml:space="preserve">       B. Waardeverminderingen op andere vlottende activa dan bedoeld onder II.E</v>
          </cell>
          <cell r="C308" t="str">
            <v xml:space="preserve">       B. Réductions de valeur sur actifs circulants autres que ceux visés sub. II.E.</v>
          </cell>
          <cell r="D308" t="str">
            <v xml:space="preserve">       B. Réductions de valeur sur actifs circulants autres que ceux visés sub. II.E.</v>
          </cell>
        </row>
        <row r="309">
          <cell r="A309">
            <v>426</v>
          </cell>
          <cell r="B309" t="str">
            <v xml:space="preserve">       C. Andere financiële kosten </v>
          </cell>
          <cell r="C309" t="str">
            <v xml:space="preserve">       C. Autres charges financières</v>
          </cell>
          <cell r="D309" t="str">
            <v xml:space="preserve">       C. Autres charges financières</v>
          </cell>
        </row>
        <row r="310">
          <cell r="A310">
            <v>427</v>
          </cell>
          <cell r="B310" t="str">
            <v xml:space="preserve">   VI. Winst uit de gewone bedrijfsuitoefening, vóór belasting</v>
          </cell>
          <cell r="C310" t="str">
            <v xml:space="preserve">   VI. Bénéfice courant  avant impôts</v>
          </cell>
          <cell r="D310" t="str">
            <v xml:space="preserve">   VI. Bénéfice courant  avant impôts</v>
          </cell>
        </row>
        <row r="311">
          <cell r="A311">
            <v>428</v>
          </cell>
          <cell r="B311" t="str">
            <v xml:space="preserve">       Verlies uit de gewone bedrijfsuitoefening, vóór belasting</v>
          </cell>
          <cell r="C311" t="str">
            <v xml:space="preserve">       Perte courante avant impôts</v>
          </cell>
          <cell r="D311" t="str">
            <v xml:space="preserve">       Perte courante avant impôts</v>
          </cell>
        </row>
        <row r="312">
          <cell r="A312">
            <v>429</v>
          </cell>
          <cell r="B312" t="str">
            <v xml:space="preserve">  VII. Uitzonderlijke opbrengsten</v>
          </cell>
          <cell r="C312" t="str">
            <v xml:space="preserve">  VII. Produits exceptionnels</v>
          </cell>
          <cell r="D312" t="str">
            <v xml:space="preserve">  VII. Produits exceptionnels</v>
          </cell>
        </row>
        <row r="313">
          <cell r="A313">
            <v>430</v>
          </cell>
          <cell r="B313" t="str">
            <v xml:space="preserve">       A. Terugneming van afschrijvingen en van waardeverminderingen op immateriële en materiële vaste activa</v>
          </cell>
          <cell r="C313" t="str">
            <v xml:space="preserve">       A. Reprises d'amortissements et de réductions de valeur sur immobilisations incorporelles et corporelles</v>
          </cell>
          <cell r="D313" t="str">
            <v xml:space="preserve">       A. Reprises d'amortissements et de réductions de valeur sur immobilisations incorporelles et corporelles</v>
          </cell>
        </row>
        <row r="314">
          <cell r="A314">
            <v>431</v>
          </cell>
          <cell r="B314" t="str">
            <v xml:space="preserve">       B. Terugneming van waardeverminderingen op financiële vaste activa</v>
          </cell>
          <cell r="C314" t="str">
            <v xml:space="preserve">       B. Reprises de réductions de valeur sur immobilisations financières</v>
          </cell>
          <cell r="D314" t="str">
            <v xml:space="preserve">       B. Reprises de réductions de valeur sur immobilisations financières</v>
          </cell>
        </row>
        <row r="315">
          <cell r="A315">
            <v>432</v>
          </cell>
          <cell r="B315" t="str">
            <v xml:space="preserve">       C. Terugneming van voorzieningen voor uitzonderlijke risico's en kosten</v>
          </cell>
          <cell r="C315" t="str">
            <v xml:space="preserve">       C. Reprises de provisions pour risques et charges exceptionnels</v>
          </cell>
          <cell r="D315" t="str">
            <v xml:space="preserve">       C. Reprises de provisions pour risques et charges exceptionnels</v>
          </cell>
        </row>
        <row r="316">
          <cell r="A316">
            <v>433</v>
          </cell>
          <cell r="B316" t="str">
            <v xml:space="preserve">       D. Meerwaarden bij de realisatie van vaste activa</v>
          </cell>
          <cell r="C316" t="str">
            <v xml:space="preserve">       D. Plus-values sur réalisation d'actifs immobilisés</v>
          </cell>
          <cell r="D316" t="str">
            <v xml:space="preserve">       D. Plus-values sur réalisation d'actifs immobilisés</v>
          </cell>
        </row>
        <row r="317">
          <cell r="A317">
            <v>434</v>
          </cell>
          <cell r="B317" t="str">
            <v xml:space="preserve">       E. Andere uitzonderlijke opbrengsten</v>
          </cell>
          <cell r="C317" t="str">
            <v xml:space="preserve">       E. Autres produits exceptionnels</v>
          </cell>
          <cell r="D317" t="str">
            <v xml:space="preserve">       E. Autres produits exceptionnels</v>
          </cell>
        </row>
        <row r="318">
          <cell r="A318">
            <v>435</v>
          </cell>
          <cell r="B318" t="str">
            <v>VIII. Uitzonderlijke kosten</v>
          </cell>
          <cell r="C318" t="str">
            <v xml:space="preserve"> VIII. Charges exceptionnelles.</v>
          </cell>
          <cell r="D318" t="str">
            <v xml:space="preserve"> VIII. Charges exceptionnelles.</v>
          </cell>
        </row>
        <row r="319">
          <cell r="A319">
            <v>436</v>
          </cell>
          <cell r="B319" t="str">
            <v xml:space="preserve">       A. Uitzonderlijke afschrijvingen en waardeverminderingen op oprichtingskosten, op immateriële en materiële vaste activa</v>
          </cell>
          <cell r="C319" t="str">
            <v xml:space="preserve">       A. Amortissements et réductions de valeur exceptionnels sur frais d'établissement, sur immobilisations incorporelles et corporelles</v>
          </cell>
          <cell r="D319" t="str">
            <v xml:space="preserve">       A. Amortissements et réductions de valeur exceptionnels sur frais d'établissement, sur immobilisations incorporelles et corporelles</v>
          </cell>
        </row>
        <row r="320">
          <cell r="A320">
            <v>437</v>
          </cell>
          <cell r="B320" t="str">
            <v xml:space="preserve">       B. Waardeverminderingen op financiële vaste activa</v>
          </cell>
          <cell r="C320" t="str">
            <v xml:space="preserve">       B. Réductions de valeur sur immobilisations financières </v>
          </cell>
          <cell r="D320" t="str">
            <v xml:space="preserve">       B. Réductions de valeur sur immobilisations financières </v>
          </cell>
        </row>
        <row r="321">
          <cell r="A321">
            <v>438</v>
          </cell>
          <cell r="B321" t="str">
            <v xml:space="preserve">       C. Voorzieningen voor uitzonderlijke risico's en kosten (toevoegingen +, bestedingen -)</v>
          </cell>
          <cell r="C321" t="str">
            <v xml:space="preserve">       C. Provisions pour risques et charges exceptionnels</v>
          </cell>
          <cell r="D321" t="str">
            <v xml:space="preserve">       C. Provisions pour risques et charges exceptionnels</v>
          </cell>
        </row>
        <row r="322">
          <cell r="A322">
            <v>439</v>
          </cell>
          <cell r="B322" t="str">
            <v xml:space="preserve">       D. Minderwaarden bij de realisatie van vaste activa</v>
          </cell>
          <cell r="C322" t="str">
            <v xml:space="preserve">       D. Moins-values sur réalisation d'actifs immobilisés </v>
          </cell>
          <cell r="D322" t="str">
            <v xml:space="preserve">       D. Moins-values sur réalisation d'actifs immobilisés </v>
          </cell>
        </row>
        <row r="323">
          <cell r="A323">
            <v>440</v>
          </cell>
          <cell r="B323" t="str">
            <v xml:space="preserve">       E. Andere uitzonderlijke kosten</v>
          </cell>
          <cell r="C323" t="str">
            <v xml:space="preserve">       E. Autres charges exceptionnelles</v>
          </cell>
          <cell r="D323" t="str">
            <v xml:space="preserve">       E. Autres charges exceptionnelles</v>
          </cell>
        </row>
        <row r="324">
          <cell r="A324">
            <v>441</v>
          </cell>
          <cell r="B324" t="str">
            <v xml:space="preserve">       F. Als herstructureringskosten geactiveerde uitzonderlijke kosten (-)</v>
          </cell>
          <cell r="C324" t="str">
            <v xml:space="preserve">       F. Charges exceptionnelles portées à l'actif au titre de frais de restructuration (-)</v>
          </cell>
          <cell r="D324" t="str">
            <v xml:space="preserve">       F. Charges exceptionnelles portées à l'actif au titre de frais de restructuration (-)</v>
          </cell>
        </row>
        <row r="325">
          <cell r="A325">
            <v>442</v>
          </cell>
          <cell r="B325" t="str">
            <v xml:space="preserve">   IX. Winst van het boekjaar vóór belasting</v>
          </cell>
          <cell r="C325" t="str">
            <v xml:space="preserve">   IX. Bénéfice de l'exercice avant impôts</v>
          </cell>
          <cell r="D325" t="str">
            <v xml:space="preserve">   IX. Bénéfice de l'exercice avant impôts</v>
          </cell>
        </row>
        <row r="326">
          <cell r="A326">
            <v>443</v>
          </cell>
          <cell r="B326" t="str">
            <v xml:space="preserve">        Verlies van het boekj. vóór belasting</v>
          </cell>
          <cell r="C326" t="str">
            <v xml:space="preserve">       Perte de l'exercice avant impôts</v>
          </cell>
          <cell r="D326" t="str">
            <v xml:space="preserve">       Perte de l'exercice avant impôts</v>
          </cell>
        </row>
        <row r="327">
          <cell r="A327">
            <v>444</v>
          </cell>
          <cell r="B327" t="str">
            <v xml:space="preserve">   IX bis. A. Onttrekking aan de uitgestelde belastingen</v>
          </cell>
          <cell r="C327" t="str">
            <v xml:space="preserve">   IX bis. A. Prélèvements sur les impôts différés      </v>
          </cell>
          <cell r="D327" t="str">
            <v xml:space="preserve">   IX bis. A. Prélèvements sur les impôts différés      </v>
          </cell>
        </row>
        <row r="328">
          <cell r="A328">
            <v>445</v>
          </cell>
          <cell r="B328" t="str">
            <v xml:space="preserve">           B. Overboeking naar de uitgestelde belastingen</v>
          </cell>
          <cell r="C328" t="str">
            <v xml:space="preserve">           B. Transfert aux impôts différés        </v>
          </cell>
          <cell r="D328" t="str">
            <v xml:space="preserve">           B. Transfert aux impôts différés        </v>
          </cell>
        </row>
        <row r="329">
          <cell r="A329">
            <v>446</v>
          </cell>
          <cell r="B329" t="str">
            <v xml:space="preserve">    X. Belastingen op het resultaat</v>
          </cell>
          <cell r="C329" t="str">
            <v xml:space="preserve">    X. Impôts sur le résultat        </v>
          </cell>
          <cell r="D329" t="str">
            <v xml:space="preserve">    X. Impôts sur le résultat        </v>
          </cell>
        </row>
        <row r="330">
          <cell r="A330">
            <v>447</v>
          </cell>
          <cell r="B330" t="str">
            <v xml:space="preserve">       A. Belastingen</v>
          </cell>
          <cell r="C330" t="str">
            <v xml:space="preserve">       A. Impôts</v>
          </cell>
          <cell r="D330" t="str">
            <v xml:space="preserve">       A. Impôts</v>
          </cell>
        </row>
        <row r="331">
          <cell r="A331">
            <v>448</v>
          </cell>
          <cell r="B331" t="str">
            <v xml:space="preserve">       B. Regularisering van belastingen en terugneming van voorzieningen voor belastingen</v>
          </cell>
          <cell r="C331" t="str">
            <v xml:space="preserve">       B. Régularisations d'impôts et reprises de provisions fiscales          </v>
          </cell>
          <cell r="D331" t="str">
            <v xml:space="preserve">       B. Régularisations d'impôts et reprises de provisions fiscales          </v>
          </cell>
        </row>
        <row r="332">
          <cell r="A332">
            <v>449</v>
          </cell>
          <cell r="B332" t="str">
            <v xml:space="preserve">   XI. Winst van het boekjaar</v>
          </cell>
          <cell r="C332" t="str">
            <v xml:space="preserve">   XI. Bénéfice de l'exercice        </v>
          </cell>
          <cell r="D332" t="str">
            <v xml:space="preserve">   XI. Bénéfice de l'exercice        </v>
          </cell>
        </row>
        <row r="333">
          <cell r="A333">
            <v>450</v>
          </cell>
          <cell r="B333" t="str">
            <v xml:space="preserve">       Verlies van het boekjaar</v>
          </cell>
          <cell r="C333" t="str">
            <v xml:space="preserve">       Perte de l'exercice         </v>
          </cell>
          <cell r="D333" t="str">
            <v xml:space="preserve">       Perte de l'exercice         </v>
          </cell>
        </row>
        <row r="334">
          <cell r="A334">
            <v>451</v>
          </cell>
          <cell r="B334" t="str">
            <v xml:space="preserve">  XII. Onttrekking aan de belastingvrije reserves</v>
          </cell>
          <cell r="C334" t="str">
            <v xml:space="preserve">  XII. Prélèvements sur les réserves immunisées</v>
          </cell>
          <cell r="D334" t="str">
            <v xml:space="preserve">  XII. Prélèvements sur les réserves immunisées</v>
          </cell>
        </row>
        <row r="335">
          <cell r="A335">
            <v>452</v>
          </cell>
          <cell r="B335" t="str">
            <v xml:space="preserve">       Overboeking naar de belastingvrije reserves</v>
          </cell>
          <cell r="C335" t="str">
            <v xml:space="preserve">       Transfert aux réserves immunisées      </v>
          </cell>
          <cell r="D335" t="str">
            <v xml:space="preserve">       Transfert aux réserves immunisées      </v>
          </cell>
        </row>
        <row r="336">
          <cell r="A336">
            <v>453</v>
          </cell>
          <cell r="B336" t="str">
            <v xml:space="preserve"> XIII. Te bestemmen winst van het boekjaar</v>
          </cell>
          <cell r="C336" t="str">
            <v xml:space="preserve"> XIII. Bénéfice de l'exercice à affecter</v>
          </cell>
          <cell r="D336" t="str">
            <v xml:space="preserve"> XIII. Bénéfice de l'exercice à affecter</v>
          </cell>
        </row>
        <row r="337">
          <cell r="A337">
            <v>454</v>
          </cell>
          <cell r="B337" t="str">
            <v xml:space="preserve">       Te verwerken verlies van het boekjaar</v>
          </cell>
          <cell r="C337" t="str">
            <v xml:space="preserve">       Perte de l'exercice à affecter</v>
          </cell>
          <cell r="D337" t="str">
            <v xml:space="preserve">       Perte de l'exercice à affecter</v>
          </cell>
        </row>
        <row r="338">
          <cell r="A338">
            <v>455</v>
          </cell>
          <cell r="D338">
            <v>0</v>
          </cell>
        </row>
      </sheetData>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 2003"/>
      <sheetName val="Budget 2004"/>
      <sheetName val="Codes des IM"/>
      <sheetName val="Résultats par IM &amp; par Groupe"/>
      <sheetName val="Artikellijst"/>
    </sheetNames>
    <sheetDataSet>
      <sheetData sheetId="0"/>
      <sheetData sheetId="1"/>
      <sheetData sheetId="2" refreshError="1">
        <row r="2">
          <cell r="B2" t="str">
            <v>INTERCOMMUNALES</v>
          </cell>
          <cell r="C2" t="str">
            <v>CODES</v>
          </cell>
          <cell r="D2" t="str">
            <v>CODES</v>
          </cell>
        </row>
        <row r="3">
          <cell r="B3" t="str">
            <v>(IN100)</v>
          </cell>
          <cell r="D3" t="str">
            <v>Langues</v>
          </cell>
        </row>
        <row r="4">
          <cell r="B4" t="str">
            <v>Imea</v>
          </cell>
          <cell r="C4">
            <v>2911</v>
          </cell>
          <cell r="D4">
            <v>1</v>
          </cell>
        </row>
        <row r="5">
          <cell r="B5" t="str">
            <v>Intergem</v>
          </cell>
          <cell r="C5">
            <v>3811</v>
          </cell>
          <cell r="D5">
            <v>1</v>
          </cell>
        </row>
        <row r="6">
          <cell r="B6" t="str">
            <v>Iveka</v>
          </cell>
          <cell r="C6">
            <v>4211</v>
          </cell>
          <cell r="D6">
            <v>1</v>
          </cell>
        </row>
        <row r="7">
          <cell r="D7">
            <v>1</v>
          </cell>
        </row>
        <row r="8">
          <cell r="B8" t="str">
            <v>Imewo</v>
          </cell>
          <cell r="C8">
            <v>3001</v>
          </cell>
          <cell r="D8">
            <v>1</v>
          </cell>
        </row>
        <row r="9">
          <cell r="B9" t="str">
            <v>Gaselwest</v>
          </cell>
          <cell r="C9">
            <v>2201</v>
          </cell>
          <cell r="D9">
            <v>1</v>
          </cell>
        </row>
        <row r="10">
          <cell r="B10" t="str">
            <v>Iverlek</v>
          </cell>
          <cell r="C10">
            <v>4311</v>
          </cell>
          <cell r="D10">
            <v>1</v>
          </cell>
        </row>
        <row r="11">
          <cell r="D11">
            <v>1</v>
          </cell>
        </row>
        <row r="12">
          <cell r="B12" t="str">
            <v>Sibelgas N</v>
          </cell>
          <cell r="C12">
            <v>4802</v>
          </cell>
          <cell r="D12">
            <v>1</v>
          </cell>
        </row>
        <row r="13">
          <cell r="B13" t="str">
            <v>Sibelga</v>
          </cell>
          <cell r="C13">
            <v>3300</v>
          </cell>
          <cell r="D13">
            <v>2</v>
          </cell>
        </row>
        <row r="14">
          <cell r="C14">
            <v>4801</v>
          </cell>
          <cell r="D14">
            <v>2</v>
          </cell>
        </row>
        <row r="15">
          <cell r="B15" t="str">
            <v>Sedilec</v>
          </cell>
          <cell r="C15">
            <v>4600</v>
          </cell>
          <cell r="D15">
            <v>2</v>
          </cell>
        </row>
        <row r="16">
          <cell r="B16" t="str">
            <v>Ieh</v>
          </cell>
          <cell r="C16">
            <v>2500</v>
          </cell>
          <cell r="D16">
            <v>2</v>
          </cell>
        </row>
        <row r="17">
          <cell r="B17" t="str">
            <v>Simogel</v>
          </cell>
          <cell r="C17">
            <v>4900</v>
          </cell>
          <cell r="D17">
            <v>2</v>
          </cell>
        </row>
        <row r="18">
          <cell r="B18" t="str">
            <v>Ideg</v>
          </cell>
          <cell r="C18">
            <v>2300</v>
          </cell>
          <cell r="D18">
            <v>2</v>
          </cell>
        </row>
        <row r="19">
          <cell r="B19" t="str">
            <v>Interlux</v>
          </cell>
          <cell r="C19">
            <v>3900</v>
          </cell>
          <cell r="D19">
            <v>2</v>
          </cell>
        </row>
        <row r="20">
          <cell r="B20" t="str">
            <v>Interest</v>
          </cell>
          <cell r="C20">
            <v>3500</v>
          </cell>
          <cell r="D20">
            <v>2</v>
          </cell>
        </row>
        <row r="21">
          <cell r="D21">
            <v>2</v>
          </cell>
        </row>
        <row r="22">
          <cell r="B22" t="str">
            <v>Intermosane</v>
          </cell>
          <cell r="C22">
            <v>4002</v>
          </cell>
          <cell r="D22">
            <v>2</v>
          </cell>
        </row>
        <row r="28">
          <cell r="A28">
            <v>1</v>
          </cell>
          <cell r="B28" t="str">
            <v>Ontwerp van boekhoudplan DNB - volledige versie</v>
          </cell>
          <cell r="C28" t="str">
            <v>Projet de Plan Comptable GRD - version complète</v>
          </cell>
          <cell r="D28" t="str">
            <v>Projet de Plan Comptable GRD - version complète</v>
          </cell>
        </row>
        <row r="29">
          <cell r="A29">
            <v>2</v>
          </cell>
          <cell r="B29" t="str">
            <v>Kosten voor het gebruik van het distributienet, te verdelen tussen de klantengroepen</v>
          </cell>
          <cell r="C29" t="str">
            <v>Frais d’utilisation du réseau de distribution à répartir entre groupes de clients</v>
          </cell>
          <cell r="D29" t="str">
            <v>Frais d’utilisation du réseau de distribution à répartir entre groupes de clients</v>
          </cell>
        </row>
        <row r="30">
          <cell r="A30">
            <v>3</v>
          </cell>
          <cell r="B30" t="str">
            <v>Aansluiting op het distributienet:</v>
          </cell>
          <cell r="C30" t="str">
            <v>Coût des raccordements au réseau de distribution</v>
          </cell>
          <cell r="D30" t="str">
            <v>Coût des raccordements au réseau de distribution</v>
          </cell>
        </row>
        <row r="31">
          <cell r="A31">
            <v>4</v>
          </cell>
          <cell r="B31" t="str">
            <v>Kosten voor de uitvoering en het gebruik van de aansluiting</v>
          </cell>
          <cell r="C31" t="str">
            <v>Raccordements : coûts de réalisation &amp; d'utilisation</v>
          </cell>
          <cell r="D31" t="str">
            <v>Raccordements : coûts de réalisation &amp; d'utilisation</v>
          </cell>
        </row>
        <row r="32">
          <cell r="A32">
            <v>5</v>
          </cell>
          <cell r="B32" t="str">
            <v>Huur meetapparaat</v>
          </cell>
          <cell r="C32" t="str">
            <v>Raccordements : coût des appareils de mesurage donnés en location</v>
          </cell>
          <cell r="D32" t="str">
            <v>Raccordements : coût des appareils de mesurage donnés en location</v>
          </cell>
        </row>
        <row r="33">
          <cell r="A33">
            <v>6</v>
          </cell>
          <cell r="B33" t="str">
            <v>Huur uitrustingen voor transformatie, compensatie blindvermogen, filtreren spanningsgolf</v>
          </cell>
          <cell r="C33" t="str">
            <v>Raccordements : coût équipements de transformation, compensation énergie réactive ou de filtrage ..</v>
          </cell>
          <cell r="D33" t="str">
            <v>Raccordements : coût équipements de transformation, compensation énergie réactive ou de filtrage ..</v>
          </cell>
        </row>
        <row r="34">
          <cell r="A34">
            <v>7</v>
          </cell>
          <cell r="B34" t="str">
            <v>Huur bijkomende beveiligingsuitrustingen, bijkomende uitrustingen voor alarmsignalisaties, metingen, meteropnames, tele-acties en/of TCC.</v>
          </cell>
          <cell r="C34" t="str">
            <v>Raccordements : coût équipements protection complé., équip. complé. pour signal. alarmes …</v>
          </cell>
          <cell r="D34" t="str">
            <v>Raccordements : coût équipements protection complé., équip. complé. pour signal. alarmes …</v>
          </cell>
        </row>
        <row r="35">
          <cell r="A35">
            <v>8</v>
          </cell>
          <cell r="B35" t="str">
            <v xml:space="preserve">Kosten voor het gebruik van het distributienet </v>
          </cell>
          <cell r="C35" t="str">
            <v>Coût de l’utilisation du réseau de distribution</v>
          </cell>
          <cell r="D35" t="str">
            <v>Coût de l’utilisation du réseau de distribution</v>
          </cell>
        </row>
        <row r="36">
          <cell r="A36">
            <v>9</v>
          </cell>
          <cell r="B36" t="str">
            <v>Dossierkosten</v>
          </cell>
          <cell r="C36" t="str">
            <v>Coûts de dossier</v>
          </cell>
          <cell r="D36" t="str">
            <v>Coûts de dossier</v>
          </cell>
        </row>
        <row r="37">
          <cell r="A37">
            <v>10</v>
          </cell>
          <cell r="B37" t="str">
            <v>Kosten voor technische diensten</v>
          </cell>
          <cell r="C37" t="str">
            <v>Frais des services techniques</v>
          </cell>
          <cell r="D37" t="str">
            <v>Frais des services techniques</v>
          </cell>
        </row>
        <row r="38">
          <cell r="A38">
            <v>11</v>
          </cell>
          <cell r="B38" t="str">
            <v>Kosten voor algemene diensten</v>
          </cell>
          <cell r="C38" t="str">
            <v>Frais des services généraux</v>
          </cell>
          <cell r="D38" t="str">
            <v>Frais des services généraux</v>
          </cell>
        </row>
        <row r="39">
          <cell r="A39">
            <v>12</v>
          </cell>
          <cell r="B39" t="str">
            <v>Kosten voor klantenbeheer</v>
          </cell>
          <cell r="C39" t="str">
            <v>Frais de gestion de la clientèle</v>
          </cell>
          <cell r="D39" t="str">
            <v>Frais de gestion de la clientèle</v>
          </cell>
        </row>
        <row r="40">
          <cell r="A40">
            <v>13</v>
          </cell>
          <cell r="B40" t="str">
            <v>Diverse vergoedingen en bijdragen</v>
          </cell>
          <cell r="C40" t="str">
            <v>Redevances et cotisations diverses</v>
          </cell>
          <cell r="D40" t="str">
            <v>Redevances et cotisations diverses</v>
          </cell>
        </row>
        <row r="41">
          <cell r="A41">
            <v>14</v>
          </cell>
          <cell r="B41" t="str">
            <v>Financiële resultaten</v>
          </cell>
          <cell r="C41" t="str">
            <v>Résultats financiers</v>
          </cell>
          <cell r="D41" t="str">
            <v>Résultats financiers</v>
          </cell>
        </row>
        <row r="42">
          <cell r="A42">
            <v>15</v>
          </cell>
          <cell r="B42" t="str">
            <v>Kosten voor installaties buiten de infrastructuur (Afschrijvingen)</v>
          </cell>
          <cell r="C42" t="str">
            <v>Coûts des installations hors infrastructure (Amortissements)</v>
          </cell>
          <cell r="D42" t="str">
            <v>Coûts des installations hors infrastructure (Amortissements)</v>
          </cell>
        </row>
        <row r="43">
          <cell r="A43">
            <v>16</v>
          </cell>
          <cell r="B43" t="str">
            <v>Resultaat van werkzaamheden voor rekening van derden</v>
          </cell>
          <cell r="C43" t="str">
            <v>Résultat des travaux pour compte de tiers</v>
          </cell>
          <cell r="D43" t="str">
            <v>Résultat des travaux pour compte de tiers</v>
          </cell>
        </row>
        <row r="44">
          <cell r="A44">
            <v>17</v>
          </cell>
          <cell r="B44" t="str">
            <v>Bijstandskosten</v>
          </cell>
          <cell r="C44" t="str">
            <v>Frais d'assistance</v>
          </cell>
          <cell r="D44" t="str">
            <v>Frais d'assistance</v>
          </cell>
        </row>
        <row r="45">
          <cell r="A45">
            <v>18</v>
          </cell>
          <cell r="B45" t="str">
            <v>Overgeboekte kosten</v>
          </cell>
          <cell r="C45" t="str">
            <v>Frais transférés</v>
          </cell>
          <cell r="D45" t="str">
            <v>Frais transférés</v>
          </cell>
        </row>
        <row r="46">
          <cell r="A46">
            <v>19</v>
          </cell>
          <cell r="B46" t="str">
            <v>Kosten overgeboekt naar vaste activa</v>
          </cell>
          <cell r="C46" t="str">
            <v>Frais transférés aux immobilisations</v>
          </cell>
          <cell r="D46" t="str">
            <v>Frais transférés aux immobilisations</v>
          </cell>
        </row>
        <row r="47">
          <cell r="A47">
            <v>20</v>
          </cell>
          <cell r="B47" t="str">
            <v>Kosten overgeboekt naar andere exploitatierekeningen</v>
          </cell>
          <cell r="C47" t="str">
            <v>Frais transférés aux autres comptes d’exploitation</v>
          </cell>
          <cell r="D47" t="str">
            <v>Frais transférés aux autres comptes d’exploitation</v>
          </cell>
        </row>
        <row r="48">
          <cell r="A48">
            <v>21</v>
          </cell>
          <cell r="B48" t="str">
            <v>Kosten voor het gebruik van het transportnet en van de bijbehorende ondersteunende diensten</v>
          </cell>
          <cell r="C48" t="str">
            <v>Coûts d'utilisation du réseau de transport et des services auxiliaires y afférents</v>
          </cell>
          <cell r="D48" t="str">
            <v>Coûts d'utilisation du réseau de transport et des services auxiliaires y afférents</v>
          </cell>
        </row>
        <row r="49">
          <cell r="A49">
            <v>22</v>
          </cell>
          <cell r="B49" t="str">
            <v>Basistarief</v>
          </cell>
          <cell r="C49" t="str">
            <v>Tarif de base</v>
          </cell>
          <cell r="D49" t="str">
            <v>Tarif de base</v>
          </cell>
        </row>
        <row r="50">
          <cell r="A50">
            <v>23</v>
          </cell>
          <cell r="B50" t="str">
            <v xml:space="preserve">Systeemdiensten </v>
          </cell>
          <cell r="C50" t="str">
            <v>Services système</v>
          </cell>
          <cell r="D50" t="str">
            <v>Services système</v>
          </cell>
        </row>
        <row r="51">
          <cell r="A51">
            <v>24</v>
          </cell>
          <cell r="B51" t="str">
            <v>Netverliezen</v>
          </cell>
          <cell r="C51" t="str">
            <v>Pertes sur réseau</v>
          </cell>
          <cell r="D51" t="str">
            <v>Pertes sur réseau</v>
          </cell>
        </row>
        <row r="52">
          <cell r="A52">
            <v>25</v>
          </cell>
          <cell r="B52" t="str">
            <v>Kosten voor de studie, de aanleg en het onderhoud van de infrastructuur:</v>
          </cell>
          <cell r="C52" t="str">
            <v>Coûts d'étude, de construction et d'entretien de l'infrastructure:</v>
          </cell>
          <cell r="D52" t="str">
            <v>Coûts d'étude, de construction et d'entretien de l'infrastructure:</v>
          </cell>
        </row>
        <row r="53">
          <cell r="A53">
            <v>26</v>
          </cell>
          <cell r="B53" t="str">
            <v>Studies</v>
          </cell>
          <cell r="C53" t="str">
            <v>Etudes</v>
          </cell>
          <cell r="D53" t="str">
            <v>Etudes</v>
          </cell>
        </row>
        <row r="54">
          <cell r="A54">
            <v>27</v>
          </cell>
          <cell r="B54" t="str">
            <v>Onderstations voor transformatie</v>
          </cell>
          <cell r="C54" t="str">
            <v>Sous-stations de transformation</v>
          </cell>
          <cell r="D54" t="str">
            <v>Sous-stations de transformation</v>
          </cell>
        </row>
        <row r="55">
          <cell r="A55">
            <v>28</v>
          </cell>
          <cell r="B55" t="str">
            <v>Terreinen</v>
          </cell>
          <cell r="C55" t="str">
            <v>Terrains</v>
          </cell>
          <cell r="D55" t="str">
            <v>Terrains</v>
          </cell>
        </row>
        <row r="56">
          <cell r="A56">
            <v>29</v>
          </cell>
          <cell r="B56" t="str">
            <v>Gebouwen</v>
          </cell>
          <cell r="C56" t="str">
            <v>Batiments</v>
          </cell>
          <cell r="D56" t="str">
            <v>Batiments</v>
          </cell>
        </row>
        <row r="57">
          <cell r="A57">
            <v>30</v>
          </cell>
          <cell r="B57" t="str">
            <v>Uitrustingen</v>
          </cell>
          <cell r="C57" t="str">
            <v>Equipement</v>
          </cell>
          <cell r="D57" t="str">
            <v>Equipement</v>
          </cell>
        </row>
        <row r="58">
          <cell r="A58">
            <v>31</v>
          </cell>
          <cell r="B58" t="str">
            <v>TCC</v>
          </cell>
          <cell r="C58" t="str">
            <v>TCC</v>
          </cell>
          <cell r="D58" t="str">
            <v>TCC</v>
          </cell>
        </row>
        <row r="59">
          <cell r="A59">
            <v>32</v>
          </cell>
          <cell r="B59" t="str">
            <v>Uitrustingen voor afstandsverwerking</v>
          </cell>
          <cell r="C59" t="str">
            <v>Equipement de télégestion</v>
          </cell>
          <cell r="D59" t="str">
            <v>Equipement de télégestion</v>
          </cell>
        </row>
        <row r="60">
          <cell r="A60">
            <v>33</v>
          </cell>
          <cell r="B60" t="str">
            <v>Meting</v>
          </cell>
          <cell r="C60" t="str">
            <v>Comptage</v>
          </cell>
          <cell r="D60" t="str">
            <v>Comptage</v>
          </cell>
        </row>
        <row r="61">
          <cell r="A61">
            <v>34</v>
          </cell>
          <cell r="B61" t="str">
            <v>Schade aan de installaties</v>
          </cell>
          <cell r="C61" t="str">
            <v>Dégâts aux installations</v>
          </cell>
          <cell r="D61" t="str">
            <v>Dégâts aux installations</v>
          </cell>
        </row>
        <row r="62">
          <cell r="A62">
            <v>35</v>
          </cell>
          <cell r="B62" t="str">
            <v>Demontage van de installaties</v>
          </cell>
          <cell r="C62" t="str">
            <v>Démontage d'installations</v>
          </cell>
          <cell r="D62" t="str">
            <v>Démontage d'installations</v>
          </cell>
        </row>
        <row r="63">
          <cell r="A63">
            <v>36</v>
          </cell>
          <cell r="B63" t="str">
            <v>Afschrijvingsvergoedingen (gebruiksinbrengen)</v>
          </cell>
          <cell r="C63" t="str">
            <v>Redevances d'amortissement (apports d'usage)</v>
          </cell>
          <cell r="D63" t="str">
            <v>Redevances d'amortissement (apports d'usage)</v>
          </cell>
        </row>
        <row r="64">
          <cell r="A64">
            <v>37</v>
          </cell>
          <cell r="B64" t="str">
            <v>Afschrijvingen</v>
          </cell>
          <cell r="C64" t="str">
            <v>Amortissements</v>
          </cell>
          <cell r="D64" t="str">
            <v>Amortissements</v>
          </cell>
        </row>
        <row r="65">
          <cell r="A65">
            <v>38</v>
          </cell>
          <cell r="B65" t="str">
            <v>MS-net</v>
          </cell>
          <cell r="C65" t="str">
            <v>Réseau MT</v>
          </cell>
          <cell r="D65" t="str">
            <v>Réseau MT</v>
          </cell>
        </row>
        <row r="66">
          <cell r="A66">
            <v>39</v>
          </cell>
          <cell r="B66" t="str">
            <v>Luchtlijnen</v>
          </cell>
          <cell r="C66" t="str">
            <v>Aérien</v>
          </cell>
          <cell r="D66" t="str">
            <v>Aérien</v>
          </cell>
        </row>
        <row r="67">
          <cell r="A67">
            <v>40</v>
          </cell>
          <cell r="B67" t="str">
            <v>Ondergrondse leidingen</v>
          </cell>
          <cell r="C67" t="str">
            <v>Souterrain</v>
          </cell>
          <cell r="D67" t="str">
            <v>Souterrain</v>
          </cell>
        </row>
        <row r="68">
          <cell r="A68">
            <v>41</v>
          </cell>
          <cell r="B68" t="str">
            <v>Signalisatie &amp; Bediening</v>
          </cell>
          <cell r="C68" t="str">
            <v>Signalisat. &amp; Commande</v>
          </cell>
          <cell r="D68" t="str">
            <v>Signalisat. &amp; Commande</v>
          </cell>
        </row>
        <row r="69">
          <cell r="A69">
            <v>42</v>
          </cell>
          <cell r="B69" t="str">
            <v>Kathodische bescherming</v>
          </cell>
          <cell r="C69" t="str">
            <v>Protection cathodique</v>
          </cell>
          <cell r="D69" t="str">
            <v>Protection cathodique</v>
          </cell>
        </row>
        <row r="70">
          <cell r="A70">
            <v>43</v>
          </cell>
          <cell r="B70" t="str">
            <v>Meting van uitwisselingen</v>
          </cell>
          <cell r="C70" t="str">
            <v>Comptage d'échange</v>
          </cell>
          <cell r="D70" t="str">
            <v>Comptage d'échange</v>
          </cell>
        </row>
        <row r="71">
          <cell r="A71">
            <v>44</v>
          </cell>
          <cell r="B71" t="str">
            <v>Schade aan de installaties</v>
          </cell>
          <cell r="C71" t="str">
            <v>Dégâts aux installations</v>
          </cell>
          <cell r="D71" t="str">
            <v>Dégâts aux installations</v>
          </cell>
        </row>
        <row r="72">
          <cell r="A72">
            <v>45</v>
          </cell>
          <cell r="B72" t="str">
            <v>Demontage van de installaties</v>
          </cell>
          <cell r="C72" t="str">
            <v>Démontage d'installations</v>
          </cell>
          <cell r="D72" t="str">
            <v>Démontage d'installations</v>
          </cell>
        </row>
        <row r="73">
          <cell r="A73">
            <v>46</v>
          </cell>
          <cell r="B73" t="str">
            <v>Afschrijvingsvergoedingen (gebruiksinbrengen)</v>
          </cell>
          <cell r="C73" t="str">
            <v>Redevances d'amortissement (apports d'usage)</v>
          </cell>
          <cell r="D73" t="str">
            <v>Redevances d'amortissement (apports d'usage)</v>
          </cell>
        </row>
        <row r="74">
          <cell r="A74">
            <v>47</v>
          </cell>
          <cell r="B74" t="str">
            <v>Afschrijvingen</v>
          </cell>
          <cell r="C74" t="str">
            <v>Amortissements</v>
          </cell>
          <cell r="D74" t="str">
            <v>Amortissements</v>
          </cell>
        </row>
        <row r="75">
          <cell r="A75">
            <v>48</v>
          </cell>
          <cell r="B75" t="str">
            <v>MS-aansluitingen &amp; -meters</v>
          </cell>
          <cell r="C75" t="str">
            <v>Raccordements &amp; compteurs MT</v>
          </cell>
          <cell r="D75" t="str">
            <v>Raccordements &amp; compteurs MT</v>
          </cell>
        </row>
        <row r="76">
          <cell r="A76">
            <v>49</v>
          </cell>
          <cell r="B76" t="str">
            <v>Aftakkingen</v>
          </cell>
          <cell r="C76" t="str">
            <v>Branchements</v>
          </cell>
          <cell r="D76" t="str">
            <v>Branchements</v>
          </cell>
        </row>
        <row r="77">
          <cell r="A77">
            <v>50</v>
          </cell>
          <cell r="B77" t="str">
            <v>Elektrische meting</v>
          </cell>
          <cell r="C77" t="str">
            <v>Comptage électrique</v>
          </cell>
          <cell r="D77" t="str">
            <v>Comptage électrique</v>
          </cell>
        </row>
        <row r="78">
          <cell r="A78">
            <v>51</v>
          </cell>
          <cell r="B78" t="str">
            <v>Uitrustingen voor afstandsverwerking</v>
          </cell>
          <cell r="C78" t="str">
            <v>Equipement de télégestion</v>
          </cell>
          <cell r="D78" t="str">
            <v>Equipement de télégestion</v>
          </cell>
        </row>
        <row r="79">
          <cell r="A79">
            <v>52</v>
          </cell>
          <cell r="B79" t="str">
            <v>Schade aan de installaties</v>
          </cell>
          <cell r="C79" t="str">
            <v>Dégâts aux installations</v>
          </cell>
          <cell r="D79" t="str">
            <v>Dégâts aux installations</v>
          </cell>
        </row>
        <row r="80">
          <cell r="A80">
            <v>53</v>
          </cell>
          <cell r="B80" t="str">
            <v>Demontage van de installaties</v>
          </cell>
          <cell r="C80" t="str">
            <v>Démontage d'installations</v>
          </cell>
          <cell r="D80" t="str">
            <v>Démontage d'installations</v>
          </cell>
        </row>
        <row r="81">
          <cell r="A81">
            <v>54</v>
          </cell>
          <cell r="B81" t="str">
            <v>Afschrijvingsvergoedingen (gebruiksinbrengen)</v>
          </cell>
          <cell r="C81" t="str">
            <v>Redevances d'amortissement (apports d'usage)</v>
          </cell>
          <cell r="D81" t="str">
            <v>Redevances d'amortissement (apports d'usage)</v>
          </cell>
        </row>
        <row r="82">
          <cell r="A82">
            <v>55</v>
          </cell>
          <cell r="B82" t="str">
            <v>Afschrijvingen</v>
          </cell>
          <cell r="C82" t="str">
            <v>Amortissements</v>
          </cell>
          <cell r="D82" t="str">
            <v>Amortissements</v>
          </cell>
        </row>
        <row r="83">
          <cell r="A83">
            <v>56</v>
          </cell>
          <cell r="B83" t="str">
            <v>Dispersiecabines en MS/LS-transformatiecabines</v>
          </cell>
          <cell r="C83" t="str">
            <v>Cabines de dispersion et de transformation MT/BT</v>
          </cell>
          <cell r="D83" t="str">
            <v>Cabines de dispersion et de transformation MT/BT</v>
          </cell>
        </row>
        <row r="84">
          <cell r="A84">
            <v>57</v>
          </cell>
          <cell r="B84" t="str">
            <v>Terreinen</v>
          </cell>
          <cell r="C84" t="str">
            <v>Terrains</v>
          </cell>
          <cell r="D84" t="str">
            <v>Terrains</v>
          </cell>
        </row>
        <row r="85">
          <cell r="A85">
            <v>58</v>
          </cell>
          <cell r="B85" t="str">
            <v>Gebouwen</v>
          </cell>
          <cell r="C85" t="str">
            <v>Bâtiment</v>
          </cell>
          <cell r="D85" t="str">
            <v>Bâtiment</v>
          </cell>
        </row>
        <row r="86">
          <cell r="A86">
            <v>59</v>
          </cell>
          <cell r="B86" t="str">
            <v>Uitrustingen</v>
          </cell>
          <cell r="C86" t="str">
            <v>Equipement</v>
          </cell>
          <cell r="D86" t="str">
            <v>Equipement</v>
          </cell>
        </row>
        <row r="87">
          <cell r="A87">
            <v>60</v>
          </cell>
          <cell r="B87" t="str">
            <v>Transformatoren</v>
          </cell>
          <cell r="C87" t="str">
            <v>Transformateurs</v>
          </cell>
          <cell r="D87" t="str">
            <v>Transformateurs</v>
          </cell>
        </row>
        <row r="88">
          <cell r="A88">
            <v>61</v>
          </cell>
          <cell r="B88" t="str">
            <v>Uitrustingen voor afstandsverwerking</v>
          </cell>
          <cell r="C88" t="str">
            <v>Equipement de télégestion</v>
          </cell>
          <cell r="D88" t="str">
            <v>Equipement de télégestion</v>
          </cell>
        </row>
        <row r="89">
          <cell r="A89">
            <v>62</v>
          </cell>
          <cell r="B89" t="str">
            <v>TCC</v>
          </cell>
          <cell r="C89" t="str">
            <v>TCC</v>
          </cell>
          <cell r="D89" t="str">
            <v>TCC</v>
          </cell>
        </row>
        <row r="90">
          <cell r="A90">
            <v>63</v>
          </cell>
          <cell r="B90" t="str">
            <v>Schade aan de installaties</v>
          </cell>
          <cell r="C90" t="str">
            <v>Dégâts aux installations</v>
          </cell>
          <cell r="D90" t="str">
            <v>Dégâts aux installations</v>
          </cell>
        </row>
        <row r="91">
          <cell r="A91">
            <v>64</v>
          </cell>
          <cell r="B91" t="str">
            <v>Demontage van de installaties</v>
          </cell>
          <cell r="C91" t="str">
            <v>Démontage d'installations</v>
          </cell>
          <cell r="D91" t="str">
            <v>Démontage d'installations</v>
          </cell>
        </row>
        <row r="92">
          <cell r="A92">
            <v>65</v>
          </cell>
          <cell r="B92" t="str">
            <v>Afschrijvingsvergoedingen (gebruiksinbrengen)</v>
          </cell>
          <cell r="C92" t="str">
            <v>Redevances d'amortissement (apports d'usage)</v>
          </cell>
          <cell r="D92" t="str">
            <v>Redevances d'amortissement (apports d'usage)</v>
          </cell>
        </row>
        <row r="93">
          <cell r="A93">
            <v>66</v>
          </cell>
          <cell r="B93" t="str">
            <v>Afschrijvingen</v>
          </cell>
          <cell r="C93" t="str">
            <v>Amortissements</v>
          </cell>
          <cell r="D93" t="str">
            <v>Amortissements</v>
          </cell>
        </row>
        <row r="94">
          <cell r="A94">
            <v>67</v>
          </cell>
          <cell r="B94" t="str">
            <v>LS-net</v>
          </cell>
          <cell r="C94" t="str">
            <v>Réseau BT</v>
          </cell>
          <cell r="D94" t="str">
            <v>Réseau BT</v>
          </cell>
        </row>
        <row r="95">
          <cell r="A95">
            <v>68</v>
          </cell>
          <cell r="B95" t="str">
            <v>Luchtlijnen</v>
          </cell>
          <cell r="C95" t="str">
            <v>Aérien</v>
          </cell>
          <cell r="D95" t="str">
            <v>Aérien</v>
          </cell>
        </row>
        <row r="96">
          <cell r="A96">
            <v>69</v>
          </cell>
          <cell r="B96" t="str">
            <v>Ondergrondse leidingen</v>
          </cell>
          <cell r="C96" t="str">
            <v>Souterrain</v>
          </cell>
          <cell r="D96" t="str">
            <v>Souterrain</v>
          </cell>
        </row>
        <row r="97">
          <cell r="A97">
            <v>70</v>
          </cell>
          <cell r="B97" t="str">
            <v>Schade aan de installaties</v>
          </cell>
          <cell r="C97" t="str">
            <v>Dégâts aux installations</v>
          </cell>
          <cell r="D97" t="str">
            <v>Dégâts aux installations</v>
          </cell>
        </row>
        <row r="98">
          <cell r="A98">
            <v>71</v>
          </cell>
          <cell r="B98" t="str">
            <v>Demontage van de installaties</v>
          </cell>
          <cell r="C98" t="str">
            <v>Démontage d'installations</v>
          </cell>
          <cell r="D98" t="str">
            <v>Démontage d'installations</v>
          </cell>
        </row>
        <row r="99">
          <cell r="A99">
            <v>72</v>
          </cell>
          <cell r="B99" t="str">
            <v>Afschrijvingsvergoedingen (gebruiksinbrengen)</v>
          </cell>
          <cell r="C99" t="str">
            <v>Redevances d'amortisqsement (apports d'usage)</v>
          </cell>
          <cell r="D99" t="str">
            <v>Redevances d'amortisqsement (apports d'usage)</v>
          </cell>
        </row>
        <row r="100">
          <cell r="A100">
            <v>73</v>
          </cell>
          <cell r="B100" t="str">
            <v>Afschrijvingen</v>
          </cell>
          <cell r="C100" t="str">
            <v>Amortissements</v>
          </cell>
          <cell r="D100" t="str">
            <v>Amortissements</v>
          </cell>
        </row>
        <row r="101">
          <cell r="A101">
            <v>74</v>
          </cell>
          <cell r="B101" t="str">
            <v>LS-aansluitingen &amp; -meters</v>
          </cell>
          <cell r="C101" t="str">
            <v>Raccordements &amp; compteurs BT</v>
          </cell>
          <cell r="D101" t="str">
            <v>Raccordements &amp; compteurs BT</v>
          </cell>
        </row>
        <row r="102">
          <cell r="A102">
            <v>75</v>
          </cell>
          <cell r="B102" t="str">
            <v>Aftakkingen</v>
          </cell>
          <cell r="C102" t="str">
            <v>Branchements</v>
          </cell>
          <cell r="D102" t="str">
            <v>Branchements</v>
          </cell>
        </row>
        <row r="103">
          <cell r="A103">
            <v>76</v>
          </cell>
          <cell r="B103" t="str">
            <v>Meetgroepen</v>
          </cell>
          <cell r="C103" t="str">
            <v>Groupes de comptage</v>
          </cell>
          <cell r="D103" t="str">
            <v>Groupes de comptage</v>
          </cell>
        </row>
        <row r="104">
          <cell r="A104">
            <v>77</v>
          </cell>
          <cell r="B104" t="str">
            <v>Uitrustingen voor afstandsverwerking</v>
          </cell>
          <cell r="C104" t="str">
            <v>Equipement de télégestion</v>
          </cell>
          <cell r="D104" t="str">
            <v>Equipement de télégestion</v>
          </cell>
        </row>
        <row r="105">
          <cell r="A105">
            <v>78</v>
          </cell>
          <cell r="B105" t="str">
            <v>Kosten voor het wijzigen van de spanning</v>
          </cell>
          <cell r="C105" t="str">
            <v>Coûts des changements de tension</v>
          </cell>
          <cell r="D105" t="str">
            <v>Coûts des changements de tension</v>
          </cell>
        </row>
        <row r="106">
          <cell r="A106">
            <v>79</v>
          </cell>
          <cell r="B106" t="str">
            <v>Schade aan de installaties</v>
          </cell>
          <cell r="C106" t="str">
            <v>Dégâts aux installations</v>
          </cell>
          <cell r="D106" t="str">
            <v>Dégâts aux installations</v>
          </cell>
        </row>
        <row r="107">
          <cell r="A107">
            <v>80</v>
          </cell>
          <cell r="B107" t="str">
            <v>Demontage van de installaties</v>
          </cell>
          <cell r="C107" t="str">
            <v>Démontage d'installations</v>
          </cell>
          <cell r="D107" t="str">
            <v>Démontage d'installations</v>
          </cell>
        </row>
        <row r="108">
          <cell r="A108">
            <v>81</v>
          </cell>
          <cell r="B108" t="str">
            <v>Afschrijvingsvergoedingen (gebruiksinbrengen)</v>
          </cell>
          <cell r="C108" t="str">
            <v>Redevances d'amortissement (apports d'usage)</v>
          </cell>
          <cell r="D108" t="str">
            <v>Redevances d'amortissement (apports d'usage)</v>
          </cell>
        </row>
        <row r="109">
          <cell r="A109">
            <v>82</v>
          </cell>
          <cell r="B109" t="str">
            <v>Afschrijvingen</v>
          </cell>
          <cell r="C109" t="str">
            <v>Amortissements</v>
          </cell>
          <cell r="D109" t="str">
            <v>Amortissements</v>
          </cell>
        </row>
        <row r="110">
          <cell r="A110">
            <v>83</v>
          </cell>
          <cell r="B110" t="str">
            <v>Andere kosten in verband met de infrastructuur</v>
          </cell>
          <cell r="C110" t="str">
            <v>Autres coûts relatifs à l'infrastructure</v>
          </cell>
          <cell r="D110" t="str">
            <v>Autres coûts relatifs à l'infrastructure</v>
          </cell>
        </row>
        <row r="111">
          <cell r="A111">
            <v>84</v>
          </cell>
          <cell r="B111" t="str">
            <v>Openbare verlichting (Vlaanderen &amp; Wallonië):</v>
          </cell>
          <cell r="C111" t="str">
            <v>Eclairage Public (Vlaanderen &amp; Wallonie):</v>
          </cell>
          <cell r="D111" t="str">
            <v>Eclairage Public (Vlaanderen &amp; Wallonie):</v>
          </cell>
        </row>
        <row r="112">
          <cell r="A112">
            <v>85</v>
          </cell>
          <cell r="B112" t="str">
            <v>Onderhoud van de openbare verlichting</v>
          </cell>
          <cell r="C112" t="str">
            <v>Entretien de l’éclairage public</v>
          </cell>
          <cell r="D112" t="str">
            <v>Entretien de l’éclairage public</v>
          </cell>
        </row>
        <row r="113">
          <cell r="A113">
            <v>86</v>
          </cell>
          <cell r="B113" t="str">
            <v>Facturering van het onderhoud van de openbare verlichting</v>
          </cell>
          <cell r="C113" t="str">
            <v>Facturation de l'entretien de l’éclairage public</v>
          </cell>
          <cell r="D113" t="str">
            <v>Facturation de l'entretien de l’éclairage public</v>
          </cell>
        </row>
        <row r="114">
          <cell r="A114">
            <v>87</v>
          </cell>
          <cell r="B114" t="str">
            <v>Kosten voor de aanleg van openbare verlichting</v>
          </cell>
          <cell r="C114" t="str">
            <v>Coût de la construction de l’éclairage public</v>
          </cell>
          <cell r="D114" t="str">
            <v>Coût de la construction de l’éclairage public</v>
          </cell>
        </row>
        <row r="115">
          <cell r="A115">
            <v>88</v>
          </cell>
          <cell r="B115" t="str">
            <v>Facturering van de aanleg van openbare verlichting</v>
          </cell>
          <cell r="C115" t="str">
            <v>Facturation de la construction de l’éclairage public</v>
          </cell>
          <cell r="D115" t="str">
            <v>Facturation de la construction de l’éclairage public</v>
          </cell>
        </row>
        <row r="116">
          <cell r="A116">
            <v>89</v>
          </cell>
          <cell r="B116" t="str">
            <v>Kosten in verband met openbare-dienstverplichtingen</v>
          </cell>
          <cell r="C116" t="str">
            <v>Coûts liés aux obligations de service public</v>
          </cell>
          <cell r="D116" t="str">
            <v>Coûts liés aux obligations de service public</v>
          </cell>
        </row>
        <row r="117">
          <cell r="A117">
            <v>90</v>
          </cell>
          <cell r="B117" t="str">
            <v>Kosten in verband met de beschermde klanten</v>
          </cell>
          <cell r="C117" t="str">
            <v>Coûts liés à la clientèle protégée</v>
          </cell>
          <cell r="D117" t="str">
            <v>Coûts liés à la clientèle protégée</v>
          </cell>
        </row>
        <row r="118">
          <cell r="A118">
            <v>91</v>
          </cell>
          <cell r="B118" t="str">
            <v>Onderhoud, beheer en afschrijvingen van de budgetmeters</v>
          </cell>
          <cell r="C118" t="str">
            <v>Entretien, gestion et amortissements des compteurs à budget</v>
          </cell>
          <cell r="D118" t="str">
            <v>Entretien, gestion et amortissements des compteurs à budget</v>
          </cell>
        </row>
        <row r="119">
          <cell r="A119">
            <v>92</v>
          </cell>
          <cell r="B119" t="str">
            <v>Plaatsen van vermogenbegrenzers</v>
          </cell>
          <cell r="C119" t="str">
            <v>Placement de limiteurs de puissance</v>
          </cell>
          <cell r="D119" t="str">
            <v>Placement de limiteurs de puissance</v>
          </cell>
        </row>
        <row r="120">
          <cell r="A120">
            <v>93</v>
          </cell>
          <cell r="B120" t="str">
            <v>Levering van elektriciteit aan de beschermde klanten</v>
          </cell>
          <cell r="C120" t="str">
            <v>Fourniture d’électricité à la clientèle protégée</v>
          </cell>
          <cell r="D120" t="str">
            <v>Fourniture d’électricité à la clientèle protégée</v>
          </cell>
        </row>
        <row r="121">
          <cell r="A121">
            <v>94</v>
          </cell>
          <cell r="B121" t="str">
            <v>Levering van elektriciteit aan een specifiek sociaal tarief</v>
          </cell>
          <cell r="C121" t="str">
            <v>Fourniture d’électricité à un tarif social spécifique</v>
          </cell>
          <cell r="D121" t="str">
            <v>Fourniture d’électricité à un tarif social spécifique</v>
          </cell>
        </row>
        <row r="122">
          <cell r="A122">
            <v>95</v>
          </cell>
          <cell r="B122" t="str">
            <v>Waardeverminderingen en minderwaarden op de realisatie van handelsvorderingen - beschermde klanten</v>
          </cell>
          <cell r="C122" t="str">
            <v>Réductions de valeur et moins values sur réalisation de créances commerciales - clientèle protégée</v>
          </cell>
          <cell r="D122" t="str">
            <v>Réductions de valeur et moins values sur réalisation de créances commerciales - clientèle protégée</v>
          </cell>
        </row>
        <row r="123">
          <cell r="A123">
            <v>96</v>
          </cell>
          <cell r="B123" t="str">
            <v>REG-acties</v>
          </cell>
          <cell r="C123" t="str">
            <v>Actions URE</v>
          </cell>
          <cell r="D123" t="str">
            <v>Actions URE</v>
          </cell>
        </row>
        <row r="124">
          <cell r="A124">
            <v>97</v>
          </cell>
          <cell r="B124" t="str">
            <v>Openbare Verlichting (Centrum)</v>
          </cell>
          <cell r="C124" t="str">
            <v>Eclairage Public (Centre)</v>
          </cell>
          <cell r="D124" t="str">
            <v>Eclairage Public (Centre)</v>
          </cell>
        </row>
        <row r="125">
          <cell r="A125">
            <v>98</v>
          </cell>
          <cell r="B125" t="str">
            <v>Onderhoud van de openbare verlichting</v>
          </cell>
          <cell r="C125" t="str">
            <v>Entretien de l’éclairage public</v>
          </cell>
          <cell r="D125" t="str">
            <v>Entretien de l’éclairage public</v>
          </cell>
        </row>
        <row r="126">
          <cell r="A126">
            <v>99</v>
          </cell>
          <cell r="B126" t="str">
            <v>Facturering van het onderhoud van de openbare verlichting</v>
          </cell>
          <cell r="C126" t="str">
            <v>Facturation de l'entretien de l’éclairage public</v>
          </cell>
          <cell r="D126" t="str">
            <v>Facturation de l'entretien de l’éclairage public</v>
          </cell>
        </row>
        <row r="127">
          <cell r="A127">
            <v>100</v>
          </cell>
          <cell r="B127" t="str">
            <v>Levering van energie voor de openbare verlichting (Centrum)</v>
          </cell>
          <cell r="C127" t="str">
            <v>Fourniture d'énergie pour l'éclairage public (Centre)</v>
          </cell>
          <cell r="D127" t="str">
            <v>Fourniture d'énergie pour l'éclairage public (Centre)</v>
          </cell>
        </row>
        <row r="128">
          <cell r="A128">
            <v>101</v>
          </cell>
          <cell r="B128" t="str">
            <v>Facturering van de levering van energie voor de openbare verlichting (Centrum)</v>
          </cell>
          <cell r="C128" t="str">
            <v>Facturation de la fourniture d'énergie pour l'éclairage public (Centre)</v>
          </cell>
          <cell r="D128" t="str">
            <v>Facturation de la fourniture d'énergie pour l'éclairage public (Centre)</v>
          </cell>
        </row>
        <row r="129">
          <cell r="A129">
            <v>102</v>
          </cell>
          <cell r="B129" t="str">
            <v>Kosten voor de aanleg van openbare verlichting</v>
          </cell>
          <cell r="C129" t="str">
            <v>Coût de la construction de l’éclairage public</v>
          </cell>
          <cell r="D129" t="str">
            <v>Coût de la construction de l’éclairage public</v>
          </cell>
        </row>
        <row r="130">
          <cell r="A130">
            <v>103</v>
          </cell>
          <cell r="B130" t="str">
            <v>Facturering van de aanleg van openbare verlichting</v>
          </cell>
          <cell r="C130" t="str">
            <v>Facturation de la construction de l’éclairage public</v>
          </cell>
          <cell r="D130" t="str">
            <v>Facturation de la construction de l’éclairage public</v>
          </cell>
        </row>
        <row r="131">
          <cell r="A131">
            <v>104</v>
          </cell>
          <cell r="B131" t="str">
            <v>Door de overheid opgelegde verplaatsingen van installaties</v>
          </cell>
          <cell r="C131" t="str">
            <v>Déplacements d’installations imposés par les pouvoirs publics</v>
          </cell>
          <cell r="D131" t="str">
            <v>Déplacements d’installations imposés par les pouvoirs publics</v>
          </cell>
        </row>
        <row r="132">
          <cell r="A132">
            <v>105</v>
          </cell>
          <cell r="B132" t="str">
            <v>Dienst Ombudsman en informatie-activiteit</v>
          </cell>
          <cell r="C132" t="str">
            <v>Service « Ombudsman » et action d’information</v>
          </cell>
          <cell r="D132" t="str">
            <v>Service « Ombudsman » et action d’information</v>
          </cell>
        </row>
        <row r="133">
          <cell r="A133">
            <v>106</v>
          </cell>
          <cell r="B133" t="str">
            <v>Gratis levering van groene energie</v>
          </cell>
          <cell r="C133" t="str">
            <v>Fourniture gratuite d'énergie verte</v>
          </cell>
          <cell r="D133" t="str">
            <v>Fourniture gratuite d'énergie verte</v>
          </cell>
        </row>
        <row r="134">
          <cell r="A134">
            <v>107</v>
          </cell>
          <cell r="B134" t="str">
            <v>Andere prestaties opgelegd door de overheid</v>
          </cell>
          <cell r="C134" t="str">
            <v>Autres prestations imposées par les pouvoirs publics</v>
          </cell>
          <cell r="D134" t="str">
            <v>Autres prestations imposées par les pouvoirs publics</v>
          </cell>
        </row>
        <row r="135">
          <cell r="A135">
            <v>108</v>
          </cell>
          <cell r="B135" t="str">
            <v>Andere openbare-dienstverplichtingen</v>
          </cell>
          <cell r="C135" t="str">
            <v>Autres obligations de service public</v>
          </cell>
          <cell r="D135" t="str">
            <v>Autres obligations de service public</v>
          </cell>
        </row>
        <row r="136">
          <cell r="A136">
            <v>109</v>
          </cell>
          <cell r="B136" t="str">
            <v>Financiering van de openbare-dienstopdracht toevertrouwd aan de DNB (credit)</v>
          </cell>
          <cell r="C136" t="str">
            <v>Financement des missions de service public confiées aux GRD (crédit)</v>
          </cell>
          <cell r="D136" t="str">
            <v>Financement des missions de service public confiées aux GRD (crédit)</v>
          </cell>
        </row>
        <row r="137">
          <cell r="A137">
            <v>110</v>
          </cell>
          <cell r="B137" t="str">
            <v>Beheerskosten van het distributienet:</v>
          </cell>
          <cell r="C137" t="str">
            <v>Coûts de la gestion du réseau de distribution:</v>
          </cell>
          <cell r="D137" t="str">
            <v>Coûts de la gestion du réseau de distribution:</v>
          </cell>
        </row>
        <row r="138">
          <cell r="A138">
            <v>111</v>
          </cell>
          <cell r="B138" t="str">
            <v>Commercieel beheer van de toegangscontracten</v>
          </cell>
          <cell r="C138" t="str">
            <v>Gestion commerciale des contrats d'accès</v>
          </cell>
          <cell r="D138" t="str">
            <v>Gestion commerciale des contrats d'accès</v>
          </cell>
        </row>
        <row r="139">
          <cell r="A139">
            <v>112</v>
          </cell>
          <cell r="B139" t="str">
            <v>Programmering van de energie-uitwisselingen</v>
          </cell>
          <cell r="C139" t="str">
            <v>Programmation des échanges d'énergie</v>
          </cell>
          <cell r="D139" t="str">
            <v>Programmation des échanges d'énergie</v>
          </cell>
        </row>
        <row r="140">
          <cell r="A140">
            <v>113</v>
          </cell>
          <cell r="B140" t="str">
            <v>Beheer van het distributienet en opvolging van de energie-uitwisselingen</v>
          </cell>
          <cell r="C140" t="str">
            <v>Gestion du réseau de distribution et suivi des échanges d'énergie</v>
          </cell>
          <cell r="D140" t="str">
            <v>Gestion du réseau de distribution et suivi des échanges d'énergie</v>
          </cell>
        </row>
        <row r="141">
          <cell r="A141">
            <v>114</v>
          </cell>
          <cell r="B141" t="str">
            <v>Exploitatiekosten voor het systeembeheer</v>
          </cell>
          <cell r="C141" t="str">
            <v>Coûts d’exploitation de la gestion du système + Taxe de Voirie</v>
          </cell>
          <cell r="D141" t="str">
            <v>Coûts d’exploitation de la gestion du système + Taxe de Voirie</v>
          </cell>
        </row>
        <row r="142">
          <cell r="A142">
            <v>115</v>
          </cell>
          <cell r="B142" t="str">
            <v>Afschrijvingen van activa in verband met het systeembeheer</v>
          </cell>
          <cell r="C142" t="str">
            <v>Amortissement des actifs liés à la gestion du système</v>
          </cell>
          <cell r="D142" t="str">
            <v>Amortissement des actifs liés à la gestion du système</v>
          </cell>
        </row>
        <row r="143">
          <cell r="A143">
            <v>116</v>
          </cell>
          <cell r="B143" t="str">
            <v>Kosten voor de financiering van de activa in verband met het systeembeheer</v>
          </cell>
          <cell r="C143" t="str">
            <v>Coûts de financement des actifs liés à la gestion du système</v>
          </cell>
          <cell r="D143" t="str">
            <v>Coûts de financement des actifs liés à la gestion du système</v>
          </cell>
        </row>
        <row r="144">
          <cell r="A144">
            <v>117</v>
          </cell>
          <cell r="B144" t="str">
            <v>Controle op de kwaliteit van de bevoorrading en op de stabiliteit van het net</v>
          </cell>
          <cell r="C144" t="str">
            <v>Contrôle de la qualité de l'approvisionnement et de la stabilité du réseau</v>
          </cell>
          <cell r="D144" t="str">
            <v>Contrôle de la qualité de l'approvisionnement et de la stabilité du réseau</v>
          </cell>
        </row>
        <row r="145">
          <cell r="A145">
            <v>118</v>
          </cell>
          <cell r="B145" t="str">
            <v>Kosten voor het verzamelen en verwerken van de meet- en telgegevens</v>
          </cell>
          <cell r="C145" t="str">
            <v>Coût de l'acquisition et du traitement des informations de mesure et de comptage</v>
          </cell>
          <cell r="D145" t="str">
            <v>Coût de l'acquisition et du traitement des informations de mesure et de comptage</v>
          </cell>
        </row>
        <row r="146">
          <cell r="A146">
            <v>119</v>
          </cell>
          <cell r="B146" t="str">
            <v>Kosten voor ondersteunende diensten:</v>
          </cell>
          <cell r="C146" t="str">
            <v>Coût des services auxiliaires:</v>
          </cell>
          <cell r="D146" t="str">
            <v>Coût des services auxiliaires:</v>
          </cell>
        </row>
        <row r="147">
          <cell r="A147">
            <v>120</v>
          </cell>
          <cell r="B147" t="str">
            <v>Regeling van de spanning en van het blindvermogen</v>
          </cell>
          <cell r="C147" t="str">
            <v>Réglage de la tension et de la puissance réactive</v>
          </cell>
          <cell r="D147" t="str">
            <v>Réglage de la tension et de la puissance réactive</v>
          </cell>
        </row>
        <row r="148">
          <cell r="A148">
            <v>121</v>
          </cell>
          <cell r="B148" t="str">
            <v>Compensatie van de netverliezen</v>
          </cell>
          <cell r="C148" t="str">
            <v>Compensation des pertes sur réseau</v>
          </cell>
          <cell r="D148" t="str">
            <v>Compensation des pertes sur réseau</v>
          </cell>
        </row>
        <row r="149">
          <cell r="A149">
            <v>122</v>
          </cell>
          <cell r="B149" t="str">
            <v>Niet-naleving van een aanvaard programma</v>
          </cell>
          <cell r="C149" t="str">
            <v>Non-respect d'un programme accepté</v>
          </cell>
          <cell r="D149" t="str">
            <v>Non-respect d'un programme accepté</v>
          </cell>
        </row>
        <row r="150">
          <cell r="A150">
            <v>123</v>
          </cell>
          <cell r="B150" t="str">
            <v>Belastingen, heffingen, toeslagen, bijdragen en retributies:</v>
          </cell>
          <cell r="C150" t="str">
            <v>Impôts, prélèvements, surcharges, contributions et rétributions:</v>
          </cell>
          <cell r="D150" t="str">
            <v>Impôts, prélèvements, surcharges, contributions et rétributions:</v>
          </cell>
        </row>
        <row r="151">
          <cell r="A151">
            <v>124</v>
          </cell>
          <cell r="B151" t="str">
            <v>Financiering van de openbare-dienstverplichtingen:</v>
          </cell>
          <cell r="C151" t="str">
            <v>Financement des obligations de service public:</v>
          </cell>
          <cell r="D151" t="str">
            <v>Financement des obligations de service public:</v>
          </cell>
        </row>
        <row r="152">
          <cell r="A152">
            <v>125</v>
          </cell>
          <cell r="B152" t="str">
            <v>Maatregelen van sociale aard</v>
          </cell>
          <cell r="C152" t="str">
            <v>Mesures de nature sociale</v>
          </cell>
          <cell r="D152" t="str">
            <v>Mesures de nature sociale</v>
          </cell>
        </row>
        <row r="153">
          <cell r="A153">
            <v>126</v>
          </cell>
          <cell r="B153" t="str">
            <v>Plan Communal pour l'Emploi (in Wallonië)</v>
          </cell>
          <cell r="C153" t="str">
            <v>Plan communal pour l’emploi</v>
          </cell>
          <cell r="D153" t="str">
            <v>Plan communal pour l’emploi</v>
          </cell>
        </row>
        <row r="154">
          <cell r="A154">
            <v>127</v>
          </cell>
          <cell r="B154" t="str">
            <v>Andere maatregelen van sociale aard</v>
          </cell>
          <cell r="C154" t="str">
            <v>Autres mesures sociales</v>
          </cell>
          <cell r="D154" t="str">
            <v>Autres mesures sociales</v>
          </cell>
        </row>
        <row r="155">
          <cell r="A155">
            <v>128</v>
          </cell>
          <cell r="B155" t="str">
            <v>Maatregelen ter bevordering van het REG</v>
          </cell>
          <cell r="C155" t="str">
            <v>Mesures en faveur de l'URE</v>
          </cell>
          <cell r="D155" t="str">
            <v>Mesures en faveur de l'URE</v>
          </cell>
        </row>
        <row r="156">
          <cell r="A156">
            <v>129</v>
          </cell>
          <cell r="B156" t="str">
            <v>Maatregelen ter bevordering van het gebruik van hernieuwbare energiebronnen en kwalitatieve warmtekrachtinstallaties</v>
          </cell>
          <cell r="C156" t="str">
            <v>Mesures en faveur de l'utilisation de sources d'énergie renouvelables et d'installations de cogénération de qualité</v>
          </cell>
          <cell r="D156" t="str">
            <v>Mesures en faveur de l'utilisation de sources d'énergie renouvelables et d'installations de cogénération de qualité</v>
          </cell>
        </row>
        <row r="157">
          <cell r="A157">
            <v>130</v>
          </cell>
          <cell r="B157" t="str">
            <v>Financiering van de openbare-dienstverplichtingen gefactureerd door de TNB</v>
          </cell>
          <cell r="C157" t="str">
            <v>Financement des obligations de service public facturé par le GRT</v>
          </cell>
          <cell r="D157" t="str">
            <v>Financement des obligations de service public facturé par le GRT</v>
          </cell>
        </row>
        <row r="158">
          <cell r="A158">
            <v>131</v>
          </cell>
          <cell r="B158" t="str">
            <v>Andere maatregelen</v>
          </cell>
          <cell r="C158" t="str">
            <v>Autres mesures</v>
          </cell>
          <cell r="D158" t="str">
            <v>Autres mesures</v>
          </cell>
        </row>
        <row r="159">
          <cell r="A159">
            <v>132</v>
          </cell>
          <cell r="B159" t="str">
            <v>Financiering van de openbare-dienstopdracht toevertrouwd aan de DNB</v>
          </cell>
          <cell r="C159" t="str">
            <v>Financement des missions de service public confiées aux GRD</v>
          </cell>
          <cell r="D159" t="str">
            <v>Financement des missions de service public confiées aux GRD</v>
          </cell>
        </row>
        <row r="160">
          <cell r="A160">
            <v>133</v>
          </cell>
          <cell r="B160" t="str">
            <v>Toeslagen ter dekking van de werkingskosten van de reguleringsinstantie</v>
          </cell>
          <cell r="C160" t="str">
            <v>Surcharges en vue de la couverture des frais de fonctionnement de l'instance de régulation</v>
          </cell>
          <cell r="D160" t="str">
            <v>Surcharges en vue de la couverture des frais de fonctionnement de l'instance de régulation</v>
          </cell>
        </row>
        <row r="161">
          <cell r="A161">
            <v>134</v>
          </cell>
          <cell r="B161" t="str">
            <v>Bijdragen ter dekking van verloren kosten</v>
          </cell>
          <cell r="C161" t="str">
            <v>Contributions en vue de la couverture des coûts échoués</v>
          </cell>
          <cell r="D161" t="str">
            <v>Contributions en vue de la couverture des coûts échoués</v>
          </cell>
        </row>
        <row r="162">
          <cell r="A162">
            <v>135</v>
          </cell>
          <cell r="B162" t="str">
            <v>Niet-gekapitaliseerde pensioenlasten</v>
          </cell>
          <cell r="C162" t="str">
            <v>Charges de pension non capitalisées</v>
          </cell>
          <cell r="D162" t="str">
            <v>Charges de pension non capitalisées</v>
          </cell>
        </row>
        <row r="163">
          <cell r="A163">
            <v>136</v>
          </cell>
          <cell r="B163" t="str">
            <v>Niet-gekapitaliseerde pensioenlasten - debet</v>
          </cell>
          <cell r="C163" t="str">
            <v>Charges de pension non capitalisées-débit</v>
          </cell>
          <cell r="D163" t="str">
            <v>Charges de pension non capitalisées-débit</v>
          </cell>
        </row>
        <row r="164">
          <cell r="A164">
            <v>137</v>
          </cell>
          <cell r="B164" t="str">
            <v>Niet-gekapitaliseerde pensioenlasten - Overboeking naar activa</v>
          </cell>
          <cell r="C164" t="str">
            <v>Charges de pension non capitalisées-Transfert à l'actif</v>
          </cell>
          <cell r="D164" t="str">
            <v>Charges de pension non capitalisées-Transfert à l'actif</v>
          </cell>
        </row>
        <row r="165">
          <cell r="A165">
            <v>138</v>
          </cell>
          <cell r="B165" t="str">
            <v>Lokale, provinciale, gewestelijke en federale belastingen, heffingen, toeslagen, bijdragen en retributies:</v>
          </cell>
          <cell r="C165" t="str">
            <v>Impôts, prélèvements, surcharges, contributions, et rétributions locaux, provinciaux, régionaux et fédéraux:</v>
          </cell>
          <cell r="D165" t="str">
            <v>Impôts, prélèvements, surcharges, contributions, et rétributions locaux, provinciaux, régionaux et fédéraux:</v>
          </cell>
        </row>
        <row r="166">
          <cell r="A166">
            <v>139</v>
          </cell>
          <cell r="B166" t="str">
            <v>Inkomensbelastingen</v>
          </cell>
          <cell r="C166" t="str">
            <v>Impôts sur les revenus</v>
          </cell>
          <cell r="D166" t="str">
            <v>Impôts sur les revenus</v>
          </cell>
        </row>
        <row r="167">
          <cell r="A167">
            <v>140</v>
          </cell>
          <cell r="B167" t="str">
            <v>Roerende voorheffing op interesten op rekening-courant</v>
          </cell>
          <cell r="C167" t="str">
            <v>Précomptes mobiliers afférents aux intérêts sur compte courant</v>
          </cell>
          <cell r="D167" t="str">
            <v>Précomptes mobiliers afférents aux intérêts sur compte courant</v>
          </cell>
        </row>
        <row r="168">
          <cell r="A168">
            <v>141</v>
          </cell>
          <cell r="B168" t="str">
            <v>Andere roerende voorheffingen</v>
          </cell>
          <cell r="C168" t="str">
            <v>Autres précomptes mobiliers</v>
          </cell>
          <cell r="D168" t="str">
            <v>Autres précomptes mobiliers</v>
          </cell>
        </row>
        <row r="169">
          <cell r="A169">
            <v>142</v>
          </cell>
          <cell r="B169" t="str">
            <v>Rechtspersonenbelasting: bijdrage van het jaar (geraamde fiscale lasten)</v>
          </cell>
          <cell r="C169" t="str">
            <v>Impôt des personnes morales: cotisation de l'année (charge fiscale estimée)</v>
          </cell>
          <cell r="D169" t="str">
            <v>Impôt des personnes morales: cotisation de l'année (charge fiscale estimée)</v>
          </cell>
        </row>
        <row r="170">
          <cell r="A170">
            <v>143</v>
          </cell>
          <cell r="B170" t="str">
            <v>Rechtspersonenbelasting: rectificatie van voorgaande jaren (raming)</v>
          </cell>
          <cell r="C170" t="str">
            <v>Impôt des personnes morales: rectification des années antérieures (estimation)</v>
          </cell>
          <cell r="D170" t="str">
            <v>Impôt des personnes morales: rectification des années antérieures (estimation)</v>
          </cell>
        </row>
        <row r="171">
          <cell r="A171">
            <v>144</v>
          </cell>
          <cell r="B171" t="str">
            <v>Rechtspersonenbelasting: belasting over voorgaande boekjaren</v>
          </cell>
          <cell r="C171" t="str">
            <v>Impôt des personnes morales: impôt afférent aux exercices antérieurs</v>
          </cell>
          <cell r="D171" t="str">
            <v>Impôt des personnes morales: impôt afférent aux exercices antérieurs</v>
          </cell>
        </row>
        <row r="172">
          <cell r="A172">
            <v>145</v>
          </cell>
          <cell r="B172" t="str">
            <v>Overige lokale, provinciale, gewestelijke en federale belastingen, heffingen, toeslagen, bijdragen en retributies</v>
          </cell>
          <cell r="C172" t="str">
            <v>Impôts, prélèvements, surcharges, contributions, et rétributions locaux, provinciaux, régionaux et fédéraux restants</v>
          </cell>
          <cell r="D172" t="str">
            <v>Impôts, prélèvements, surcharges, contributions, et rétributions locaux, provinciaux, régionaux et fédéraux restants</v>
          </cell>
        </row>
        <row r="173">
          <cell r="A173">
            <v>146</v>
          </cell>
          <cell r="B173" t="str">
            <v>Vergoeding voor het innemen van het openbaar domein</v>
          </cell>
          <cell r="C173" t="str">
            <v>Redevance pour occupation du domaine public</v>
          </cell>
          <cell r="D173" t="str">
            <v>Redevance pour occupation du domaine public</v>
          </cell>
        </row>
        <row r="174">
          <cell r="A174">
            <v>147</v>
          </cell>
          <cell r="B174" t="str">
            <v>Andere belastingen, heffingen, toeslagen, bijdragen en retributies</v>
          </cell>
          <cell r="C174" t="str">
            <v>Autres impôts, prélèvements, surcharges, contributions et rétributions restants</v>
          </cell>
          <cell r="D174" t="str">
            <v>Autres impôts, prélèvements, surcharges, contributions et rétributions restants</v>
          </cell>
        </row>
        <row r="175">
          <cell r="A175">
            <v>148</v>
          </cell>
          <cell r="B175" t="str">
            <v>Vergoeding van het gëinvesteerde Kapitaal</v>
          </cell>
          <cell r="C175" t="str">
            <v>Rémunération du Capital investi</v>
          </cell>
          <cell r="D175" t="str">
            <v>Rémunération du Capital investi</v>
          </cell>
        </row>
        <row r="176">
          <cell r="A176">
            <v>149</v>
          </cell>
          <cell r="B176" t="str">
            <v>ALGEMEEN TOTAAL</v>
          </cell>
          <cell r="C176" t="str">
            <v>TOTAL GENERAL</v>
          </cell>
          <cell r="D176" t="str">
            <v>TOTAL GENERAL</v>
          </cell>
        </row>
        <row r="177">
          <cell r="A177">
            <v>150</v>
          </cell>
          <cell r="B177" t="str">
            <v>Studiekosten</v>
          </cell>
          <cell r="C177" t="str">
            <v>Coûts d'étude</v>
          </cell>
          <cell r="D177" t="str">
            <v>Coûts d'étude</v>
          </cell>
        </row>
        <row r="178">
          <cell r="A178">
            <v>151</v>
          </cell>
          <cell r="B178" t="str">
            <v>Oriëntatiestudie</v>
          </cell>
          <cell r="C178" t="str">
            <v>Etude d'orientation</v>
          </cell>
          <cell r="D178" t="str">
            <v>Etude d'orientation</v>
          </cell>
        </row>
        <row r="179">
          <cell r="A179">
            <v>152</v>
          </cell>
          <cell r="B179" t="str">
            <v>Detailstudie</v>
          </cell>
          <cell r="C179" t="str">
            <v>Etude de détail</v>
          </cell>
          <cell r="D179" t="str">
            <v>Etude de détail</v>
          </cell>
        </row>
        <row r="180">
          <cell r="A180">
            <v>153</v>
          </cell>
          <cell r="B180" t="str">
            <v>Kosten voor de uitvoering, aanpassing of verzwaring van de aansluitingen</v>
          </cell>
          <cell r="C180" t="str">
            <v>Coûts de réalisation, d'adaptation ou de renforcement des raccordements</v>
          </cell>
          <cell r="D180" t="str">
            <v>Coûts de réalisation, d'adaptation ou de renforcement des raccordements</v>
          </cell>
        </row>
        <row r="181">
          <cell r="A181">
            <v>154</v>
          </cell>
          <cell r="B181" t="str">
            <v>Aftakkingen - Kosten voor de uitvoering, aanpassing of verzwaring</v>
          </cell>
          <cell r="C181" t="str">
            <v>Branchements - Coûts de réalisation, d'adaptation ou de renforcement</v>
          </cell>
          <cell r="D181" t="str">
            <v>Branchements - Coûts de réalisation, d'adaptation ou de renforcement</v>
          </cell>
        </row>
        <row r="182">
          <cell r="A182">
            <v>155</v>
          </cell>
          <cell r="B182" t="str">
            <v>Aftakkingen - Overboeking naar Activa</v>
          </cell>
          <cell r="C182" t="str">
            <v>Branchements - Transfert à l’Actif</v>
          </cell>
          <cell r="D182" t="str">
            <v>Branchements - Transfert à l’Actif</v>
          </cell>
        </row>
        <row r="188">
          <cell r="A188">
            <v>195</v>
          </cell>
          <cell r="B188" t="str">
            <v>Tabel 1 (T1) : Toewijzing van kostensoorten aan kostenobjecten voor de klantengroep Netwerk 70/36/30kV</v>
          </cell>
          <cell r="C188" t="str">
            <v>Tableau 1 (T1) : Attribution des types de coûts aux objets de coût pour le groupe de clients Réseau 70/36/30kV</v>
          </cell>
          <cell r="D188" t="str">
            <v>Tableau 1 (T1) : Attribution des types de coûts aux objets de coût pour le groupe de clients Réseau 70/36/30kV</v>
          </cell>
        </row>
        <row r="189">
          <cell r="A189">
            <v>196</v>
          </cell>
          <cell r="B189" t="str">
            <v>Tabel 2 (T2) : Toewijzing van kostensoorten aan kostenobjecten voor de klantengroep Transformatie MS</v>
          </cell>
          <cell r="C189" t="str">
            <v>Tableau 2 (T2) : Attribution des types de coûts aux objets de coût pour le groupe de clients Transformation MT</v>
          </cell>
          <cell r="D189" t="str">
            <v>Tableau 2 (T2) : Attribution des types de coûts aux objets de coût pour le groupe de clients Transformation MT</v>
          </cell>
        </row>
        <row r="190">
          <cell r="A190">
            <v>197</v>
          </cell>
          <cell r="B190" t="str">
            <v>Tabel 3 (T3) : Toewijzing van kostensoorten aan kostenobjecten voor de klantengroep Netwerk MS</v>
          </cell>
          <cell r="C190" t="str">
            <v>Tableau 3 (T3) : Attribution des types de coûts aux objets de coût pour le groupe de clients Réseau MT</v>
          </cell>
          <cell r="D190" t="str">
            <v>Tableau 3 (T3) : Attribution des types de coûts aux objets de coût pour le groupe de clients Réseau MT</v>
          </cell>
        </row>
        <row r="191">
          <cell r="A191">
            <v>198</v>
          </cell>
          <cell r="B191" t="str">
            <v>Tabel 4 (T4) : Toewijzing van kostensoorten aan kostenobjecten voor de klantengroep Transformatie LS</v>
          </cell>
          <cell r="C191" t="str">
            <v>Tableau 4 (T4) : Attribution des types de coûts aux objets de coût pour le groupe de clients Transformation BT</v>
          </cell>
          <cell r="D191" t="str">
            <v>Tableau 4 (T4) : Attribution des types de coûts aux objets de coût pour le groupe de clients Transformation BT</v>
          </cell>
        </row>
        <row r="192">
          <cell r="A192">
            <v>199</v>
          </cell>
          <cell r="B192" t="str">
            <v>Tabel 5 (T5) : Toewijzing van kostensoorten aan kostenobjecten voor de klantengroep Netwerk LS</v>
          </cell>
          <cell r="C192" t="str">
            <v>Tableau 5 (T5) : Attribution des types de coûts aux objets de coût pour le groupe de clients Réseau BT</v>
          </cell>
          <cell r="D192" t="str">
            <v>Tableau 5 (T5) : Attribution des types de coûts aux objets de coût pour le groupe de clients Réseau BT</v>
          </cell>
        </row>
        <row r="193">
          <cell r="A193">
            <v>200</v>
          </cell>
          <cell r="B193" t="str">
            <v>Tabel 6 (T6) : Toewijzing van kostensoorten aan kostenobjecten voor alle klantengroepen (totaal)</v>
          </cell>
          <cell r="C193" t="str">
            <v>Tableau 6 (T6) : Attribution des types de coûts aux objets de coût pour tous les groupes de clients (total)</v>
          </cell>
          <cell r="D193" t="str">
            <v>Tableau 6 (T6) : Attribution des types de coûts aux objets de coût pour tous les groupes de clients (total)</v>
          </cell>
        </row>
        <row r="194">
          <cell r="A194">
            <v>201</v>
          </cell>
          <cell r="B194" t="str">
            <v xml:space="preserve">Kostenobjecten </v>
          </cell>
          <cell r="C194" t="str">
            <v xml:space="preserve">Objets de coûts </v>
          </cell>
          <cell r="D194" t="str">
            <v xml:space="preserve">Objets de coûts </v>
          </cell>
        </row>
        <row r="195">
          <cell r="A195">
            <v>202</v>
          </cell>
          <cell r="B195" t="str">
            <v>Kostensoorten</v>
          </cell>
          <cell r="C195" t="str">
            <v>Types de coûts</v>
          </cell>
          <cell r="D195" t="str">
            <v>Types de coûts</v>
          </cell>
        </row>
        <row r="196">
          <cell r="A196">
            <v>203</v>
          </cell>
          <cell r="B196" t="str">
            <v>Handelsgoederen, grond- en hulpstoffen (60)</v>
          </cell>
          <cell r="C196" t="str">
            <v>Approvisionnements et marchandises (60)</v>
          </cell>
          <cell r="D196" t="str">
            <v>Approvisionnements et marchandises (60)</v>
          </cell>
        </row>
        <row r="197">
          <cell r="A197">
            <v>204</v>
          </cell>
          <cell r="B197" t="str">
            <v>Kosten voor het gebruik van het transmissienet</v>
          </cell>
          <cell r="C197" t="str">
            <v>Coûts pour l'utilisation du réseau de transport</v>
          </cell>
          <cell r="D197" t="str">
            <v>Coûts pour l'utilisation du réseau de transport</v>
          </cell>
        </row>
        <row r="198">
          <cell r="A198">
            <v>205</v>
          </cell>
          <cell r="B198" t="str">
            <v>Andere</v>
          </cell>
          <cell r="C198" t="str">
            <v>Autres</v>
          </cell>
          <cell r="D198" t="str">
            <v>Autres</v>
          </cell>
        </row>
        <row r="199">
          <cell r="A199">
            <v>206</v>
          </cell>
          <cell r="B199" t="str">
            <v>Diensten en diverse goederen (61)</v>
          </cell>
          <cell r="C199" t="str">
            <v>Services et biens divers (61)</v>
          </cell>
          <cell r="D199" t="str">
            <v>Services et biens divers (61)</v>
          </cell>
        </row>
        <row r="200">
          <cell r="A200">
            <v>207</v>
          </cell>
          <cell r="B200" t="str">
            <v>Bezoldigingen, sociale lasten en pensioenen (62)</v>
          </cell>
          <cell r="C200" t="str">
            <v>Rémunérations, charges sociales et pensions (62)</v>
          </cell>
          <cell r="D200" t="str">
            <v>Rémunérations, charges sociales et pensions (62)</v>
          </cell>
        </row>
        <row r="201">
          <cell r="A201">
            <v>208</v>
          </cell>
          <cell r="B201" t="str">
            <v>Afschrijvingen, waardeverminderingen en voorzieningen voor risico's en kosten (63)</v>
          </cell>
          <cell r="C201" t="str">
            <v>Amortissements, réductions de valeur et provisions pour risques et charges (63)</v>
          </cell>
          <cell r="D201" t="str">
            <v>Amortissements, réductions de valeur et provisions pour risques et charges (63)</v>
          </cell>
        </row>
        <row r="202">
          <cell r="A202">
            <v>209</v>
          </cell>
          <cell r="B202" t="str">
            <v>Afschrijvingen, waardeverminderingen op oprichtingskosten en immateriële vaste activa</v>
          </cell>
          <cell r="C202" t="str">
            <v>Amortissements, réductions de valeur sur frais d'établissement et immobilisations incorporelles</v>
          </cell>
          <cell r="D202" t="str">
            <v>Amortissements, réductions de valeur sur frais d'établissement et immobilisations incorporelles</v>
          </cell>
        </row>
        <row r="203">
          <cell r="A203">
            <v>210</v>
          </cell>
          <cell r="B203" t="str">
            <v>Afschrijvingen, waardeverminderingen op materiële vaste activa</v>
          </cell>
          <cell r="C203" t="str">
            <v>Amortissements, réductions de valeur sur immobilisations corporelles</v>
          </cell>
          <cell r="D203" t="str">
            <v>Amortissements, réductions de valeur sur immobilisations corporelles</v>
          </cell>
        </row>
        <row r="204">
          <cell r="A204">
            <v>211</v>
          </cell>
          <cell r="B204" t="str">
            <v>Waardeverminderingen op voorraden en bestellingen in uitvoering</v>
          </cell>
          <cell r="C204" t="str">
            <v>Réductions de valeur sur stocks et commandes en cours</v>
          </cell>
          <cell r="D204" t="str">
            <v>Réductions de valeur sur stocks et commandes en cours</v>
          </cell>
        </row>
        <row r="205">
          <cell r="A205">
            <v>212</v>
          </cell>
          <cell r="B205" t="str">
            <v>Waardeverminderingen op handelsvorderingen</v>
          </cell>
          <cell r="C205" t="str">
            <v>Réductions de valeur sur créances commerciales</v>
          </cell>
          <cell r="D205" t="str">
            <v>Réductions de valeur sur créances commerciales</v>
          </cell>
        </row>
        <row r="206">
          <cell r="A206">
            <v>213</v>
          </cell>
          <cell r="B206" t="str">
            <v>Voorzieningen voor risico's en kosten</v>
          </cell>
          <cell r="C206" t="str">
            <v>Provisions pour risques et charges</v>
          </cell>
          <cell r="D206" t="str">
            <v>Provisions pour risques et charges</v>
          </cell>
        </row>
        <row r="207">
          <cell r="A207">
            <v>214</v>
          </cell>
          <cell r="B207" t="str">
            <v>Andere bedrijfskosten (64)</v>
          </cell>
          <cell r="C207" t="str">
            <v>Autres charges d'exploitation (64)</v>
          </cell>
          <cell r="D207" t="str">
            <v>Autres charges d'exploitation (64)</v>
          </cell>
        </row>
        <row r="208">
          <cell r="A208">
            <v>215</v>
          </cell>
          <cell r="B208" t="str">
            <v>Financiële kosten (65)</v>
          </cell>
          <cell r="C208" t="str">
            <v>Charges financières (65)</v>
          </cell>
          <cell r="D208" t="str">
            <v>Charges financières (65)</v>
          </cell>
        </row>
        <row r="209">
          <cell r="A209">
            <v>216</v>
          </cell>
          <cell r="B209" t="str">
            <v>(exclusief rub. '650 Kosten van schulden' (opgenomen als embedded cost bij de vergoeding van het kapitaal))</v>
          </cell>
          <cell r="C209" t="str">
            <v>(hors rub. '650 Charges des dettes' (repris comme embedded cost (coûts inévitables) dans la rémunération du capital))</v>
          </cell>
          <cell r="D209" t="str">
            <v>(hors rub. '650 Charges des dettes' (repris comme embedded cost (coûts inévitables) dans la rémunération du capital))</v>
          </cell>
        </row>
        <row r="210">
          <cell r="A210">
            <v>217</v>
          </cell>
          <cell r="B210" t="str">
            <v>Uitzonderlijke kosten (66)</v>
          </cell>
          <cell r="C210" t="str">
            <v>Charges exceptionnelles (66)</v>
          </cell>
          <cell r="D210" t="str">
            <v>Charges exceptionnelles (66)</v>
          </cell>
        </row>
        <row r="211">
          <cell r="A211">
            <v>218</v>
          </cell>
          <cell r="B211" t="str">
            <v>Belastingen op het resultaat (67)</v>
          </cell>
          <cell r="C211" t="str">
            <v>Impôts sur le résultat (67)</v>
          </cell>
          <cell r="D211" t="str">
            <v>Impôts sur le résultat (67)</v>
          </cell>
        </row>
        <row r="212">
          <cell r="A212">
            <v>219</v>
          </cell>
          <cell r="B212" t="str">
            <v>Vergoeding van het kapitaal</v>
          </cell>
          <cell r="C212" t="str">
            <v>Rémunération du capital</v>
          </cell>
          <cell r="D212" t="str">
            <v>Rémunération du capital</v>
          </cell>
        </row>
        <row r="213">
          <cell r="A213">
            <v>220</v>
          </cell>
          <cell r="B213" t="str">
            <v>(Bonus)/Malus</v>
          </cell>
          <cell r="C213" t="str">
            <v>(Bonus)/Malus</v>
          </cell>
          <cell r="D213" t="str">
            <v>(Bonus)/Malus</v>
          </cell>
        </row>
        <row r="214">
          <cell r="A214">
            <v>221</v>
          </cell>
          <cell r="B214" t="str">
            <v>TOTAAL</v>
          </cell>
          <cell r="C214" t="str">
            <v>TOTAL</v>
          </cell>
          <cell r="D214" t="str">
            <v>TOTAL</v>
          </cell>
        </row>
        <row r="215">
          <cell r="A215">
            <v>222</v>
          </cell>
          <cell r="B215" t="str">
            <v>Aansluitingen</v>
          </cell>
          <cell r="C215" t="str">
            <v>Raccordements</v>
          </cell>
          <cell r="D215" t="str">
            <v>Raccordements</v>
          </cell>
        </row>
        <row r="216">
          <cell r="A216">
            <v>223</v>
          </cell>
          <cell r="B216" t="str">
            <v>Gebruik van het net</v>
          </cell>
          <cell r="C216" t="str">
            <v>Utilisation du réseau</v>
          </cell>
          <cell r="D216" t="str">
            <v>Utilisation du réseau</v>
          </cell>
        </row>
        <row r="217">
          <cell r="A217">
            <v>224</v>
          </cell>
          <cell r="B217" t="str">
            <v>Ondersteunende diensten</v>
          </cell>
          <cell r="C217" t="str">
            <v>Services auxiliaires</v>
          </cell>
          <cell r="D217" t="str">
            <v>Services auxiliaires</v>
          </cell>
        </row>
        <row r="218">
          <cell r="A218">
            <v>225</v>
          </cell>
          <cell r="B218" t="str">
            <v>TOTAAL</v>
          </cell>
          <cell r="C218" t="str">
            <v>TOTAL</v>
          </cell>
          <cell r="D218" t="str">
            <v>TOTAL</v>
          </cell>
        </row>
        <row r="219">
          <cell r="A219">
            <v>226</v>
          </cell>
          <cell r="B219" t="str">
            <v>Oriëntatiestudie</v>
          </cell>
          <cell r="C219" t="str">
            <v>Etude d'orientation</v>
          </cell>
          <cell r="D219" t="str">
            <v>Etude d'orientation</v>
          </cell>
        </row>
        <row r="220">
          <cell r="A220">
            <v>227</v>
          </cell>
          <cell r="B220" t="str">
            <v>Detailstudie</v>
          </cell>
          <cell r="C220" t="str">
            <v>Etude de détail</v>
          </cell>
          <cell r="D220" t="str">
            <v>Etude de détail</v>
          </cell>
        </row>
        <row r="221">
          <cell r="A221">
            <v>228</v>
          </cell>
          <cell r="B221" t="str">
            <v>Nieuwe aansluiting - Aanpassing/Verzwaring</v>
          </cell>
          <cell r="C221" t="str">
            <v xml:space="preserve">Nouveau raccordement - Adaptation / Renforcement </v>
          </cell>
          <cell r="D221" t="str">
            <v xml:space="preserve">Nouveau raccordement - Adaptation / Renforcement </v>
          </cell>
        </row>
        <row r="222">
          <cell r="A222">
            <v>229</v>
          </cell>
          <cell r="B222" t="str">
            <v>Gebruik meetapparatuur</v>
          </cell>
          <cell r="C222" t="str">
            <v xml:space="preserve">Utilisation d'un appareil de mesure </v>
          </cell>
          <cell r="D222" t="str">
            <v xml:space="preserve">Utilisation d'un appareil de mesure </v>
          </cell>
        </row>
        <row r="223">
          <cell r="A223">
            <v>230</v>
          </cell>
          <cell r="B223" t="str">
            <v>Gebruik uitrustingen voor transformatie of spanningsondersteuning</v>
          </cell>
          <cell r="C223" t="str">
            <v xml:space="preserve">Utilisation des équipements pour la transformation ou le soutien de la tension </v>
          </cell>
          <cell r="D223" t="str">
            <v xml:space="preserve">Utilisation des équipements pour la transformation ou le soutien de la tension </v>
          </cell>
        </row>
        <row r="224">
          <cell r="A224">
            <v>231</v>
          </cell>
          <cell r="B224" t="str">
            <v>Gebruik van bijkomende uitrusting</v>
          </cell>
          <cell r="C224" t="str">
            <v>Utilisation d'équipement supplémentaire</v>
          </cell>
          <cell r="D224" t="str">
            <v>Utilisation d'équipement supplémentaire</v>
          </cell>
        </row>
        <row r="225">
          <cell r="A225">
            <v>232</v>
          </cell>
          <cell r="B225" t="str">
            <v>Onderschreven vermogen</v>
          </cell>
          <cell r="C225" t="str">
            <v>Puissance souscrite</v>
          </cell>
          <cell r="D225" t="str">
            <v>Puissance souscrite</v>
          </cell>
        </row>
        <row r="226">
          <cell r="A226">
            <v>233</v>
          </cell>
          <cell r="B226" t="str">
            <v>Bijkomend vermogen</v>
          </cell>
          <cell r="C226" t="str">
            <v>Puissance complémentaire</v>
          </cell>
          <cell r="D226" t="str">
            <v>Puissance complémentaire</v>
          </cell>
        </row>
        <row r="227">
          <cell r="A227">
            <v>234</v>
          </cell>
          <cell r="B227" t="str">
            <v>Systeembeheer</v>
          </cell>
          <cell r="C227" t="str">
            <v xml:space="preserve">Gestion système </v>
          </cell>
          <cell r="D227" t="str">
            <v xml:space="preserve">Gestion système </v>
          </cell>
        </row>
        <row r="228">
          <cell r="A228">
            <v>235</v>
          </cell>
          <cell r="B228" t="str">
            <v>Meet- en telactiviteit</v>
          </cell>
          <cell r="C228" t="str">
            <v>Activité de mesure et de comptage</v>
          </cell>
          <cell r="D228" t="str">
            <v>Activité de mesure et de comptage</v>
          </cell>
        </row>
        <row r="229">
          <cell r="A229">
            <v>236</v>
          </cell>
          <cell r="B229" t="str">
            <v>Forfaitaire afname van reactieve energie</v>
          </cell>
          <cell r="C229" t="str">
            <v xml:space="preserve">Prélèvement forfaitaire d'énergie réactive </v>
          </cell>
          <cell r="D229" t="str">
            <v xml:space="preserve">Prélèvement forfaitaire d'énergie réactive </v>
          </cell>
        </row>
        <row r="230">
          <cell r="A230">
            <v>237</v>
          </cell>
          <cell r="B230" t="str">
            <v>Overschrijding van forfait voor reactieve energie</v>
          </cell>
          <cell r="C230" t="str">
            <v>Dépassement d'énergie réactive par rapport au forfait :</v>
          </cell>
          <cell r="D230" t="str">
            <v>Dépassement d'énergie réactive par rapport au forfait :</v>
          </cell>
        </row>
        <row r="231">
          <cell r="A231">
            <v>238</v>
          </cell>
          <cell r="B231" t="str">
            <v>Compensatie van netverliezen</v>
          </cell>
          <cell r="C231" t="str">
            <v>Compensation des pertes en réseau</v>
          </cell>
          <cell r="D231" t="str">
            <v>Compensation des pertes en réseau</v>
          </cell>
        </row>
        <row r="232">
          <cell r="A232">
            <v>239</v>
          </cell>
          <cell r="B232" t="str">
            <v>Niet respecteren van een aanvaard programma</v>
          </cell>
          <cell r="C232" t="str">
            <v>Non-respect d'un programme accepté</v>
          </cell>
          <cell r="D232" t="str">
            <v>Non-respect d'un programme accepté</v>
          </cell>
        </row>
        <row r="233">
          <cell r="A233">
            <v>240</v>
          </cell>
          <cell r="D233">
            <v>0</v>
          </cell>
        </row>
        <row r="234">
          <cell r="A234">
            <v>241</v>
          </cell>
        </row>
        <row r="235">
          <cell r="A235">
            <v>242</v>
          </cell>
        </row>
        <row r="236">
          <cell r="A236">
            <v>243</v>
          </cell>
        </row>
        <row r="238">
          <cell r="A238">
            <v>250</v>
          </cell>
          <cell r="B238" t="str">
            <v>Tabel 7 (T7) : Interne cascade van kosten voor de klantengroep Netwerk 70/36/30kV</v>
          </cell>
          <cell r="C238" t="str">
            <v>Tableau 7 (T7) : Cascade interne des coûts pour le groupe de clients Réseau 70/36/30kV</v>
          </cell>
          <cell r="D238" t="str">
            <v>Tableau 7 (T7) : Cascade interne des coûts pour le groupe de clients Réseau 70/36/30kV</v>
          </cell>
        </row>
        <row r="239">
          <cell r="A239">
            <v>251</v>
          </cell>
          <cell r="B239" t="str">
            <v>Tabel 8 (T8) : Interne cascade van kosten voor de klantengroep Transformatie MS</v>
          </cell>
          <cell r="C239" t="str">
            <v>Tableau 8 (T8) : Cascade interne des coûts pour le groupe de clients Transformation MT</v>
          </cell>
          <cell r="D239" t="str">
            <v>Tableau 8 (T8) : Cascade interne des coûts pour le groupe de clients Transformation MT</v>
          </cell>
        </row>
        <row r="240">
          <cell r="A240">
            <v>252</v>
          </cell>
          <cell r="B240" t="str">
            <v>Tabel 9 (T9) : Interne cascade van kosten voor de klantengroep Netwerk MS</v>
          </cell>
          <cell r="C240" t="str">
            <v>Tableau 9 (T9) : Cascade interne des coûts pour le groupe de clients Réseau MT</v>
          </cell>
          <cell r="D240" t="str">
            <v>Tableau 9 (T9) : Cascade interne des coûts pour le groupe de clients Réseau MT</v>
          </cell>
        </row>
        <row r="241">
          <cell r="A241">
            <v>253</v>
          </cell>
          <cell r="B241" t="str">
            <v>Tabel 10 (T10) : Interne cascade van kosten voor de klantengroep Transformatie LS</v>
          </cell>
          <cell r="C241" t="str">
            <v>Tableau 10 (T10) : Cascade interne des coûts pour le groupe de clients Transformation BT</v>
          </cell>
          <cell r="D241" t="str">
            <v>Tableau 10 (T10) : Cascade interne des coûts pour le groupe de clients Transformation BT</v>
          </cell>
        </row>
        <row r="242">
          <cell r="A242">
            <v>254</v>
          </cell>
          <cell r="B242" t="str">
            <v>Tabel 11 (T11) : Interne cascade van kosten voor de klantengroep Netwerk LS</v>
          </cell>
          <cell r="C242" t="str">
            <v>Tableau 11 (T11) : Cascade interne des coûts pour le groupe de clients Réseau BT</v>
          </cell>
          <cell r="D242" t="str">
            <v>Tableau 11 (T11) : Cascade interne des coûts pour le groupe de clients Réseau BT</v>
          </cell>
        </row>
        <row r="243">
          <cell r="A243">
            <v>260</v>
          </cell>
          <cell r="B243" t="str">
            <v>Kostensoorten</v>
          </cell>
          <cell r="C243" t="str">
            <v>Types de coûts</v>
          </cell>
          <cell r="D243" t="str">
            <v>Types de coûts</v>
          </cell>
        </row>
        <row r="244">
          <cell r="A244">
            <v>261</v>
          </cell>
          <cell r="B244" t="str">
            <v>Handelsgoederen, grond- en hulpstoffen (60)</v>
          </cell>
          <cell r="C244" t="str">
            <v>Approvisionnements et marchandises (60)</v>
          </cell>
          <cell r="D244" t="str">
            <v>Approvisionnements et marchandises (60)</v>
          </cell>
        </row>
        <row r="245">
          <cell r="A245">
            <v>262</v>
          </cell>
          <cell r="B245" t="str">
            <v>Kosten voor het gebruik van het transmissienet</v>
          </cell>
          <cell r="C245" t="str">
            <v>Coûts pour l'utilisation du réseau de transport</v>
          </cell>
          <cell r="D245" t="str">
            <v>Coûts pour l'utilisation du réseau de transport</v>
          </cell>
        </row>
        <row r="246">
          <cell r="A246">
            <v>263</v>
          </cell>
          <cell r="B246" t="str">
            <v>Andere</v>
          </cell>
          <cell r="C246" t="str">
            <v>Autres</v>
          </cell>
          <cell r="D246" t="str">
            <v>Autres</v>
          </cell>
        </row>
        <row r="247">
          <cell r="A247">
            <v>264</v>
          </cell>
          <cell r="B247" t="str">
            <v>Diensten en diverse goederen (61)</v>
          </cell>
          <cell r="C247" t="str">
            <v>Services et biens divers (61)</v>
          </cell>
          <cell r="D247" t="str">
            <v>Services et biens divers (61)</v>
          </cell>
        </row>
        <row r="248">
          <cell r="A248">
            <v>265</v>
          </cell>
          <cell r="B248" t="str">
            <v>Bezoldigingen, sociale lasten en pensioenen (62)</v>
          </cell>
          <cell r="C248" t="str">
            <v>Rémunérations, charges sociales et pensions (62)</v>
          </cell>
          <cell r="D248" t="str">
            <v>Rémunérations, charges sociales et pensions (62)</v>
          </cell>
        </row>
        <row r="249">
          <cell r="A249">
            <v>266</v>
          </cell>
          <cell r="B249" t="str">
            <v>Afschrijvingen, waardeverminderingen en voorzieningen voor risico's en kosten (63)</v>
          </cell>
          <cell r="C249" t="str">
            <v>Amortissements, réductions de valeur et provisions pour risques et charges (63)</v>
          </cell>
          <cell r="D249" t="str">
            <v>Amortissements, réductions de valeur et provisions pour risques et charges (63)</v>
          </cell>
        </row>
        <row r="250">
          <cell r="A250">
            <v>267</v>
          </cell>
          <cell r="B250" t="str">
            <v>Afschrijvingen, waardeverminderingen op oprichtingskosten en immateriële vaste activa</v>
          </cell>
          <cell r="C250" t="str">
            <v>Amortissements, réductions de valeur sur frais d'établissement et immobilisations incorporelles</v>
          </cell>
          <cell r="D250" t="str">
            <v>Amortissements, réductions de valeur sur frais d'établissement et immobilisations incorporelles</v>
          </cell>
        </row>
        <row r="251">
          <cell r="A251">
            <v>268</v>
          </cell>
          <cell r="B251" t="str">
            <v>Afschrijvingen, waardeverminderingen op materiële vaste activa</v>
          </cell>
          <cell r="C251" t="str">
            <v>Amortissements, réductions de valeur sur immobilisations corporelles</v>
          </cell>
          <cell r="D251" t="str">
            <v>Amortissements, réductions de valeur sur immobilisations corporelles</v>
          </cell>
        </row>
        <row r="252">
          <cell r="A252">
            <v>269</v>
          </cell>
          <cell r="B252" t="str">
            <v>Waardeverminderingen op voorraden en bestellingen in uitvoering</v>
          </cell>
          <cell r="C252" t="str">
            <v>Réductions de valeur sur stocks et commandes en cours</v>
          </cell>
          <cell r="D252" t="str">
            <v>Réductions de valeur sur stocks et commandes en cours</v>
          </cell>
        </row>
        <row r="253">
          <cell r="A253">
            <v>270</v>
          </cell>
          <cell r="B253" t="str">
            <v>Waardeverminderingen op handelsvorderingen</v>
          </cell>
          <cell r="C253" t="str">
            <v>Réductions de valeur sur créances commerciales</v>
          </cell>
          <cell r="D253" t="str">
            <v>Réductions de valeur sur créances commerciales</v>
          </cell>
        </row>
        <row r="254">
          <cell r="A254">
            <v>271</v>
          </cell>
          <cell r="B254" t="str">
            <v>Voorzieningen voor risico's en kosten</v>
          </cell>
          <cell r="C254" t="str">
            <v>Provisions pour risques et charges</v>
          </cell>
          <cell r="D254" t="str">
            <v>Provisions pour risques et charges</v>
          </cell>
        </row>
        <row r="255">
          <cell r="A255">
            <v>272</v>
          </cell>
          <cell r="B255" t="str">
            <v>Andere bedrijfskosten (64)</v>
          </cell>
          <cell r="C255" t="str">
            <v>Autres charges d'exploitation (64)</v>
          </cell>
          <cell r="D255" t="str">
            <v>Autres charges d'exploitation (64)</v>
          </cell>
        </row>
        <row r="256">
          <cell r="A256">
            <v>273</v>
          </cell>
          <cell r="B256" t="str">
            <v>Financiële kosten (65)</v>
          </cell>
          <cell r="C256" t="str">
            <v>Charges financières (65)</v>
          </cell>
          <cell r="D256" t="str">
            <v>Charges financières (65)</v>
          </cell>
        </row>
        <row r="257">
          <cell r="A257">
            <v>274</v>
          </cell>
          <cell r="B257" t="str">
            <v>(exclusief rub. '650 Kosten van schulden' (opgenomen als embedded cost bij de vergoeding van het kapitaal)</v>
          </cell>
          <cell r="C257" t="str">
            <v>(hors rub. '650 Charges des dettes' (repris comme embedded cost dans la rémunération du capital)</v>
          </cell>
          <cell r="D257" t="str">
            <v>(hors rub. '650 Charges des dettes' (repris comme embedded cost dans la rémunération du capital)</v>
          </cell>
        </row>
        <row r="258">
          <cell r="A258">
            <v>275</v>
          </cell>
          <cell r="B258" t="str">
            <v>Uitzonderlijke kosten (66)</v>
          </cell>
          <cell r="C258" t="str">
            <v>Charges exceptionnelles (66)</v>
          </cell>
          <cell r="D258" t="str">
            <v>Charges exceptionnelles (66)</v>
          </cell>
        </row>
        <row r="259">
          <cell r="A259">
            <v>276</v>
          </cell>
          <cell r="B259" t="str">
            <v>Belastingen op het resultaat (67)</v>
          </cell>
          <cell r="C259" t="str">
            <v>Impôts sur le résultat (67)</v>
          </cell>
          <cell r="D259" t="str">
            <v>Impôts sur le résultat (67)</v>
          </cell>
        </row>
        <row r="260">
          <cell r="A260">
            <v>277</v>
          </cell>
          <cell r="B260" t="str">
            <v>Vergoeding van het kapitaal</v>
          </cell>
          <cell r="C260" t="str">
            <v>Rémunération du capital</v>
          </cell>
          <cell r="D260" t="str">
            <v>Rémunération du capital</v>
          </cell>
        </row>
        <row r="261">
          <cell r="A261">
            <v>278</v>
          </cell>
          <cell r="B261" t="str">
            <v>(Bonus)/Malus</v>
          </cell>
          <cell r="C261" t="str">
            <v>(Bonus)/Malus</v>
          </cell>
          <cell r="D261" t="str">
            <v>(Bonus)/Malus</v>
          </cell>
        </row>
        <row r="262">
          <cell r="A262">
            <v>279</v>
          </cell>
          <cell r="B262" t="str">
            <v>TOTAAL</v>
          </cell>
          <cell r="C262" t="str">
            <v>TOTAL</v>
          </cell>
          <cell r="D262" t="str">
            <v>TOTAL</v>
          </cell>
        </row>
        <row r="263">
          <cell r="A263">
            <v>280</v>
          </cell>
          <cell r="B263" t="str">
            <v>Klantengroep Netwerk 70/36/30kV</v>
          </cell>
          <cell r="C263" t="str">
            <v>Groupe de clients Réseau 70/36/30kV</v>
          </cell>
          <cell r="D263" t="str">
            <v>Groupe de clients Réseau 70/36/30kV</v>
          </cell>
        </row>
        <row r="264">
          <cell r="A264">
            <v>281</v>
          </cell>
          <cell r="B264" t="str">
            <v>Klantengroep Transformatie MS</v>
          </cell>
          <cell r="C264" t="str">
            <v>Groupe de clients Transformation MT</v>
          </cell>
          <cell r="D264" t="str">
            <v>Groupe de clients Transformation MT</v>
          </cell>
        </row>
        <row r="265">
          <cell r="A265">
            <v>282</v>
          </cell>
          <cell r="B265" t="str">
            <v>Klantengroep Netwerk MS</v>
          </cell>
          <cell r="C265" t="str">
            <v>Groupe de clients Réseau MT</v>
          </cell>
          <cell r="D265" t="str">
            <v>Groupe de clients Réseau MT</v>
          </cell>
        </row>
        <row r="266">
          <cell r="A266">
            <v>283</v>
          </cell>
          <cell r="B266" t="str">
            <v>Klantengroep Transformatie LS</v>
          </cell>
          <cell r="C266" t="str">
            <v>Groupe de clients Transformation BT</v>
          </cell>
          <cell r="D266" t="str">
            <v>Groupe de clients Transformation BT</v>
          </cell>
        </row>
        <row r="267">
          <cell r="A267">
            <v>284</v>
          </cell>
          <cell r="B267" t="str">
            <v>Klantengroep Netwerk LS</v>
          </cell>
          <cell r="C267" t="str">
            <v>Groupe de clients Réseau BT</v>
          </cell>
          <cell r="D267" t="str">
            <v>Groupe de clients Réseau BT</v>
          </cell>
        </row>
        <row r="268">
          <cell r="A268">
            <v>285</v>
          </cell>
          <cell r="B268" t="str">
            <v>Rechstreeks toegewezen kosten van de klantengroep</v>
          </cell>
          <cell r="C268" t="str">
            <v>Coûts du groupe de clients directement attribués</v>
          </cell>
          <cell r="D268" t="str">
            <v>Coûts du groupe de clients directement attribués</v>
          </cell>
        </row>
        <row r="269">
          <cell r="A269">
            <v>286</v>
          </cell>
          <cell r="B269" t="str">
            <v>Door te rekenen kosten aan andere klantengroepen</v>
          </cell>
          <cell r="C269" t="str">
            <v>Coûts à comptabiliser à d'autres groupes de clients</v>
          </cell>
          <cell r="D269" t="str">
            <v>Coûts à comptabiliser à d'autres groupes de clients</v>
          </cell>
        </row>
        <row r="270">
          <cell r="A270">
            <v>287</v>
          </cell>
          <cell r="B270" t="str">
            <v>Doorgerekende kosten van andere klantengroepen</v>
          </cell>
          <cell r="C270" t="str">
            <v>Coûts comptabilisés d'autres groupes de clients</v>
          </cell>
          <cell r="D270" t="str">
            <v>Coûts comptabilisés d'autres groupes de clients</v>
          </cell>
        </row>
        <row r="271">
          <cell r="A271">
            <v>288</v>
          </cell>
          <cell r="B271" t="str">
            <v>Totale kosten van de klantengroep</v>
          </cell>
          <cell r="C271" t="str">
            <v>Coûts totaux du groupe de clients</v>
          </cell>
          <cell r="D271" t="str">
            <v>Coûts totaux du groupe de clients</v>
          </cell>
        </row>
        <row r="273">
          <cell r="A273">
            <v>300</v>
          </cell>
          <cell r="B273" t="str">
            <v>Detail van de klas 60 per rekening van de klas 9</v>
          </cell>
          <cell r="C273" t="str">
            <v>Détail de la classe 60 par compte classe 9</v>
          </cell>
          <cell r="D273" t="str">
            <v>Détail de la classe 60 par compte classe 9</v>
          </cell>
        </row>
        <row r="274">
          <cell r="A274">
            <v>301</v>
          </cell>
          <cell r="B274" t="str">
            <v>Detail van de klas 61 per rekening van de klas 9</v>
          </cell>
          <cell r="C274" t="str">
            <v>Détail de la classe 61 par compte classe 9</v>
          </cell>
          <cell r="D274" t="str">
            <v>Détail de la classe 61 par compte classe 9</v>
          </cell>
        </row>
        <row r="275">
          <cell r="A275">
            <v>302</v>
          </cell>
          <cell r="B275" t="str">
            <v>Detail van de klas 62 per rekening van de klas 9</v>
          </cell>
          <cell r="C275" t="str">
            <v>Détail de la classe 62 par compte classe 9</v>
          </cell>
          <cell r="D275" t="str">
            <v>Détail de la classe 62 par compte classe 9</v>
          </cell>
        </row>
        <row r="276">
          <cell r="A276">
            <v>303</v>
          </cell>
          <cell r="B276" t="str">
            <v>Detail van de klas 630 per rekening van de klas 9</v>
          </cell>
          <cell r="C276" t="str">
            <v>Détail de la classe 630 par compte classe 9</v>
          </cell>
          <cell r="D276" t="str">
            <v>Détail de la classe 630 par compte classe 9</v>
          </cell>
        </row>
        <row r="277">
          <cell r="A277">
            <v>304</v>
          </cell>
          <cell r="B277" t="str">
            <v>Detail van de klas 631 per rekening van de klas 9</v>
          </cell>
          <cell r="C277" t="str">
            <v>Détail de la classe 631 par compte classe 9</v>
          </cell>
          <cell r="D277" t="str">
            <v>Détail de la classe 631 par compte classe 9</v>
          </cell>
        </row>
        <row r="278">
          <cell r="A278">
            <v>305</v>
          </cell>
          <cell r="B278" t="str">
            <v>Detail van de klas 67 per rekening van de klas 9</v>
          </cell>
          <cell r="C278" t="str">
            <v>Détail de la classe 67 par compte classe 9</v>
          </cell>
          <cell r="D278" t="str">
            <v>Détail de la classe 67 par compte classe 9</v>
          </cell>
        </row>
        <row r="279">
          <cell r="A279">
            <v>306</v>
          </cell>
          <cell r="B279" t="str">
            <v>Detail van de klas 68 per rekening van de klas 9</v>
          </cell>
          <cell r="C279" t="str">
            <v>Détail de la classe 68 par compte classe 9</v>
          </cell>
          <cell r="D279" t="str">
            <v>Détail de la classe 68 par compte classe 9</v>
          </cell>
        </row>
        <row r="280">
          <cell r="A280">
            <v>307</v>
          </cell>
        </row>
        <row r="283">
          <cell r="A283">
            <v>400</v>
          </cell>
          <cell r="B283" t="str">
            <v>RESULTATENREKENING</v>
          </cell>
          <cell r="C283" t="str">
            <v>COMPTES DE RESULTATS</v>
          </cell>
          <cell r="D283" t="str">
            <v>COMPTES DE RESULTATS</v>
          </cell>
        </row>
        <row r="284">
          <cell r="A284">
            <v>401</v>
          </cell>
          <cell r="B284" t="str">
            <v xml:space="preserve">    I. Bedrijfsopbrengsten</v>
          </cell>
          <cell r="C284" t="str">
            <v xml:space="preserve">   I. Ventes et prestations</v>
          </cell>
          <cell r="D284" t="str">
            <v xml:space="preserve">   I. Ventes et prestations</v>
          </cell>
        </row>
        <row r="285">
          <cell r="A285">
            <v>402</v>
          </cell>
          <cell r="B285" t="str">
            <v xml:space="preserve">       A. Omzet </v>
          </cell>
          <cell r="C285" t="str">
            <v xml:space="preserve">       A. Chiffre d'affaires </v>
          </cell>
          <cell r="D285" t="str">
            <v xml:space="preserve">       A. Chiffre d'affaires </v>
          </cell>
        </row>
        <row r="286">
          <cell r="A286">
            <v>403</v>
          </cell>
          <cell r="B286" t="str">
            <v xml:space="preserve">       B. Wijziging in de voorraad goederen bewerking en gereed product en in bestellingen in uitvoering </v>
          </cell>
          <cell r="C286" t="str">
            <v xml:space="preserve">       B. Variation des en-cours de fabrication, des produits finis et des commandes en cours d'exécution</v>
          </cell>
          <cell r="D286" t="str">
            <v xml:space="preserve">       B. Variation des en-cours de fabrication, des produits finis et des commandes en cours d'exécution</v>
          </cell>
        </row>
        <row r="287">
          <cell r="A287">
            <v>404</v>
          </cell>
          <cell r="B287" t="str">
            <v xml:space="preserve">       C. Geproduceerde vaste activa </v>
          </cell>
          <cell r="C287" t="str">
            <v xml:space="preserve">       C. Production immobilisée</v>
          </cell>
          <cell r="D287" t="str">
            <v xml:space="preserve">       C. Production immobilisée</v>
          </cell>
        </row>
        <row r="288">
          <cell r="A288">
            <v>405</v>
          </cell>
          <cell r="B288" t="str">
            <v xml:space="preserve">       D. Andere bedrijfsopbrengsten </v>
          </cell>
          <cell r="C288" t="str">
            <v xml:space="preserve">       D. Autres produits d'exploitation </v>
          </cell>
          <cell r="D288" t="str">
            <v xml:space="preserve">       D. Autres produits d'exploitation </v>
          </cell>
        </row>
        <row r="289">
          <cell r="A289">
            <v>406</v>
          </cell>
          <cell r="B289" t="str">
            <v xml:space="preserve">   II. Bedrijfskosten</v>
          </cell>
          <cell r="C289" t="str">
            <v xml:space="preserve">   II. Coût des ventes et prestations</v>
          </cell>
          <cell r="D289" t="str">
            <v xml:space="preserve">   II. Coût des ventes et prestations</v>
          </cell>
        </row>
        <row r="290">
          <cell r="A290">
            <v>407</v>
          </cell>
          <cell r="B290" t="str">
            <v xml:space="preserve">       A. Handelsgoederen, grond- en hulp stoffen</v>
          </cell>
          <cell r="C290" t="str">
            <v xml:space="preserve">       A. Approvisionnements et marchandises</v>
          </cell>
          <cell r="D290" t="str">
            <v xml:space="preserve">       A. Approvisionnements et marchandises</v>
          </cell>
        </row>
        <row r="291">
          <cell r="A291">
            <v>408</v>
          </cell>
          <cell r="B291" t="str">
            <v xml:space="preserve">          1. Inkopen</v>
          </cell>
          <cell r="C291" t="str">
            <v xml:space="preserve">          1. Achats</v>
          </cell>
          <cell r="D291" t="str">
            <v xml:space="preserve">          1. Achats</v>
          </cell>
        </row>
        <row r="292">
          <cell r="A292">
            <v>409</v>
          </cell>
          <cell r="B292" t="str">
            <v xml:space="preserve">          2. Wijziging in de voorraad</v>
          </cell>
          <cell r="C292" t="str">
            <v xml:space="preserve">          2. Variation des stocks</v>
          </cell>
          <cell r="D292" t="str">
            <v xml:space="preserve">          2. Variation des stocks</v>
          </cell>
        </row>
        <row r="293">
          <cell r="A293">
            <v>410</v>
          </cell>
          <cell r="B293" t="str">
            <v xml:space="preserve">       B. Diensten en diverse goederen</v>
          </cell>
          <cell r="C293" t="str">
            <v xml:space="preserve">       B. Services et biens divers</v>
          </cell>
          <cell r="D293" t="str">
            <v xml:space="preserve">       B. Services et biens divers</v>
          </cell>
        </row>
        <row r="294">
          <cell r="A294">
            <v>411</v>
          </cell>
          <cell r="B294" t="str">
            <v xml:space="preserve">       C. Bezoldigingen, sociale lasten en pensioenen</v>
          </cell>
          <cell r="C294" t="str">
            <v xml:space="preserve">       C. Rémunérations, charges sociales et pensions</v>
          </cell>
          <cell r="D294" t="str">
            <v xml:space="preserve">       C. Rémunérations, charges sociales et pensions</v>
          </cell>
        </row>
        <row r="295">
          <cell r="A295">
            <v>412</v>
          </cell>
          <cell r="B295" t="str">
            <v xml:space="preserve">       D. Afschrijvingen en waardeverminderingen op oprichtingskosten, op immateriële en materiële vaste activa</v>
          </cell>
          <cell r="C295" t="str">
            <v xml:space="preserve">       D. Amortissements et réductions de valeur sur frais d'établissement, sur immob. incorporelles et corporelles</v>
          </cell>
          <cell r="D295" t="str">
            <v xml:space="preserve">       D. Amortissements et réductions de valeur sur frais d'établissement, sur immob. incorporelles et corporelles</v>
          </cell>
        </row>
        <row r="296">
          <cell r="A296">
            <v>413</v>
          </cell>
          <cell r="B296" t="str">
            <v xml:space="preserve">       E. Waardeverminderingen op voorraden, bestellingen in uitvoering en handelsvorderingen (toevoegingen +, terugnemingen -)</v>
          </cell>
          <cell r="C296" t="str">
            <v xml:space="preserve">       E. Réductions de valeur sur stocks, sur commandes en cours d'exécution et sur créances commerciales</v>
          </cell>
          <cell r="D296" t="str">
            <v xml:space="preserve">       E. Réductions de valeur sur stocks, sur commandes en cours d'exécution et sur créances commerciales</v>
          </cell>
        </row>
        <row r="297">
          <cell r="A297">
            <v>414</v>
          </cell>
          <cell r="B297" t="str">
            <v xml:space="preserve">       F. Voorzieningen voor risico's en kosten (toevoegingen +, bestedingen en terugnemingen -)</v>
          </cell>
          <cell r="C297" t="str">
            <v xml:space="preserve">       F. Provisions pour risques et charges</v>
          </cell>
          <cell r="D297" t="str">
            <v xml:space="preserve">       F. Provisions pour risques et charges</v>
          </cell>
        </row>
        <row r="298">
          <cell r="A298">
            <v>415</v>
          </cell>
          <cell r="B298" t="str">
            <v xml:space="preserve">       G. Andere bedrijfskosten</v>
          </cell>
          <cell r="C298" t="str">
            <v xml:space="preserve">       G. Autres charges d'exploit</v>
          </cell>
          <cell r="D298" t="str">
            <v xml:space="preserve">       G. Autres charges d'exploit</v>
          </cell>
        </row>
        <row r="299">
          <cell r="A299">
            <v>416</v>
          </cell>
          <cell r="B299" t="str">
            <v xml:space="preserve">       H. Als herstructureringskosten geactiveerde bedrijfskosten</v>
          </cell>
          <cell r="C299" t="str">
            <v xml:space="preserve">       H. Charges d'exploit. portées à l'actif au titre de frais de restructur.</v>
          </cell>
          <cell r="D299" t="str">
            <v xml:space="preserve">       H. Charges d'exploit. portées à l'actif au titre de frais de restructur.</v>
          </cell>
        </row>
        <row r="300">
          <cell r="A300">
            <v>417</v>
          </cell>
          <cell r="B300" t="str">
            <v xml:space="preserve">  III. Bedrijfswinst</v>
          </cell>
          <cell r="C300" t="str">
            <v xml:space="preserve">  III. Bénéfice d'exploitation</v>
          </cell>
          <cell r="D300" t="str">
            <v xml:space="preserve">  III. Bénéfice d'exploitation</v>
          </cell>
        </row>
        <row r="301">
          <cell r="A301">
            <v>418</v>
          </cell>
          <cell r="B301" t="str">
            <v>.      Bedrijfsverlies</v>
          </cell>
          <cell r="C301" t="str">
            <v xml:space="preserve">       Perte d'exploitation</v>
          </cell>
          <cell r="D301" t="str">
            <v xml:space="preserve">       Perte d'exploitation</v>
          </cell>
        </row>
        <row r="302">
          <cell r="A302">
            <v>419</v>
          </cell>
          <cell r="B302" t="str">
            <v xml:space="preserve">    IV. Financiële opbrengsten</v>
          </cell>
          <cell r="C302" t="str">
            <v xml:space="preserve">   IV. Produits financiers</v>
          </cell>
          <cell r="D302" t="str">
            <v xml:space="preserve">   IV. Produits financiers</v>
          </cell>
        </row>
        <row r="303">
          <cell r="A303">
            <v>420</v>
          </cell>
          <cell r="B303" t="str">
            <v xml:space="preserve">       A. Opbrengsten uit financiële vaste activa</v>
          </cell>
          <cell r="C303" t="str">
            <v xml:space="preserve">       A. Produits des immobilisations financières</v>
          </cell>
          <cell r="D303" t="str">
            <v xml:space="preserve">       A. Produits des immobilisations financières</v>
          </cell>
        </row>
        <row r="304">
          <cell r="A304">
            <v>421</v>
          </cell>
          <cell r="B304" t="str">
            <v xml:space="preserve">       B. Opbrengsten uit vlottende activa</v>
          </cell>
          <cell r="C304" t="str">
            <v xml:space="preserve">       B. Produits des actifs circulants</v>
          </cell>
          <cell r="D304" t="str">
            <v xml:space="preserve">       B. Produits des actifs circulants</v>
          </cell>
        </row>
        <row r="305">
          <cell r="A305">
            <v>422</v>
          </cell>
          <cell r="B305" t="str">
            <v xml:space="preserve">       C. Andere financiële opbrengsten</v>
          </cell>
          <cell r="C305" t="str">
            <v xml:space="preserve">       C. Autres produits financiers</v>
          </cell>
          <cell r="D305" t="str">
            <v xml:space="preserve">       C. Autres produits financiers</v>
          </cell>
        </row>
        <row r="306">
          <cell r="A306">
            <v>423</v>
          </cell>
          <cell r="B306" t="str">
            <v xml:space="preserve">    V. Financiële kosten</v>
          </cell>
          <cell r="C306" t="str">
            <v xml:space="preserve">    V. Charges financières</v>
          </cell>
          <cell r="D306" t="str">
            <v xml:space="preserve">    V. Charges financières</v>
          </cell>
        </row>
        <row r="307">
          <cell r="A307">
            <v>424</v>
          </cell>
          <cell r="B307" t="str">
            <v xml:space="preserve">       A. Kosten van schulden</v>
          </cell>
          <cell r="C307" t="str">
            <v xml:space="preserve">       A. Charges des dettes</v>
          </cell>
          <cell r="D307" t="str">
            <v xml:space="preserve">       A. Charges des dettes</v>
          </cell>
        </row>
        <row r="308">
          <cell r="A308">
            <v>425</v>
          </cell>
          <cell r="B308" t="str">
            <v xml:space="preserve">       B. Waardeverminderingen op andere vlottende activa dan bedoeld onder II.E</v>
          </cell>
          <cell r="C308" t="str">
            <v xml:space="preserve">       B. Réductions de valeur sur actifs circulants autres que ceux visés sub. II.E.</v>
          </cell>
          <cell r="D308" t="str">
            <v xml:space="preserve">       B. Réductions de valeur sur actifs circulants autres que ceux visés sub. II.E.</v>
          </cell>
        </row>
        <row r="309">
          <cell r="A309">
            <v>426</v>
          </cell>
          <cell r="B309" t="str">
            <v xml:space="preserve">       C. Andere financiële kosten </v>
          </cell>
          <cell r="C309" t="str">
            <v xml:space="preserve">       C. Autres charges financières</v>
          </cell>
          <cell r="D309" t="str">
            <v xml:space="preserve">       C. Autres charges financières</v>
          </cell>
        </row>
        <row r="310">
          <cell r="A310">
            <v>427</v>
          </cell>
          <cell r="B310" t="str">
            <v xml:space="preserve">   VI. Winst uit de gewone bedrijfsuitoefening, vóór belasting</v>
          </cell>
          <cell r="C310" t="str">
            <v xml:space="preserve">   VI. Bénéfice courant  avant impôts</v>
          </cell>
          <cell r="D310" t="str">
            <v xml:space="preserve">   VI. Bénéfice courant  avant impôts</v>
          </cell>
        </row>
        <row r="311">
          <cell r="A311">
            <v>428</v>
          </cell>
          <cell r="B311" t="str">
            <v xml:space="preserve">       Verlies uit de gewone bedrijfsuitoefening, vóór belasting</v>
          </cell>
          <cell r="C311" t="str">
            <v xml:space="preserve">       Perte courante avant impôts</v>
          </cell>
          <cell r="D311" t="str">
            <v xml:space="preserve">       Perte courante avant impôts</v>
          </cell>
        </row>
        <row r="312">
          <cell r="A312">
            <v>429</v>
          </cell>
          <cell r="B312" t="str">
            <v xml:space="preserve">  VII. Uitzonderlijke opbrengsten</v>
          </cell>
          <cell r="C312" t="str">
            <v xml:space="preserve">  VII. Produits exceptionnels</v>
          </cell>
          <cell r="D312" t="str">
            <v xml:space="preserve">  VII. Produits exceptionnels</v>
          </cell>
        </row>
        <row r="313">
          <cell r="A313">
            <v>430</v>
          </cell>
          <cell r="B313" t="str">
            <v xml:space="preserve">       A. Terugneming van afschrijvingen en van waardeverminderingen op immateriële en materiële vaste activa</v>
          </cell>
          <cell r="C313" t="str">
            <v xml:space="preserve">       A. Reprises d'amortissements et de réductions de valeur sur immobilisations incorporelles et corporelles</v>
          </cell>
          <cell r="D313" t="str">
            <v xml:space="preserve">       A. Reprises d'amortissements et de réductions de valeur sur immobilisations incorporelles et corporelles</v>
          </cell>
        </row>
        <row r="314">
          <cell r="A314">
            <v>431</v>
          </cell>
          <cell r="B314" t="str">
            <v xml:space="preserve">       B. Terugneming van waardeverminderingen op financiële vaste activa</v>
          </cell>
          <cell r="C314" t="str">
            <v xml:space="preserve">       B. Reprises de réductions de valeur sur immobilisations financières</v>
          </cell>
          <cell r="D314" t="str">
            <v xml:space="preserve">       B. Reprises de réductions de valeur sur immobilisations financières</v>
          </cell>
        </row>
        <row r="315">
          <cell r="A315">
            <v>432</v>
          </cell>
          <cell r="B315" t="str">
            <v xml:space="preserve">       C. Terugneming van voorzieningen voor uitzonderlijke risico's en kosten</v>
          </cell>
          <cell r="C315" t="str">
            <v xml:space="preserve">       C. Reprises de provisions pour risques et charges exceptionnels</v>
          </cell>
          <cell r="D315" t="str">
            <v xml:space="preserve">       C. Reprises de provisions pour risques et charges exceptionnels</v>
          </cell>
        </row>
        <row r="316">
          <cell r="A316">
            <v>433</v>
          </cell>
          <cell r="B316" t="str">
            <v xml:space="preserve">       D. Meerwaarden bij de realisatie van vaste activa</v>
          </cell>
          <cell r="C316" t="str">
            <v xml:space="preserve">       D. Plus-values sur réalisation d'actifs immobilisés</v>
          </cell>
          <cell r="D316" t="str">
            <v xml:space="preserve">       D. Plus-values sur réalisation d'actifs immobilisés</v>
          </cell>
        </row>
        <row r="317">
          <cell r="A317">
            <v>434</v>
          </cell>
          <cell r="B317" t="str">
            <v xml:space="preserve">       E. Andere uitzonderlijke opbrengsten</v>
          </cell>
          <cell r="C317" t="str">
            <v xml:space="preserve">       E. Autres produits exceptionnels</v>
          </cell>
          <cell r="D317" t="str">
            <v xml:space="preserve">       E. Autres produits exceptionnels</v>
          </cell>
        </row>
        <row r="318">
          <cell r="A318">
            <v>435</v>
          </cell>
          <cell r="B318" t="str">
            <v>VIII. Uitzonderlijke kosten</v>
          </cell>
          <cell r="C318" t="str">
            <v xml:space="preserve"> VIII. Charges exceptionnelles.</v>
          </cell>
          <cell r="D318" t="str">
            <v xml:space="preserve"> VIII. Charges exceptionnelles.</v>
          </cell>
        </row>
        <row r="319">
          <cell r="A319">
            <v>436</v>
          </cell>
          <cell r="B319" t="str">
            <v xml:space="preserve">       A. Uitzonderlijke afschrijvingen en waardeverminderingen op oprichtingskosten, op immateriële en materiële vaste activa</v>
          </cell>
          <cell r="C319" t="str">
            <v xml:space="preserve">       A. Amortissements et réductions de valeur exceptionnels sur frais d'établissement, sur immobilisations incorporelles et corporelles</v>
          </cell>
          <cell r="D319" t="str">
            <v xml:space="preserve">       A. Amortissements et réductions de valeur exceptionnels sur frais d'établissement, sur immobilisations incorporelles et corporelles</v>
          </cell>
        </row>
        <row r="320">
          <cell r="A320">
            <v>437</v>
          </cell>
          <cell r="B320" t="str">
            <v xml:space="preserve">       B. Waardeverminderingen op financiële vaste activa</v>
          </cell>
          <cell r="C320" t="str">
            <v xml:space="preserve">       B. Réductions de valeur sur immobilisations financières </v>
          </cell>
          <cell r="D320" t="str">
            <v xml:space="preserve">       B. Réductions de valeur sur immobilisations financières </v>
          </cell>
        </row>
        <row r="321">
          <cell r="A321">
            <v>438</v>
          </cell>
          <cell r="B321" t="str">
            <v xml:space="preserve">       C. Voorzieningen voor uitzonderlijke risico's en kosten (toevoegingen +, bestedingen -)</v>
          </cell>
          <cell r="C321" t="str">
            <v xml:space="preserve">       C. Provisions pour risques et charges exceptionnels</v>
          </cell>
          <cell r="D321" t="str">
            <v xml:space="preserve">       C. Provisions pour risques et charges exceptionnels</v>
          </cell>
        </row>
        <row r="322">
          <cell r="A322">
            <v>439</v>
          </cell>
          <cell r="B322" t="str">
            <v xml:space="preserve">       D. Minderwaarden bij de realisatie van vaste activa</v>
          </cell>
          <cell r="C322" t="str">
            <v xml:space="preserve">       D. Moins-values sur réalisation d'actifs immobilisés </v>
          </cell>
          <cell r="D322" t="str">
            <v xml:space="preserve">       D. Moins-values sur réalisation d'actifs immobilisés </v>
          </cell>
        </row>
        <row r="323">
          <cell r="A323">
            <v>440</v>
          </cell>
          <cell r="B323" t="str">
            <v xml:space="preserve">       E. Andere uitzonderlijke kosten</v>
          </cell>
          <cell r="C323" t="str">
            <v xml:space="preserve">       E. Autres charges exceptionnelles</v>
          </cell>
          <cell r="D323" t="str">
            <v xml:space="preserve">       E. Autres charges exceptionnelles</v>
          </cell>
        </row>
        <row r="324">
          <cell r="A324">
            <v>441</v>
          </cell>
          <cell r="B324" t="str">
            <v xml:space="preserve">       F. Als herstructureringskosten geactiveerde uitzonderlijke kosten (-)</v>
          </cell>
          <cell r="C324" t="str">
            <v xml:space="preserve">       F. Charges exceptionnelles portées à l'actif au titre de frais de restructuration (-)</v>
          </cell>
          <cell r="D324" t="str">
            <v xml:space="preserve">       F. Charges exceptionnelles portées à l'actif au titre de frais de restructuration (-)</v>
          </cell>
        </row>
        <row r="325">
          <cell r="A325">
            <v>442</v>
          </cell>
          <cell r="B325" t="str">
            <v xml:space="preserve">   IX. Winst van het boekjaar vóór belasting</v>
          </cell>
          <cell r="C325" t="str">
            <v xml:space="preserve">   IX. Bénéfice de l'exercice avant impôts</v>
          </cell>
          <cell r="D325" t="str">
            <v xml:space="preserve">   IX. Bénéfice de l'exercice avant impôts</v>
          </cell>
        </row>
        <row r="326">
          <cell r="A326">
            <v>443</v>
          </cell>
          <cell r="B326" t="str">
            <v xml:space="preserve">        Verlies van het boekj. vóór belasting</v>
          </cell>
          <cell r="C326" t="str">
            <v xml:space="preserve">       Perte de l'exercice avant impôts</v>
          </cell>
          <cell r="D326" t="str">
            <v xml:space="preserve">       Perte de l'exercice avant impôts</v>
          </cell>
        </row>
        <row r="327">
          <cell r="A327">
            <v>444</v>
          </cell>
          <cell r="B327" t="str">
            <v xml:space="preserve">   IX bis. A. Onttrekking aan de uitgestelde belastingen</v>
          </cell>
          <cell r="C327" t="str">
            <v xml:space="preserve">   IX bis. A. Prélèvements sur les impôts différés      </v>
          </cell>
          <cell r="D327" t="str">
            <v xml:space="preserve">   IX bis. A. Prélèvements sur les impôts différés      </v>
          </cell>
        </row>
        <row r="328">
          <cell r="A328">
            <v>445</v>
          </cell>
          <cell r="B328" t="str">
            <v xml:space="preserve">           B. Overboeking naar de uitgestelde belastingen</v>
          </cell>
          <cell r="C328" t="str">
            <v xml:space="preserve">           B. Transfert aux impôts différés        </v>
          </cell>
          <cell r="D328" t="str">
            <v xml:space="preserve">           B. Transfert aux impôts différés        </v>
          </cell>
        </row>
        <row r="329">
          <cell r="A329">
            <v>446</v>
          </cell>
          <cell r="B329" t="str">
            <v xml:space="preserve">    X. Belastingen op het resultaat</v>
          </cell>
          <cell r="C329" t="str">
            <v xml:space="preserve">    X. Impôts sur le résultat        </v>
          </cell>
          <cell r="D329" t="str">
            <v xml:space="preserve">    X. Impôts sur le résultat        </v>
          </cell>
        </row>
        <row r="330">
          <cell r="A330">
            <v>447</v>
          </cell>
          <cell r="B330" t="str">
            <v xml:space="preserve">       A. Belastingen</v>
          </cell>
          <cell r="C330" t="str">
            <v xml:space="preserve">       A. Impôts</v>
          </cell>
          <cell r="D330" t="str">
            <v xml:space="preserve">       A. Impôts</v>
          </cell>
        </row>
        <row r="331">
          <cell r="A331">
            <v>448</v>
          </cell>
          <cell r="B331" t="str">
            <v xml:space="preserve">       B. Regularisering van belastingen en terugneming van voorzieningen voor belastingen</v>
          </cell>
          <cell r="C331" t="str">
            <v xml:space="preserve">       B. Régularisations d'impôts et reprises de provisions fiscales          </v>
          </cell>
          <cell r="D331" t="str">
            <v xml:space="preserve">       B. Régularisations d'impôts et reprises de provisions fiscales          </v>
          </cell>
        </row>
        <row r="332">
          <cell r="A332">
            <v>449</v>
          </cell>
          <cell r="B332" t="str">
            <v xml:space="preserve">   XI. Winst van het boekjaar</v>
          </cell>
          <cell r="C332" t="str">
            <v xml:space="preserve">   XI. Bénéfice de l'exercice        </v>
          </cell>
          <cell r="D332" t="str">
            <v xml:space="preserve">   XI. Bénéfice de l'exercice        </v>
          </cell>
        </row>
        <row r="333">
          <cell r="A333">
            <v>450</v>
          </cell>
          <cell r="B333" t="str">
            <v xml:space="preserve">       Verlies van het boekjaar</v>
          </cell>
          <cell r="C333" t="str">
            <v xml:space="preserve">       Perte de l'exercice         </v>
          </cell>
          <cell r="D333" t="str">
            <v xml:space="preserve">       Perte de l'exercice         </v>
          </cell>
        </row>
        <row r="334">
          <cell r="A334">
            <v>451</v>
          </cell>
          <cell r="B334" t="str">
            <v xml:space="preserve">  XII. Onttrekking aan de belastingvrije reserves</v>
          </cell>
          <cell r="C334" t="str">
            <v xml:space="preserve">  XII. Prélèvements sur les réserves immunisées</v>
          </cell>
          <cell r="D334" t="str">
            <v xml:space="preserve">  XII. Prélèvements sur les réserves immunisées</v>
          </cell>
        </row>
        <row r="335">
          <cell r="A335">
            <v>452</v>
          </cell>
          <cell r="B335" t="str">
            <v xml:space="preserve">       Overboeking naar de belastingvrije reserves</v>
          </cell>
          <cell r="C335" t="str">
            <v xml:space="preserve">       Transfert aux réserves immunisées      </v>
          </cell>
          <cell r="D335" t="str">
            <v xml:space="preserve">       Transfert aux réserves immunisées      </v>
          </cell>
        </row>
        <row r="336">
          <cell r="A336">
            <v>453</v>
          </cell>
          <cell r="B336" t="str">
            <v xml:space="preserve"> XIII. Te bestemmen winst van het boekjaar</v>
          </cell>
          <cell r="C336" t="str">
            <v xml:space="preserve"> XIII. Bénéfice de l'exercice à affecter</v>
          </cell>
          <cell r="D336" t="str">
            <v xml:space="preserve"> XIII. Bénéfice de l'exercice à affecter</v>
          </cell>
        </row>
        <row r="337">
          <cell r="A337">
            <v>454</v>
          </cell>
          <cell r="B337" t="str">
            <v xml:space="preserve">       Te verwerken verlies van het boekjaar</v>
          </cell>
          <cell r="C337" t="str">
            <v xml:space="preserve">       Perte de l'exercice à affecter</v>
          </cell>
          <cell r="D337" t="str">
            <v xml:space="preserve">       Perte de l'exercice à affecter</v>
          </cell>
        </row>
        <row r="338">
          <cell r="A338">
            <v>455</v>
          </cell>
          <cell r="D338">
            <v>0</v>
          </cell>
        </row>
      </sheetData>
      <sheetData sheetId="3"/>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R65"/>
  <sheetViews>
    <sheetView showGridLines="0" tabSelected="1" topLeftCell="A20" zoomScaleNormal="100" workbookViewId="0">
      <selection activeCell="B2" sqref="B2:R2"/>
    </sheetView>
  </sheetViews>
  <sheetFormatPr defaultColWidth="8.7109375" defaultRowHeight="12.75" x14ac:dyDescent="0.2"/>
  <cols>
    <col min="1" max="1" width="2.7109375" style="446" customWidth="1"/>
    <col min="2" max="2" width="10.7109375" style="446" bestFit="1" customWidth="1"/>
    <col min="3" max="3" width="36.28515625" style="446" customWidth="1"/>
    <col min="4" max="4" width="11.5703125" style="446" customWidth="1"/>
    <col min="5" max="5" width="14" style="446" customWidth="1"/>
    <col min="6" max="7" width="8.7109375" style="446"/>
    <col min="8" max="8" width="10.7109375" style="446" bestFit="1" customWidth="1"/>
    <col min="9" max="15" width="8.7109375" style="446"/>
    <col min="16" max="16" width="10.28515625" style="446" bestFit="1" customWidth="1"/>
    <col min="17" max="18" width="10.28515625" style="446" customWidth="1"/>
    <col min="19" max="16384" width="8.7109375" style="446"/>
  </cols>
  <sheetData>
    <row r="1" spans="1:18" x14ac:dyDescent="0.2">
      <c r="A1" s="445" t="s">
        <v>335</v>
      </c>
      <c r="C1" s="447"/>
      <c r="D1" s="448"/>
      <c r="P1" s="449"/>
    </row>
    <row r="2" spans="1:18" ht="26.25" x14ac:dyDescent="0.4">
      <c r="B2" s="943" t="s">
        <v>334</v>
      </c>
      <c r="C2" s="943"/>
      <c r="D2" s="943"/>
      <c r="E2" s="943"/>
      <c r="F2" s="943"/>
      <c r="G2" s="943"/>
      <c r="H2" s="943"/>
      <c r="I2" s="943"/>
      <c r="J2" s="943"/>
      <c r="K2" s="943"/>
      <c r="L2" s="943"/>
      <c r="M2" s="943"/>
      <c r="N2" s="943"/>
      <c r="O2" s="943"/>
      <c r="P2" s="943"/>
      <c r="Q2" s="943"/>
      <c r="R2" s="943"/>
    </row>
    <row r="3" spans="1:18" x14ac:dyDescent="0.2">
      <c r="C3" s="447"/>
      <c r="D3" s="448"/>
    </row>
    <row r="4" spans="1:18" x14ac:dyDescent="0.2">
      <c r="C4" s="447"/>
      <c r="D4" s="448"/>
    </row>
    <row r="5" spans="1:18" x14ac:dyDescent="0.2">
      <c r="C5" s="447"/>
      <c r="D5" s="450"/>
    </row>
    <row r="6" spans="1:18" ht="13.5" thickBot="1" x14ac:dyDescent="0.25">
      <c r="C6" s="447"/>
      <c r="D6" s="448"/>
    </row>
    <row r="7" spans="1:18" ht="13.5" thickBot="1" x14ac:dyDescent="0.25">
      <c r="C7" s="447" t="s">
        <v>10</v>
      </c>
      <c r="D7" s="947" t="s">
        <v>311</v>
      </c>
      <c r="E7" s="948"/>
      <c r="F7" s="948"/>
      <c r="G7" s="949"/>
    </row>
    <row r="8" spans="1:18" ht="13.5" thickBot="1" x14ac:dyDescent="0.25">
      <c r="C8" s="447" t="s">
        <v>11</v>
      </c>
      <c r="D8" s="947"/>
      <c r="E8" s="948"/>
      <c r="F8" s="948"/>
      <c r="G8" s="949"/>
    </row>
    <row r="9" spans="1:18" s="451" customFormat="1" ht="13.5" thickBot="1" x14ac:dyDescent="0.25">
      <c r="C9" s="452"/>
      <c r="D9" s="3"/>
      <c r="E9" s="3"/>
      <c r="F9" s="3"/>
      <c r="G9" s="3"/>
    </row>
    <row r="10" spans="1:18" ht="13.5" thickBot="1" x14ac:dyDescent="0.25">
      <c r="C10" s="447" t="s">
        <v>126</v>
      </c>
      <c r="D10" s="950" t="s">
        <v>358</v>
      </c>
      <c r="E10" s="951"/>
      <c r="F10" s="951"/>
      <c r="G10" s="952"/>
    </row>
    <row r="11" spans="1:18" x14ac:dyDescent="0.2">
      <c r="C11" s="447"/>
      <c r="D11" s="448"/>
    </row>
    <row r="12" spans="1:18" ht="13.5" thickBot="1" x14ac:dyDescent="0.25">
      <c r="C12" s="447"/>
      <c r="D12" s="448"/>
    </row>
    <row r="13" spans="1:18" ht="13.5" thickBot="1" x14ac:dyDescent="0.25">
      <c r="C13" s="453" t="s">
        <v>12</v>
      </c>
      <c r="D13" s="447"/>
      <c r="E13" s="453" t="s">
        <v>13</v>
      </c>
      <c r="F13" s="454">
        <v>2025</v>
      </c>
    </row>
    <row r="14" spans="1:18" ht="13.5" thickBot="1" x14ac:dyDescent="0.25">
      <c r="C14" s="453"/>
      <c r="D14" s="447"/>
      <c r="E14" s="453" t="s">
        <v>14</v>
      </c>
      <c r="F14" s="454">
        <v>2028</v>
      </c>
    </row>
    <row r="15" spans="1:18" ht="13.5" thickBot="1" x14ac:dyDescent="0.25">
      <c r="C15" s="455"/>
      <c r="D15" s="448"/>
    </row>
    <row r="16" spans="1:18" s="4" customFormat="1" ht="13.5" thickBot="1" x14ac:dyDescent="0.25">
      <c r="C16" s="453" t="s">
        <v>83</v>
      </c>
      <c r="F16" s="286">
        <v>2025</v>
      </c>
      <c r="G16" s="287" t="s">
        <v>431</v>
      </c>
    </row>
    <row r="17" spans="2:12" x14ac:dyDescent="0.2">
      <c r="C17" s="456"/>
      <c r="D17" s="457"/>
    </row>
    <row r="19" spans="2:12" s="451" customFormat="1" x14ac:dyDescent="0.2">
      <c r="B19" s="944" t="s">
        <v>238</v>
      </c>
      <c r="C19" s="945"/>
      <c r="D19" s="945"/>
      <c r="E19" s="945"/>
      <c r="F19" s="945"/>
      <c r="G19" s="945"/>
      <c r="H19" s="945"/>
      <c r="I19" s="945"/>
      <c r="J19" s="946"/>
    </row>
    <row r="20" spans="2:12" ht="14.25" x14ac:dyDescent="0.2">
      <c r="B20" s="458"/>
    </row>
    <row r="21" spans="2:12" ht="152.65" customHeight="1" x14ac:dyDescent="0.2">
      <c r="B21" s="953" t="s">
        <v>278</v>
      </c>
      <c r="C21" s="954"/>
      <c r="D21" s="954"/>
      <c r="E21" s="954"/>
      <c r="F21" s="954"/>
      <c r="G21" s="954"/>
      <c r="H21" s="954"/>
      <c r="I21" s="954"/>
      <c r="J21" s="954"/>
    </row>
    <row r="23" spans="2:12" s="451" customFormat="1" x14ac:dyDescent="0.2">
      <c r="B23" s="944" t="s">
        <v>288</v>
      </c>
      <c r="C23" s="945"/>
      <c r="D23" s="945"/>
      <c r="E23" s="945"/>
      <c r="F23" s="945"/>
      <c r="G23" s="945"/>
      <c r="H23" s="945"/>
      <c r="I23" s="945"/>
      <c r="J23" s="946"/>
    </row>
    <row r="24" spans="2:12" x14ac:dyDescent="0.2">
      <c r="B24" s="459"/>
      <c r="C24" s="459"/>
    </row>
    <row r="25" spans="2:12" x14ac:dyDescent="0.2">
      <c r="B25" s="459"/>
      <c r="C25" s="460"/>
      <c r="D25" s="461"/>
      <c r="E25" s="462" t="s">
        <v>59</v>
      </c>
      <c r="F25" s="461"/>
      <c r="G25" s="461"/>
      <c r="H25" s="461"/>
      <c r="I25" s="461"/>
      <c r="J25" s="461"/>
      <c r="K25" s="461"/>
    </row>
    <row r="26" spans="2:12" x14ac:dyDescent="0.2">
      <c r="B26" s="459"/>
      <c r="C26" s="463"/>
      <c r="D26" s="461"/>
      <c r="E26" s="462"/>
      <c r="F26" s="461"/>
      <c r="G26" s="461"/>
      <c r="H26" s="461"/>
      <c r="I26" s="461"/>
      <c r="J26" s="461"/>
      <c r="K26" s="461"/>
    </row>
    <row r="27" spans="2:12" ht="15" customHeight="1" x14ac:dyDescent="0.2">
      <c r="B27" s="459"/>
      <c r="C27" s="464"/>
      <c r="D27" s="465"/>
      <c r="E27" s="462" t="s">
        <v>36</v>
      </c>
      <c r="F27" s="461"/>
      <c r="G27" s="461"/>
      <c r="H27" s="461"/>
      <c r="I27" s="461"/>
      <c r="J27" s="461"/>
      <c r="K27" s="461"/>
    </row>
    <row r="28" spans="2:12" x14ac:dyDescent="0.2">
      <c r="B28" s="459"/>
      <c r="C28" s="466"/>
      <c r="D28" s="461"/>
      <c r="E28" s="462"/>
      <c r="F28" s="461"/>
      <c r="G28" s="461"/>
      <c r="H28" s="461"/>
      <c r="I28" s="461"/>
      <c r="J28" s="461"/>
      <c r="K28" s="461"/>
    </row>
    <row r="29" spans="2:12" x14ac:dyDescent="0.2">
      <c r="B29" s="459"/>
      <c r="C29" s="467"/>
      <c r="D29" s="461"/>
      <c r="E29" s="462" t="s">
        <v>60</v>
      </c>
      <c r="F29" s="461"/>
      <c r="G29" s="461"/>
      <c r="H29" s="461"/>
      <c r="I29" s="461"/>
      <c r="J29" s="461"/>
      <c r="K29" s="461"/>
    </row>
    <row r="30" spans="2:12" x14ac:dyDescent="0.2">
      <c r="B30" s="459"/>
      <c r="C30" s="468"/>
      <c r="D30" s="461"/>
      <c r="E30" s="462"/>
      <c r="F30" s="461"/>
      <c r="G30" s="461"/>
      <c r="H30" s="461"/>
      <c r="I30" s="461"/>
      <c r="J30" s="461"/>
      <c r="K30" s="461"/>
    </row>
    <row r="31" spans="2:12" ht="12.75" customHeight="1" x14ac:dyDescent="0.2">
      <c r="B31" s="459"/>
      <c r="C31" s="469"/>
      <c r="D31" s="461"/>
      <c r="E31" s="462" t="s">
        <v>279</v>
      </c>
      <c r="F31" s="470"/>
      <c r="G31" s="470"/>
      <c r="H31" s="470"/>
      <c r="I31" s="470"/>
      <c r="J31" s="470"/>
      <c r="K31" s="470"/>
      <c r="L31" s="471"/>
    </row>
    <row r="32" spans="2:12" x14ac:dyDescent="0.2">
      <c r="B32" s="459"/>
      <c r="C32" s="459"/>
      <c r="E32" s="462"/>
    </row>
    <row r="33" spans="1:10" s="451" customFormat="1" ht="13.5" thickBot="1" x14ac:dyDescent="0.25">
      <c r="B33" s="944" t="s">
        <v>289</v>
      </c>
      <c r="C33" s="945"/>
      <c r="D33" s="945"/>
      <c r="E33" s="945"/>
      <c r="F33" s="945"/>
      <c r="G33" s="945"/>
      <c r="H33" s="945"/>
      <c r="I33" s="945"/>
      <c r="J33" s="946"/>
    </row>
    <row r="34" spans="1:10" s="451" customFormat="1" x14ac:dyDescent="0.2">
      <c r="B34" s="452"/>
    </row>
    <row r="35" spans="1:10" s="451" customFormat="1" x14ac:dyDescent="0.2">
      <c r="B35" s="472" t="s">
        <v>240</v>
      </c>
    </row>
    <row r="36" spans="1:10" s="451" customFormat="1" ht="7.15" customHeight="1" x14ac:dyDescent="0.2">
      <c r="B36" s="472"/>
    </row>
    <row r="37" spans="1:10" s="451" customFormat="1" x14ac:dyDescent="0.2">
      <c r="B37" s="224" t="str">
        <f>+'T1'!B1</f>
        <v>TABEL 1: Resultatenrekening (algemene boekhouding) voor boekjaar 2025 (waarden boekhouding)</v>
      </c>
      <c r="C37" s="224"/>
      <c r="D37" s="225"/>
      <c r="E37" s="225"/>
      <c r="F37" s="225"/>
    </row>
    <row r="38" spans="1:10" s="451" customFormat="1" x14ac:dyDescent="0.2">
      <c r="B38" s="224" t="str">
        <f>+'T2 - Overzicht'!A1</f>
        <v>TABEL 2: Algemeen overzicht exogene kosten</v>
      </c>
      <c r="C38" s="224"/>
      <c r="D38" s="473"/>
      <c r="E38" s="473"/>
      <c r="F38" s="473"/>
      <c r="G38"/>
      <c r="H38" s="1"/>
    </row>
    <row r="39" spans="1:10" s="451" customFormat="1" x14ac:dyDescent="0.2">
      <c r="B39" s="224" t="str">
        <f>+'T3'!A1</f>
        <v>TABEL 3: Detail inzake samenstelling exogene kosten</v>
      </c>
      <c r="C39" s="224"/>
      <c r="D39" s="473"/>
      <c r="E39" s="474"/>
      <c r="F39" s="474"/>
    </row>
    <row r="40" spans="1:10" x14ac:dyDescent="0.2">
      <c r="B40" s="224" t="str">
        <f>+T4A!A1</f>
        <v>TABEL 4A: Opvolging regulatoir saldo inzake exogene kosten</v>
      </c>
      <c r="C40" s="224"/>
      <c r="D40" s="224"/>
      <c r="E40" s="224"/>
      <c r="F40" s="475"/>
    </row>
    <row r="41" spans="1:10" x14ac:dyDescent="0.2">
      <c r="B41" s="224" t="str">
        <f>+T4B!A1</f>
        <v>TABEL 4B: Overzicht regulatoir saldo inzake exogene kosten per tariefcomponent</v>
      </c>
      <c r="C41" s="224"/>
      <c r="D41" s="224"/>
      <c r="E41" s="224"/>
      <c r="F41" s="224"/>
    </row>
    <row r="42" spans="1:10" x14ac:dyDescent="0.2">
      <c r="B42" s="224" t="str">
        <f>+T5A!A1</f>
        <v>TABEL 5A: Opvolging regulatoir saldo inzake volumerisico endogeen budget</v>
      </c>
      <c r="C42" s="224"/>
      <c r="D42" s="224"/>
      <c r="E42" s="224"/>
      <c r="F42" s="475"/>
    </row>
    <row r="43" spans="1:10" x14ac:dyDescent="0.2">
      <c r="B43" s="224" t="str">
        <f>+T5B!A1</f>
        <v>TABEL 5B: Overzicht regulatoir saldo inzake volumerisico endogeen budget per tariefcomponent</v>
      </c>
      <c r="C43" s="224"/>
      <c r="D43" s="224"/>
      <c r="E43" s="224"/>
      <c r="F43" s="224"/>
    </row>
    <row r="44" spans="1:10" x14ac:dyDescent="0.2">
      <c r="B44" s="224" t="str">
        <f>+T5C!A1</f>
        <v>TABEL 5C: Werkelijke opbrengsten uit periodieke distributienettarieven in boekjaar 2025 (elektriciteit - afname)</v>
      </c>
      <c r="C44" s="224"/>
      <c r="D44" s="224"/>
      <c r="E44" s="224"/>
      <c r="F44" s="224"/>
      <c r="G44" s="223"/>
    </row>
    <row r="45" spans="1:10" x14ac:dyDescent="0.2">
      <c r="B45" s="224" t="str">
        <f>+T5D!A1</f>
        <v>TABEL 5D: Werkelijke opbrengsten uit periodieke distributienettarieven in boekjaar 2025 (elektriciteit-injectie)</v>
      </c>
      <c r="C45" s="224"/>
      <c r="D45" s="224"/>
      <c r="E45" s="224"/>
      <c r="F45" s="224"/>
      <c r="G45" s="223"/>
    </row>
    <row r="46" spans="1:10" x14ac:dyDescent="0.2">
      <c r="B46" s="224" t="str">
        <f>+T5E!A1</f>
        <v>TABEL 5E: Werkelijke opbrengsten uit periodieke distributienettarieven in boekjaar 2025 (aardgas - afname)</v>
      </c>
      <c r="C46" s="224"/>
      <c r="D46" s="224"/>
      <c r="E46" s="224"/>
      <c r="F46" s="224"/>
      <c r="G46" s="223"/>
    </row>
    <row r="47" spans="1:10" x14ac:dyDescent="0.2">
      <c r="B47" s="224" t="str">
        <f>+T5F!A1</f>
        <v>TABEL 5F: Werkelijke opbrengsten uit periodieke distributienettarieven in boekjaar 2025 (aardgas - injectie)</v>
      </c>
      <c r="C47" s="224"/>
      <c r="D47" s="224"/>
      <c r="E47" s="224"/>
      <c r="F47" s="224"/>
      <c r="G47" s="223"/>
    </row>
    <row r="48" spans="1:10" x14ac:dyDescent="0.2">
      <c r="A48" s="475"/>
      <c r="B48" s="224" t="str">
        <f>+T6A!A1</f>
        <v>TABEL 6A: Opvolging regulatoir saldo inzake herindexering van het budget voor endogene kosten</v>
      </c>
      <c r="C48" s="224"/>
      <c r="D48" s="224"/>
      <c r="E48" s="224"/>
      <c r="F48" s="224"/>
    </row>
    <row r="49" spans="2:8" x14ac:dyDescent="0.2">
      <c r="B49" s="224" t="str">
        <f>+T6B!A1</f>
        <v>TABEL 6B: Overzicht regulatoir saldo inzake herindexering van het budget voor endogene kosten per tariefcomponent</v>
      </c>
      <c r="C49" s="224"/>
      <c r="D49" s="224"/>
      <c r="E49" s="224"/>
      <c r="F49" s="224"/>
      <c r="G49" s="224"/>
      <c r="H49" s="224"/>
    </row>
    <row r="50" spans="2:8" x14ac:dyDescent="0.2">
      <c r="B50" s="224" t="str">
        <f>+'T7'!A1</f>
        <v>TABEL 7: Opvolging regulatoir saldo inzake vennootschapsbelasting</v>
      </c>
      <c r="C50" s="224"/>
      <c r="D50" s="224"/>
      <c r="E50" s="475"/>
      <c r="F50" s="475"/>
    </row>
    <row r="51" spans="2:8" x14ac:dyDescent="0.2">
      <c r="B51" s="224" t="str">
        <f>+'T8'!A1</f>
        <v>TABEL 8: Opvolging regulatoir saldo inzake herwaarderingsmeerwaarden</v>
      </c>
      <c r="C51" s="224"/>
      <c r="D51" s="224"/>
      <c r="E51" s="475"/>
      <c r="F51" s="475"/>
    </row>
    <row r="52" spans="2:8" x14ac:dyDescent="0.2">
      <c r="B52" s="475"/>
      <c r="C52" s="475"/>
      <c r="D52" s="475"/>
      <c r="E52" s="475"/>
      <c r="F52" s="475"/>
    </row>
    <row r="53" spans="2:8" s="451" customFormat="1" x14ac:dyDescent="0.2">
      <c r="B53" s="472" t="s">
        <v>241</v>
      </c>
    </row>
    <row r="54" spans="2:8" s="451" customFormat="1" ht="7.15" customHeight="1" x14ac:dyDescent="0.2">
      <c r="B54" s="472"/>
    </row>
    <row r="55" spans="2:8" x14ac:dyDescent="0.2">
      <c r="B55" s="224" t="str">
        <f>+'T9 - Overzicht'!A1</f>
        <v>TABEL 9: Algemeen overzicht aanvullende endogene termen</v>
      </c>
      <c r="C55" s="223"/>
      <c r="D55" s="223"/>
      <c r="E55" s="475"/>
      <c r="F55" s="475"/>
    </row>
    <row r="56" spans="2:8" x14ac:dyDescent="0.2">
      <c r="B56" s="224" t="str">
        <f>+'T10'!A1</f>
        <v>TABEL 10: Fiscaal niet-aftrekbare afboekingen op herwaarderingsmeerwaarden</v>
      </c>
      <c r="C56" s="224"/>
      <c r="D56" s="224"/>
      <c r="E56" s="224"/>
      <c r="F56" s="475"/>
    </row>
    <row r="57" spans="2:8" x14ac:dyDescent="0.2">
      <c r="B57" s="224" t="str">
        <f>+'T11'!A1</f>
        <v>TABEL 11: Fiscaal niet-aftrekbare heffing volgens het Decreet houdende het Grootschalig Referentiebestand</v>
      </c>
      <c r="C57" s="223"/>
      <c r="D57" s="223"/>
      <c r="E57" s="223"/>
      <c r="F57" s="223"/>
      <c r="G57" s="223"/>
    </row>
    <row r="58" spans="2:8" x14ac:dyDescent="0.2">
      <c r="B58" s="224" t="str">
        <f>+T12A!A1</f>
        <v>TABEL 12A: Afboekingen van de meerwaarde op basis van de historische indexatie (materiële vaste activa) - elektriciteit</v>
      </c>
      <c r="C58" s="224"/>
      <c r="D58" s="224"/>
      <c r="E58" s="224"/>
      <c r="F58" s="224"/>
      <c r="G58" s="223"/>
      <c r="H58" s="223"/>
    </row>
    <row r="59" spans="2:8" x14ac:dyDescent="0.2">
      <c r="B59" s="224" t="str">
        <f>+T12B!A1</f>
        <v>TABEL 12B: Afboekingen van de meerwaarde op basis van de iRAB (materiële vaste activa) - elektriciteit</v>
      </c>
      <c r="C59" s="224"/>
      <c r="D59" s="224"/>
      <c r="E59" s="224"/>
      <c r="F59" s="224"/>
      <c r="G59" s="223"/>
    </row>
    <row r="60" spans="2:8" x14ac:dyDescent="0.2">
      <c r="B60" s="224" t="str">
        <f>+T12C!A1</f>
        <v>TABEL 12C: Afboekingen van de meerwaarde op basis van de historische indexatie (materiële vaste activa) - aardgas</v>
      </c>
      <c r="C60" s="224"/>
      <c r="D60" s="224"/>
      <c r="E60" s="224"/>
      <c r="F60" s="224"/>
      <c r="G60" s="223"/>
      <c r="H60" s="223"/>
    </row>
    <row r="61" spans="2:8" x14ac:dyDescent="0.2">
      <c r="B61" s="224" t="str">
        <f>+T12D!A1</f>
        <v>TABEL 12D: Afboekingen van de meerwaarde op basis van de iRAB (materiële vaste activa) - aardgas</v>
      </c>
      <c r="C61" s="224"/>
      <c r="D61" s="224"/>
      <c r="E61" s="224"/>
      <c r="F61" s="224"/>
      <c r="G61" s="223"/>
    </row>
    <row r="62" spans="2:8" x14ac:dyDescent="0.2">
      <c r="B62" s="224" t="str">
        <f>+'T13'!A1</f>
        <v>TABEL 13: Kapitaalkostvergoeding herwaarderingsmeerwaarden</v>
      </c>
      <c r="C62" s="224"/>
      <c r="D62" s="224"/>
      <c r="E62" s="475"/>
      <c r="F62" s="475"/>
    </row>
    <row r="63" spans="2:8" x14ac:dyDescent="0.2">
      <c r="B63" s="475"/>
      <c r="C63" s="475"/>
      <c r="D63" s="475"/>
      <c r="E63" s="475"/>
      <c r="F63" s="475"/>
    </row>
    <row r="64" spans="2:8" x14ac:dyDescent="0.2">
      <c r="B64" s="475"/>
      <c r="C64" s="475"/>
      <c r="D64" s="475"/>
      <c r="E64" s="475"/>
      <c r="F64" s="475"/>
    </row>
    <row r="65" spans="2:6" x14ac:dyDescent="0.2">
      <c r="B65" s="475"/>
      <c r="C65" s="475"/>
      <c r="D65" s="475"/>
      <c r="E65" s="475"/>
      <c r="F65" s="475"/>
    </row>
  </sheetData>
  <sheetProtection algorithmName="SHA-512" hashValue="VcHLjvpSmEO63wElnvJFx3NPRDDEaJBjYBM0JlOGT+5B3Y8q7CXRc/h1MDMKiDtBdgUeWDzHXOLM7c6X2FDeJg==" saltValue="fUnzjyFlnqs+AW9c53B5eA==" spinCount="100000" sheet="1" objects="1" scenarios="1"/>
  <customSheetViews>
    <customSheetView guid="{C8C7977F-B6BF-432B-A1A7-559450D521AF}" showGridLines="0" topLeftCell="A20">
      <selection activeCell="E53" sqref="E53"/>
      <colBreaks count="1" manualBreakCount="1">
        <brk id="17" max="1048575" man="1"/>
      </colBreaks>
      <pageMargins left="0.98425196850393704" right="0.23622047244094491" top="0.82677165354330717" bottom="0.70866141732283472" header="0.74803149606299213" footer="0.47244094488188981"/>
      <pageSetup paperSize="8" scale="90" orientation="landscape" r:id="rId1"/>
      <headerFooter alignWithMargins="0">
        <oddFooter>&amp;C&amp;P/&amp;N</oddFooter>
      </headerFooter>
    </customSheetView>
  </customSheetViews>
  <mergeCells count="8">
    <mergeCell ref="B2:R2"/>
    <mergeCell ref="B33:J33"/>
    <mergeCell ref="B19:J19"/>
    <mergeCell ref="D7:G7"/>
    <mergeCell ref="D8:G8"/>
    <mergeCell ref="D10:G10"/>
    <mergeCell ref="B23:J23"/>
    <mergeCell ref="B21:J21"/>
  </mergeCells>
  <dataValidations count="3">
    <dataValidation type="list" allowBlank="1" showInputMessage="1" showErrorMessage="1" sqref="G16" xr:uid="{00000000-0002-0000-0000-000001000000}">
      <formula1>"ex-ante,ex-post"</formula1>
    </dataValidation>
    <dataValidation type="list" allowBlank="1" showInputMessage="1" showErrorMessage="1" sqref="F16" xr:uid="{00000000-0002-0000-0000-000002000000}">
      <formula1>"2025,2026,2027,2028"</formula1>
    </dataValidation>
    <dataValidation type="list" allowBlank="1" showInputMessage="1" showErrorMessage="1" sqref="D10:G10" xr:uid="{E4CAAD48-E1D4-409B-A448-E8795EB4197B}">
      <formula1>"elektriciteit,aardgas"</formula1>
    </dataValidation>
  </dataValidations>
  <hyperlinks>
    <hyperlink ref="B37:F37" location="'T1'!A1" display="'T1'!A1" xr:uid="{CFD9507C-C1D3-48BB-9F0C-9BA1EEBD928C}"/>
    <hyperlink ref="B38:C38" location="'T2 - Overzicht'!A1" display="'T2 - Overzicht'!A1" xr:uid="{827D5F22-584C-43A9-9317-9AA70562685C}"/>
    <hyperlink ref="B39:C39" location="'T3'!A1" display="'T3'!A1" xr:uid="{4F8627D4-03F2-47B8-B80A-34EF83D9D6D0}"/>
    <hyperlink ref="B40:E40" location="T4A!A1" display="T4A!A1" xr:uid="{CC59734A-1FC0-4CCC-8B7D-4550974F8A84}"/>
    <hyperlink ref="B42:E42" location="T5A!A1" display="T5A!A1" xr:uid="{7CD12772-5130-4DCD-9E63-ECA3135C64B1}"/>
    <hyperlink ref="B43:F43" location="T5B!A1" display="T5B!A1" xr:uid="{9EEF4A80-B791-4BE0-BC95-385845028C46}"/>
    <hyperlink ref="B44:G44" location="T5C!A1" display="T5C!A1" xr:uid="{001DBD05-15C0-4ECD-B08E-488AEAF597C6}"/>
    <hyperlink ref="B45:G45" location="T5D!A1" display="T5D!A1" xr:uid="{0478B678-1CE9-4E51-9FE6-8B4C78817A20}"/>
    <hyperlink ref="B46:G46" location="T5E!A1" display="T5E!A1" xr:uid="{4859F98A-B9A9-4575-9ECF-FD869FE12C42}"/>
    <hyperlink ref="B47:G47" location="T5F!A1" display="T5F!A1" xr:uid="{057E6744-359A-48BF-BCE3-C3CD2387EEFB}"/>
    <hyperlink ref="B50:D50" location="'T7'!A1" display="'T7'!A1" xr:uid="{6D2CD0C1-43C2-41AE-8C73-05DD0D401966}"/>
    <hyperlink ref="B51:D51" location="'T8'!A1" display="'T8'!A1" xr:uid="{D11E9D25-AEFE-4B64-B391-FD0A9FF3535D}"/>
    <hyperlink ref="B56:E56" location="'T11'!A1" display="'T11'!A1" xr:uid="{D95468AE-8022-4E73-9FC9-172ABCA69142}"/>
    <hyperlink ref="B58:H58" location="T13A!A1" display="T13A!A1" xr:uid="{72D6B2A5-6C19-48B4-AE80-849947BCF852}"/>
    <hyperlink ref="B59:G59" location="T13B!A1" display="T13B!A1" xr:uid="{492209BF-8E89-4355-9225-33FD2D77C871}"/>
    <hyperlink ref="B60:H60" location="T13C!A1" display="T13C!A1" xr:uid="{8355A8F5-5CD8-4000-86EF-3389ECC8CFA3}"/>
    <hyperlink ref="B61:G61" location="T13D!A1" display="T13D!A1" xr:uid="{9FE1AB3A-9435-4B75-BD5B-706A28C88930}"/>
    <hyperlink ref="B62:D62" location="'T14'!A1" display="'T14'!A1" xr:uid="{BFCD7A01-7051-4AA2-A2F4-C6A43072A89B}"/>
    <hyperlink ref="B55:D55" location="'T9 - Overzicht'!A1" display="'T9 - Overzicht'!A1" xr:uid="{6245355F-D4D4-4DF7-8D77-F3DD890372C8}"/>
    <hyperlink ref="B56" location="'T10'!A1" display="'T10'!A1" xr:uid="{E314017E-DACB-4305-9E38-E3EC3A455FD9}"/>
    <hyperlink ref="B57:G57" location="'T11'!A1" display="'T11'!A1" xr:uid="{DD11B68F-D1D6-4F6F-B910-C89689AFF84D}"/>
    <hyperlink ref="B48:F48" location="T6A!A1" display="T6A!A1" xr:uid="{EEB3E267-F68F-4BBD-B0BC-6CB8410EA219}"/>
    <hyperlink ref="B49:H49" location="T6B!A1" display="T6B!A1" xr:uid="{560C9AC5-E961-45BE-9F4F-D187F2FB8B27}"/>
  </hyperlinks>
  <pageMargins left="0.98425196850393704" right="0.23622047244094491" top="0.82677165354330717" bottom="0.70866141732283472" header="0.74803149606299213" footer="0.47244094488188981"/>
  <pageSetup paperSize="8" scale="61" orientation="portrait" r:id="rId2"/>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ublished="0" codeName="Blad13">
    <pageSetUpPr fitToPage="1"/>
  </sheetPr>
  <dimension ref="A1:BD43"/>
  <sheetViews>
    <sheetView showGridLines="0" zoomScaleNormal="100" workbookViewId="0">
      <selection sqref="A1:Q1"/>
    </sheetView>
  </sheetViews>
  <sheetFormatPr defaultColWidth="8.7109375" defaultRowHeight="12.75" x14ac:dyDescent="0.2"/>
  <cols>
    <col min="1" max="1" width="2.7109375" style="669" customWidth="1"/>
    <col min="2" max="2" width="7.28515625" style="669" customWidth="1"/>
    <col min="3" max="3" width="32.7109375" style="669" customWidth="1"/>
    <col min="4" max="4" width="48.28515625" style="670" customWidth="1"/>
    <col min="5" max="5" width="20.42578125" style="669" customWidth="1"/>
    <col min="6" max="12" width="20.7109375" style="669" customWidth="1"/>
    <col min="13" max="13" width="17.5703125" style="669" customWidth="1"/>
    <col min="14" max="14" width="2.28515625" style="669" customWidth="1"/>
    <col min="15" max="15" width="25.7109375" style="669" customWidth="1"/>
    <col min="16" max="16" width="2.28515625" style="669" customWidth="1"/>
    <col min="17" max="17" width="25.7109375" style="669" customWidth="1"/>
    <col min="18" max="21" width="10.7109375" style="669" customWidth="1"/>
    <col min="22" max="22" width="10.28515625" style="669" customWidth="1"/>
    <col min="23" max="16384" width="8.7109375" style="669"/>
  </cols>
  <sheetData>
    <row r="1" spans="1:56" s="664" customFormat="1" ht="18.75" thickBot="1" x14ac:dyDescent="0.25">
      <c r="A1" s="1023" t="str">
        <f>"TABEL 5C: Werkelijke opbrengsten uit periodieke distributienettarieven in boekjaar "&amp;TITELBLAD!F16&amp;" (elektriciteit - afname)"</f>
        <v>TABEL 5C: Werkelijke opbrengsten uit periodieke distributienettarieven in boekjaar 2025 (elektriciteit - afname)</v>
      </c>
      <c r="B1" s="1024"/>
      <c r="C1" s="1024"/>
      <c r="D1" s="1024"/>
      <c r="E1" s="1024"/>
      <c r="F1" s="1024"/>
      <c r="G1" s="1024"/>
      <c r="H1" s="1024"/>
      <c r="I1" s="1024"/>
      <c r="J1" s="1024"/>
      <c r="K1" s="1024"/>
      <c r="L1" s="1024"/>
      <c r="M1" s="1024"/>
      <c r="N1" s="1024"/>
      <c r="O1" s="1024"/>
      <c r="P1" s="1024"/>
      <c r="Q1" s="1025"/>
      <c r="R1" s="662"/>
      <c r="S1" s="663"/>
      <c r="T1" s="663"/>
      <c r="U1" s="663"/>
      <c r="V1" s="663"/>
      <c r="W1" s="662"/>
      <c r="X1" s="662"/>
      <c r="Y1" s="662"/>
      <c r="Z1" s="662"/>
      <c r="AA1" s="662"/>
      <c r="AB1" s="662"/>
      <c r="AC1" s="662"/>
      <c r="AD1" s="662"/>
      <c r="AE1" s="662"/>
      <c r="AF1" s="662"/>
      <c r="AG1" s="662"/>
      <c r="AH1" s="662"/>
      <c r="AI1" s="662"/>
      <c r="AJ1" s="662"/>
      <c r="AK1" s="662"/>
      <c r="AL1" s="662"/>
      <c r="AM1" s="662"/>
      <c r="AN1" s="662"/>
      <c r="AO1" s="662"/>
      <c r="AP1" s="662"/>
      <c r="AQ1" s="662"/>
      <c r="AR1" s="662"/>
      <c r="AS1" s="662"/>
      <c r="AT1" s="662"/>
      <c r="AU1" s="662"/>
      <c r="AV1" s="662"/>
      <c r="AW1" s="662"/>
      <c r="AX1" s="662"/>
      <c r="AY1" s="662"/>
      <c r="AZ1" s="662"/>
      <c r="BA1" s="662"/>
      <c r="BB1" s="662"/>
      <c r="BC1" s="662"/>
      <c r="BD1" s="662"/>
    </row>
    <row r="2" spans="1:56" s="666" customFormat="1" ht="11.25" x14ac:dyDescent="0.2">
      <c r="A2" s="58"/>
      <c r="B2" s="58"/>
      <c r="C2" s="58"/>
      <c r="D2" s="58"/>
      <c r="E2" s="665"/>
      <c r="F2" s="665"/>
      <c r="G2" s="665"/>
      <c r="R2" s="665"/>
      <c r="S2" s="667"/>
      <c r="T2" s="667"/>
      <c r="U2" s="667"/>
      <c r="V2" s="667"/>
      <c r="W2" s="665"/>
      <c r="X2" s="665"/>
      <c r="Y2" s="665"/>
      <c r="Z2" s="665"/>
      <c r="AA2" s="665"/>
      <c r="AB2" s="665"/>
      <c r="AC2" s="665"/>
      <c r="AD2" s="665"/>
      <c r="AE2" s="665"/>
      <c r="AF2" s="665"/>
      <c r="AG2" s="665"/>
      <c r="AH2" s="665"/>
      <c r="AI2" s="665"/>
      <c r="AJ2" s="665"/>
      <c r="AK2" s="665"/>
      <c r="AL2" s="665"/>
      <c r="AM2" s="665"/>
      <c r="AN2" s="665"/>
      <c r="AO2" s="665"/>
      <c r="AP2" s="665"/>
      <c r="AQ2" s="665"/>
      <c r="AR2" s="665"/>
      <c r="AS2" s="665"/>
      <c r="AT2" s="665"/>
      <c r="AU2" s="665"/>
      <c r="AV2" s="665"/>
      <c r="AW2" s="665"/>
      <c r="AX2" s="665"/>
      <c r="AY2" s="665"/>
      <c r="AZ2" s="665"/>
      <c r="BA2" s="665"/>
      <c r="BB2" s="665"/>
      <c r="BC2" s="665"/>
      <c r="BD2" s="665"/>
    </row>
    <row r="3" spans="1:56" s="25" customFormat="1" x14ac:dyDescent="0.2">
      <c r="A3" s="98"/>
      <c r="B3" s="98"/>
      <c r="C3" s="98"/>
      <c r="D3" s="98"/>
      <c r="E3" s="98"/>
      <c r="F3" s="98"/>
      <c r="G3" s="98"/>
      <c r="R3" s="98"/>
      <c r="S3" s="98"/>
      <c r="T3" s="98"/>
      <c r="U3" s="98"/>
      <c r="V3" s="98"/>
      <c r="W3" s="98"/>
      <c r="X3" s="98"/>
      <c r="Y3" s="98"/>
      <c r="Z3" s="98"/>
      <c r="AA3" s="98"/>
      <c r="AB3" s="98"/>
      <c r="AC3" s="98"/>
      <c r="AD3" s="98"/>
      <c r="AE3" s="98"/>
      <c r="AF3" s="98"/>
      <c r="AG3" s="98"/>
      <c r="AH3" s="98"/>
      <c r="AI3" s="98"/>
      <c r="AJ3" s="98"/>
      <c r="AK3" s="98"/>
      <c r="AL3" s="98"/>
      <c r="AM3" s="98"/>
      <c r="AN3" s="98"/>
      <c r="AO3" s="98"/>
      <c r="AP3" s="98"/>
      <c r="AQ3" s="98"/>
      <c r="AR3" s="98"/>
      <c r="AS3" s="98"/>
      <c r="AT3" s="98"/>
      <c r="AU3" s="98"/>
      <c r="AV3" s="98"/>
      <c r="AW3" s="98"/>
      <c r="AX3" s="98"/>
      <c r="AY3" s="98"/>
      <c r="AZ3" s="98"/>
      <c r="BA3" s="98"/>
      <c r="BB3" s="98"/>
      <c r="BC3" s="98"/>
      <c r="BD3" s="98"/>
    </row>
    <row r="4" spans="1:56" s="25" customFormat="1" x14ac:dyDescent="0.2">
      <c r="B4" s="124" t="s">
        <v>92</v>
      </c>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c r="BD4" s="98"/>
    </row>
    <row r="5" spans="1:56" s="25" customFormat="1" x14ac:dyDescent="0.2">
      <c r="B5" s="1070" t="s">
        <v>363</v>
      </c>
      <c r="C5" s="1070"/>
      <c r="D5" s="1070"/>
      <c r="E5" s="1070"/>
      <c r="F5" s="1070"/>
      <c r="G5" s="668"/>
      <c r="H5" s="668"/>
      <c r="I5" s="668"/>
      <c r="J5" s="668"/>
      <c r="K5" s="668"/>
      <c r="L5" s="66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row>
    <row r="6" spans="1:56" s="25" customFormat="1" x14ac:dyDescent="0.2">
      <c r="B6" s="1070"/>
      <c r="C6" s="1070"/>
      <c r="D6" s="1070"/>
      <c r="E6" s="1070"/>
      <c r="F6" s="1070"/>
      <c r="G6" s="668"/>
      <c r="H6" s="668"/>
      <c r="I6" s="668"/>
      <c r="J6" s="668"/>
      <c r="K6" s="668"/>
      <c r="L6" s="668"/>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row>
    <row r="7" spans="1:56" s="25" customFormat="1" x14ac:dyDescent="0.2">
      <c r="B7" s="1070"/>
      <c r="C7" s="1070"/>
      <c r="D7" s="1070"/>
      <c r="E7" s="1070"/>
      <c r="F7" s="1070"/>
      <c r="G7" s="668"/>
      <c r="H7" s="668"/>
      <c r="I7" s="668"/>
      <c r="J7" s="668"/>
      <c r="K7" s="668"/>
      <c r="L7" s="668"/>
      <c r="R7" s="98"/>
      <c r="S7" s="98"/>
      <c r="T7" s="98"/>
      <c r="U7" s="98"/>
      <c r="V7" s="98"/>
      <c r="W7" s="98"/>
      <c r="X7" s="98"/>
      <c r="Y7" s="98"/>
      <c r="Z7" s="98"/>
      <c r="AA7" s="98"/>
      <c r="AB7" s="98"/>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row>
    <row r="8" spans="1:56" s="25" customFormat="1" x14ac:dyDescent="0.2">
      <c r="B8" s="1070"/>
      <c r="C8" s="1070"/>
      <c r="D8" s="1070"/>
      <c r="E8" s="1070"/>
      <c r="F8" s="1070"/>
      <c r="G8" s="668"/>
      <c r="H8" s="668"/>
      <c r="I8" s="668"/>
      <c r="J8" s="668"/>
      <c r="K8" s="668"/>
      <c r="L8" s="66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row>
    <row r="9" spans="1:56" s="25" customFormat="1" x14ac:dyDescent="0.2">
      <c r="B9" s="1070"/>
      <c r="C9" s="1070"/>
      <c r="D9" s="1070"/>
      <c r="E9" s="1070"/>
      <c r="F9" s="1070"/>
      <c r="G9" s="668"/>
      <c r="H9" s="668"/>
      <c r="I9" s="668"/>
      <c r="J9" s="668"/>
      <c r="K9" s="668"/>
      <c r="L9" s="66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row>
    <row r="10" spans="1:56" s="25" customFormat="1" x14ac:dyDescent="0.2">
      <c r="B10" s="1070"/>
      <c r="C10" s="1070"/>
      <c r="D10" s="1070"/>
      <c r="E10" s="1070"/>
      <c r="F10" s="1070"/>
      <c r="G10" s="668"/>
      <c r="H10" s="668"/>
      <c r="I10" s="668"/>
      <c r="J10" s="668"/>
      <c r="K10" s="668"/>
      <c r="L10" s="66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row>
    <row r="11" spans="1:56" s="25" customFormat="1" x14ac:dyDescent="0.2">
      <c r="B11" s="1070"/>
      <c r="C11" s="1070"/>
      <c r="D11" s="1070"/>
      <c r="E11" s="1070"/>
      <c r="F11" s="1070"/>
      <c r="G11" s="668"/>
      <c r="H11" s="668"/>
      <c r="I11" s="668"/>
      <c r="J11" s="668"/>
      <c r="K11" s="668"/>
      <c r="L11" s="668"/>
      <c r="R11" s="98"/>
      <c r="S11" s="98"/>
      <c r="T11" s="98"/>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98"/>
      <c r="AZ11" s="98"/>
      <c r="BA11" s="98"/>
      <c r="BB11" s="98"/>
      <c r="BC11" s="98"/>
      <c r="BD11" s="98"/>
    </row>
    <row r="12" spans="1:56" s="25" customFormat="1" x14ac:dyDescent="0.2">
      <c r="B12" s="1070"/>
      <c r="C12" s="1070"/>
      <c r="D12" s="1070"/>
      <c r="E12" s="1070"/>
      <c r="F12" s="1070"/>
      <c r="G12" s="668"/>
      <c r="H12" s="668"/>
      <c r="I12" s="668"/>
      <c r="J12" s="668"/>
      <c r="K12" s="668"/>
      <c r="L12" s="668"/>
      <c r="R12" s="98"/>
      <c r="S12" s="98"/>
      <c r="T12" s="98"/>
      <c r="U12" s="98"/>
      <c r="V12" s="98"/>
      <c r="W12" s="98"/>
      <c r="X12" s="98"/>
      <c r="Y12" s="98"/>
      <c r="Z12" s="98"/>
      <c r="AA12" s="98"/>
      <c r="AB12" s="98"/>
      <c r="AC12" s="98"/>
      <c r="AD12" s="98"/>
      <c r="AE12" s="98"/>
      <c r="AF12" s="98"/>
      <c r="AG12" s="98"/>
      <c r="AH12" s="98"/>
      <c r="AI12" s="98"/>
      <c r="AJ12" s="98"/>
      <c r="AK12" s="98"/>
      <c r="AL12" s="98"/>
      <c r="AM12" s="98"/>
      <c r="AN12" s="98"/>
      <c r="AO12" s="98"/>
      <c r="AP12" s="98"/>
      <c r="AQ12" s="98"/>
      <c r="AR12" s="98"/>
      <c r="AS12" s="98"/>
      <c r="AT12" s="98"/>
      <c r="AU12" s="98"/>
      <c r="AV12" s="98"/>
      <c r="AW12" s="98"/>
      <c r="AX12" s="98"/>
      <c r="AY12" s="98"/>
      <c r="AZ12" s="98"/>
      <c r="BA12" s="98"/>
      <c r="BB12" s="98"/>
      <c r="BC12" s="98"/>
      <c r="BD12" s="98"/>
    </row>
    <row r="13" spans="1:56" s="25" customFormat="1" x14ac:dyDescent="0.2">
      <c r="R13" s="98"/>
      <c r="S13" s="98"/>
      <c r="T13" s="98"/>
      <c r="U13" s="98"/>
      <c r="V13" s="98"/>
      <c r="W13" s="98"/>
      <c r="X13" s="98"/>
      <c r="Y13" s="98"/>
      <c r="Z13" s="98"/>
      <c r="AA13" s="98"/>
      <c r="AB13" s="98"/>
      <c r="AC13" s="98"/>
      <c r="AD13" s="98"/>
      <c r="AE13" s="98"/>
      <c r="AF13" s="98"/>
      <c r="AG13" s="98"/>
      <c r="AH13" s="98"/>
      <c r="AI13" s="98"/>
      <c r="AJ13" s="98"/>
      <c r="AK13" s="98"/>
      <c r="AL13" s="98"/>
      <c r="AM13" s="98"/>
      <c r="AN13" s="98"/>
      <c r="AO13" s="98"/>
      <c r="AP13" s="98"/>
      <c r="AQ13" s="98"/>
      <c r="AR13" s="98"/>
      <c r="AS13" s="98"/>
      <c r="AT13" s="98"/>
      <c r="AU13" s="98"/>
      <c r="AV13" s="98"/>
      <c r="AW13" s="98"/>
      <c r="AX13" s="98"/>
      <c r="AY13" s="98"/>
      <c r="AZ13" s="98"/>
      <c r="BA13" s="98"/>
      <c r="BB13" s="98"/>
      <c r="BC13" s="98"/>
      <c r="BD13" s="98"/>
    </row>
    <row r="14" spans="1:56" ht="13.5" thickBot="1" x14ac:dyDescent="0.25">
      <c r="R14" s="671"/>
      <c r="S14" s="671"/>
      <c r="T14" s="671"/>
      <c r="U14" s="665"/>
      <c r="V14" s="665"/>
      <c r="W14" s="671"/>
      <c r="X14" s="671"/>
      <c r="Y14" s="671"/>
      <c r="Z14" s="671"/>
      <c r="AA14" s="671"/>
      <c r="AB14" s="671"/>
      <c r="AC14" s="671"/>
      <c r="AD14" s="671"/>
      <c r="AE14" s="671"/>
      <c r="AF14" s="671"/>
      <c r="AG14" s="671"/>
      <c r="AH14" s="671"/>
      <c r="AI14" s="671"/>
      <c r="AJ14" s="671"/>
      <c r="AK14" s="671"/>
      <c r="AL14" s="671"/>
      <c r="AM14" s="671"/>
      <c r="AN14" s="671"/>
      <c r="AO14" s="671"/>
      <c r="AP14" s="671"/>
      <c r="AQ14" s="671"/>
      <c r="AR14" s="671"/>
      <c r="AS14" s="671"/>
      <c r="AT14" s="671"/>
      <c r="AU14" s="671"/>
      <c r="AV14" s="671"/>
      <c r="AW14" s="671"/>
      <c r="AX14" s="671"/>
      <c r="AY14" s="671"/>
      <c r="AZ14" s="671"/>
      <c r="BA14" s="671"/>
      <c r="BB14" s="671"/>
      <c r="BC14" s="671"/>
      <c r="BD14" s="671"/>
    </row>
    <row r="15" spans="1:56" s="677" customFormat="1" ht="75.75" customHeight="1" thickBot="1" x14ac:dyDescent="0.25">
      <c r="A15" s="672"/>
      <c r="B15" s="673"/>
      <c r="C15" s="673"/>
      <c r="D15" s="674"/>
      <c r="E15" s="675"/>
      <c r="F15" s="1071" t="str">
        <f>"Werkelijke opbrengsten uit periodieke distributienettarieven in boekjaar "&amp;TITELBLAD!F16&amp;" (elektriciteit- afname)"</f>
        <v>Werkelijke opbrengsten uit periodieke distributienettarieven in boekjaar 2025 (elektriciteit- afname)</v>
      </c>
      <c r="G15" s="1072"/>
      <c r="H15" s="1072"/>
      <c r="I15" s="1072"/>
      <c r="J15" s="1072"/>
      <c r="K15" s="1072"/>
      <c r="L15" s="1073"/>
      <c r="M15" s="676" t="s">
        <v>88</v>
      </c>
      <c r="O15" s="678" t="str">
        <f>"Werkelijke opbrengsten m.b.t. endogene kosten in boekjaar "&amp;TITELBLAD!F16&amp;" (elektriciteit-afname)"</f>
        <v>Werkelijke opbrengsten m.b.t. endogene kosten in boekjaar 2025 (elektriciteit-afname)</v>
      </c>
      <c r="Q15" s="678" t="str">
        <f>"Werkelijke opbrengsten m.b.t. exogene kosten in boekjaar "&amp;TITELBLAD!F16&amp;" (elektriciteit-afname)"</f>
        <v>Werkelijke opbrengsten m.b.t. exogene kosten in boekjaar 2025 (elektriciteit-afname)</v>
      </c>
      <c r="R15" s="679"/>
      <c r="S15" s="679"/>
      <c r="T15" s="679"/>
      <c r="U15" s="679"/>
      <c r="V15" s="679"/>
      <c r="W15" s="679"/>
      <c r="X15" s="679"/>
      <c r="Y15" s="679"/>
      <c r="Z15" s="679"/>
      <c r="AA15" s="679"/>
      <c r="AB15" s="679"/>
      <c r="AC15" s="679"/>
      <c r="AD15" s="679"/>
      <c r="AE15" s="679"/>
      <c r="AF15" s="679"/>
      <c r="AG15" s="679"/>
      <c r="AH15" s="679"/>
      <c r="AI15" s="679"/>
      <c r="AJ15" s="679"/>
      <c r="AK15" s="679"/>
      <c r="AL15" s="679"/>
      <c r="AM15" s="679"/>
      <c r="AN15" s="679"/>
      <c r="AO15" s="679"/>
      <c r="AP15" s="679"/>
      <c r="AQ15" s="679"/>
      <c r="AR15" s="679"/>
      <c r="AS15" s="679"/>
      <c r="AT15" s="679"/>
      <c r="AU15" s="679"/>
      <c r="AV15" s="679"/>
      <c r="AW15" s="679"/>
      <c r="AX15" s="679"/>
      <c r="AY15" s="679"/>
      <c r="AZ15" s="679"/>
      <c r="BA15" s="679"/>
      <c r="BB15" s="679"/>
      <c r="BC15" s="679"/>
      <c r="BD15" s="679"/>
    </row>
    <row r="16" spans="1:56" s="681" customFormat="1" ht="27" customHeight="1" thickBot="1" x14ac:dyDescent="0.25">
      <c r="A16" s="680"/>
      <c r="D16" s="682"/>
      <c r="F16" s="120" t="s">
        <v>359</v>
      </c>
      <c r="G16" s="121" t="s">
        <v>434</v>
      </c>
      <c r="H16" s="121" t="s">
        <v>360</v>
      </c>
      <c r="I16" s="121" t="s">
        <v>361</v>
      </c>
      <c r="J16" s="121" t="s">
        <v>362</v>
      </c>
      <c r="K16" s="121" t="s">
        <v>424</v>
      </c>
      <c r="L16" s="122" t="s">
        <v>20</v>
      </c>
      <c r="M16" s="244"/>
      <c r="O16" s="234" t="s">
        <v>280</v>
      </c>
      <c r="Q16" s="234" t="s">
        <v>281</v>
      </c>
      <c r="R16" s="683"/>
      <c r="S16" s="683"/>
      <c r="T16" s="683"/>
      <c r="U16" s="683"/>
      <c r="V16" s="683"/>
      <c r="W16" s="683"/>
      <c r="X16" s="683"/>
      <c r="Y16" s="683"/>
      <c r="Z16" s="683"/>
      <c r="AA16" s="683"/>
      <c r="AB16" s="683"/>
      <c r="AC16" s="683"/>
      <c r="AD16" s="683"/>
      <c r="AE16" s="683"/>
      <c r="AF16" s="683"/>
      <c r="AG16" s="683"/>
      <c r="AH16" s="683"/>
      <c r="AI16" s="683"/>
      <c r="AJ16" s="683"/>
      <c r="AK16" s="683"/>
      <c r="AL16" s="683"/>
      <c r="AM16" s="683"/>
      <c r="AN16" s="683"/>
      <c r="AO16" s="683"/>
      <c r="AP16" s="683"/>
      <c r="AQ16" s="683"/>
      <c r="AR16" s="683"/>
      <c r="AS16" s="683"/>
      <c r="AT16" s="683"/>
      <c r="AU16" s="683"/>
      <c r="AV16" s="683"/>
      <c r="AW16" s="683"/>
      <c r="AX16" s="683"/>
      <c r="AY16" s="683"/>
      <c r="AZ16" s="683"/>
      <c r="BA16" s="683"/>
      <c r="BB16" s="683"/>
      <c r="BC16" s="683"/>
      <c r="BD16" s="683"/>
    </row>
    <row r="17" spans="1:17" ht="16.5" customHeight="1" x14ac:dyDescent="0.2">
      <c r="A17" s="684" t="s">
        <v>67</v>
      </c>
      <c r="B17" s="685" t="s">
        <v>271</v>
      </c>
      <c r="C17" s="685"/>
      <c r="D17" s="686"/>
      <c r="F17" s="298">
        <v>0</v>
      </c>
      <c r="G17" s="299">
        <v>0</v>
      </c>
      <c r="H17" s="299">
        <v>0</v>
      </c>
      <c r="I17" s="299">
        <v>0</v>
      </c>
      <c r="J17" s="299">
        <v>0</v>
      </c>
      <c r="K17" s="299">
        <v>0</v>
      </c>
      <c r="L17" s="123">
        <f>SUM(F17:K17)</f>
        <v>0</v>
      </c>
      <c r="M17" s="300">
        <v>0</v>
      </c>
      <c r="N17" s="687"/>
      <c r="O17" s="11">
        <f>L17*M17</f>
        <v>0</v>
      </c>
      <c r="P17" s="687"/>
      <c r="Q17" s="11">
        <f>L17-O17</f>
        <v>0</v>
      </c>
    </row>
    <row r="18" spans="1:17" s="693" customFormat="1" ht="16.5" customHeight="1" x14ac:dyDescent="0.2">
      <c r="A18" s="688"/>
      <c r="B18" s="689"/>
      <c r="C18" s="690"/>
      <c r="D18" s="125"/>
      <c r="E18" s="691"/>
      <c r="F18" s="126"/>
      <c r="G18" s="127"/>
      <c r="H18" s="127"/>
      <c r="I18" s="127"/>
      <c r="J18" s="127"/>
      <c r="K18" s="127"/>
      <c r="L18" s="128"/>
      <c r="M18" s="245"/>
      <c r="N18" s="692"/>
      <c r="O18" s="129"/>
      <c r="P18" s="692"/>
      <c r="Q18" s="129"/>
    </row>
    <row r="19" spans="1:17" s="693" customFormat="1" ht="16.5" customHeight="1" x14ac:dyDescent="0.2">
      <c r="A19" s="688"/>
      <c r="B19" s="689"/>
      <c r="C19" s="690"/>
      <c r="D19" s="694"/>
      <c r="E19" s="691"/>
      <c r="F19" s="695"/>
      <c r="G19" s="696"/>
      <c r="H19" s="696"/>
      <c r="I19" s="696"/>
      <c r="J19" s="696"/>
      <c r="K19" s="696"/>
      <c r="L19" s="697"/>
      <c r="M19" s="246"/>
      <c r="N19" s="692"/>
      <c r="O19" s="698"/>
      <c r="P19" s="692"/>
      <c r="Q19" s="698"/>
    </row>
    <row r="20" spans="1:17" ht="16.5" customHeight="1" x14ac:dyDescent="0.2">
      <c r="A20" s="684" t="s">
        <v>68</v>
      </c>
      <c r="B20" s="685" t="s">
        <v>71</v>
      </c>
      <c r="C20" s="685"/>
      <c r="D20" s="686"/>
      <c r="F20" s="298">
        <v>0</v>
      </c>
      <c r="G20" s="299">
        <v>0</v>
      </c>
      <c r="H20" s="299">
        <v>0</v>
      </c>
      <c r="I20" s="299">
        <v>0</v>
      </c>
      <c r="J20" s="299">
        <v>0</v>
      </c>
      <c r="K20" s="299">
        <v>0</v>
      </c>
      <c r="L20" s="123">
        <f>SUM(F20:K20)</f>
        <v>0</v>
      </c>
      <c r="M20" s="300">
        <v>0</v>
      </c>
      <c r="N20" s="687"/>
      <c r="O20" s="11">
        <f>L20*M20</f>
        <v>0</v>
      </c>
      <c r="P20" s="687"/>
      <c r="Q20" s="11">
        <f>L20-O20</f>
        <v>0</v>
      </c>
    </row>
    <row r="21" spans="1:17" s="693" customFormat="1" ht="16.5" customHeight="1" x14ac:dyDescent="0.2">
      <c r="A21" s="688"/>
      <c r="B21" s="689"/>
      <c r="C21" s="690"/>
      <c r="D21" s="125"/>
      <c r="E21" s="691"/>
      <c r="F21" s="126"/>
      <c r="G21" s="127"/>
      <c r="H21" s="127"/>
      <c r="I21" s="127"/>
      <c r="J21" s="127"/>
      <c r="K21" s="127"/>
      <c r="L21" s="128"/>
      <c r="M21" s="245"/>
      <c r="N21" s="692"/>
      <c r="O21" s="129"/>
      <c r="P21" s="692"/>
      <c r="Q21" s="129"/>
    </row>
    <row r="22" spans="1:17" s="693" customFormat="1" ht="16.5" customHeight="1" x14ac:dyDescent="0.2">
      <c r="A22" s="688"/>
      <c r="B22" s="689"/>
      <c r="C22" s="690"/>
      <c r="D22" s="694"/>
      <c r="E22" s="691"/>
      <c r="F22" s="695"/>
      <c r="G22" s="696"/>
      <c r="H22" s="696"/>
      <c r="I22" s="696"/>
      <c r="J22" s="696"/>
      <c r="K22" s="696"/>
      <c r="L22" s="697"/>
      <c r="M22" s="246"/>
      <c r="N22" s="692"/>
      <c r="O22" s="698"/>
      <c r="P22" s="692"/>
      <c r="Q22" s="698"/>
    </row>
    <row r="23" spans="1:17" ht="16.5" customHeight="1" x14ac:dyDescent="0.2">
      <c r="A23" s="684" t="s">
        <v>70</v>
      </c>
      <c r="B23" s="685" t="s">
        <v>178</v>
      </c>
      <c r="C23" s="685"/>
      <c r="D23" s="686"/>
      <c r="F23" s="298">
        <v>0</v>
      </c>
      <c r="G23" s="299">
        <v>0</v>
      </c>
      <c r="H23" s="299">
        <v>0</v>
      </c>
      <c r="I23" s="299">
        <v>0</v>
      </c>
      <c r="J23" s="299">
        <v>0</v>
      </c>
      <c r="K23" s="299">
        <v>0</v>
      </c>
      <c r="L23" s="123">
        <f>SUM(F23:K23)</f>
        <v>0</v>
      </c>
      <c r="M23" s="300">
        <v>0</v>
      </c>
      <c r="N23" s="687"/>
      <c r="O23" s="11">
        <f>L23*M23</f>
        <v>0</v>
      </c>
      <c r="P23" s="687"/>
      <c r="Q23" s="11">
        <f>L23-O23</f>
        <v>0</v>
      </c>
    </row>
    <row r="24" spans="1:17" s="693" customFormat="1" ht="16.5" customHeight="1" x14ac:dyDescent="0.2">
      <c r="A24" s="688"/>
      <c r="B24" s="689"/>
      <c r="C24" s="690"/>
      <c r="D24" s="125"/>
      <c r="E24" s="691"/>
      <c r="F24" s="126"/>
      <c r="G24" s="127"/>
      <c r="H24" s="127"/>
      <c r="I24" s="127"/>
      <c r="J24" s="127"/>
      <c r="K24" s="127"/>
      <c r="L24" s="128"/>
      <c r="M24" s="245"/>
      <c r="N24" s="692"/>
      <c r="O24" s="129"/>
      <c r="P24" s="692"/>
      <c r="Q24" s="129"/>
    </row>
    <row r="25" spans="1:17" s="693" customFormat="1" ht="16.5" customHeight="1" x14ac:dyDescent="0.2">
      <c r="A25" s="688"/>
      <c r="B25" s="689"/>
      <c r="C25" s="690"/>
      <c r="D25" s="694"/>
      <c r="E25" s="691"/>
      <c r="F25" s="695"/>
      <c r="G25" s="696"/>
      <c r="H25" s="696"/>
      <c r="I25" s="696"/>
      <c r="J25" s="696"/>
      <c r="K25" s="696"/>
      <c r="L25" s="697"/>
      <c r="M25" s="246"/>
      <c r="N25" s="692"/>
      <c r="O25" s="698"/>
      <c r="P25" s="692"/>
      <c r="Q25" s="698"/>
    </row>
    <row r="26" spans="1:17" ht="16.5" customHeight="1" x14ac:dyDescent="0.2">
      <c r="A26" s="684" t="s">
        <v>72</v>
      </c>
      <c r="B26" s="685" t="s">
        <v>69</v>
      </c>
      <c r="C26" s="685"/>
      <c r="D26" s="699"/>
      <c r="F26" s="298">
        <v>0</v>
      </c>
      <c r="G26" s="299">
        <v>0</v>
      </c>
      <c r="H26" s="299">
        <v>0</v>
      </c>
      <c r="I26" s="299">
        <v>0</v>
      </c>
      <c r="J26" s="299">
        <v>0</v>
      </c>
      <c r="K26" s="299">
        <v>0</v>
      </c>
      <c r="L26" s="123">
        <f>SUM(F26:K26)</f>
        <v>0</v>
      </c>
      <c r="M26" s="300">
        <v>0</v>
      </c>
      <c r="N26" s="700"/>
      <c r="O26" s="11">
        <f>L26*M26</f>
        <v>0</v>
      </c>
      <c r="P26" s="700"/>
      <c r="Q26" s="11">
        <f>L26-O26</f>
        <v>0</v>
      </c>
    </row>
    <row r="27" spans="1:17" ht="16.5" customHeight="1" x14ac:dyDescent="0.2">
      <c r="A27" s="701"/>
      <c r="B27" s="685"/>
      <c r="C27" s="1076"/>
      <c r="D27" s="1077"/>
      <c r="E27" s="702"/>
      <c r="F27" s="118"/>
      <c r="G27" s="119"/>
      <c r="H27" s="119"/>
      <c r="I27" s="119"/>
      <c r="J27" s="119"/>
      <c r="K27" s="119"/>
      <c r="L27" s="123"/>
      <c r="M27" s="247"/>
      <c r="N27" s="700"/>
      <c r="O27" s="12"/>
      <c r="P27" s="700"/>
      <c r="Q27" s="12"/>
    </row>
    <row r="28" spans="1:17" ht="16.5" customHeight="1" x14ac:dyDescent="0.2">
      <c r="A28" s="701"/>
      <c r="B28" s="685"/>
      <c r="C28" s="1076"/>
      <c r="D28" s="1077"/>
      <c r="E28" s="702"/>
      <c r="F28" s="126"/>
      <c r="G28" s="127"/>
      <c r="H28" s="127"/>
      <c r="I28" s="127"/>
      <c r="J28" s="127"/>
      <c r="K28" s="127"/>
      <c r="L28" s="128"/>
      <c r="M28" s="245"/>
      <c r="N28" s="700"/>
      <c r="O28" s="129"/>
      <c r="P28" s="700"/>
      <c r="Q28" s="129"/>
    </row>
    <row r="29" spans="1:17" ht="16.5" customHeight="1" x14ac:dyDescent="0.2">
      <c r="A29" s="684" t="s">
        <v>74</v>
      </c>
      <c r="B29" s="685" t="s">
        <v>272</v>
      </c>
      <c r="C29" s="685"/>
      <c r="D29" s="686"/>
      <c r="F29" s="298">
        <v>0</v>
      </c>
      <c r="G29" s="299">
        <v>0</v>
      </c>
      <c r="H29" s="299">
        <v>0</v>
      </c>
      <c r="I29" s="299">
        <v>0</v>
      </c>
      <c r="J29" s="299">
        <v>0</v>
      </c>
      <c r="K29" s="299">
        <v>0</v>
      </c>
      <c r="L29" s="123">
        <f>SUM(F29:K29)</f>
        <v>0</v>
      </c>
      <c r="M29" s="300">
        <v>0</v>
      </c>
      <c r="N29" s="687"/>
      <c r="O29" s="11">
        <f>L29*M29</f>
        <v>0</v>
      </c>
      <c r="P29" s="687"/>
      <c r="Q29" s="11">
        <f>L29-O29</f>
        <v>0</v>
      </c>
    </row>
    <row r="30" spans="1:17" s="693" customFormat="1" ht="16.5" customHeight="1" x14ac:dyDescent="0.2">
      <c r="A30" s="688"/>
      <c r="B30" s="689"/>
      <c r="C30" s="690"/>
      <c r="D30" s="125"/>
      <c r="E30" s="691"/>
      <c r="F30" s="126"/>
      <c r="G30" s="127"/>
      <c r="H30" s="127"/>
      <c r="I30" s="127"/>
      <c r="J30" s="127"/>
      <c r="K30" s="127"/>
      <c r="L30" s="128"/>
      <c r="M30" s="245"/>
      <c r="N30" s="692"/>
      <c r="O30" s="129"/>
      <c r="P30" s="692"/>
      <c r="Q30" s="129"/>
    </row>
    <row r="31" spans="1:17" s="693" customFormat="1" ht="16.5" customHeight="1" x14ac:dyDescent="0.2">
      <c r="A31" s="688"/>
      <c r="B31" s="689"/>
      <c r="C31" s="690"/>
      <c r="D31" s="694"/>
      <c r="E31" s="691"/>
      <c r="F31" s="695"/>
      <c r="G31" s="696"/>
      <c r="H31" s="696"/>
      <c r="I31" s="696"/>
      <c r="J31" s="696"/>
      <c r="K31" s="696"/>
      <c r="L31" s="697"/>
      <c r="M31" s="246"/>
      <c r="N31" s="692"/>
      <c r="O31" s="698"/>
      <c r="P31" s="692"/>
      <c r="Q31" s="698"/>
    </row>
    <row r="32" spans="1:17" s="704" customFormat="1" ht="17.25" customHeight="1" x14ac:dyDescent="0.2">
      <c r="A32" s="703" t="s">
        <v>123</v>
      </c>
      <c r="B32" s="1074" t="s">
        <v>78</v>
      </c>
      <c r="C32" s="1074"/>
      <c r="D32" s="1075"/>
      <c r="F32" s="724"/>
      <c r="G32" s="725"/>
      <c r="H32" s="725"/>
      <c r="I32" s="725"/>
      <c r="J32" s="725"/>
      <c r="K32" s="725"/>
      <c r="L32" s="130"/>
      <c r="M32" s="726"/>
      <c r="O32" s="136"/>
      <c r="Q32" s="136"/>
    </row>
    <row r="33" spans="1:21" s="704" customFormat="1" x14ac:dyDescent="0.2">
      <c r="A33" s="705"/>
      <c r="B33" s="706"/>
      <c r="C33" s="707"/>
      <c r="D33" s="131"/>
      <c r="F33" s="132"/>
      <c r="G33" s="133"/>
      <c r="H33" s="133"/>
      <c r="I33" s="133"/>
      <c r="J33" s="133"/>
      <c r="K33" s="133"/>
      <c r="L33" s="134"/>
      <c r="M33" s="248"/>
      <c r="O33" s="135"/>
      <c r="Q33" s="135"/>
    </row>
    <row r="34" spans="1:21" s="704" customFormat="1" ht="13.5" thickBot="1" x14ac:dyDescent="0.25">
      <c r="A34" s="705"/>
      <c r="B34" s="706"/>
      <c r="C34" s="707"/>
      <c r="D34" s="131"/>
      <c r="F34" s="132"/>
      <c r="G34" s="133"/>
      <c r="H34" s="133"/>
      <c r="I34" s="133"/>
      <c r="J34" s="133"/>
      <c r="K34" s="133"/>
      <c r="L34" s="134"/>
      <c r="M34" s="249"/>
      <c r="O34" s="135"/>
      <c r="Q34" s="135"/>
    </row>
    <row r="35" spans="1:21" s="712" customFormat="1" ht="16.5" customHeight="1" thickBot="1" x14ac:dyDescent="0.25">
      <c r="A35" s="708"/>
      <c r="B35" s="709" t="s">
        <v>273</v>
      </c>
      <c r="C35" s="710"/>
      <c r="D35" s="711"/>
      <c r="F35" s="713">
        <f>+SUM(F17,F20,F23,F26,F29)</f>
        <v>0</v>
      </c>
      <c r="G35" s="714"/>
      <c r="H35" s="714">
        <f t="shared" ref="H35:L35" si="0">+SUM(H17,H20,H23,H26,H29)</f>
        <v>0</v>
      </c>
      <c r="I35" s="714">
        <f t="shared" si="0"/>
        <v>0</v>
      </c>
      <c r="J35" s="714">
        <f t="shared" si="0"/>
        <v>0</v>
      </c>
      <c r="K35" s="714">
        <f t="shared" si="0"/>
        <v>0</v>
      </c>
      <c r="L35" s="715">
        <f t="shared" si="0"/>
        <v>0</v>
      </c>
      <c r="M35" s="250"/>
      <c r="N35" s="716"/>
      <c r="O35" s="717">
        <f>+SUM(O17,O20,O23,O26,O29)</f>
        <v>0</v>
      </c>
      <c r="P35" s="716"/>
      <c r="Q35" s="717">
        <f>+SUM(Q17,Q20,Q23,Q26,Q29)</f>
        <v>0</v>
      </c>
    </row>
    <row r="36" spans="1:21" s="718" customFormat="1" ht="13.5" customHeight="1" x14ac:dyDescent="0.2">
      <c r="D36" s="719"/>
      <c r="F36" s="720"/>
      <c r="G36" s="720"/>
      <c r="H36" s="720"/>
      <c r="I36" s="720"/>
      <c r="J36" s="720"/>
      <c r="K36" s="720"/>
      <c r="L36" s="720"/>
      <c r="M36" s="720"/>
      <c r="O36" s="720"/>
      <c r="U36" s="721"/>
    </row>
    <row r="37" spans="1:21" s="718" customFormat="1" ht="13.5" customHeight="1" x14ac:dyDescent="0.2">
      <c r="B37" s="722"/>
      <c r="D37" s="719"/>
      <c r="F37" s="723"/>
      <c r="G37" s="723"/>
      <c r="H37" s="723"/>
      <c r="I37" s="723"/>
      <c r="J37" s="723"/>
      <c r="K37" s="723"/>
      <c r="L37" s="723"/>
      <c r="M37" s="723"/>
      <c r="O37" s="723"/>
    </row>
    <row r="38" spans="1:21" s="718" customFormat="1" ht="13.5" customHeight="1" x14ac:dyDescent="0.2">
      <c r="D38" s="719"/>
    </row>
    <row r="39" spans="1:21" ht="13.5" customHeight="1" x14ac:dyDescent="0.2"/>
    <row r="40" spans="1:21" ht="13.5" customHeight="1" x14ac:dyDescent="0.2"/>
    <row r="41" spans="1:21" ht="13.5" customHeight="1" x14ac:dyDescent="0.2"/>
    <row r="42" spans="1:21" ht="17.25" customHeight="1" x14ac:dyDescent="0.2"/>
    <row r="43" spans="1:21" ht="17.25" customHeight="1" x14ac:dyDescent="0.2"/>
  </sheetData>
  <sheetProtection algorithmName="SHA-512" hashValue="9y9vGZoTeSSJmRWDG1X/x3Sn6l+nGU+8qJXxNBDD3nBdoPHcFvGgkCCxCw/eS9KrIIaUfVrWKvZxvvGqh9CVCA==" saltValue="I9tAmp/DWpd7rvA9cKkkHg==" spinCount="100000" sheet="1" objects="1" scenarios="1"/>
  <mergeCells count="6">
    <mergeCell ref="A1:Q1"/>
    <mergeCell ref="B5:F12"/>
    <mergeCell ref="F15:L15"/>
    <mergeCell ref="B32:D32"/>
    <mergeCell ref="C27:D27"/>
    <mergeCell ref="C28:D28"/>
  </mergeCells>
  <pageMargins left="0.55118110236220474" right="0.23622047244094491" top="0.43307086614173229" bottom="0.43307086614173229" header="0.27559055118110237" footer="0.27559055118110237"/>
  <pageSetup paperSize="8" scale="85" orientation="landscape" r:id="rId1"/>
  <headerFooter scaleWithDoc="0" alignWithMargins="0">
    <oddFooter>&amp;C&amp;P/&amp;N</oddFooter>
  </headerFooter>
  <extLst>
    <ext xmlns:x14="http://schemas.microsoft.com/office/spreadsheetml/2009/9/main" uri="{78C0D931-6437-407d-A8EE-F0AAD7539E65}">
      <x14:conditionalFormattings>
        <x14:conditionalFormatting xmlns:xm="http://schemas.microsoft.com/office/excel/2006/main">
          <x14:cfRule type="expression" priority="1" id="{00000000-000E-0000-0B00-000001000000}">
            <xm:f>TITELBLAD!$G$16="ex-ante"</xm:f>
            <x14:dxf>
              <fill>
                <patternFill patternType="lightUp"/>
              </fill>
            </x14:dxf>
          </x14:cfRule>
          <x14:cfRule type="expression" priority="2" id="{00000000-000E-0000-0B00-000002000000}">
            <xm:f>TITELBLAD!$D$10="aardgas"</xm:f>
            <x14:dxf>
              <fill>
                <patternFill patternType="lightUp"/>
              </fill>
            </x14:dxf>
          </x14:cfRule>
          <xm:sqref>A1:XFD1048576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4">
    <pageSetUpPr fitToPage="1"/>
  </sheetPr>
  <dimension ref="A1:BG36"/>
  <sheetViews>
    <sheetView zoomScale="115" zoomScaleNormal="115" workbookViewId="0">
      <selection sqref="A1:P1"/>
    </sheetView>
  </sheetViews>
  <sheetFormatPr defaultColWidth="9.28515625" defaultRowHeight="12.75" x14ac:dyDescent="0.2"/>
  <cols>
    <col min="1" max="1" width="7.28515625" style="736" customWidth="1"/>
    <col min="2" max="2" width="7" style="736" customWidth="1"/>
    <col min="3" max="3" width="30.5703125" style="736" customWidth="1"/>
    <col min="4" max="4" width="10.28515625" style="737" customWidth="1"/>
    <col min="5" max="11" width="20.7109375" style="737" customWidth="1"/>
    <col min="12" max="12" width="20.28515625" style="737" customWidth="1"/>
    <col min="13" max="13" width="2" style="736" customWidth="1"/>
    <col min="14" max="14" width="25.7109375" style="737" customWidth="1"/>
    <col min="15" max="15" width="2" style="736" customWidth="1"/>
    <col min="16" max="16" width="25.7109375" style="736" customWidth="1"/>
    <col min="17" max="16384" width="9.28515625" style="736"/>
  </cols>
  <sheetData>
    <row r="1" spans="1:59" s="728" customFormat="1" ht="18.75" thickBot="1" x14ac:dyDescent="0.25">
      <c r="A1" s="1023" t="str">
        <f>"TABEL 5D: Werkelijke opbrengsten uit periodieke distributienettarieven in boekjaar "&amp;TITELBLAD!F16&amp;" (elektriciteit-injectie)"</f>
        <v>TABEL 5D: Werkelijke opbrengsten uit periodieke distributienettarieven in boekjaar 2025 (elektriciteit-injectie)</v>
      </c>
      <c r="B1" s="1024"/>
      <c r="C1" s="1024"/>
      <c r="D1" s="1024"/>
      <c r="E1" s="1024"/>
      <c r="F1" s="1024"/>
      <c r="G1" s="1024"/>
      <c r="H1" s="1024"/>
      <c r="I1" s="1024"/>
      <c r="J1" s="1024"/>
      <c r="K1" s="1024"/>
      <c r="L1" s="1024"/>
      <c r="M1" s="1024"/>
      <c r="N1" s="1024"/>
      <c r="O1" s="1024"/>
      <c r="P1" s="1025"/>
      <c r="Q1" s="727"/>
      <c r="R1" s="727"/>
      <c r="S1" s="727"/>
      <c r="T1" s="727"/>
      <c r="U1" s="727"/>
      <c r="V1" s="727"/>
      <c r="W1" s="727"/>
      <c r="X1" s="727"/>
      <c r="Y1" s="727"/>
    </row>
    <row r="2" spans="1:59" s="731" customFormat="1" ht="11.25" x14ac:dyDescent="0.2">
      <c r="A2" s="729"/>
      <c r="B2" s="729"/>
      <c r="C2" s="729"/>
      <c r="D2" s="730"/>
      <c r="E2" s="730"/>
      <c r="F2" s="730"/>
      <c r="G2" s="730"/>
      <c r="H2" s="730"/>
      <c r="I2" s="730"/>
      <c r="J2" s="730"/>
      <c r="K2" s="730"/>
      <c r="L2" s="730"/>
      <c r="N2" s="730"/>
      <c r="Q2" s="732"/>
      <c r="R2" s="732"/>
      <c r="S2" s="732"/>
      <c r="T2" s="732"/>
      <c r="U2" s="732"/>
      <c r="V2" s="732"/>
      <c r="W2" s="732"/>
      <c r="X2" s="732"/>
      <c r="Y2" s="732"/>
    </row>
    <row r="3" spans="1:59" s="25" customFormat="1" x14ac:dyDescent="0.2">
      <c r="Q3" s="98"/>
      <c r="R3" s="98"/>
      <c r="S3" s="98"/>
      <c r="T3" s="98"/>
      <c r="U3" s="98"/>
      <c r="V3" s="98"/>
      <c r="W3" s="98"/>
      <c r="X3" s="98"/>
      <c r="Y3" s="98"/>
    </row>
    <row r="4" spans="1:59" s="25" customFormat="1" x14ac:dyDescent="0.2">
      <c r="B4" s="124" t="s">
        <v>92</v>
      </c>
      <c r="L4" s="98"/>
      <c r="M4" s="98"/>
      <c r="N4" s="98"/>
      <c r="O4" s="98"/>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c r="BD4" s="98"/>
      <c r="BE4" s="98"/>
      <c r="BF4" s="98"/>
      <c r="BG4" s="98"/>
    </row>
    <row r="5" spans="1:59" s="25" customFormat="1" ht="12.6" customHeight="1" x14ac:dyDescent="0.2">
      <c r="B5" s="1070" t="s">
        <v>364</v>
      </c>
      <c r="C5" s="1070"/>
      <c r="D5" s="1070"/>
      <c r="E5" s="1070"/>
      <c r="F5" s="1070"/>
      <c r="G5" s="1070"/>
      <c r="H5" s="1070"/>
      <c r="I5" s="556"/>
      <c r="J5" s="556"/>
      <c r="K5" s="556"/>
      <c r="L5" s="733"/>
      <c r="M5" s="98"/>
      <c r="N5" s="98"/>
      <c r="O5" s="98"/>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row>
    <row r="6" spans="1:59" s="25" customFormat="1" ht="12.6" customHeight="1" x14ac:dyDescent="0.2">
      <c r="B6" s="1070"/>
      <c r="C6" s="1070"/>
      <c r="D6" s="1070"/>
      <c r="E6" s="1070"/>
      <c r="F6" s="1070"/>
      <c r="G6" s="1070"/>
      <c r="H6" s="1070"/>
      <c r="I6" s="556"/>
      <c r="J6" s="556"/>
      <c r="K6" s="556"/>
      <c r="L6" s="733"/>
      <c r="M6" s="98"/>
      <c r="N6" s="98"/>
      <c r="O6" s="98"/>
      <c r="P6" s="98"/>
      <c r="Q6" s="98"/>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row>
    <row r="7" spans="1:59" s="25" customFormat="1" ht="12.6" customHeight="1" x14ac:dyDescent="0.2">
      <c r="B7" s="1070"/>
      <c r="C7" s="1070"/>
      <c r="D7" s="1070"/>
      <c r="E7" s="1070"/>
      <c r="F7" s="1070"/>
      <c r="G7" s="1070"/>
      <c r="H7" s="1070"/>
      <c r="I7" s="556"/>
      <c r="J7" s="556"/>
      <c r="K7" s="556"/>
      <c r="L7" s="733"/>
      <c r="M7" s="98"/>
      <c r="N7" s="98"/>
      <c r="O7" s="98"/>
      <c r="P7" s="98"/>
      <c r="Q7" s="98"/>
      <c r="R7" s="98"/>
      <c r="S7" s="98"/>
      <c r="T7" s="98"/>
      <c r="U7" s="98"/>
      <c r="V7" s="98"/>
      <c r="W7" s="98"/>
      <c r="X7" s="98"/>
      <c r="Y7" s="98"/>
      <c r="Z7" s="98"/>
      <c r="AA7" s="98"/>
      <c r="AB7" s="98"/>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row>
    <row r="8" spans="1:59" s="25" customFormat="1" ht="12.6" customHeight="1" x14ac:dyDescent="0.2">
      <c r="B8" s="1070"/>
      <c r="C8" s="1070"/>
      <c r="D8" s="1070"/>
      <c r="E8" s="1070"/>
      <c r="F8" s="1070"/>
      <c r="G8" s="1070"/>
      <c r="H8" s="1070"/>
      <c r="I8" s="733"/>
      <c r="J8" s="556"/>
      <c r="K8" s="733"/>
      <c r="L8" s="733"/>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row>
    <row r="9" spans="1:59" s="25" customFormat="1" ht="12.6" customHeight="1" x14ac:dyDescent="0.2">
      <c r="B9" s="1070"/>
      <c r="C9" s="1070"/>
      <c r="D9" s="1070"/>
      <c r="E9" s="1070"/>
      <c r="F9" s="1070"/>
      <c r="G9" s="1070"/>
      <c r="H9" s="1070"/>
      <c r="I9" s="733"/>
      <c r="J9" s="556"/>
      <c r="K9" s="733"/>
      <c r="L9" s="733"/>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row>
    <row r="10" spans="1:59" s="25" customFormat="1" ht="12.6" customHeight="1" x14ac:dyDescent="0.2">
      <c r="B10" s="1070"/>
      <c r="C10" s="1070"/>
      <c r="D10" s="1070"/>
      <c r="E10" s="1070"/>
      <c r="F10" s="1070"/>
      <c r="G10" s="1070"/>
      <c r="H10" s="1070"/>
      <c r="I10" s="733"/>
      <c r="J10" s="556"/>
      <c r="K10" s="733"/>
      <c r="L10" s="733"/>
      <c r="M10" s="98"/>
      <c r="N10" s="98"/>
      <c r="O10" s="98"/>
      <c r="P10" s="98"/>
      <c r="Q10" s="9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c r="BE10" s="98"/>
      <c r="BF10" s="98"/>
      <c r="BG10" s="98"/>
    </row>
    <row r="11" spans="1:59" s="25" customFormat="1" ht="12.6" customHeight="1" x14ac:dyDescent="0.2">
      <c r="B11" s="1070"/>
      <c r="C11" s="1070"/>
      <c r="D11" s="1070"/>
      <c r="E11" s="1070"/>
      <c r="F11" s="1070"/>
      <c r="G11" s="1070"/>
      <c r="H11" s="1070"/>
      <c r="I11" s="733"/>
      <c r="J11" s="556"/>
      <c r="K11" s="733"/>
      <c r="L11" s="733"/>
      <c r="M11" s="98"/>
      <c r="N11" s="98"/>
      <c r="O11" s="98"/>
      <c r="P11" s="98"/>
      <c r="Q11" s="98"/>
      <c r="R11" s="98"/>
      <c r="S11" s="98"/>
      <c r="T11" s="98"/>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98"/>
      <c r="AZ11" s="98"/>
      <c r="BA11" s="98"/>
      <c r="BB11" s="98"/>
      <c r="BC11" s="98"/>
      <c r="BD11" s="98"/>
      <c r="BE11" s="98"/>
      <c r="BF11" s="98"/>
      <c r="BG11" s="98"/>
    </row>
    <row r="12" spans="1:59" s="25" customFormat="1" ht="12.6" customHeight="1" x14ac:dyDescent="0.2">
      <c r="B12" s="1070"/>
      <c r="C12" s="1070"/>
      <c r="D12" s="1070"/>
      <c r="E12" s="1070"/>
      <c r="F12" s="1070"/>
      <c r="G12" s="1070"/>
      <c r="H12" s="1070"/>
      <c r="I12" s="556"/>
      <c r="J12" s="556"/>
      <c r="K12" s="556"/>
      <c r="L12" s="733"/>
      <c r="M12" s="98"/>
      <c r="N12" s="98"/>
      <c r="O12" s="98"/>
      <c r="P12" s="98"/>
      <c r="Q12" s="98"/>
      <c r="R12" s="98"/>
      <c r="S12" s="98"/>
      <c r="T12" s="98"/>
      <c r="U12" s="98"/>
      <c r="V12" s="98"/>
      <c r="W12" s="98"/>
      <c r="X12" s="98"/>
      <c r="Y12" s="98"/>
      <c r="Z12" s="98"/>
      <c r="AA12" s="98"/>
      <c r="AB12" s="98"/>
      <c r="AC12" s="98"/>
      <c r="AD12" s="98"/>
      <c r="AE12" s="98"/>
      <c r="AF12" s="98"/>
      <c r="AG12" s="98"/>
      <c r="AH12" s="98"/>
      <c r="AI12" s="98"/>
      <c r="AJ12" s="98"/>
      <c r="AK12" s="98"/>
      <c r="AL12" s="98"/>
      <c r="AM12" s="98"/>
      <c r="AN12" s="98"/>
      <c r="AO12" s="98"/>
      <c r="AP12" s="98"/>
      <c r="AQ12" s="98"/>
      <c r="AR12" s="98"/>
      <c r="AS12" s="98"/>
      <c r="AT12" s="98"/>
      <c r="AU12" s="98"/>
      <c r="AV12" s="98"/>
      <c r="AW12" s="98"/>
      <c r="AX12" s="98"/>
      <c r="AY12" s="98"/>
      <c r="AZ12" s="98"/>
      <c r="BA12" s="98"/>
      <c r="BB12" s="98"/>
      <c r="BC12" s="98"/>
      <c r="BD12" s="98"/>
      <c r="BE12" s="98"/>
      <c r="BF12" s="98"/>
      <c r="BG12" s="98"/>
    </row>
    <row r="13" spans="1:59" s="25" customFormat="1" ht="32.25" customHeight="1" x14ac:dyDescent="0.2">
      <c r="B13" s="1070"/>
      <c r="C13" s="1070"/>
      <c r="D13" s="1070"/>
      <c r="E13" s="1070"/>
      <c r="F13" s="1070"/>
      <c r="G13" s="1070"/>
      <c r="H13" s="1070"/>
      <c r="I13" s="556"/>
      <c r="J13" s="556"/>
      <c r="K13" s="556"/>
      <c r="L13" s="733"/>
      <c r="M13" s="98"/>
      <c r="N13" s="98"/>
      <c r="O13" s="98"/>
      <c r="P13" s="98"/>
      <c r="Q13" s="98"/>
      <c r="R13" s="50"/>
      <c r="S13" s="50"/>
      <c r="T13" s="50"/>
      <c r="U13" s="50"/>
      <c r="V13" s="50"/>
      <c r="W13" s="98"/>
      <c r="X13" s="98"/>
      <c r="Y13" s="98"/>
      <c r="Z13" s="98"/>
      <c r="AA13" s="98"/>
      <c r="AB13" s="98"/>
      <c r="AC13" s="98"/>
      <c r="AD13" s="98"/>
      <c r="AE13" s="98"/>
      <c r="AF13" s="98"/>
      <c r="AG13" s="98"/>
      <c r="AH13" s="98"/>
      <c r="AI13" s="98"/>
      <c r="AJ13" s="98"/>
      <c r="AK13" s="98"/>
      <c r="AL13" s="98"/>
      <c r="AM13" s="98"/>
      <c r="AN13" s="98"/>
      <c r="AO13" s="98"/>
      <c r="AP13" s="98"/>
      <c r="AQ13" s="98"/>
      <c r="AR13" s="98"/>
      <c r="AS13" s="98"/>
      <c r="AT13" s="98"/>
      <c r="AU13" s="98"/>
      <c r="AV13" s="98"/>
      <c r="AW13" s="98"/>
      <c r="AX13" s="98"/>
      <c r="AY13" s="98"/>
      <c r="AZ13" s="98"/>
      <c r="BA13" s="98"/>
      <c r="BB13" s="98"/>
      <c r="BC13" s="98"/>
      <c r="BD13" s="98"/>
      <c r="BE13" s="98"/>
      <c r="BF13" s="98"/>
      <c r="BG13" s="98"/>
    </row>
    <row r="14" spans="1:59" s="25" customFormat="1" x14ac:dyDescent="0.2">
      <c r="Q14" s="98"/>
      <c r="R14" s="50"/>
      <c r="S14" s="734"/>
      <c r="T14" s="50"/>
      <c r="U14" s="50"/>
      <c r="V14" s="50"/>
      <c r="W14" s="98"/>
      <c r="X14" s="98"/>
      <c r="Y14" s="98"/>
    </row>
    <row r="15" spans="1:59" ht="18.75" thickBot="1" x14ac:dyDescent="0.25">
      <c r="A15" s="735"/>
      <c r="Q15" s="738"/>
      <c r="R15" s="734"/>
      <c r="S15" s="734"/>
      <c r="T15" s="734"/>
      <c r="U15" s="734"/>
      <c r="V15" s="734"/>
      <c r="W15" s="738"/>
      <c r="X15" s="738"/>
      <c r="Y15" s="738"/>
    </row>
    <row r="16" spans="1:59" s="746" customFormat="1" ht="60.75" customHeight="1" thickBot="1" x14ac:dyDescent="0.25">
      <c r="A16" s="739"/>
      <c r="B16" s="740"/>
      <c r="C16" s="740"/>
      <c r="D16" s="741"/>
      <c r="E16" s="1071" t="str">
        <f>"Werkelijke opbrengsten uit periodieke distributienettarieven in boekjaar "&amp;TITELBLAD!F16&amp;" (elektriciteit- injectie)"</f>
        <v>Werkelijke opbrengsten uit periodieke distributienettarieven in boekjaar 2025 (elektriciteit- injectie)</v>
      </c>
      <c r="F16" s="1072"/>
      <c r="G16" s="1072"/>
      <c r="H16" s="1072"/>
      <c r="I16" s="1072"/>
      <c r="J16" s="1072"/>
      <c r="K16" s="1072"/>
      <c r="L16" s="742" t="s">
        <v>88</v>
      </c>
      <c r="M16" s="736"/>
      <c r="N16" s="743" t="str">
        <f>"Werkelijke opbrengsten m.b.t. endogene kosten in boekjaar "&amp;TITELBLAD!F16&amp;" (elektriciteit-injectie)"</f>
        <v>Werkelijke opbrengsten m.b.t. endogene kosten in boekjaar 2025 (elektriciteit-injectie)</v>
      </c>
      <c r="O16" s="736"/>
      <c r="P16" s="743" t="str">
        <f>"Werkelijke opbrengsten m.b.t. exogene kosten in boekjaar "&amp;TITELBLAD!F16&amp;" (elektriciteit-injectie)"</f>
        <v>Werkelijke opbrengsten m.b.t. exogene kosten in boekjaar 2025 (elektriciteit-injectie)</v>
      </c>
      <c r="Q16" s="744"/>
      <c r="R16" s="745"/>
      <c r="S16" s="745"/>
      <c r="T16" s="745"/>
      <c r="U16" s="734"/>
      <c r="V16" s="734"/>
      <c r="W16" s="744"/>
      <c r="X16" s="744"/>
      <c r="Y16" s="744"/>
    </row>
    <row r="17" spans="1:23" s="755" customFormat="1" ht="28.5" customHeight="1" thickBot="1" x14ac:dyDescent="0.25">
      <c r="A17" s="747"/>
      <c r="B17" s="748"/>
      <c r="C17" s="748"/>
      <c r="D17" s="749"/>
      <c r="E17" s="120" t="s">
        <v>359</v>
      </c>
      <c r="F17" s="121" t="s">
        <v>434</v>
      </c>
      <c r="G17" s="121" t="s">
        <v>360</v>
      </c>
      <c r="H17" s="121" t="s">
        <v>361</v>
      </c>
      <c r="I17" s="121" t="s">
        <v>362</v>
      </c>
      <c r="J17" s="121" t="s">
        <v>424</v>
      </c>
      <c r="K17" s="750" t="s">
        <v>20</v>
      </c>
      <c r="L17" s="751"/>
      <c r="M17" s="736"/>
      <c r="N17" s="752" t="s">
        <v>280</v>
      </c>
      <c r="O17" s="753"/>
      <c r="P17" s="752" t="s">
        <v>281</v>
      </c>
      <c r="Q17" s="754"/>
      <c r="R17" s="754"/>
      <c r="S17" s="754"/>
      <c r="T17" s="754"/>
      <c r="U17" s="754"/>
      <c r="V17" s="754"/>
      <c r="W17" s="754"/>
    </row>
    <row r="18" spans="1:23" ht="16.5" customHeight="1" x14ac:dyDescent="0.2">
      <c r="A18" s="756"/>
      <c r="B18" s="757"/>
      <c r="C18" s="758"/>
      <c r="D18" s="759"/>
      <c r="E18" s="760"/>
      <c r="F18" s="761"/>
      <c r="G18" s="761"/>
      <c r="H18" s="761"/>
      <c r="I18" s="761"/>
      <c r="J18" s="761"/>
      <c r="K18" s="762"/>
      <c r="L18" s="763"/>
      <c r="N18" s="764"/>
      <c r="P18" s="764"/>
      <c r="Q18" s="738"/>
      <c r="R18" s="738"/>
      <c r="S18" s="738"/>
      <c r="T18" s="738"/>
      <c r="U18" s="738"/>
      <c r="V18" s="738"/>
      <c r="W18" s="738"/>
    </row>
    <row r="19" spans="1:23" ht="16.5" customHeight="1" x14ac:dyDescent="0.2">
      <c r="A19" s="765"/>
      <c r="B19" s="766"/>
      <c r="C19" s="767"/>
      <c r="D19" s="768"/>
      <c r="E19" s="769"/>
      <c r="F19" s="770"/>
      <c r="G19" s="770"/>
      <c r="H19" s="770"/>
      <c r="I19" s="770"/>
      <c r="J19" s="770"/>
      <c r="K19" s="771"/>
      <c r="L19" s="772"/>
      <c r="N19" s="773"/>
      <c r="P19" s="773"/>
      <c r="Q19" s="738"/>
      <c r="R19" s="738"/>
      <c r="S19" s="738"/>
      <c r="T19" s="738"/>
      <c r="U19" s="738"/>
      <c r="V19" s="738"/>
      <c r="W19" s="738"/>
    </row>
    <row r="20" spans="1:23" ht="16.5" customHeight="1" x14ac:dyDescent="0.2">
      <c r="A20" s="765" t="s">
        <v>67</v>
      </c>
      <c r="B20" s="757" t="s">
        <v>271</v>
      </c>
      <c r="D20" s="768"/>
      <c r="E20" s="298">
        <v>0</v>
      </c>
      <c r="F20" s="299">
        <v>0</v>
      </c>
      <c r="G20" s="299">
        <v>0</v>
      </c>
      <c r="H20" s="299">
        <v>0</v>
      </c>
      <c r="I20" s="299">
        <v>0</v>
      </c>
      <c r="J20" s="299">
        <v>0</v>
      </c>
      <c r="K20" s="123">
        <f>SUM(E20:J20)</f>
        <v>0</v>
      </c>
      <c r="L20" s="301">
        <v>0</v>
      </c>
      <c r="N20" s="11">
        <f>+K20*L20</f>
        <v>0</v>
      </c>
      <c r="P20" s="11">
        <f>+K20-N20</f>
        <v>0</v>
      </c>
      <c r="Q20" s="738"/>
      <c r="R20" s="738"/>
      <c r="S20" s="738"/>
      <c r="T20" s="738"/>
      <c r="U20" s="738"/>
      <c r="V20" s="738"/>
      <c r="W20" s="738"/>
    </row>
    <row r="21" spans="1:23" ht="16.5" customHeight="1" x14ac:dyDescent="0.2">
      <c r="A21" s="774"/>
      <c r="B21" s="775"/>
      <c r="C21" s="775"/>
      <c r="D21" s="125"/>
      <c r="E21" s="139"/>
      <c r="F21" s="141"/>
      <c r="G21" s="141"/>
      <c r="H21" s="141"/>
      <c r="I21" s="141"/>
      <c r="J21" s="141"/>
      <c r="K21" s="143"/>
      <c r="L21" s="241"/>
      <c r="N21" s="13"/>
      <c r="P21" s="13"/>
      <c r="Q21" s="738"/>
      <c r="R21" s="738"/>
      <c r="S21" s="738"/>
      <c r="T21" s="738"/>
      <c r="U21" s="738"/>
      <c r="V21" s="738"/>
      <c r="W21" s="738"/>
    </row>
    <row r="22" spans="1:23" ht="16.5" customHeight="1" x14ac:dyDescent="0.2">
      <c r="A22" s="774"/>
      <c r="B22" s="775"/>
      <c r="C22" s="775"/>
      <c r="D22" s="125"/>
      <c r="E22" s="140"/>
      <c r="F22" s="142"/>
      <c r="G22" s="142"/>
      <c r="H22" s="142"/>
      <c r="I22" s="142"/>
      <c r="J22" s="142"/>
      <c r="K22" s="138"/>
      <c r="L22" s="242"/>
      <c r="N22" s="137"/>
      <c r="P22" s="137"/>
      <c r="Q22" s="738"/>
      <c r="R22" s="738"/>
      <c r="S22" s="738"/>
      <c r="T22" s="738"/>
      <c r="U22" s="738"/>
      <c r="V22" s="738"/>
      <c r="W22" s="738"/>
    </row>
    <row r="23" spans="1:23" ht="14.25" customHeight="1" x14ac:dyDescent="0.2">
      <c r="A23" s="774" t="s">
        <v>68</v>
      </c>
      <c r="B23" s="1078" t="s">
        <v>178</v>
      </c>
      <c r="C23" s="1078"/>
      <c r="D23" s="1079"/>
      <c r="E23" s="298">
        <v>0</v>
      </c>
      <c r="F23" s="299">
        <v>0</v>
      </c>
      <c r="G23" s="299">
        <v>0</v>
      </c>
      <c r="H23" s="299">
        <v>0</v>
      </c>
      <c r="I23" s="299">
        <v>0</v>
      </c>
      <c r="J23" s="299">
        <v>0</v>
      </c>
      <c r="K23" s="123">
        <f>SUM(E23:J23)</f>
        <v>0</v>
      </c>
      <c r="L23" s="301">
        <v>0</v>
      </c>
      <c r="M23" s="753"/>
      <c r="N23" s="11">
        <f>+K23*L23</f>
        <v>0</v>
      </c>
      <c r="O23" s="753"/>
      <c r="P23" s="11">
        <f>+K23-N23</f>
        <v>0</v>
      </c>
      <c r="Q23" s="738"/>
      <c r="R23" s="738"/>
      <c r="S23" s="738"/>
      <c r="T23" s="738"/>
      <c r="U23" s="738"/>
      <c r="V23" s="738"/>
      <c r="W23" s="738"/>
    </row>
    <row r="24" spans="1:23" ht="16.5" customHeight="1" x14ac:dyDescent="0.2">
      <c r="A24" s="776"/>
      <c r="B24" s="777"/>
      <c r="C24" s="707"/>
      <c r="D24" s="768"/>
      <c r="E24" s="139"/>
      <c r="F24" s="141"/>
      <c r="G24" s="141"/>
      <c r="H24" s="141"/>
      <c r="I24" s="141"/>
      <c r="J24" s="141"/>
      <c r="K24" s="143"/>
      <c r="L24" s="243"/>
      <c r="N24" s="13"/>
      <c r="P24" s="13"/>
    </row>
    <row r="25" spans="1:23" s="755" customFormat="1" ht="16.5" customHeight="1" thickBot="1" x14ac:dyDescent="0.25">
      <c r="A25" s="778"/>
      <c r="B25" s="779"/>
      <c r="C25" s="779"/>
      <c r="D25" s="780"/>
      <c r="E25" s="781"/>
      <c r="F25" s="782"/>
      <c r="G25" s="782"/>
      <c r="H25" s="782"/>
      <c r="I25" s="782"/>
      <c r="J25" s="782"/>
      <c r="K25" s="783"/>
      <c r="L25" s="784"/>
      <c r="N25" s="785"/>
      <c r="P25" s="785"/>
    </row>
    <row r="26" spans="1:23" s="795" customFormat="1" ht="16.5" customHeight="1" thickBot="1" x14ac:dyDescent="0.25">
      <c r="A26" s="786"/>
      <c r="B26" s="787" t="s">
        <v>274</v>
      </c>
      <c r="C26" s="788"/>
      <c r="D26" s="789"/>
      <c r="E26" s="790">
        <f>+SUM(E23,E20)</f>
        <v>0</v>
      </c>
      <c r="F26" s="791">
        <f t="shared" ref="F26" si="0">+SUM(F23,F20)</f>
        <v>0</v>
      </c>
      <c r="G26" s="791">
        <f t="shared" ref="G26:K26" si="1">+SUM(G23,G20)</f>
        <v>0</v>
      </c>
      <c r="H26" s="791">
        <f>+SUM(H23,H20)</f>
        <v>0</v>
      </c>
      <c r="I26" s="791">
        <f t="shared" si="1"/>
        <v>0</v>
      </c>
      <c r="J26" s="791">
        <f t="shared" si="1"/>
        <v>0</v>
      </c>
      <c r="K26" s="792">
        <f t="shared" si="1"/>
        <v>0</v>
      </c>
      <c r="L26" s="793"/>
      <c r="M26" s="755"/>
      <c r="N26" s="794">
        <f>+SUM(N23,N20)</f>
        <v>0</v>
      </c>
      <c r="O26" s="755"/>
      <c r="P26" s="794">
        <f>+SUM(P23,P20)</f>
        <v>0</v>
      </c>
    </row>
    <row r="27" spans="1:23" s="796" customFormat="1" ht="13.5" customHeight="1" x14ac:dyDescent="0.2">
      <c r="C27" s="797"/>
      <c r="M27" s="755"/>
      <c r="O27" s="755"/>
    </row>
    <row r="28" spans="1:23" s="796" customFormat="1" ht="13.5" customHeight="1" x14ac:dyDescent="0.2">
      <c r="D28" s="798"/>
      <c r="E28" s="798"/>
      <c r="F28" s="798"/>
      <c r="G28" s="798"/>
      <c r="H28" s="798"/>
      <c r="I28" s="798"/>
      <c r="J28" s="798"/>
      <c r="K28" s="798"/>
      <c r="L28" s="798"/>
      <c r="N28" s="798"/>
    </row>
    <row r="29" spans="1:23" s="796" customFormat="1" ht="13.5" customHeight="1" x14ac:dyDescent="0.2">
      <c r="D29" s="798"/>
      <c r="E29" s="798"/>
      <c r="F29" s="798"/>
      <c r="G29" s="798"/>
      <c r="H29" s="798"/>
      <c r="I29" s="798"/>
      <c r="J29" s="798"/>
      <c r="K29" s="798"/>
      <c r="L29" s="798"/>
      <c r="N29" s="798"/>
    </row>
    <row r="30" spans="1:23" s="796" customFormat="1" ht="13.5" customHeight="1" x14ac:dyDescent="0.2">
      <c r="D30" s="798"/>
      <c r="E30" s="798"/>
      <c r="F30" s="798"/>
      <c r="G30" s="798"/>
      <c r="H30" s="798"/>
      <c r="I30" s="798"/>
      <c r="J30" s="798"/>
      <c r="K30" s="798"/>
      <c r="L30" s="798"/>
      <c r="N30" s="798"/>
    </row>
    <row r="31" spans="1:23" s="796" customFormat="1" ht="13.5" customHeight="1" x14ac:dyDescent="0.2">
      <c r="D31" s="798"/>
      <c r="E31" s="798"/>
      <c r="F31" s="798"/>
      <c r="G31" s="798"/>
      <c r="H31" s="798"/>
      <c r="I31" s="798"/>
      <c r="J31" s="798"/>
      <c r="K31" s="798"/>
      <c r="L31" s="798"/>
      <c r="N31" s="798"/>
    </row>
    <row r="32" spans="1:23" ht="13.5" customHeight="1" x14ac:dyDescent="0.2">
      <c r="M32" s="796"/>
      <c r="O32" s="796"/>
    </row>
    <row r="33" spans="13:15" ht="13.5" customHeight="1" x14ac:dyDescent="0.2">
      <c r="M33" s="796"/>
      <c r="O33" s="796"/>
    </row>
    <row r="34" spans="13:15" ht="13.5" customHeight="1" x14ac:dyDescent="0.2">
      <c r="M34" s="796"/>
      <c r="O34" s="796"/>
    </row>
    <row r="35" spans="13:15" ht="17.25" customHeight="1" x14ac:dyDescent="0.2"/>
    <row r="36" spans="13:15" ht="17.25" customHeight="1" x14ac:dyDescent="0.2"/>
  </sheetData>
  <sheetProtection algorithmName="SHA-512" hashValue="s9H3KcWNRUGdyxx9Oyyd9YiJtNuuXsEbnyZbQijfbSSmLvALrv3nBje9Ffkn7Oxsl9C+Ls5bKtia1XGBwYKxJA==" saltValue="4nMRhC4VapiNvaKzSj3Z4g==" spinCount="100000" sheet="1" objects="1" scenarios="1"/>
  <mergeCells count="4">
    <mergeCell ref="B23:D23"/>
    <mergeCell ref="A1:P1"/>
    <mergeCell ref="E16:K16"/>
    <mergeCell ref="B5:H13"/>
  </mergeCells>
  <conditionalFormatting sqref="E17:J17">
    <cfRule type="expression" dxfId="25" priority="3">
      <formula>$V$2="ex-ante"</formula>
    </cfRule>
    <cfRule type="expression" dxfId="24" priority="4">
      <formula>$S$1="aardgas"</formula>
    </cfRule>
  </conditionalFormatting>
  <pageMargins left="7.874015748031496E-2" right="7.874015748031496E-2" top="0.39370078740157483" bottom="0.39370078740157483" header="0.31496062992125984" footer="0.31496062992125984"/>
  <pageSetup paperSize="8" orientation="landscape" r:id="rId1"/>
  <headerFooter alignWithMargins="0">
    <oddFooter>&amp;L&amp;"Arial,Bold Italic"&amp;8&amp;F&amp;C&amp;"Arial,Bold Italic"&amp;8&amp;A&amp;"Arial,Regular"&amp;10
&amp;R&amp;"Arial,Bold Italic"&amp;8&amp;D
Pagina 1 / 3</oddFooter>
  </headerFooter>
  <extLst>
    <ext xmlns:x14="http://schemas.microsoft.com/office/spreadsheetml/2009/9/main" uri="{78C0D931-6437-407d-A8EE-F0AAD7539E65}">
      <x14:conditionalFormattings>
        <x14:conditionalFormatting xmlns:xm="http://schemas.microsoft.com/office/excel/2006/main">
          <x14:cfRule type="expression" priority="5" id="{00000000-000E-0000-0C00-000001000000}">
            <xm:f>TITELBLAD!$G$16="ex-ante"</xm:f>
            <x14:dxf>
              <fill>
                <patternFill patternType="lightUp"/>
              </fill>
            </x14:dxf>
          </x14:cfRule>
          <x14:cfRule type="expression" priority="6" id="{00000000-000E-0000-0C00-000002000000}">
            <xm:f>TITELBLAD!$D$10="aardgas"</xm:f>
            <x14:dxf>
              <fill>
                <patternFill patternType="lightUp"/>
              </fill>
            </x14:dxf>
          </x14:cfRule>
          <xm:sqref>A1:XFD1048576</xm:sqref>
        </x14:conditionalFormatting>
        <x14:conditionalFormatting xmlns:xm="http://schemas.microsoft.com/office/excel/2006/main">
          <x14:cfRule type="expression" priority="1" id="{94939ED6-9E38-4A63-B3B4-8972150BC8CF}">
            <xm:f>TITELBLAD!$G$16="ex-ante"</xm:f>
            <x14:dxf>
              <fill>
                <patternFill patternType="lightUp"/>
              </fill>
            </x14:dxf>
          </x14:cfRule>
          <x14:cfRule type="expression" priority="2" id="{B47DB4C1-7672-4B65-B0EB-B618F796A478}">
            <xm:f>TITELBLAD!$D$10="aardgas"</xm:f>
            <x14:dxf>
              <fill>
                <patternFill patternType="lightUp"/>
              </fill>
            </x14:dxf>
          </x14:cfRule>
          <xm:sqref>J9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5">
    <pageSetUpPr fitToPage="1"/>
  </sheetPr>
  <dimension ref="A1:Y38"/>
  <sheetViews>
    <sheetView zoomScaleNormal="100" workbookViewId="0">
      <selection sqref="A1:Q1"/>
    </sheetView>
  </sheetViews>
  <sheetFormatPr defaultColWidth="9.28515625" defaultRowHeight="12.75" x14ac:dyDescent="0.2"/>
  <cols>
    <col min="1" max="1" width="8.5703125" style="10" customWidth="1"/>
    <col min="2" max="2" width="60.28515625" style="10" customWidth="1"/>
    <col min="3" max="3" width="5" style="10" customWidth="1"/>
    <col min="4" max="4" width="3.7109375" style="10" customWidth="1"/>
    <col min="5" max="13" width="20.7109375" style="10" customWidth="1"/>
    <col min="14" max="14" width="3.42578125" style="10" customWidth="1"/>
    <col min="15" max="15" width="25.7109375" style="10" customWidth="1"/>
    <col min="16" max="16" width="3.42578125" style="10" customWidth="1"/>
    <col min="17" max="17" width="25.7109375" style="10" customWidth="1"/>
    <col min="18" max="16384" width="9.28515625" style="10"/>
  </cols>
  <sheetData>
    <row r="1" spans="1:25" ht="18.75" thickBot="1" x14ac:dyDescent="0.25">
      <c r="A1" s="1023" t="str">
        <f>"TABEL 5E: Werkelijke opbrengsten uit periodieke distributienettarieven in boekjaar "&amp;TITELBLAD!F16&amp;" (aardgas - afname)"</f>
        <v>TABEL 5E: Werkelijke opbrengsten uit periodieke distributienettarieven in boekjaar 2025 (aardgas - afname)</v>
      </c>
      <c r="B1" s="1024"/>
      <c r="C1" s="1024"/>
      <c r="D1" s="1024"/>
      <c r="E1" s="1024"/>
      <c r="F1" s="1024"/>
      <c r="G1" s="1024"/>
      <c r="H1" s="1024"/>
      <c r="I1" s="1024"/>
      <c r="J1" s="1024"/>
      <c r="K1" s="1024"/>
      <c r="L1" s="1024"/>
      <c r="M1" s="1024"/>
      <c r="N1" s="1024"/>
      <c r="O1" s="1024"/>
      <c r="P1" s="1024"/>
      <c r="Q1" s="1025"/>
      <c r="R1" s="609"/>
      <c r="S1" s="799"/>
      <c r="T1" s="799"/>
      <c r="U1" s="799"/>
      <c r="V1" s="799"/>
      <c r="W1" s="799"/>
      <c r="X1" s="799"/>
      <c r="Y1" s="799"/>
    </row>
    <row r="2" spans="1:25" x14ac:dyDescent="0.2">
      <c r="Q2" s="799"/>
      <c r="R2" s="799"/>
      <c r="S2" s="799"/>
      <c r="T2" s="799"/>
      <c r="U2" s="799"/>
      <c r="V2" s="799"/>
      <c r="W2" s="799"/>
      <c r="X2" s="799"/>
      <c r="Y2" s="799"/>
    </row>
    <row r="3" spans="1:25" s="25" customFormat="1" x14ac:dyDescent="0.2">
      <c r="Q3" s="98"/>
      <c r="R3" s="98"/>
      <c r="S3" s="98"/>
      <c r="T3" s="98"/>
      <c r="U3" s="98"/>
      <c r="V3" s="98"/>
      <c r="W3" s="98"/>
      <c r="X3" s="98"/>
      <c r="Y3" s="98"/>
    </row>
    <row r="4" spans="1:25" s="25" customFormat="1" x14ac:dyDescent="0.2">
      <c r="B4" s="124" t="s">
        <v>92</v>
      </c>
      <c r="Q4" s="98"/>
      <c r="R4" s="98"/>
      <c r="S4" s="98"/>
      <c r="T4" s="98"/>
      <c r="U4" s="98"/>
      <c r="V4" s="98"/>
      <c r="W4" s="98"/>
      <c r="X4" s="98"/>
      <c r="Y4" s="98"/>
    </row>
    <row r="5" spans="1:25" s="25" customFormat="1" ht="12.6" customHeight="1" x14ac:dyDescent="0.2">
      <c r="B5" s="1070" t="s">
        <v>365</v>
      </c>
      <c r="C5" s="1070"/>
      <c r="D5" s="1070"/>
      <c r="E5" s="1070"/>
      <c r="F5" s="1070"/>
      <c r="G5" s="668"/>
      <c r="H5" s="556"/>
      <c r="I5" s="556"/>
      <c r="J5" s="556"/>
      <c r="K5" s="556"/>
      <c r="L5" s="556"/>
      <c r="M5" s="556"/>
      <c r="Q5" s="98"/>
      <c r="R5" s="98"/>
      <c r="S5" s="98"/>
      <c r="T5" s="98"/>
      <c r="U5" s="98"/>
      <c r="V5" s="98"/>
      <c r="W5" s="98"/>
      <c r="X5" s="98"/>
      <c r="Y5" s="98"/>
    </row>
    <row r="6" spans="1:25" s="25" customFormat="1" ht="12.6" customHeight="1" x14ac:dyDescent="0.2">
      <c r="B6" s="1070"/>
      <c r="C6" s="1070"/>
      <c r="D6" s="1070"/>
      <c r="E6" s="1070"/>
      <c r="F6" s="1070"/>
      <c r="G6" s="668"/>
      <c r="H6" s="556"/>
      <c r="I6" s="556"/>
      <c r="J6" s="556"/>
      <c r="K6" s="556"/>
      <c r="L6" s="556"/>
      <c r="M6" s="556"/>
      <c r="Q6" s="98"/>
      <c r="R6" s="98"/>
      <c r="S6" s="50"/>
      <c r="T6" s="50"/>
      <c r="U6" s="50"/>
      <c r="V6" s="50"/>
      <c r="W6" s="50"/>
      <c r="X6" s="98"/>
      <c r="Y6" s="98"/>
    </row>
    <row r="7" spans="1:25" s="25" customFormat="1" ht="12.6" customHeight="1" x14ac:dyDescent="0.2">
      <c r="B7" s="1070"/>
      <c r="C7" s="1070"/>
      <c r="D7" s="1070"/>
      <c r="E7" s="1070"/>
      <c r="F7" s="1070"/>
      <c r="G7" s="668"/>
      <c r="H7" s="556"/>
      <c r="I7" s="556"/>
      <c r="J7" s="556"/>
      <c r="K7" s="556"/>
      <c r="L7" s="556"/>
      <c r="M7" s="556"/>
      <c r="Q7" s="98"/>
      <c r="R7" s="98"/>
      <c r="S7" s="50"/>
      <c r="T7" s="50"/>
      <c r="U7" s="50"/>
      <c r="V7" s="50"/>
      <c r="W7" s="50"/>
      <c r="X7" s="98"/>
      <c r="Y7" s="98"/>
    </row>
    <row r="8" spans="1:25" s="25" customFormat="1" ht="12.6" customHeight="1" x14ac:dyDescent="0.2">
      <c r="B8" s="1070"/>
      <c r="C8" s="1070"/>
      <c r="D8" s="1070"/>
      <c r="E8" s="1070"/>
      <c r="F8" s="1070"/>
      <c r="G8" s="668"/>
      <c r="H8" s="556"/>
      <c r="I8" s="556"/>
      <c r="J8" s="556"/>
      <c r="K8" s="556"/>
      <c r="L8" s="556"/>
      <c r="M8" s="556"/>
      <c r="Q8" s="98"/>
      <c r="R8" s="98"/>
      <c r="S8" s="50"/>
      <c r="T8" s="50"/>
      <c r="U8" s="50"/>
      <c r="V8" s="50"/>
      <c r="W8" s="50"/>
      <c r="X8" s="98"/>
      <c r="Y8" s="98"/>
    </row>
    <row r="9" spans="1:25" s="25" customFormat="1" ht="12.6" customHeight="1" x14ac:dyDescent="0.2">
      <c r="B9" s="1070"/>
      <c r="C9" s="1070"/>
      <c r="D9" s="1070"/>
      <c r="E9" s="1070"/>
      <c r="F9" s="1070"/>
      <c r="G9" s="668"/>
      <c r="H9" s="556"/>
      <c r="I9" s="556"/>
      <c r="J9" s="556"/>
      <c r="K9" s="556"/>
      <c r="L9" s="556"/>
      <c r="M9" s="556"/>
      <c r="Q9" s="98"/>
      <c r="R9" s="98"/>
      <c r="S9" s="50"/>
      <c r="T9" s="50"/>
      <c r="U9" s="50"/>
      <c r="V9" s="50"/>
      <c r="W9" s="50"/>
      <c r="X9" s="98"/>
      <c r="Y9" s="98"/>
    </row>
    <row r="10" spans="1:25" s="25" customFormat="1" ht="12.6" customHeight="1" x14ac:dyDescent="0.2">
      <c r="B10" s="1070"/>
      <c r="C10" s="1070"/>
      <c r="D10" s="1070"/>
      <c r="E10" s="1070"/>
      <c r="F10" s="1070"/>
      <c r="G10" s="668"/>
      <c r="H10" s="556"/>
      <c r="I10" s="556"/>
      <c r="J10" s="556"/>
      <c r="K10" s="556"/>
      <c r="L10" s="556"/>
      <c r="M10" s="556"/>
      <c r="Q10" s="98"/>
      <c r="R10" s="98"/>
      <c r="S10" s="50"/>
      <c r="T10" s="50"/>
      <c r="U10" s="50"/>
      <c r="V10" s="50"/>
      <c r="W10" s="50"/>
      <c r="X10" s="98"/>
      <c r="Y10" s="98"/>
    </row>
    <row r="11" spans="1:25" s="25" customFormat="1" ht="12.6" customHeight="1" x14ac:dyDescent="0.2">
      <c r="B11" s="1070"/>
      <c r="C11" s="1070"/>
      <c r="D11" s="1070"/>
      <c r="E11" s="1070"/>
      <c r="F11" s="1070"/>
      <c r="G11" s="668"/>
      <c r="H11" s="556"/>
      <c r="I11" s="556"/>
      <c r="J11" s="556"/>
      <c r="K11" s="556"/>
      <c r="L11" s="556"/>
      <c r="M11" s="556"/>
      <c r="Q11" s="98"/>
      <c r="R11" s="98"/>
      <c r="S11" s="50"/>
      <c r="T11" s="50"/>
      <c r="U11" s="50"/>
      <c r="V11" s="50"/>
      <c r="W11" s="50"/>
      <c r="X11" s="98"/>
      <c r="Y11" s="98"/>
    </row>
    <row r="12" spans="1:25" s="25" customFormat="1" ht="12.6" customHeight="1" x14ac:dyDescent="0.2">
      <c r="B12" s="1070"/>
      <c r="C12" s="1070"/>
      <c r="D12" s="1070"/>
      <c r="E12" s="1070"/>
      <c r="F12" s="1070"/>
      <c r="G12" s="668"/>
      <c r="H12" s="556"/>
      <c r="I12" s="556"/>
      <c r="J12" s="556"/>
      <c r="K12" s="556"/>
      <c r="L12" s="556"/>
      <c r="M12" s="556"/>
      <c r="Q12" s="98"/>
      <c r="R12" s="98"/>
      <c r="S12" s="50"/>
      <c r="T12" s="50"/>
      <c r="U12" s="50"/>
      <c r="V12" s="50"/>
      <c r="W12" s="50"/>
      <c r="X12" s="98"/>
      <c r="Y12" s="98"/>
    </row>
    <row r="13" spans="1:25" s="25" customFormat="1" ht="30.75" customHeight="1" x14ac:dyDescent="0.2">
      <c r="B13" s="1070"/>
      <c r="C13" s="1070"/>
      <c r="D13" s="1070"/>
      <c r="E13" s="1070"/>
      <c r="F13" s="1070"/>
      <c r="G13" s="668"/>
      <c r="H13" s="556"/>
      <c r="I13" s="556"/>
      <c r="J13" s="556"/>
      <c r="K13" s="556"/>
      <c r="L13" s="556"/>
      <c r="M13" s="556"/>
      <c r="Q13" s="98"/>
      <c r="R13" s="98"/>
      <c r="S13" s="50"/>
      <c r="T13" s="50"/>
      <c r="U13" s="50"/>
      <c r="V13" s="50"/>
      <c r="W13" s="50"/>
      <c r="X13" s="98"/>
      <c r="Y13" s="98"/>
    </row>
    <row r="14" spans="1:25" s="25" customFormat="1" x14ac:dyDescent="0.2">
      <c r="Q14" s="98"/>
      <c r="R14" s="98"/>
      <c r="S14" s="50"/>
      <c r="T14" s="50"/>
      <c r="U14" s="50"/>
      <c r="V14" s="50"/>
      <c r="W14" s="50"/>
      <c r="X14" s="98"/>
      <c r="Y14" s="98"/>
    </row>
    <row r="15" spans="1:25" x14ac:dyDescent="0.2">
      <c r="Q15" s="799"/>
      <c r="R15" s="799"/>
      <c r="S15" s="800"/>
      <c r="T15" s="800"/>
      <c r="U15" s="800"/>
      <c r="V15" s="800"/>
      <c r="W15" s="800"/>
      <c r="X15" s="799"/>
      <c r="Y15" s="799"/>
    </row>
    <row r="16" spans="1:25" ht="15" customHeight="1" thickBot="1" x14ac:dyDescent="0.25">
      <c r="R16" s="800"/>
      <c r="S16" s="800"/>
      <c r="T16" s="800"/>
      <c r="U16" s="800"/>
      <c r="V16" s="800"/>
      <c r="W16" s="800"/>
    </row>
    <row r="17" spans="1:23" ht="71.25" customHeight="1" thickBot="1" x14ac:dyDescent="0.25">
      <c r="A17" s="1080"/>
      <c r="B17" s="1081"/>
      <c r="C17" s="1082"/>
      <c r="D17" s="801"/>
      <c r="E17" s="1086" t="str">
        <f>"Werkelijke opbrengsten uit periodieke distributienettarieven in boekjaar "&amp;TITELBLAD!F16&amp;" (aardgas-afname)"</f>
        <v>Werkelijke opbrengsten uit periodieke distributienettarieven in boekjaar 2025 (aardgas-afname)</v>
      </c>
      <c r="F17" s="1087"/>
      <c r="G17" s="1087"/>
      <c r="H17" s="1087"/>
      <c r="I17" s="1087"/>
      <c r="J17" s="1087"/>
      <c r="K17" s="1087"/>
      <c r="L17" s="1088"/>
      <c r="M17" s="802" t="s">
        <v>88</v>
      </c>
      <c r="O17" s="743" t="str">
        <f>"Werkelijke opbrengsten m.b.t. endogene kosten in boekjaar "&amp;TITELBLAD!F16&amp;" (aardgas-afname)"</f>
        <v>Werkelijke opbrengsten m.b.t. endogene kosten in boekjaar 2025 (aardgas-afname)</v>
      </c>
      <c r="Q17" s="743" t="str">
        <f>"Werkelijke opbrengsten m.b.t. exogene kosten in boekjaar "&amp;TITELBLAD!F16&amp;" (aardgas-afname)"</f>
        <v>Werkelijke opbrengsten m.b.t. exogene kosten in boekjaar 2025 (aardgas-afname)</v>
      </c>
      <c r="R17" s="800"/>
      <c r="S17" s="800"/>
      <c r="T17" s="800"/>
      <c r="U17" s="800"/>
      <c r="V17" s="800"/>
      <c r="W17" s="800"/>
    </row>
    <row r="18" spans="1:23" ht="23.65" customHeight="1" thickBot="1" x14ac:dyDescent="0.25">
      <c r="A18" s="1083"/>
      <c r="B18" s="1084"/>
      <c r="C18" s="1085"/>
      <c r="D18" s="801"/>
      <c r="E18" s="476" t="s">
        <v>183</v>
      </c>
      <c r="F18" s="803" t="s">
        <v>184</v>
      </c>
      <c r="G18" s="803" t="s">
        <v>185</v>
      </c>
      <c r="H18" s="803" t="s">
        <v>186</v>
      </c>
      <c r="I18" s="803" t="s">
        <v>187</v>
      </c>
      <c r="J18" s="803" t="s">
        <v>188</v>
      </c>
      <c r="K18" s="803" t="s">
        <v>189</v>
      </c>
      <c r="L18" s="804" t="s">
        <v>20</v>
      </c>
      <c r="M18" s="805"/>
      <c r="O18" s="752" t="s">
        <v>280</v>
      </c>
      <c r="P18" s="806"/>
      <c r="Q18" s="752" t="s">
        <v>281</v>
      </c>
      <c r="S18" s="800"/>
      <c r="T18" s="800"/>
      <c r="U18" s="800"/>
      <c r="V18" s="800"/>
      <c r="W18" s="800"/>
    </row>
    <row r="19" spans="1:23" ht="18.75" customHeight="1" x14ac:dyDescent="0.2">
      <c r="A19" s="807" t="s">
        <v>179</v>
      </c>
      <c r="B19" s="808"/>
      <c r="C19" s="809"/>
      <c r="D19" s="810"/>
      <c r="E19" s="811">
        <f t="shared" ref="E19:L19" si="0">SUM(E21,E27,E24)</f>
        <v>0</v>
      </c>
      <c r="F19" s="812">
        <f>SUM(F21,F27,F24)</f>
        <v>0</v>
      </c>
      <c r="G19" s="812">
        <f t="shared" si="0"/>
        <v>0</v>
      </c>
      <c r="H19" s="812">
        <f t="shared" si="0"/>
        <v>0</v>
      </c>
      <c r="I19" s="812">
        <f t="shared" si="0"/>
        <v>0</v>
      </c>
      <c r="J19" s="812">
        <f t="shared" si="0"/>
        <v>0</v>
      </c>
      <c r="K19" s="812">
        <f t="shared" si="0"/>
        <v>0</v>
      </c>
      <c r="L19" s="813">
        <f t="shared" si="0"/>
        <v>0</v>
      </c>
      <c r="M19" s="235"/>
      <c r="O19" s="814">
        <f>SUM(O21,O27,O24)</f>
        <v>0</v>
      </c>
      <c r="Q19" s="814">
        <f>SUM(Q21,Q27,Q24)</f>
        <v>0</v>
      </c>
      <c r="S19" s="800"/>
      <c r="T19" s="800"/>
      <c r="U19" s="800"/>
      <c r="V19" s="800"/>
      <c r="W19" s="800"/>
    </row>
    <row r="20" spans="1:23" s="818" customFormat="1" ht="18" customHeight="1" x14ac:dyDescent="0.2">
      <c r="A20" s="815"/>
      <c r="B20" s="808"/>
      <c r="C20" s="809"/>
      <c r="D20" s="810"/>
      <c r="E20" s="815"/>
      <c r="F20" s="816"/>
      <c r="G20" s="816"/>
      <c r="H20" s="816"/>
      <c r="I20" s="816"/>
      <c r="J20" s="816"/>
      <c r="K20" s="816"/>
      <c r="L20" s="817"/>
      <c r="M20" s="236"/>
      <c r="O20" s="819"/>
      <c r="Q20" s="819"/>
      <c r="S20" s="820"/>
      <c r="T20" s="820"/>
      <c r="U20" s="820"/>
      <c r="V20" s="820"/>
      <c r="W20" s="820"/>
    </row>
    <row r="21" spans="1:23" ht="18" customHeight="1" x14ac:dyDescent="0.2">
      <c r="A21" s="821"/>
      <c r="B21" s="822" t="s">
        <v>194</v>
      </c>
      <c r="C21" s="823"/>
      <c r="D21" s="824"/>
      <c r="E21" s="302">
        <v>0</v>
      </c>
      <c r="F21" s="303">
        <v>0</v>
      </c>
      <c r="G21" s="303">
        <v>0</v>
      </c>
      <c r="H21" s="303">
        <v>0</v>
      </c>
      <c r="I21" s="303">
        <v>0</v>
      </c>
      <c r="J21" s="303">
        <v>0</v>
      </c>
      <c r="K21" s="303">
        <v>0</v>
      </c>
      <c r="L21" s="150">
        <f>SUM(E21:K21)</f>
        <v>0</v>
      </c>
      <c r="M21" s="304">
        <v>0</v>
      </c>
      <c r="O21" s="825">
        <f>L21*M21</f>
        <v>0</v>
      </c>
      <c r="Q21" s="825">
        <f>L21-O21</f>
        <v>0</v>
      </c>
    </row>
    <row r="22" spans="1:23" ht="18" customHeight="1" x14ac:dyDescent="0.2">
      <c r="A22" s="815"/>
      <c r="B22" s="826"/>
      <c r="C22" s="6"/>
      <c r="D22" s="7"/>
      <c r="E22" s="22"/>
      <c r="F22" s="145"/>
      <c r="G22" s="145"/>
      <c r="H22" s="145"/>
      <c r="I22" s="145"/>
      <c r="J22" s="145"/>
      <c r="K22" s="145"/>
      <c r="L22" s="145"/>
      <c r="M22" s="237"/>
      <c r="O22" s="17"/>
      <c r="Q22" s="17"/>
    </row>
    <row r="23" spans="1:23" ht="18" customHeight="1" x14ac:dyDescent="0.2">
      <c r="A23" s="815"/>
      <c r="B23" s="808"/>
      <c r="C23" s="827"/>
      <c r="D23" s="828"/>
      <c r="E23" s="829"/>
      <c r="F23" s="830"/>
      <c r="G23" s="830"/>
      <c r="H23" s="830"/>
      <c r="I23" s="830"/>
      <c r="J23" s="830"/>
      <c r="K23" s="830"/>
      <c r="L23" s="830"/>
      <c r="M23" s="238"/>
      <c r="O23" s="831"/>
      <c r="Q23" s="831"/>
    </row>
    <row r="24" spans="1:23" ht="19.5" customHeight="1" x14ac:dyDescent="0.2">
      <c r="A24" s="821"/>
      <c r="B24" s="822" t="s">
        <v>180</v>
      </c>
      <c r="C24" s="6"/>
      <c r="D24" s="7"/>
      <c r="E24" s="302">
        <v>0</v>
      </c>
      <c r="F24" s="303">
        <v>0</v>
      </c>
      <c r="G24" s="303">
        <v>0</v>
      </c>
      <c r="H24" s="303">
        <v>0</v>
      </c>
      <c r="I24" s="303">
        <v>0</v>
      </c>
      <c r="J24" s="303">
        <v>0</v>
      </c>
      <c r="K24" s="303">
        <v>0</v>
      </c>
      <c r="L24" s="150">
        <f>SUM(E24:K24)</f>
        <v>0</v>
      </c>
      <c r="M24" s="304">
        <v>0</v>
      </c>
      <c r="O24" s="825">
        <f>L24*M24</f>
        <v>0</v>
      </c>
      <c r="Q24" s="825">
        <f>L24-O24</f>
        <v>0</v>
      </c>
    </row>
    <row r="25" spans="1:23" ht="14.25" customHeight="1" x14ac:dyDescent="0.2">
      <c r="A25" s="815"/>
      <c r="B25" s="808"/>
      <c r="C25" s="827"/>
      <c r="D25" s="828"/>
      <c r="E25" s="832"/>
      <c r="F25" s="830"/>
      <c r="G25" s="830"/>
      <c r="H25" s="830"/>
      <c r="I25" s="830"/>
      <c r="J25" s="830"/>
      <c r="K25" s="830"/>
      <c r="L25" s="830"/>
      <c r="M25" s="238"/>
      <c r="O25" s="831"/>
      <c r="Q25" s="831"/>
    </row>
    <row r="26" spans="1:23" ht="14.25" customHeight="1" x14ac:dyDescent="0.2">
      <c r="A26" s="815"/>
      <c r="B26" s="808"/>
      <c r="C26" s="827"/>
      <c r="D26" s="828"/>
      <c r="E26" s="832"/>
      <c r="F26" s="830"/>
      <c r="G26" s="830"/>
      <c r="H26" s="830"/>
      <c r="I26" s="830"/>
      <c r="J26" s="830"/>
      <c r="K26" s="830"/>
      <c r="L26" s="830"/>
      <c r="M26" s="238"/>
      <c r="O26" s="831"/>
      <c r="Q26" s="831"/>
    </row>
    <row r="27" spans="1:23" ht="18" customHeight="1" x14ac:dyDescent="0.2">
      <c r="A27" s="821"/>
      <c r="B27" s="822" t="s">
        <v>181</v>
      </c>
      <c r="C27" s="827"/>
      <c r="D27" s="828"/>
      <c r="E27" s="302">
        <v>0</v>
      </c>
      <c r="F27" s="303">
        <v>0</v>
      </c>
      <c r="G27" s="303">
        <v>0</v>
      </c>
      <c r="H27" s="303">
        <v>0</v>
      </c>
      <c r="I27" s="303">
        <v>0</v>
      </c>
      <c r="J27" s="303">
        <v>0</v>
      </c>
      <c r="K27" s="303">
        <v>0</v>
      </c>
      <c r="L27" s="150">
        <f>SUM(E27:K27)</f>
        <v>0</v>
      </c>
      <c r="M27" s="304">
        <v>0</v>
      </c>
      <c r="O27" s="825">
        <f>L27*M27</f>
        <v>0</v>
      </c>
      <c r="Q27" s="825">
        <f>L27-O27</f>
        <v>0</v>
      </c>
    </row>
    <row r="28" spans="1:23" ht="21" customHeight="1" x14ac:dyDescent="0.2">
      <c r="A28" s="815"/>
      <c r="B28" s="826"/>
      <c r="C28" s="6"/>
      <c r="D28" s="7"/>
      <c r="E28" s="22"/>
      <c r="F28" s="145"/>
      <c r="G28" s="145"/>
      <c r="H28" s="145"/>
      <c r="I28" s="145"/>
      <c r="J28" s="145"/>
      <c r="K28" s="145"/>
      <c r="L28" s="145"/>
      <c r="M28" s="237"/>
      <c r="O28" s="17"/>
      <c r="Q28" s="17"/>
    </row>
    <row r="29" spans="1:23" ht="18" customHeight="1" x14ac:dyDescent="0.2">
      <c r="A29" s="815"/>
      <c r="B29" s="808"/>
      <c r="C29" s="827"/>
      <c r="D29" s="828"/>
      <c r="E29" s="829"/>
      <c r="F29" s="830"/>
      <c r="G29" s="830"/>
      <c r="H29" s="830"/>
      <c r="I29" s="830"/>
      <c r="J29" s="830"/>
      <c r="K29" s="830"/>
      <c r="L29" s="830"/>
      <c r="M29" s="238"/>
      <c r="O29" s="831"/>
      <c r="Q29" s="831"/>
    </row>
    <row r="30" spans="1:23" ht="18" customHeight="1" x14ac:dyDescent="0.2">
      <c r="A30" s="807" t="s">
        <v>195</v>
      </c>
      <c r="B30" s="808"/>
      <c r="C30" s="6"/>
      <c r="D30" s="7"/>
      <c r="E30" s="305">
        <v>0</v>
      </c>
      <c r="F30" s="306">
        <v>0</v>
      </c>
      <c r="G30" s="306">
        <v>0</v>
      </c>
      <c r="H30" s="306">
        <v>0</v>
      </c>
      <c r="I30" s="306">
        <v>0</v>
      </c>
      <c r="J30" s="306">
        <v>0</v>
      </c>
      <c r="K30" s="306">
        <v>0</v>
      </c>
      <c r="L30" s="151">
        <f>SUM(E30:K30)</f>
        <v>0</v>
      </c>
      <c r="M30" s="301">
        <v>0</v>
      </c>
      <c r="O30" s="814">
        <f>L30*M30</f>
        <v>0</v>
      </c>
      <c r="Q30" s="814">
        <f>L30-O30</f>
        <v>0</v>
      </c>
    </row>
    <row r="31" spans="1:23" ht="18" customHeight="1" x14ac:dyDescent="0.2">
      <c r="A31" s="815"/>
      <c r="B31" s="808"/>
      <c r="C31" s="827"/>
      <c r="D31" s="828"/>
      <c r="E31" s="829"/>
      <c r="F31" s="830"/>
      <c r="G31" s="830"/>
      <c r="H31" s="830"/>
      <c r="I31" s="830"/>
      <c r="J31" s="830"/>
      <c r="K31" s="830"/>
      <c r="L31" s="830"/>
      <c r="M31" s="238"/>
      <c r="O31" s="831"/>
      <c r="Q31" s="831"/>
    </row>
    <row r="32" spans="1:23" ht="18" customHeight="1" x14ac:dyDescent="0.2">
      <c r="A32" s="815"/>
      <c r="B32" s="808"/>
      <c r="C32" s="827"/>
      <c r="D32" s="828"/>
      <c r="E32" s="829"/>
      <c r="F32" s="830"/>
      <c r="G32" s="830"/>
      <c r="H32" s="830"/>
      <c r="I32" s="830"/>
      <c r="J32" s="830"/>
      <c r="K32" s="830"/>
      <c r="L32" s="830"/>
      <c r="M32" s="238"/>
      <c r="O32" s="831"/>
      <c r="Q32" s="831"/>
    </row>
    <row r="33" spans="1:17" ht="22.5" customHeight="1" x14ac:dyDescent="0.2">
      <c r="A33" s="807" t="s">
        <v>182</v>
      </c>
      <c r="B33" s="808"/>
      <c r="C33" s="827"/>
      <c r="D33" s="828"/>
      <c r="E33" s="305">
        <v>0</v>
      </c>
      <c r="F33" s="306">
        <v>0</v>
      </c>
      <c r="G33" s="306">
        <v>0</v>
      </c>
      <c r="H33" s="306">
        <v>0</v>
      </c>
      <c r="I33" s="306">
        <v>0</v>
      </c>
      <c r="J33" s="306">
        <v>0</v>
      </c>
      <c r="K33" s="306">
        <v>0</v>
      </c>
      <c r="L33" s="151">
        <f>SUM(E33:K33)</f>
        <v>0</v>
      </c>
      <c r="M33" s="301">
        <v>0</v>
      </c>
      <c r="O33" s="814">
        <f>L33*M33</f>
        <v>0</v>
      </c>
      <c r="Q33" s="814">
        <f>L33-O33</f>
        <v>0</v>
      </c>
    </row>
    <row r="34" spans="1:17" ht="18" customHeight="1" x14ac:dyDescent="0.2">
      <c r="A34" s="833"/>
      <c r="B34" s="834"/>
      <c r="C34" s="6"/>
      <c r="D34" s="7"/>
      <c r="E34" s="23"/>
      <c r="F34" s="146"/>
      <c r="G34" s="146"/>
      <c r="H34" s="146"/>
      <c r="I34" s="146"/>
      <c r="J34" s="146"/>
      <c r="K34" s="146"/>
      <c r="L34" s="152"/>
      <c r="M34" s="239"/>
      <c r="O34" s="835"/>
      <c r="Q34" s="835"/>
    </row>
    <row r="35" spans="1:17" ht="14.25" customHeight="1" thickBot="1" x14ac:dyDescent="0.25">
      <c r="A35" s="833"/>
      <c r="B35" s="836"/>
      <c r="C35" s="8"/>
      <c r="D35" s="7"/>
      <c r="E35" s="7"/>
      <c r="F35" s="149"/>
      <c r="G35" s="149"/>
      <c r="H35" s="149"/>
      <c r="I35" s="149"/>
      <c r="J35" s="149"/>
      <c r="K35" s="149"/>
      <c r="L35" s="147"/>
      <c r="M35" s="240"/>
      <c r="O35" s="18"/>
      <c r="Q35" s="18"/>
    </row>
    <row r="36" spans="1:17" ht="21" customHeight="1" thickBot="1" x14ac:dyDescent="0.25">
      <c r="A36" s="837"/>
      <c r="B36" s="838" t="s">
        <v>192</v>
      </c>
      <c r="C36" s="9"/>
      <c r="D36" s="7"/>
      <c r="E36" s="144">
        <f t="shared" ref="E36:L36" si="1">+SUM(E19,E30,E33)</f>
        <v>0</v>
      </c>
      <c r="F36" s="148">
        <f t="shared" si="1"/>
        <v>0</v>
      </c>
      <c r="G36" s="148">
        <f t="shared" si="1"/>
        <v>0</v>
      </c>
      <c r="H36" s="148">
        <f t="shared" si="1"/>
        <v>0</v>
      </c>
      <c r="I36" s="148">
        <f t="shared" si="1"/>
        <v>0</v>
      </c>
      <c r="J36" s="148">
        <f t="shared" si="1"/>
        <v>0</v>
      </c>
      <c r="K36" s="148">
        <f t="shared" si="1"/>
        <v>0</v>
      </c>
      <c r="L36" s="148">
        <f t="shared" si="1"/>
        <v>0</v>
      </c>
      <c r="M36" s="16"/>
      <c r="O36" s="19">
        <f>+SUM(O19,O30,O33)</f>
        <v>0</v>
      </c>
      <c r="Q36" s="19">
        <f>+SUM(Q19,Q30,Q33)</f>
        <v>0</v>
      </c>
    </row>
    <row r="38" spans="1:17" x14ac:dyDescent="0.2">
      <c r="C38" s="839"/>
      <c r="E38" s="840"/>
      <c r="F38" s="840"/>
      <c r="G38" s="840"/>
      <c r="H38" s="840"/>
      <c r="I38" s="840"/>
      <c r="J38" s="840"/>
      <c r="K38" s="840"/>
      <c r="L38" s="840"/>
      <c r="M38" s="840"/>
    </row>
  </sheetData>
  <sheetProtection algorithmName="SHA-512" hashValue="b3hChqKRBsInCXQPOzpHKZMrClqpFo3bFj31qRvPwSEJTJmc9lH29ribTjuE7L1qiI6dxDHxGRItpgbAERtK+A==" saltValue="rnc9BEFirp+ASpgs7Tkdyw==" spinCount="100000" sheet="1" objects="1" scenarios="1"/>
  <mergeCells count="4">
    <mergeCell ref="A17:C18"/>
    <mergeCell ref="B5:F13"/>
    <mergeCell ref="E17:L17"/>
    <mergeCell ref="A1:Q1"/>
  </mergeCells>
  <pageMargins left="0.19685039370078741" right="0.19685039370078741" top="0.39370078740157483" bottom="0.39370078740157483" header="0.51181102362204722" footer="0.19685039370078741"/>
  <pageSetup paperSize="8" scale="81" orientation="landscape" r:id="rId1"/>
  <headerFooter alignWithMargins="0">
    <oddFooter>&amp;C&amp;8&amp;F&amp;R&amp;8&amp;A</oddFooter>
  </headerFooter>
  <extLst>
    <ext xmlns:x14="http://schemas.microsoft.com/office/spreadsheetml/2009/9/main" uri="{78C0D931-6437-407d-A8EE-F0AAD7539E65}">
      <x14:conditionalFormattings>
        <x14:conditionalFormatting xmlns:xm="http://schemas.microsoft.com/office/excel/2006/main">
          <x14:cfRule type="expression" priority="1" id="{00000000-000E-0000-0D00-000001000000}">
            <xm:f>TITELBLAD!$G$16="ex-ante"</xm:f>
            <x14:dxf>
              <fill>
                <patternFill patternType="lightUp"/>
              </fill>
            </x14:dxf>
          </x14:cfRule>
          <x14:cfRule type="expression" priority="2" id="{00000000-000E-0000-0D00-000002000000}">
            <xm:f>TITELBLAD!$D$10="elektriciteit"</xm:f>
            <x14:dxf>
              <fill>
                <patternFill patternType="lightUp"/>
              </fill>
            </x14:dxf>
          </x14:cfRule>
          <xm:sqref>A1:XFD1048576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30975-2D20-4D95-A879-AA50E15E71FF}">
  <sheetPr codeName="Blad10">
    <pageSetUpPr fitToPage="1"/>
  </sheetPr>
  <dimension ref="A1:R29"/>
  <sheetViews>
    <sheetView zoomScale="115" zoomScaleNormal="115" workbookViewId="0">
      <selection sqref="A1:J1"/>
    </sheetView>
  </sheetViews>
  <sheetFormatPr defaultColWidth="9.28515625" defaultRowHeight="12.75" x14ac:dyDescent="0.2"/>
  <cols>
    <col min="1" max="1" width="8.5703125" style="10" customWidth="1"/>
    <col min="2" max="2" width="47.28515625" style="10" customWidth="1"/>
    <col min="3" max="4" width="3.7109375" style="10" customWidth="1"/>
    <col min="5" max="5" width="28.5703125" style="10" customWidth="1"/>
    <col min="6" max="6" width="22.28515625" style="10" customWidth="1"/>
    <col min="7" max="7" width="3.42578125" style="10" customWidth="1"/>
    <col min="8" max="8" width="25.7109375" style="10" customWidth="1"/>
    <col min="9" max="9" width="3.42578125" style="10" customWidth="1"/>
    <col min="10" max="10" width="25.7109375" style="10" customWidth="1"/>
    <col min="11" max="16384" width="9.28515625" style="10"/>
  </cols>
  <sheetData>
    <row r="1" spans="1:18" ht="18.75" thickBot="1" x14ac:dyDescent="0.25">
      <c r="A1" s="1023" t="str">
        <f>"TABEL 5F: Werkelijke opbrengsten uit periodieke distributienettarieven in boekjaar "&amp;TITELBLAD!F16&amp;" (aardgas - injectie)"</f>
        <v>TABEL 5F: Werkelijke opbrengsten uit periodieke distributienettarieven in boekjaar 2025 (aardgas - injectie)</v>
      </c>
      <c r="B1" s="1024"/>
      <c r="C1" s="1024"/>
      <c r="D1" s="1024"/>
      <c r="E1" s="1024"/>
      <c r="F1" s="1024"/>
      <c r="G1" s="1024"/>
      <c r="H1" s="1024"/>
      <c r="I1" s="1024"/>
      <c r="J1" s="1025"/>
      <c r="K1" s="609"/>
      <c r="L1" s="799"/>
      <c r="M1" s="799"/>
      <c r="N1" s="799"/>
      <c r="O1" s="799"/>
      <c r="P1" s="799"/>
      <c r="Q1" s="799"/>
      <c r="R1" s="799"/>
    </row>
    <row r="2" spans="1:18" x14ac:dyDescent="0.2">
      <c r="J2" s="799"/>
      <c r="K2" s="799"/>
      <c r="L2" s="799"/>
      <c r="M2" s="799"/>
      <c r="N2" s="799"/>
      <c r="O2" s="799"/>
      <c r="P2" s="799"/>
      <c r="Q2" s="799"/>
      <c r="R2" s="799"/>
    </row>
    <row r="3" spans="1:18" s="25" customFormat="1" x14ac:dyDescent="0.2">
      <c r="J3" s="98"/>
      <c r="K3" s="98"/>
      <c r="L3" s="98"/>
      <c r="M3" s="98"/>
      <c r="N3" s="98"/>
      <c r="O3" s="98"/>
      <c r="P3" s="98"/>
      <c r="Q3" s="98"/>
      <c r="R3" s="98"/>
    </row>
    <row r="4" spans="1:18" s="25" customFormat="1" x14ac:dyDescent="0.2">
      <c r="B4" s="124" t="s">
        <v>92</v>
      </c>
      <c r="J4" s="98"/>
      <c r="K4" s="98"/>
      <c r="L4" s="98"/>
      <c r="M4" s="98"/>
      <c r="N4" s="98"/>
      <c r="O4" s="98"/>
      <c r="P4" s="98"/>
      <c r="Q4" s="98"/>
      <c r="R4" s="98"/>
    </row>
    <row r="5" spans="1:18" s="25" customFormat="1" ht="12.6" customHeight="1" x14ac:dyDescent="0.2">
      <c r="B5" s="1070" t="s">
        <v>366</v>
      </c>
      <c r="C5" s="1070"/>
      <c r="D5" s="1070"/>
      <c r="E5" s="1070"/>
      <c r="F5" s="1070"/>
      <c r="J5" s="98"/>
      <c r="K5" s="98"/>
      <c r="L5" s="98"/>
      <c r="M5" s="98"/>
      <c r="N5" s="98"/>
      <c r="O5" s="98"/>
      <c r="P5" s="98"/>
      <c r="Q5" s="98"/>
      <c r="R5" s="98"/>
    </row>
    <row r="6" spans="1:18" s="25" customFormat="1" ht="12.6" customHeight="1" x14ac:dyDescent="0.2">
      <c r="B6" s="1070"/>
      <c r="C6" s="1070"/>
      <c r="D6" s="1070"/>
      <c r="E6" s="1070"/>
      <c r="F6" s="1070"/>
      <c r="J6" s="98"/>
      <c r="K6" s="98"/>
      <c r="L6" s="50"/>
      <c r="M6" s="50"/>
      <c r="N6" s="50"/>
      <c r="O6" s="50"/>
      <c r="P6" s="50"/>
      <c r="Q6" s="98"/>
      <c r="R6" s="98"/>
    </row>
    <row r="7" spans="1:18" s="25" customFormat="1" ht="12.6" customHeight="1" x14ac:dyDescent="0.2">
      <c r="B7" s="1070"/>
      <c r="C7" s="1070"/>
      <c r="D7" s="1070"/>
      <c r="E7" s="1070"/>
      <c r="F7" s="1070"/>
      <c r="J7" s="98"/>
      <c r="K7" s="98"/>
      <c r="L7" s="50"/>
      <c r="M7" s="50"/>
      <c r="N7" s="50"/>
      <c r="O7" s="50"/>
      <c r="P7" s="50"/>
      <c r="Q7" s="98"/>
      <c r="R7" s="98"/>
    </row>
    <row r="8" spans="1:18" s="25" customFormat="1" ht="12.6" customHeight="1" x14ac:dyDescent="0.2">
      <c r="B8" s="1070"/>
      <c r="C8" s="1070"/>
      <c r="D8" s="1070"/>
      <c r="E8" s="1070"/>
      <c r="F8" s="1070"/>
      <c r="J8" s="98"/>
      <c r="K8" s="98"/>
      <c r="L8" s="50"/>
      <c r="M8" s="50"/>
      <c r="N8" s="50"/>
      <c r="O8" s="50"/>
      <c r="P8" s="50"/>
      <c r="Q8" s="98"/>
      <c r="R8" s="98"/>
    </row>
    <row r="9" spans="1:18" s="25" customFormat="1" ht="12.6" customHeight="1" x14ac:dyDescent="0.2">
      <c r="B9" s="1070"/>
      <c r="C9" s="1070"/>
      <c r="D9" s="1070"/>
      <c r="E9" s="1070"/>
      <c r="F9" s="1070"/>
      <c r="J9" s="98"/>
      <c r="K9" s="98"/>
      <c r="L9" s="50"/>
      <c r="M9" s="50"/>
      <c r="N9" s="50"/>
      <c r="O9" s="50"/>
      <c r="P9" s="50"/>
      <c r="Q9" s="98"/>
      <c r="R9" s="98"/>
    </row>
    <row r="10" spans="1:18" s="25" customFormat="1" ht="12.6" customHeight="1" x14ac:dyDescent="0.2">
      <c r="B10" s="1070"/>
      <c r="C10" s="1070"/>
      <c r="D10" s="1070"/>
      <c r="E10" s="1070"/>
      <c r="F10" s="1070"/>
      <c r="J10" s="98"/>
      <c r="K10" s="98"/>
      <c r="L10" s="50"/>
      <c r="M10" s="50"/>
      <c r="N10" s="50"/>
      <c r="O10" s="50"/>
      <c r="P10" s="50"/>
      <c r="Q10" s="98"/>
      <c r="R10" s="98"/>
    </row>
    <row r="11" spans="1:18" s="25" customFormat="1" ht="12.6" customHeight="1" x14ac:dyDescent="0.2">
      <c r="B11" s="1070"/>
      <c r="C11" s="1070"/>
      <c r="D11" s="1070"/>
      <c r="E11" s="1070"/>
      <c r="F11" s="1070"/>
      <c r="J11" s="98"/>
      <c r="K11" s="98"/>
      <c r="L11" s="50"/>
      <c r="M11" s="50"/>
      <c r="N11" s="50"/>
      <c r="O11" s="50"/>
      <c r="P11" s="50"/>
      <c r="Q11" s="98"/>
      <c r="R11" s="98"/>
    </row>
    <row r="12" spans="1:18" s="25" customFormat="1" ht="12.6" customHeight="1" x14ac:dyDescent="0.2">
      <c r="B12" s="1070"/>
      <c r="C12" s="1070"/>
      <c r="D12" s="1070"/>
      <c r="E12" s="1070"/>
      <c r="F12" s="1070"/>
      <c r="J12" s="98"/>
      <c r="K12" s="98"/>
      <c r="L12" s="50"/>
      <c r="M12" s="50"/>
      <c r="N12" s="50"/>
      <c r="O12" s="50"/>
      <c r="P12" s="50"/>
      <c r="Q12" s="98"/>
      <c r="R12" s="98"/>
    </row>
    <row r="13" spans="1:18" s="25" customFormat="1" ht="34.5" customHeight="1" x14ac:dyDescent="0.2">
      <c r="B13" s="1070"/>
      <c r="C13" s="1070"/>
      <c r="D13" s="1070"/>
      <c r="E13" s="1070"/>
      <c r="F13" s="1070"/>
      <c r="J13" s="98"/>
      <c r="K13" s="98"/>
      <c r="L13" s="50"/>
      <c r="M13" s="50"/>
      <c r="N13" s="50"/>
      <c r="O13" s="50"/>
      <c r="P13" s="50"/>
      <c r="Q13" s="98"/>
      <c r="R13" s="98"/>
    </row>
    <row r="14" spans="1:18" s="25" customFormat="1" x14ac:dyDescent="0.2">
      <c r="J14" s="98"/>
      <c r="K14" s="98"/>
      <c r="L14" s="50"/>
      <c r="M14" s="50"/>
      <c r="N14" s="50"/>
      <c r="O14" s="50"/>
      <c r="P14" s="50"/>
      <c r="Q14" s="98"/>
      <c r="R14" s="98"/>
    </row>
    <row r="15" spans="1:18" x14ac:dyDescent="0.2">
      <c r="J15" s="799"/>
      <c r="K15" s="799"/>
      <c r="L15" s="800"/>
      <c r="M15" s="800"/>
      <c r="N15" s="800"/>
      <c r="O15" s="800"/>
      <c r="P15" s="800"/>
      <c r="Q15" s="799"/>
      <c r="R15" s="799"/>
    </row>
    <row r="16" spans="1:18" ht="15" customHeight="1" thickBot="1" x14ac:dyDescent="0.25">
      <c r="K16" s="800"/>
      <c r="L16" s="800"/>
      <c r="M16" s="800"/>
      <c r="N16" s="800"/>
      <c r="O16" s="800"/>
      <c r="P16" s="800"/>
    </row>
    <row r="17" spans="1:16" ht="99.75" customHeight="1" thickBot="1" x14ac:dyDescent="0.25">
      <c r="A17" s="1080"/>
      <c r="B17" s="1081"/>
      <c r="C17" s="1082"/>
      <c r="D17" s="801"/>
      <c r="E17" s="841" t="str">
        <f>"Werkelijke opbrengsten uit periodieke distributienettarieven in boekjaar "&amp;TITELBLAD!F16&amp;" (aardgas-injectie)"</f>
        <v>Werkelijke opbrengsten uit periodieke distributienettarieven in boekjaar 2025 (aardgas-injectie)</v>
      </c>
      <c r="F17" s="842" t="s">
        <v>88</v>
      </c>
      <c r="H17" s="743" t="str">
        <f>"Werkelijke opbrengsten m.b.t. endogene kosten in boekjaar "&amp;TITELBLAD!F16&amp;" (aardgas-injectie)"</f>
        <v>Werkelijke opbrengsten m.b.t. endogene kosten in boekjaar 2025 (aardgas-injectie)</v>
      </c>
      <c r="J17" s="743" t="str">
        <f>"Werkelijke opbrengsten m.b.t. exogene kosten in boekjaar "&amp;TITELBLAD!F16&amp;" (aardgas-injectie)"</f>
        <v>Werkelijke opbrengsten m.b.t. exogene kosten in boekjaar 2025 (aardgas-injectie)</v>
      </c>
      <c r="K17" s="800"/>
      <c r="L17" s="800"/>
      <c r="M17" s="800"/>
      <c r="N17" s="800"/>
      <c r="O17" s="800"/>
      <c r="P17" s="800"/>
    </row>
    <row r="18" spans="1:16" ht="23.65" customHeight="1" thickBot="1" x14ac:dyDescent="0.25">
      <c r="A18" s="1083"/>
      <c r="B18" s="1084"/>
      <c r="C18" s="1085"/>
      <c r="D18" s="801"/>
      <c r="E18" s="843" t="s">
        <v>20</v>
      </c>
      <c r="F18" s="477"/>
      <c r="G18" s="806"/>
      <c r="H18" s="752" t="s">
        <v>280</v>
      </c>
      <c r="I18" s="806"/>
      <c r="J18" s="752" t="s">
        <v>281</v>
      </c>
      <c r="L18" s="800"/>
      <c r="M18" s="800"/>
      <c r="N18" s="800"/>
      <c r="O18" s="800"/>
      <c r="P18" s="800"/>
    </row>
    <row r="19" spans="1:16" ht="18.75" customHeight="1" x14ac:dyDescent="0.2">
      <c r="A19" s="807" t="s">
        <v>179</v>
      </c>
      <c r="B19" s="808"/>
      <c r="C19" s="809"/>
      <c r="D19" s="810"/>
      <c r="E19" s="844">
        <f>+SUM(E21,E24)</f>
        <v>0</v>
      </c>
      <c r="F19" s="235"/>
      <c r="H19" s="814">
        <f>+SUM(H21,H24)</f>
        <v>0</v>
      </c>
      <c r="J19" s="814">
        <f>+SUM(J21,J24)</f>
        <v>0</v>
      </c>
      <c r="L19" s="800"/>
      <c r="M19" s="800"/>
      <c r="N19" s="800"/>
      <c r="O19" s="800"/>
      <c r="P19" s="800"/>
    </row>
    <row r="20" spans="1:16" s="818" customFormat="1" ht="18" customHeight="1" x14ac:dyDescent="0.2">
      <c r="A20" s="815"/>
      <c r="B20" s="808"/>
      <c r="C20" s="809"/>
      <c r="D20" s="810"/>
      <c r="E20" s="845"/>
      <c r="F20" s="236"/>
      <c r="H20" s="819"/>
      <c r="J20" s="819"/>
      <c r="L20" s="820"/>
      <c r="M20" s="820"/>
      <c r="N20" s="820"/>
      <c r="O20" s="820"/>
      <c r="P20" s="820"/>
    </row>
    <row r="21" spans="1:16" ht="19.5" customHeight="1" x14ac:dyDescent="0.2">
      <c r="A21" s="821"/>
      <c r="B21" s="822" t="s">
        <v>190</v>
      </c>
      <c r="C21" s="6"/>
      <c r="D21" s="7"/>
      <c r="E21" s="307">
        <v>0</v>
      </c>
      <c r="F21" s="308">
        <v>0</v>
      </c>
      <c r="H21" s="825">
        <f>+E21*F21</f>
        <v>0</v>
      </c>
      <c r="J21" s="825">
        <f>+E21-H21</f>
        <v>0</v>
      </c>
    </row>
    <row r="22" spans="1:16" ht="14.25" customHeight="1" x14ac:dyDescent="0.2">
      <c r="A22" s="815"/>
      <c r="B22" s="808"/>
      <c r="C22" s="827"/>
      <c r="D22" s="828"/>
      <c r="E22" s="846"/>
      <c r="F22" s="236"/>
      <c r="H22" s="831"/>
      <c r="J22" s="831"/>
    </row>
    <row r="23" spans="1:16" ht="14.25" customHeight="1" x14ac:dyDescent="0.2">
      <c r="A23" s="815"/>
      <c r="B23" s="808"/>
      <c r="C23" s="827"/>
      <c r="D23" s="828"/>
      <c r="E23" s="846"/>
      <c r="F23" s="236"/>
      <c r="H23" s="831"/>
      <c r="J23" s="831"/>
    </row>
    <row r="24" spans="1:16" ht="18" customHeight="1" x14ac:dyDescent="0.2">
      <c r="A24" s="821"/>
      <c r="B24" s="822" t="s">
        <v>191</v>
      </c>
      <c r="C24" s="827"/>
      <c r="D24" s="828"/>
      <c r="E24" s="307">
        <v>0</v>
      </c>
      <c r="F24" s="308">
        <v>0</v>
      </c>
      <c r="H24" s="825">
        <f>+E24*F24</f>
        <v>0</v>
      </c>
      <c r="J24" s="825">
        <f>+E24-H24</f>
        <v>0</v>
      </c>
    </row>
    <row r="25" spans="1:16" ht="18" customHeight="1" x14ac:dyDescent="0.2">
      <c r="A25" s="833"/>
      <c r="B25" s="834"/>
      <c r="C25" s="6"/>
      <c r="D25" s="7"/>
      <c r="E25" s="153"/>
      <c r="F25" s="251"/>
      <c r="H25" s="835"/>
      <c r="J25" s="835"/>
    </row>
    <row r="26" spans="1:16" ht="14.25" customHeight="1" thickBot="1" x14ac:dyDescent="0.25">
      <c r="A26" s="833"/>
      <c r="B26" s="836"/>
      <c r="C26" s="8"/>
      <c r="D26" s="7"/>
      <c r="E26" s="14"/>
      <c r="F26" s="240"/>
      <c r="H26" s="18"/>
      <c r="J26" s="18"/>
    </row>
    <row r="27" spans="1:16" ht="21" customHeight="1" thickBot="1" x14ac:dyDescent="0.25">
      <c r="A27" s="837"/>
      <c r="B27" s="838" t="s">
        <v>193</v>
      </c>
      <c r="C27" s="9"/>
      <c r="D27" s="7"/>
      <c r="E27" s="15">
        <f>+E19</f>
        <v>0</v>
      </c>
      <c r="F27" s="252"/>
      <c r="H27" s="19">
        <f>+H19</f>
        <v>0</v>
      </c>
      <c r="J27" s="19">
        <f>+J19</f>
        <v>0</v>
      </c>
    </row>
    <row r="29" spans="1:16" x14ac:dyDescent="0.2">
      <c r="C29" s="839"/>
      <c r="E29" s="840"/>
      <c r="F29" s="840"/>
    </row>
  </sheetData>
  <sheetProtection algorithmName="SHA-512" hashValue="tKIFXJpx3RJbIDTLYR7LUwI6Kgj9qYhTAmfxhRNuJeJ1CItoySEBB0kB/mDOOUXU84w9jYFKpKzj/BLk7LFvSw==" saltValue="vOq+vYiwEkd+Gi86tepVzw==" spinCount="100000" sheet="1" objects="1" scenarios="1"/>
  <mergeCells count="3">
    <mergeCell ref="A17:C18"/>
    <mergeCell ref="B5:F13"/>
    <mergeCell ref="A1:J1"/>
  </mergeCells>
  <pageMargins left="0.19685039370078741" right="0.19685039370078741" top="0.39370078740157483" bottom="0.39370078740157483" header="0.51181102362204722" footer="0.19685039370078741"/>
  <pageSetup paperSize="8" scale="81" orientation="landscape" r:id="rId1"/>
  <headerFooter alignWithMargins="0">
    <oddFooter>&amp;C&amp;8&amp;F&amp;R&amp;8&amp;A</oddFooter>
  </headerFooter>
  <extLst>
    <ext xmlns:x14="http://schemas.microsoft.com/office/spreadsheetml/2009/9/main" uri="{78C0D931-6437-407d-A8EE-F0AAD7539E65}">
      <x14:conditionalFormattings>
        <x14:conditionalFormatting xmlns:xm="http://schemas.microsoft.com/office/excel/2006/main">
          <x14:cfRule type="expression" priority="21" id="{00000000-000E-0000-0E00-000015000000}">
            <xm:f>TITELBLAD!$G$16="ex-ante"</xm:f>
            <x14:dxf>
              <fill>
                <patternFill patternType="lightUp"/>
              </fill>
            </x14:dxf>
          </x14:cfRule>
          <x14:cfRule type="expression" priority="22" id="{00000000-000E-0000-0E00-000016000000}">
            <xm:f>TITELBLAD!$D$10="elektriciteit"</xm:f>
            <x14:dxf>
              <fill>
                <patternFill patternType="lightUp"/>
              </fill>
            </x14:dxf>
          </x14:cfRule>
          <xm:sqref>A1:XFD1048576</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12">
    <pageSetUpPr fitToPage="1"/>
  </sheetPr>
  <dimension ref="A1:AC119"/>
  <sheetViews>
    <sheetView zoomScaleNormal="100" zoomScaleSheetLayoutView="80" workbookViewId="0">
      <pane ySplit="7" topLeftCell="A8" activePane="bottomLeft" state="frozen"/>
      <selection pane="bottomLeft" sqref="A1:J1"/>
    </sheetView>
  </sheetViews>
  <sheetFormatPr defaultColWidth="11.42578125" defaultRowHeight="12.75" x14ac:dyDescent="0.2"/>
  <cols>
    <col min="1" max="1" width="25.42578125" style="32" customWidth="1"/>
    <col min="2" max="2" width="28.28515625" style="32" customWidth="1"/>
    <col min="3" max="8" width="19.7109375" style="32" customWidth="1"/>
    <col min="9" max="9" width="2.28515625" style="32" customWidth="1"/>
    <col min="10" max="10" width="17.7109375" style="32" customWidth="1"/>
    <col min="11" max="11" width="2" style="32" customWidth="1"/>
    <col min="12" max="12" width="17.7109375" style="32" customWidth="1"/>
    <col min="13" max="13" width="28.7109375" style="32" bestFit="1" customWidth="1"/>
    <col min="14" max="14" width="14" style="32" customWidth="1"/>
    <col min="15" max="15" width="11.42578125" style="32"/>
    <col min="16" max="16" width="12.28515625" style="32" bestFit="1" customWidth="1"/>
    <col min="17" max="16384" width="11.42578125" style="32"/>
  </cols>
  <sheetData>
    <row r="1" spans="1:17" ht="21.75" customHeight="1" thickBot="1" x14ac:dyDescent="0.25">
      <c r="A1" s="1036" t="s">
        <v>95</v>
      </c>
      <c r="B1" s="1036"/>
      <c r="C1" s="1036"/>
      <c r="D1" s="1036"/>
      <c r="E1" s="1036"/>
      <c r="F1" s="1036"/>
      <c r="G1" s="1036"/>
      <c r="H1" s="1036"/>
      <c r="I1" s="1036"/>
      <c r="J1" s="1036"/>
      <c r="K1" s="52"/>
      <c r="L1" s="98"/>
      <c r="M1" s="851"/>
      <c r="N1" s="60"/>
      <c r="O1" s="60"/>
      <c r="P1" s="55"/>
      <c r="Q1" s="55"/>
    </row>
    <row r="2" spans="1:17" x14ac:dyDescent="0.2">
      <c r="A2" s="57"/>
      <c r="B2" s="57"/>
      <c r="C2" s="57"/>
      <c r="D2" s="57"/>
      <c r="E2" s="57"/>
      <c r="F2" s="57"/>
      <c r="G2" s="57"/>
      <c r="H2" s="57"/>
      <c r="I2" s="57"/>
      <c r="J2" s="57"/>
      <c r="K2" s="52"/>
      <c r="L2" s="98"/>
      <c r="M2" s="91"/>
      <c r="N2" s="60"/>
      <c r="O2" s="60"/>
      <c r="P2" s="55"/>
      <c r="Q2" s="55"/>
    </row>
    <row r="3" spans="1:17" x14ac:dyDescent="0.2">
      <c r="A3" s="57"/>
      <c r="B3" s="57"/>
      <c r="C3" s="57"/>
      <c r="D3" s="57"/>
      <c r="E3" s="57"/>
      <c r="F3" s="57"/>
      <c r="G3" s="57"/>
      <c r="H3" s="57"/>
      <c r="I3" s="57"/>
      <c r="J3" s="57"/>
      <c r="K3" s="52"/>
      <c r="L3" s="98"/>
      <c r="M3" s="91" t="str">
        <f>+TITELBLAD!C16</f>
        <v>Rapportering over boekjaar:</v>
      </c>
      <c r="N3" s="60">
        <f>+TITELBLAD!F16</f>
        <v>2025</v>
      </c>
      <c r="O3" s="60" t="str">
        <f>+TITELBLAD!G16</f>
        <v>ex-post</v>
      </c>
      <c r="P3" s="55"/>
      <c r="Q3" s="55"/>
    </row>
    <row r="4" spans="1:17" s="25" customFormat="1" ht="16.5" x14ac:dyDescent="0.2">
      <c r="A4" s="54"/>
      <c r="C4" s="1008" t="str">
        <f>+TITELBLAD!D7</f>
        <v>NAAM DNB</v>
      </c>
      <c r="D4" s="1008"/>
      <c r="E4" s="1008"/>
      <c r="F4" s="1008"/>
      <c r="G4" s="1008"/>
      <c r="H4" s="1110"/>
      <c r="I4" s="52"/>
      <c r="K4" s="50"/>
      <c r="L4" s="55"/>
      <c r="M4" s="60"/>
      <c r="N4" s="50"/>
      <c r="O4" s="50"/>
      <c r="P4" s="98"/>
      <c r="Q4" s="98"/>
    </row>
    <row r="5" spans="1:17" s="25" customFormat="1" ht="16.5" x14ac:dyDescent="0.2">
      <c r="A5" s="54"/>
      <c r="C5" s="1008" t="str">
        <f>+TITELBLAD!D10</f>
        <v>elektriciteit</v>
      </c>
      <c r="D5" s="1008"/>
      <c r="E5" s="1008"/>
      <c r="F5" s="1008"/>
      <c r="G5" s="1008"/>
      <c r="H5" s="1110"/>
      <c r="I5" s="52"/>
      <c r="K5" s="50"/>
      <c r="L5" s="98"/>
      <c r="M5" s="50"/>
      <c r="N5" s="50"/>
      <c r="O5" s="50"/>
      <c r="P5" s="98"/>
      <c r="Q5" s="98"/>
    </row>
    <row r="6" spans="1:17" s="25" customFormat="1" ht="17.25" thickBot="1" x14ac:dyDescent="0.25">
      <c r="A6" s="54"/>
      <c r="C6" s="1092" t="s">
        <v>19</v>
      </c>
      <c r="D6" s="1093"/>
      <c r="E6" s="1093"/>
      <c r="F6" s="1093"/>
      <c r="G6" s="1093"/>
      <c r="H6" s="1094"/>
      <c r="I6" s="52"/>
      <c r="L6" s="98"/>
      <c r="M6" s="50"/>
      <c r="N6" s="50"/>
      <c r="O6" s="50"/>
      <c r="P6" s="98"/>
      <c r="Q6" s="98"/>
    </row>
    <row r="7" spans="1:17" s="25" customFormat="1" ht="44.65" customHeight="1" thickBot="1" x14ac:dyDescent="0.25">
      <c r="A7" s="1113"/>
      <c r="B7" s="1113"/>
      <c r="C7" s="852">
        <v>2023</v>
      </c>
      <c r="D7" s="853">
        <f t="shared" ref="D7" si="0">+C7+1</f>
        <v>2024</v>
      </c>
      <c r="E7" s="853">
        <f t="shared" ref="E7" si="1">+D7+1</f>
        <v>2025</v>
      </c>
      <c r="F7" s="853">
        <f t="shared" ref="F7" si="2">+E7+1</f>
        <v>2026</v>
      </c>
      <c r="G7" s="853">
        <f t="shared" ref="G7" si="3">+F7+1</f>
        <v>2027</v>
      </c>
      <c r="H7" s="854">
        <f t="shared" ref="H7" si="4">+G7+1</f>
        <v>2028</v>
      </c>
      <c r="I7" s="52"/>
      <c r="L7" s="98"/>
      <c r="M7" s="50"/>
      <c r="N7" s="50"/>
      <c r="O7" s="50"/>
      <c r="P7" s="98"/>
      <c r="Q7" s="98"/>
    </row>
    <row r="8" spans="1:17" s="25" customFormat="1" ht="29.1" customHeight="1" thickBot="1" x14ac:dyDescent="0.25">
      <c r="A8" s="1051" t="s">
        <v>108</v>
      </c>
      <c r="B8" s="1051"/>
      <c r="C8" s="373">
        <f t="shared" ref="C8:H8" si="5">SUM(C9:C15)</f>
        <v>0</v>
      </c>
      <c r="D8" s="374">
        <f t="shared" si="5"/>
        <v>0</v>
      </c>
      <c r="E8" s="374">
        <f t="shared" si="5"/>
        <v>0</v>
      </c>
      <c r="F8" s="374">
        <f t="shared" si="5"/>
        <v>0</v>
      </c>
      <c r="G8" s="374">
        <f t="shared" si="5"/>
        <v>0</v>
      </c>
      <c r="H8" s="375">
        <f t="shared" si="5"/>
        <v>0</v>
      </c>
      <c r="I8" s="52"/>
      <c r="L8" s="98"/>
      <c r="M8" s="98"/>
      <c r="N8" s="98"/>
      <c r="O8" s="98"/>
      <c r="P8" s="98"/>
      <c r="Q8" s="98"/>
    </row>
    <row r="9" spans="1:17" s="25" customFormat="1" ht="29.1" customHeight="1" x14ac:dyDescent="0.2">
      <c r="A9" s="1111" t="s">
        <v>84</v>
      </c>
      <c r="B9" s="1111"/>
      <c r="C9" s="847">
        <f>+T5A!D9</f>
        <v>0</v>
      </c>
      <c r="D9" s="848">
        <f>+T5A!E9</f>
        <v>0</v>
      </c>
      <c r="E9" s="848">
        <f>+T5A!F9</f>
        <v>0</v>
      </c>
      <c r="F9" s="848">
        <f>+T5A!G9</f>
        <v>0</v>
      </c>
      <c r="G9" s="848">
        <f>+T5A!H9</f>
        <v>0</v>
      </c>
      <c r="H9" s="855">
        <f>+T5A!I9</f>
        <v>0</v>
      </c>
      <c r="I9" s="52"/>
      <c r="L9" s="98"/>
      <c r="M9" s="98"/>
      <c r="N9" s="98"/>
      <c r="O9" s="98"/>
      <c r="P9" s="98"/>
      <c r="Q9" s="98"/>
    </row>
    <row r="10" spans="1:17" s="25" customFormat="1" ht="29.1" customHeight="1" x14ac:dyDescent="0.2">
      <c r="A10" s="1095" t="s">
        <v>248</v>
      </c>
      <c r="B10" s="1095"/>
      <c r="C10" s="856">
        <f>+T5A!D10</f>
        <v>0</v>
      </c>
      <c r="D10" s="857">
        <f>+T5A!E10</f>
        <v>0</v>
      </c>
      <c r="E10" s="857">
        <f>+T5A!F10</f>
        <v>0</v>
      </c>
      <c r="F10" s="661">
        <f>+T5A!G10</f>
        <v>0</v>
      </c>
      <c r="G10" s="661">
        <f>+T5A!H10</f>
        <v>0</v>
      </c>
      <c r="H10" s="858">
        <f>+T5A!I10</f>
        <v>0</v>
      </c>
      <c r="I10" s="52"/>
      <c r="L10" s="98"/>
      <c r="M10" s="98"/>
      <c r="N10" s="98"/>
      <c r="O10" s="98"/>
      <c r="P10" s="98"/>
      <c r="Q10" s="98"/>
    </row>
    <row r="11" spans="1:17" s="25" customFormat="1" ht="29.1" customHeight="1" x14ac:dyDescent="0.2">
      <c r="A11" s="1095" t="s">
        <v>85</v>
      </c>
      <c r="B11" s="1095"/>
      <c r="C11" s="430">
        <f>+T5A!D11</f>
        <v>0</v>
      </c>
      <c r="D11" s="73">
        <f>+T5A!E11</f>
        <v>0</v>
      </c>
      <c r="E11" s="73">
        <f>+T5A!F11</f>
        <v>0</v>
      </c>
      <c r="F11" s="73">
        <f>+T5A!G11</f>
        <v>0</v>
      </c>
      <c r="G11" s="73">
        <f>+T5A!H11</f>
        <v>0</v>
      </c>
      <c r="H11" s="858">
        <f>+T5A!I11</f>
        <v>0</v>
      </c>
      <c r="I11" s="52"/>
    </row>
    <row r="12" spans="1:17" s="25" customFormat="1" ht="29.1" customHeight="1" x14ac:dyDescent="0.2">
      <c r="A12" s="1095" t="s">
        <v>249</v>
      </c>
      <c r="B12" s="1095"/>
      <c r="C12" s="430">
        <f>+T5A!D12</f>
        <v>0</v>
      </c>
      <c r="D12" s="73">
        <f>+T5A!E12</f>
        <v>0</v>
      </c>
      <c r="E12" s="73">
        <f>+T5A!F12</f>
        <v>0</v>
      </c>
      <c r="F12" s="73">
        <f>+T5A!G12</f>
        <v>0</v>
      </c>
      <c r="G12" s="73">
        <f>+T5A!H12</f>
        <v>0</v>
      </c>
      <c r="H12" s="858">
        <f>+T5A!I12</f>
        <v>0</v>
      </c>
      <c r="I12" s="52"/>
    </row>
    <row r="13" spans="1:17" s="25" customFormat="1" ht="29.1" customHeight="1" x14ac:dyDescent="0.2">
      <c r="A13" s="1095" t="s">
        <v>149</v>
      </c>
      <c r="B13" s="1095"/>
      <c r="C13" s="430">
        <f>+T5A!D13</f>
        <v>0</v>
      </c>
      <c r="D13" s="73">
        <f>+T5A!E13</f>
        <v>0</v>
      </c>
      <c r="E13" s="73">
        <f>+T5A!F13</f>
        <v>0</v>
      </c>
      <c r="F13" s="73">
        <f>+T5A!G13</f>
        <v>0</v>
      </c>
      <c r="G13" s="73">
        <f>+T5A!H13</f>
        <v>0</v>
      </c>
      <c r="H13" s="858">
        <f>+T5A!I13</f>
        <v>0</v>
      </c>
      <c r="I13" s="52"/>
    </row>
    <row r="14" spans="1:17" s="25" customFormat="1" ht="29.1" customHeight="1" x14ac:dyDescent="0.2">
      <c r="A14" s="1095" t="s">
        <v>86</v>
      </c>
      <c r="B14" s="1095"/>
      <c r="C14" s="430">
        <f>+T5A!D14</f>
        <v>0</v>
      </c>
      <c r="D14" s="73">
        <f>+T5A!E14</f>
        <v>0</v>
      </c>
      <c r="E14" s="73">
        <f>+T5A!F14</f>
        <v>0</v>
      </c>
      <c r="F14" s="73">
        <f>+T5A!G14</f>
        <v>0</v>
      </c>
      <c r="G14" s="73">
        <f>+T5A!H14</f>
        <v>0</v>
      </c>
      <c r="H14" s="858">
        <f>+T5A!I14</f>
        <v>0</v>
      </c>
      <c r="I14" s="52"/>
    </row>
    <row r="15" spans="1:17" s="25" customFormat="1" ht="29.1" customHeight="1" thickBot="1" x14ac:dyDescent="0.25">
      <c r="A15" s="1112" t="s">
        <v>270</v>
      </c>
      <c r="B15" s="1112"/>
      <c r="C15" s="849">
        <f>+T5A!D15</f>
        <v>0</v>
      </c>
      <c r="D15" s="850">
        <f>+T5A!E15</f>
        <v>0</v>
      </c>
      <c r="E15" s="850">
        <f>+T5A!F15</f>
        <v>0</v>
      </c>
      <c r="F15" s="850">
        <f>+T5A!G15</f>
        <v>0</v>
      </c>
      <c r="G15" s="850">
        <f>+T5A!H15</f>
        <v>0</v>
      </c>
      <c r="H15" s="859">
        <f>+T5A!I15</f>
        <v>0</v>
      </c>
      <c r="I15" s="52"/>
    </row>
    <row r="16" spans="1:17" ht="13.5" thickBot="1" x14ac:dyDescent="0.25"/>
    <row r="17" spans="1:9" s="25" customFormat="1" ht="78.599999999999994" customHeight="1" thickBot="1" x14ac:dyDescent="0.25">
      <c r="A17" s="1051" t="s">
        <v>346</v>
      </c>
      <c r="B17" s="1051"/>
      <c r="C17" s="372"/>
      <c r="D17" s="232"/>
      <c r="E17" s="232"/>
      <c r="F17" s="232"/>
      <c r="G17" s="232"/>
      <c r="H17" s="233"/>
      <c r="I17" s="52"/>
    </row>
    <row r="18" spans="1:9" s="25" customFormat="1" ht="24" customHeight="1" thickBot="1" x14ac:dyDescent="0.25">
      <c r="A18" s="1109" t="s">
        <v>256</v>
      </c>
      <c r="B18" s="1109"/>
      <c r="C18" s="316">
        <v>0</v>
      </c>
      <c r="D18" s="377">
        <v>0</v>
      </c>
      <c r="E18" s="377">
        <v>0</v>
      </c>
      <c r="F18" s="377">
        <v>0</v>
      </c>
      <c r="G18" s="377">
        <v>0</v>
      </c>
      <c r="H18" s="315">
        <v>0</v>
      </c>
      <c r="I18" s="52"/>
    </row>
    <row r="19" spans="1:9" ht="13.5" thickBot="1" x14ac:dyDescent="0.25"/>
    <row r="20" spans="1:9" s="25" customFormat="1" ht="78.599999999999994" customHeight="1" thickBot="1" x14ac:dyDescent="0.25">
      <c r="A20" s="1051" t="s">
        <v>347</v>
      </c>
      <c r="B20" s="1051"/>
      <c r="C20" s="372"/>
      <c r="D20" s="232"/>
      <c r="E20" s="232"/>
      <c r="F20" s="232"/>
      <c r="G20" s="232"/>
      <c r="H20" s="233"/>
      <c r="I20" s="52"/>
    </row>
    <row r="21" spans="1:9" s="25" customFormat="1" ht="24" customHeight="1" thickBot="1" x14ac:dyDescent="0.25">
      <c r="A21" s="1109" t="s">
        <v>256</v>
      </c>
      <c r="B21" s="1109"/>
      <c r="C21" s="378">
        <v>0</v>
      </c>
      <c r="D21" s="376">
        <v>0</v>
      </c>
      <c r="E21" s="376">
        <v>0</v>
      </c>
      <c r="F21" s="376">
        <v>0</v>
      </c>
      <c r="G21" s="309">
        <v>0</v>
      </c>
      <c r="H21" s="310">
        <v>0</v>
      </c>
      <c r="I21" s="52"/>
    </row>
    <row r="22" spans="1:9" ht="13.5" thickBot="1" x14ac:dyDescent="0.25"/>
    <row r="23" spans="1:9" s="25" customFormat="1" ht="70.5" customHeight="1" thickBot="1" x14ac:dyDescent="0.25">
      <c r="A23" s="1051" t="s">
        <v>348</v>
      </c>
      <c r="B23" s="1051"/>
      <c r="C23" s="372"/>
      <c r="D23" s="232"/>
      <c r="E23" s="232"/>
      <c r="F23" s="232"/>
      <c r="G23" s="232"/>
      <c r="H23" s="233"/>
      <c r="I23" s="52"/>
    </row>
    <row r="24" spans="1:9" s="25" customFormat="1" ht="24" customHeight="1" thickBot="1" x14ac:dyDescent="0.25">
      <c r="A24" s="1109" t="s">
        <v>256</v>
      </c>
      <c r="B24" s="1109"/>
      <c r="C24" s="378">
        <v>0</v>
      </c>
      <c r="D24" s="376">
        <v>0</v>
      </c>
      <c r="E24" s="376">
        <v>0</v>
      </c>
      <c r="F24" s="376">
        <v>0</v>
      </c>
      <c r="G24" s="309">
        <v>0</v>
      </c>
      <c r="H24" s="310">
        <v>0</v>
      </c>
      <c r="I24" s="52"/>
    </row>
    <row r="25" spans="1:9" ht="13.5" thickBot="1" x14ac:dyDescent="0.25"/>
    <row r="26" spans="1:9" s="25" customFormat="1" ht="62.25" customHeight="1" thickBot="1" x14ac:dyDescent="0.25">
      <c r="A26" s="1051" t="s">
        <v>120</v>
      </c>
      <c r="B26" s="1051"/>
      <c r="C26" s="382">
        <f t="shared" ref="C26:H26" si="6">SUM(C27:C33)</f>
        <v>0</v>
      </c>
      <c r="D26" s="383">
        <f t="shared" si="6"/>
        <v>0</v>
      </c>
      <c r="E26" s="383">
        <f t="shared" si="6"/>
        <v>0</v>
      </c>
      <c r="F26" s="383">
        <f t="shared" si="6"/>
        <v>0</v>
      </c>
      <c r="G26" s="383">
        <f t="shared" si="6"/>
        <v>0</v>
      </c>
      <c r="H26" s="384">
        <f t="shared" si="6"/>
        <v>0</v>
      </c>
      <c r="I26" s="52"/>
    </row>
    <row r="27" spans="1:9" s="25" customFormat="1" ht="24.6" customHeight="1" x14ac:dyDescent="0.2">
      <c r="A27" s="1096" t="s">
        <v>84</v>
      </c>
      <c r="B27" s="1096"/>
      <c r="C27" s="385">
        <v>0</v>
      </c>
      <c r="D27" s="386">
        <v>0</v>
      </c>
      <c r="E27" s="386">
        <v>0</v>
      </c>
      <c r="F27" s="386">
        <v>0</v>
      </c>
      <c r="G27" s="387">
        <v>0</v>
      </c>
      <c r="H27" s="388">
        <v>0</v>
      </c>
      <c r="I27" s="52"/>
    </row>
    <row r="28" spans="1:9" s="25" customFormat="1" ht="24.6" customHeight="1" x14ac:dyDescent="0.2">
      <c r="A28" s="1095" t="s">
        <v>248</v>
      </c>
      <c r="B28" s="1095"/>
      <c r="C28" s="389">
        <v>0</v>
      </c>
      <c r="D28" s="371">
        <v>0</v>
      </c>
      <c r="E28" s="371">
        <v>0</v>
      </c>
      <c r="F28" s="371">
        <v>0</v>
      </c>
      <c r="G28" s="371">
        <v>0</v>
      </c>
      <c r="H28" s="295">
        <v>0</v>
      </c>
      <c r="I28" s="52"/>
    </row>
    <row r="29" spans="1:9" s="25" customFormat="1" ht="24.6" customHeight="1" x14ac:dyDescent="0.2">
      <c r="A29" s="1095" t="s">
        <v>85</v>
      </c>
      <c r="B29" s="1095"/>
      <c r="C29" s="389">
        <v>0</v>
      </c>
      <c r="D29" s="371">
        <v>0</v>
      </c>
      <c r="E29" s="371">
        <v>0</v>
      </c>
      <c r="F29" s="371">
        <v>0</v>
      </c>
      <c r="G29" s="51">
        <v>0</v>
      </c>
      <c r="H29" s="295">
        <v>0</v>
      </c>
      <c r="I29" s="52"/>
    </row>
    <row r="30" spans="1:9" s="25" customFormat="1" ht="24.6" customHeight="1" x14ac:dyDescent="0.2">
      <c r="A30" s="1095" t="s">
        <v>249</v>
      </c>
      <c r="B30" s="1095"/>
      <c r="C30" s="389">
        <v>0</v>
      </c>
      <c r="D30" s="371">
        <v>0</v>
      </c>
      <c r="E30" s="371">
        <v>0</v>
      </c>
      <c r="F30" s="371">
        <v>0</v>
      </c>
      <c r="G30" s="51">
        <v>0</v>
      </c>
      <c r="H30" s="295">
        <v>0</v>
      </c>
      <c r="I30" s="52"/>
    </row>
    <row r="31" spans="1:9" s="25" customFormat="1" ht="24.6" customHeight="1" x14ac:dyDescent="0.2">
      <c r="A31" s="1095" t="s">
        <v>149</v>
      </c>
      <c r="B31" s="1095"/>
      <c r="C31" s="389">
        <v>0</v>
      </c>
      <c r="D31" s="371">
        <v>0</v>
      </c>
      <c r="E31" s="371">
        <v>0</v>
      </c>
      <c r="F31" s="371">
        <v>0</v>
      </c>
      <c r="G31" s="51">
        <v>0</v>
      </c>
      <c r="H31" s="295">
        <v>0</v>
      </c>
      <c r="I31" s="52"/>
    </row>
    <row r="32" spans="1:9" s="25" customFormat="1" ht="24.6" customHeight="1" x14ac:dyDescent="0.2">
      <c r="A32" s="1095" t="s">
        <v>86</v>
      </c>
      <c r="B32" s="1095"/>
      <c r="C32" s="389">
        <v>0</v>
      </c>
      <c r="D32" s="371">
        <v>0</v>
      </c>
      <c r="E32" s="371">
        <v>0</v>
      </c>
      <c r="F32" s="371">
        <v>0</v>
      </c>
      <c r="G32" s="51">
        <v>0</v>
      </c>
      <c r="H32" s="295">
        <v>0</v>
      </c>
      <c r="I32" s="52"/>
    </row>
    <row r="33" spans="1:9" s="25" customFormat="1" ht="25.5" customHeight="1" thickBot="1" x14ac:dyDescent="0.25">
      <c r="A33" s="1112" t="s">
        <v>270</v>
      </c>
      <c r="B33" s="1112"/>
      <c r="C33" s="390">
        <v>0</v>
      </c>
      <c r="D33" s="381">
        <v>0</v>
      </c>
      <c r="E33" s="381">
        <v>0</v>
      </c>
      <c r="F33" s="381">
        <v>0</v>
      </c>
      <c r="G33" s="296">
        <v>0</v>
      </c>
      <c r="H33" s="297">
        <v>0</v>
      </c>
      <c r="I33" s="52"/>
    </row>
    <row r="34" spans="1:9" ht="13.5" thickBot="1" x14ac:dyDescent="0.25"/>
    <row r="35" spans="1:9" s="25" customFormat="1" ht="62.25" customHeight="1" thickBot="1" x14ac:dyDescent="0.25">
      <c r="A35" s="1051" t="s">
        <v>122</v>
      </c>
      <c r="B35" s="1051"/>
      <c r="C35" s="372">
        <f t="shared" ref="C35:H35" si="7">SUM(C36:C42)</f>
        <v>0</v>
      </c>
      <c r="D35" s="232">
        <f t="shared" si="7"/>
        <v>0</v>
      </c>
      <c r="E35" s="232">
        <f t="shared" si="7"/>
        <v>0</v>
      </c>
      <c r="F35" s="232">
        <f t="shared" si="7"/>
        <v>0</v>
      </c>
      <c r="G35" s="232">
        <f t="shared" si="7"/>
        <v>0</v>
      </c>
      <c r="H35" s="233">
        <f t="shared" si="7"/>
        <v>0</v>
      </c>
      <c r="I35" s="52"/>
    </row>
    <row r="36" spans="1:9" s="25" customFormat="1" ht="25.5" customHeight="1" x14ac:dyDescent="0.2">
      <c r="A36" s="1096" t="s">
        <v>84</v>
      </c>
      <c r="B36" s="1096"/>
      <c r="C36" s="385">
        <v>0</v>
      </c>
      <c r="D36" s="386">
        <v>0</v>
      </c>
      <c r="E36" s="386">
        <v>0</v>
      </c>
      <c r="F36" s="386">
        <v>0</v>
      </c>
      <c r="G36" s="386">
        <v>0</v>
      </c>
      <c r="H36" s="391">
        <v>0</v>
      </c>
      <c r="I36" s="52"/>
    </row>
    <row r="37" spans="1:9" s="25" customFormat="1" ht="25.5" customHeight="1" x14ac:dyDescent="0.2">
      <c r="A37" s="1095" t="s">
        <v>248</v>
      </c>
      <c r="B37" s="1095"/>
      <c r="C37" s="389">
        <v>0</v>
      </c>
      <c r="D37" s="371">
        <v>0</v>
      </c>
      <c r="E37" s="371">
        <v>0</v>
      </c>
      <c r="F37" s="371">
        <v>0</v>
      </c>
      <c r="G37" s="371">
        <v>0</v>
      </c>
      <c r="H37" s="295">
        <v>0</v>
      </c>
      <c r="I37" s="52"/>
    </row>
    <row r="38" spans="1:9" s="25" customFormat="1" ht="25.5" customHeight="1" x14ac:dyDescent="0.2">
      <c r="A38" s="1095" t="s">
        <v>85</v>
      </c>
      <c r="B38" s="1095"/>
      <c r="C38" s="389">
        <v>0</v>
      </c>
      <c r="D38" s="371">
        <v>0</v>
      </c>
      <c r="E38" s="371">
        <v>0</v>
      </c>
      <c r="F38" s="371">
        <v>0</v>
      </c>
      <c r="G38" s="51">
        <v>0</v>
      </c>
      <c r="H38" s="295">
        <v>0</v>
      </c>
      <c r="I38" s="52"/>
    </row>
    <row r="39" spans="1:9" s="25" customFormat="1" ht="25.5" customHeight="1" x14ac:dyDescent="0.2">
      <c r="A39" s="1095" t="s">
        <v>249</v>
      </c>
      <c r="B39" s="1095"/>
      <c r="C39" s="389">
        <v>0</v>
      </c>
      <c r="D39" s="371">
        <v>0</v>
      </c>
      <c r="E39" s="371">
        <v>0</v>
      </c>
      <c r="F39" s="371">
        <v>0</v>
      </c>
      <c r="G39" s="51">
        <v>0</v>
      </c>
      <c r="H39" s="295">
        <v>0</v>
      </c>
      <c r="I39" s="52"/>
    </row>
    <row r="40" spans="1:9" s="25" customFormat="1" ht="25.5" customHeight="1" x14ac:dyDescent="0.2">
      <c r="A40" s="1095" t="s">
        <v>149</v>
      </c>
      <c r="B40" s="1095"/>
      <c r="C40" s="389">
        <v>0</v>
      </c>
      <c r="D40" s="371">
        <v>0</v>
      </c>
      <c r="E40" s="371">
        <v>0</v>
      </c>
      <c r="F40" s="371">
        <v>0</v>
      </c>
      <c r="G40" s="51">
        <v>0</v>
      </c>
      <c r="H40" s="295">
        <v>0</v>
      </c>
      <c r="I40" s="52"/>
    </row>
    <row r="41" spans="1:9" s="25" customFormat="1" ht="25.5" customHeight="1" x14ac:dyDescent="0.2">
      <c r="A41" s="1095" t="s">
        <v>86</v>
      </c>
      <c r="B41" s="1095"/>
      <c r="C41" s="389">
        <v>0</v>
      </c>
      <c r="D41" s="371">
        <v>0</v>
      </c>
      <c r="E41" s="371">
        <v>0</v>
      </c>
      <c r="F41" s="371">
        <v>0</v>
      </c>
      <c r="G41" s="51">
        <v>0</v>
      </c>
      <c r="H41" s="295">
        <v>0</v>
      </c>
      <c r="I41" s="52"/>
    </row>
    <row r="42" spans="1:9" s="25" customFormat="1" ht="25.5" customHeight="1" thickBot="1" x14ac:dyDescent="0.25">
      <c r="A42" s="1112" t="s">
        <v>270</v>
      </c>
      <c r="B42" s="1112"/>
      <c r="C42" s="390">
        <v>0</v>
      </c>
      <c r="D42" s="381">
        <v>0</v>
      </c>
      <c r="E42" s="381">
        <v>0</v>
      </c>
      <c r="F42" s="381">
        <v>0</v>
      </c>
      <c r="G42" s="296">
        <v>0</v>
      </c>
      <c r="H42" s="297">
        <v>0</v>
      </c>
      <c r="I42" s="52"/>
    </row>
    <row r="43" spans="1:9" s="860" customFormat="1" ht="24" customHeight="1" thickBot="1" x14ac:dyDescent="0.25"/>
    <row r="44" spans="1:9" s="25" customFormat="1" ht="45.95" customHeight="1" thickBot="1" x14ac:dyDescent="0.25">
      <c r="A44" s="1108" t="s">
        <v>350</v>
      </c>
      <c r="B44" s="1108"/>
      <c r="C44" s="372"/>
      <c r="D44" s="232"/>
      <c r="E44" s="232"/>
      <c r="F44" s="232"/>
      <c r="G44" s="232"/>
      <c r="H44" s="233"/>
      <c r="I44" s="52"/>
    </row>
    <row r="45" spans="1:9" s="25" customFormat="1" ht="24" customHeight="1" thickBot="1" x14ac:dyDescent="0.25">
      <c r="A45" s="1109" t="s">
        <v>349</v>
      </c>
      <c r="B45" s="1109"/>
      <c r="C45" s="861"/>
      <c r="D45" s="862"/>
      <c r="E45" s="376">
        <v>0</v>
      </c>
      <c r="F45" s="376">
        <v>0</v>
      </c>
      <c r="G45" s="376">
        <v>0</v>
      </c>
      <c r="H45" s="379">
        <v>0</v>
      </c>
      <c r="I45" s="52"/>
    </row>
    <row r="46" spans="1:9" ht="13.5" thickBot="1" x14ac:dyDescent="0.25"/>
    <row r="47" spans="1:9" s="25" customFormat="1" ht="64.5" customHeight="1" x14ac:dyDescent="0.2">
      <c r="A47" s="1101" t="s">
        <v>110</v>
      </c>
      <c r="B47" s="1101"/>
      <c r="C47" s="395">
        <v>6.7777326290125783E-2</v>
      </c>
      <c r="D47" s="254">
        <v>4.0736694240674387E-2</v>
      </c>
      <c r="E47" s="393">
        <v>0</v>
      </c>
      <c r="F47" s="393">
        <v>0</v>
      </c>
      <c r="G47" s="311">
        <v>0</v>
      </c>
      <c r="H47" s="312">
        <v>0</v>
      </c>
      <c r="I47" s="52"/>
    </row>
    <row r="48" spans="1:9" s="25" customFormat="1" ht="33" customHeight="1" x14ac:dyDescent="0.2">
      <c r="A48" s="1100" t="s">
        <v>109</v>
      </c>
      <c r="B48" s="1100"/>
      <c r="C48" s="396">
        <v>4.1365298659081562E-2</v>
      </c>
      <c r="D48" s="394">
        <v>0</v>
      </c>
      <c r="E48" s="394">
        <v>0</v>
      </c>
      <c r="F48" s="313">
        <v>0</v>
      </c>
      <c r="G48" s="313">
        <v>0</v>
      </c>
      <c r="H48" s="314">
        <v>0</v>
      </c>
      <c r="I48" s="52"/>
    </row>
    <row r="49" spans="1:11" s="25" customFormat="1" ht="36.75" customHeight="1" x14ac:dyDescent="0.2">
      <c r="A49" s="1100" t="str">
        <f>"x-waarde "&amp;C5</f>
        <v>x-waarde elektriciteit</v>
      </c>
      <c r="B49" s="1100"/>
      <c r="C49" s="863">
        <f>IF($C$5="elektriciteit",0.000840106355017189,IF($C$5="aardgas",-0.0198262579809771,"FOUT"))</f>
        <v>8.4010635501718901E-4</v>
      </c>
      <c r="D49" s="397">
        <f>+C49</f>
        <v>8.4010635501718901E-4</v>
      </c>
      <c r="E49" s="864"/>
      <c r="F49" s="402">
        <v>0</v>
      </c>
      <c r="G49" s="402">
        <v>0</v>
      </c>
      <c r="H49" s="403">
        <v>0</v>
      </c>
      <c r="I49" s="52"/>
    </row>
    <row r="50" spans="1:11" s="25" customFormat="1" ht="36.75" customHeight="1" x14ac:dyDescent="0.2">
      <c r="A50" s="1104" t="str">
        <f>"x'-waarde "&amp;C5</f>
        <v>x'-waarde elektriciteit</v>
      </c>
      <c r="B50" s="1105"/>
      <c r="C50" s="863">
        <f>IF($C$5="elektriciteit",0.0185540913630585,IF($C$5="aardgas",0.017146562185009,"FOUT"))</f>
        <v>1.8554091363058502E-2</v>
      </c>
      <c r="D50" s="865">
        <f>+C50</f>
        <v>1.8554091363058502E-2</v>
      </c>
      <c r="E50" s="864"/>
      <c r="F50" s="864"/>
      <c r="G50" s="864"/>
      <c r="H50" s="866"/>
      <c r="I50" s="52"/>
    </row>
    <row r="51" spans="1:11" s="25" customFormat="1" ht="36.75" customHeight="1" x14ac:dyDescent="0.2">
      <c r="A51" s="1104" t="s">
        <v>196</v>
      </c>
      <c r="B51" s="1105"/>
      <c r="C51" s="867">
        <f>IF($C$5="elektriciteit",0,IF($C$5="aardgas",0.004,"FOUT"))</f>
        <v>0</v>
      </c>
      <c r="D51" s="868">
        <f>+C51</f>
        <v>0</v>
      </c>
      <c r="E51" s="869">
        <f>IF($C$5="elektriciteit",0.011,IF($C$5="aardgas",0,"FOUT"))</f>
        <v>1.0999999999999999E-2</v>
      </c>
      <c r="F51" s="869">
        <f>+E51</f>
        <v>1.0999999999999999E-2</v>
      </c>
      <c r="G51" s="154">
        <f>+E51</f>
        <v>1.0999999999999999E-2</v>
      </c>
      <c r="H51" s="398">
        <f>+E51</f>
        <v>1.0999999999999999E-2</v>
      </c>
      <c r="I51" s="52"/>
    </row>
    <row r="52" spans="1:11" s="25" customFormat="1" ht="29.65" customHeight="1" thickBot="1" x14ac:dyDescent="0.25">
      <c r="A52" s="1098" t="s">
        <v>282</v>
      </c>
      <c r="B52" s="1099"/>
      <c r="C52" s="399">
        <v>0</v>
      </c>
      <c r="D52" s="400">
        <v>0</v>
      </c>
      <c r="E52" s="870"/>
      <c r="F52" s="870"/>
      <c r="G52" s="282"/>
      <c r="H52" s="871"/>
      <c r="I52" s="52"/>
    </row>
    <row r="53" spans="1:11" ht="13.5" thickBot="1" x14ac:dyDescent="0.25"/>
    <row r="54" spans="1:11" s="25" customFormat="1" ht="29.25" customHeight="1" x14ac:dyDescent="0.2">
      <c r="A54" s="872"/>
      <c r="B54" s="873"/>
      <c r="C54" s="404">
        <f t="shared" ref="C54:H54" si="8">+C7</f>
        <v>2023</v>
      </c>
      <c r="D54" s="279">
        <f t="shared" si="8"/>
        <v>2024</v>
      </c>
      <c r="E54" s="279">
        <f t="shared" si="8"/>
        <v>2025</v>
      </c>
      <c r="F54" s="279">
        <f t="shared" si="8"/>
        <v>2026</v>
      </c>
      <c r="G54" s="279">
        <f t="shared" si="8"/>
        <v>2027</v>
      </c>
      <c r="H54" s="279">
        <f t="shared" si="8"/>
        <v>2028</v>
      </c>
      <c r="I54" s="52"/>
    </row>
    <row r="55" spans="1:11" s="25" customFormat="1" ht="33.6" customHeight="1" thickBot="1" x14ac:dyDescent="0.25">
      <c r="A55" s="1106" t="s">
        <v>283</v>
      </c>
      <c r="B55" s="1107"/>
      <c r="C55" s="405">
        <f>SUM(C56:C62)</f>
        <v>0</v>
      </c>
      <c r="D55" s="281">
        <f t="shared" ref="D55" si="9">SUM(D56:D62)</f>
        <v>0</v>
      </c>
      <c r="E55" s="281">
        <f>SUM(E56:E62)</f>
        <v>0</v>
      </c>
      <c r="F55" s="281">
        <f t="shared" ref="F55:H55" si="10">SUM(F56:F62)</f>
        <v>0</v>
      </c>
      <c r="G55" s="280">
        <f t="shared" si="10"/>
        <v>0</v>
      </c>
      <c r="H55" s="280">
        <f t="shared" si="10"/>
        <v>0</v>
      </c>
      <c r="I55" s="52"/>
    </row>
    <row r="56" spans="1:11" s="25" customFormat="1" ht="26.1" customHeight="1" x14ac:dyDescent="0.2">
      <c r="A56" s="1039" t="s">
        <v>84</v>
      </c>
      <c r="B56" s="1103"/>
      <c r="C56" s="406">
        <f>IF($C$5="elektriciteit",0,IF($C$5="aardgas",((C9-(C18+C21+C24+(C27-C36)))*(((1+C48-C49-C50-C51+C52)/(1+C47-C49-C50-C51+C52))-1))+((C13-((C31-C40)))*(((1+C48-C49-C50-C51+C52)/(1+C47-C49-C50-C51+C52))-1)),"FOUT"))</f>
        <v>0</v>
      </c>
      <c r="D56" s="230">
        <f>IF($C$5="elektriciteit",0,IF($C$5="aardgas",((D9-(D18+D21+D24+(D27-D36)))*(((1+D48-D49-D50-D51+D52)/(1+D47-D49-D50-D51+D52))-1))+((D13-((D31-D40)))*(((1+D48-D49-D50-D51+D52)/(1+D47-D49-D50-D51+D52))-1)),"FOUT"))</f>
        <v>0</v>
      </c>
      <c r="E56" s="230">
        <f>IF($C$5="elektriciteit",0,IF($C$5="aardgas",((E9-(E18+E21+E24+(E27-E36)))*(((1+E48-E51)/(1+E47-E51))-1))+((E13-((E31-E40)))*(((1+E48-E51)/(1+E47-E51))-1)),"FOUT"))</f>
        <v>0</v>
      </c>
      <c r="F56" s="230">
        <f>IF($C$5="elektriciteit",0,IF($C$5="aardgas",((F9-(F18+F21+F24+(F27-F36)))*(((1+F48-F49-F51)/(1+F47-F49-F51))-1))+((F13-((F31-F40)))*(((1+F48-F49-F51)/(1+F47-F49-F51))-1)),"FOUT"))</f>
        <v>0</v>
      </c>
      <c r="G56" s="230">
        <f>IF($C$5="elektriciteit",0,IF($C$5="aardgas",((G9-(G18+G21+G24+(G27-G36)))*(((1+G48-G49-G51)/(1+G47-G49-G51))-1))+((G13-((G31-G40)))*(((1+G48-G49-G51)/(1+G47-G49-G51))-1)),"FOUT"))</f>
        <v>0</v>
      </c>
      <c r="H56" s="278">
        <f>IF($C$5="elektriciteit",0,IF($C$5="aardgas",((H9-(H18+H21+H24+(H27-H36)))*(((1+H48-H49-H51)/(1+H47-H49-H51))-1))+((H13-((H31-H40)))*(((1+H48-H49-H51)/(1+H47-H49-H51))-1)),"FOUT"))</f>
        <v>0</v>
      </c>
      <c r="I56" s="52"/>
    </row>
    <row r="57" spans="1:11" s="25" customFormat="1" ht="26.1" customHeight="1" x14ac:dyDescent="0.2">
      <c r="A57" s="1041" t="s">
        <v>248</v>
      </c>
      <c r="B57" s="1102"/>
      <c r="C57" s="407">
        <f>IF($C$5="aardgas",0,IF($C$5="elektriciteit",((C10-(C18+C21+C24+(C28-C37)))*(((1+C48-C49-C50-C51+C52)/(1+C47-C49-C50-C51+C52))-1))+((C12-((C30-C39)))*(((1+C48-C49-C50-C51+C52)/(1+C47-C49-C50-C51+C52))-1))+((C13-((C31-C40)))*(((1+C48-C49-C50-C51+C52)/(1+C47-C49-C50-C51+C52))-1)),"FOUT"))</f>
        <v>0</v>
      </c>
      <c r="D57" s="31">
        <f>IF($C$5="aardgas",0,IF($C$5="elektriciteit",((D10-(D18+D21+D24+(D28-D37)))*(((1+D48-D49-D50-D51+D52)/(1+D47-D49-D50-D51+D52))-1))+((D12-((D30-D39)))*(((1+D48-D49-D50-D51+D52)/(1+D47-D49-D50-D51+D52))-1))+((D13-((D31-D40)))*(((1+D48-D49-D50-D51+D52)/(1+D47-D49-D50-D51+D52))-1)),"FOUT"))</f>
        <v>0</v>
      </c>
      <c r="E57" s="31">
        <f>IF($C$5="aardgas",0,IF($C$5="elektriciteit",((E10-(E18+E21+E24+(E28-E37)-E45))*(((1+E48-E51)/(1+E47-E51))-1))+((E12-((E30-E39)))*(((1+E48-E51)/(1+E47-E51))-1))+((E13-((E31-E40)))*(((1+E48-E51)/(1+E47-E51))-1)),"FOUT"))</f>
        <v>0</v>
      </c>
      <c r="F57" s="31">
        <f>IF($C$5="aardgas",0,IF($C$5="elektriciteit",((F10-(F18+F21+F24+(F28-F37)-F45))*(((1+F48-F49-F51)/(1+F47-F49-F51))-1))+((F12-((F30-F39)))*(((1+F48-F49-F51)/(1+F47-F49-F51))-1))+((F13-((F31-F40)))*(((1+F48-F49-F51)/(1+F47-F49-F51))-1)),"FOUT"))</f>
        <v>0</v>
      </c>
      <c r="G57" s="31">
        <f>IF($C$5="aardgas",0,IF($C$5="elektriciteit",((G10-(G18+G21+G24+(G28-G37)-G45))*(((1+G48-G49-G51)/(1+G47-G49-G51))-1))+((G12-((G30-G39)))*(((1+G48-G49-G51)/(1+G47-G49-G51))-1))+((G13-((G31-G40)))*(((1+G48-G49-G51)/(1+G47-G49-G51))-1)),"FOUT"))</f>
        <v>0</v>
      </c>
      <c r="H57" s="156">
        <f>IF($C$5="aardgas",0,IF($C$5="elektriciteit",((H10-(H18+H21+H24+(H28-H37)-H45))*(((1+H48-H49-H51)/(1+H47-H49-H51))-1))+((H12-((H30-H39)))*(((1+H48-H49-H51)/(1+H47-H49-H51))-1))+((H13-((H31-H40)))*(((1+H48-H49-H51)/(1+H47-H49-H51))-1)),"FOUT"))</f>
        <v>0</v>
      </c>
      <c r="I57" s="52"/>
    </row>
    <row r="58" spans="1:11" s="25" customFormat="1" ht="26.1" customHeight="1" x14ac:dyDescent="0.2">
      <c r="A58" s="1041" t="s">
        <v>85</v>
      </c>
      <c r="B58" s="1102"/>
      <c r="C58" s="407">
        <f>IF($C$5="elektriciteit",0,IF($C$5="aardgas",(C11-((C29-C38)))*(((1+C48-C49-C50-C51+C52)/(1+C47-C49-C50-C51+C52))-1),"FOUT"))</f>
        <v>0</v>
      </c>
      <c r="D58" s="31">
        <f>IF($C$5="elektriciteit",0,IF($C$5="aardgas",(D11-((D29-D38)))*(((1+D48-D49-D50-D51+D52)/(1+D47-D49-D50-D51+D52))-1),"FOUT"))</f>
        <v>0</v>
      </c>
      <c r="E58" s="31">
        <f>IF($C$5="elektriciteit",0,IF($C$5="aardgas",(E11-((E29-E38)))*(((1+E48-E51)/(1+E47-E51))-1),"FOUT"))</f>
        <v>0</v>
      </c>
      <c r="F58" s="31">
        <f>IF($C$5="elektriciteit",0,IF($C$5="aardgas",(F11-((F29-F38)))*(((1+F48-F49-F51)/(1+F47-F49-F51))-1),"FOUT"))</f>
        <v>0</v>
      </c>
      <c r="G58" s="31">
        <f>IF($C$5="elektriciteit",0,IF($C$5="aardgas",(G11-((G29-G38)))*(((1+G48-G49-G51)/(1+G47-G49-G51))-1),"FOUT"))</f>
        <v>0</v>
      </c>
      <c r="H58" s="156">
        <f>IF($C$5="elektriciteit",0,IF($C$5="aardgas",(H11-((H29-H38)))*(((1+H48-H49-H51)/(1+H47-H49-H51))-1),"FOUT"))</f>
        <v>0</v>
      </c>
      <c r="I58" s="52"/>
    </row>
    <row r="59" spans="1:11" s="25" customFormat="1" ht="26.1" customHeight="1" x14ac:dyDescent="0.2">
      <c r="A59" s="1041" t="s">
        <v>249</v>
      </c>
      <c r="B59" s="1102"/>
      <c r="C59" s="874"/>
      <c r="D59" s="158"/>
      <c r="E59" s="158"/>
      <c r="F59" s="158"/>
      <c r="G59" s="158"/>
      <c r="H59" s="158"/>
      <c r="I59" s="52"/>
    </row>
    <row r="60" spans="1:11" s="25" customFormat="1" ht="26.1" customHeight="1" x14ac:dyDescent="0.2">
      <c r="A60" s="1041" t="s">
        <v>149</v>
      </c>
      <c r="B60" s="1102"/>
      <c r="C60" s="874"/>
      <c r="D60" s="158"/>
      <c r="E60" s="158"/>
      <c r="F60" s="158"/>
      <c r="G60" s="158"/>
      <c r="H60" s="158"/>
      <c r="I60" s="52"/>
    </row>
    <row r="61" spans="1:11" s="25" customFormat="1" ht="26.1" customHeight="1" x14ac:dyDescent="0.2">
      <c r="A61" s="1041" t="s">
        <v>86</v>
      </c>
      <c r="B61" s="1102"/>
      <c r="C61" s="407">
        <f>+(C14-((C32-C41)))*(((1+C48-C49-C50-C51+C52)/(1+C47-C49-C50-C51+C52))-1)</f>
        <v>0</v>
      </c>
      <c r="D61" s="31">
        <f>+(D14-((D32-D41)))*(((1+D48-D49-D50-D51+D52)/(1+D47-D49-D50-D51+D52))-1)</f>
        <v>0</v>
      </c>
      <c r="E61" s="31">
        <f>+(E14-((E32-E41)))*(((1+E48-E51)/(1+E47-E51))-1)</f>
        <v>0</v>
      </c>
      <c r="F61" s="31">
        <f>+(F14-((F32-F41)))*(((1+F48-F49-F51)/(1+F47-F49-F51))-1)</f>
        <v>0</v>
      </c>
      <c r="G61" s="31">
        <f>+(G14-((G32-G41)))*(((1+G48-G49-G51)/(1+G47-G49-G51))-1)</f>
        <v>0</v>
      </c>
      <c r="H61" s="156">
        <f>+(H14-((H32-H41)))*(((1+H48-H49-H51)/(1+H47-H49-H51))-1)</f>
        <v>0</v>
      </c>
      <c r="I61" s="52"/>
    </row>
    <row r="62" spans="1:11" s="25" customFormat="1" ht="26.1" customHeight="1" thickBot="1" x14ac:dyDescent="0.25">
      <c r="A62" s="1043" t="s">
        <v>270</v>
      </c>
      <c r="B62" s="1097"/>
      <c r="C62" s="408">
        <f>+(C15-((C33-C42)))*(((1+C48-C49-C50-C51+C52)/(1+C47-C49-C50-C51+C52))-1)</f>
        <v>0</v>
      </c>
      <c r="D62" s="229">
        <f>+(D15-((D33-D42)))*(((1+D48-D49-D50-D51+D52)/(1+D47-D49-D50-D51+D52))-1)</f>
        <v>0</v>
      </c>
      <c r="E62" s="229">
        <f>+(E15-((E33-E42)))*(((1+E48-E51)/(1+E47-E51))-1)</f>
        <v>0</v>
      </c>
      <c r="F62" s="229">
        <f>+(F15-((F33-F42)))*(((1+F48-F49-F51)/(1+F47-F49-F51))-1)</f>
        <v>0</v>
      </c>
      <c r="G62" s="229">
        <f>+(G15-((G33-G42)))*(((1+G48-G49-G51)/(1+G47-G49-G51))-1)</f>
        <v>0</v>
      </c>
      <c r="H62" s="253">
        <f>+(H15-((H33-H42)))*(((1+H48-H49-H51)/(1+H47-H49-H51))-1)</f>
        <v>0</v>
      </c>
      <c r="I62" s="52"/>
    </row>
    <row r="63" spans="1:11" s="25" customFormat="1" x14ac:dyDescent="0.2">
      <c r="A63" s="54"/>
      <c r="C63" s="61" t="s">
        <v>112</v>
      </c>
      <c r="K63" s="52"/>
    </row>
    <row r="64" spans="1:11" s="25" customFormat="1" x14ac:dyDescent="0.2">
      <c r="A64" s="54"/>
      <c r="C64" s="63" t="s">
        <v>96</v>
      </c>
      <c r="K64" s="52"/>
    </row>
    <row r="65" spans="1:29" s="25" customFormat="1" x14ac:dyDescent="0.2">
      <c r="A65" s="54"/>
      <c r="C65" s="52"/>
      <c r="K65" s="52"/>
    </row>
    <row r="66" spans="1:29" ht="14.25" customHeight="1" thickBot="1" x14ac:dyDescent="0.25">
      <c r="A66" s="56"/>
      <c r="B66" s="112"/>
      <c r="C66" s="112"/>
      <c r="D66" s="112"/>
      <c r="E66" s="112"/>
      <c r="F66" s="112"/>
      <c r="G66" s="112"/>
      <c r="H66" s="112"/>
      <c r="I66" s="112"/>
      <c r="J66" s="112"/>
      <c r="K66" s="59"/>
      <c r="L66" s="59"/>
    </row>
    <row r="67" spans="1:29" s="33" customFormat="1" ht="18" customHeight="1" thickBot="1" x14ac:dyDescent="0.25">
      <c r="A67" s="1020" t="s">
        <v>101</v>
      </c>
      <c r="B67" s="1021"/>
      <c r="C67" s="1021"/>
      <c r="D67" s="1021"/>
      <c r="E67" s="1021"/>
      <c r="F67" s="1021"/>
      <c r="G67" s="1021"/>
      <c r="H67" s="1021"/>
      <c r="I67" s="1021"/>
      <c r="J67" s="1022"/>
      <c r="K67" s="59"/>
      <c r="L67" s="59"/>
      <c r="M67" s="32"/>
      <c r="N67" s="32"/>
      <c r="O67" s="32"/>
      <c r="P67" s="32"/>
      <c r="Q67" s="32"/>
      <c r="R67" s="32"/>
      <c r="S67" s="32"/>
      <c r="T67" s="32"/>
      <c r="U67" s="32"/>
      <c r="V67" s="32"/>
      <c r="W67" s="32"/>
      <c r="X67" s="32"/>
      <c r="Y67" s="32"/>
      <c r="Z67" s="32"/>
      <c r="AA67" s="32"/>
      <c r="AB67" s="32"/>
      <c r="AC67" s="32"/>
    </row>
    <row r="68" spans="1:29" ht="13.5" thickBot="1" x14ac:dyDescent="0.25"/>
    <row r="69" spans="1:29" s="33" customFormat="1" ht="17.25" thickBot="1" x14ac:dyDescent="0.25">
      <c r="A69" s="32"/>
      <c r="B69" s="32"/>
      <c r="C69" s="1055" t="s">
        <v>31</v>
      </c>
      <c r="D69" s="1056"/>
      <c r="E69" s="1056"/>
      <c r="F69" s="1056"/>
      <c r="G69" s="1056"/>
      <c r="H69" s="1057"/>
      <c r="I69" s="32"/>
      <c r="J69" s="32"/>
      <c r="K69" s="32"/>
      <c r="L69" s="32"/>
      <c r="M69" s="32"/>
      <c r="N69" s="32"/>
      <c r="O69" s="32"/>
      <c r="P69" s="32"/>
      <c r="Q69" s="32"/>
      <c r="R69" s="32"/>
      <c r="S69" s="32"/>
      <c r="T69" s="32"/>
      <c r="U69" s="32"/>
      <c r="V69" s="32"/>
      <c r="W69" s="32"/>
      <c r="X69" s="32"/>
      <c r="Y69" s="32"/>
      <c r="Z69" s="32"/>
      <c r="AA69" s="32"/>
      <c r="AB69" s="32"/>
      <c r="AC69" s="32"/>
    </row>
    <row r="70" spans="1:29" s="33" customFormat="1" ht="13.5" thickBot="1" x14ac:dyDescent="0.25">
      <c r="A70" s="32"/>
      <c r="B70" s="32"/>
      <c r="C70" s="113">
        <f t="shared" ref="C70:H70" si="11">+C7</f>
        <v>2023</v>
      </c>
      <c r="D70" s="114">
        <f t="shared" si="11"/>
        <v>2024</v>
      </c>
      <c r="E70" s="114">
        <f t="shared" si="11"/>
        <v>2025</v>
      </c>
      <c r="F70" s="114">
        <f t="shared" si="11"/>
        <v>2026</v>
      </c>
      <c r="G70" s="114">
        <f t="shared" si="11"/>
        <v>2027</v>
      </c>
      <c r="H70" s="114">
        <f t="shared" si="11"/>
        <v>2028</v>
      </c>
      <c r="I70" s="32"/>
      <c r="J70" s="32"/>
      <c r="K70" s="32"/>
      <c r="L70" s="32"/>
      <c r="M70" s="32"/>
      <c r="N70" s="32"/>
      <c r="O70" s="32"/>
      <c r="P70" s="32"/>
      <c r="Q70" s="32"/>
      <c r="R70" s="32"/>
      <c r="S70" s="32"/>
      <c r="T70" s="32"/>
      <c r="U70" s="32"/>
      <c r="V70" s="32"/>
      <c r="W70" s="32"/>
      <c r="X70" s="32"/>
      <c r="Y70" s="32"/>
      <c r="Z70" s="32"/>
      <c r="AA70" s="32"/>
      <c r="AB70" s="32"/>
      <c r="AC70" s="32"/>
    </row>
    <row r="71" spans="1:29" s="33" customFormat="1" ht="13.5" thickBot="1" x14ac:dyDescent="0.25">
      <c r="A71" s="32"/>
      <c r="B71" s="32"/>
      <c r="C71" s="368">
        <f>+C55</f>
        <v>0</v>
      </c>
      <c r="D71" s="369">
        <f t="shared" ref="D71:H71" si="12">+D55</f>
        <v>0</v>
      </c>
      <c r="E71" s="369">
        <f>+E55</f>
        <v>0</v>
      </c>
      <c r="F71" s="369">
        <f t="shared" si="12"/>
        <v>0</v>
      </c>
      <c r="G71" s="369">
        <f t="shared" si="12"/>
        <v>0</v>
      </c>
      <c r="H71" s="370">
        <f t="shared" si="12"/>
        <v>0</v>
      </c>
      <c r="I71" s="32"/>
      <c r="J71" s="32"/>
      <c r="K71" s="32"/>
      <c r="L71" s="32"/>
      <c r="M71" s="32"/>
      <c r="N71" s="32"/>
      <c r="O71" s="32"/>
      <c r="P71" s="32"/>
      <c r="Q71" s="32"/>
      <c r="R71" s="32"/>
      <c r="S71" s="32"/>
      <c r="T71" s="32"/>
      <c r="U71" s="32"/>
      <c r="V71" s="32"/>
      <c r="W71" s="32"/>
      <c r="X71" s="32"/>
      <c r="Y71" s="32"/>
      <c r="Z71" s="32"/>
      <c r="AA71" s="32"/>
      <c r="AB71" s="32"/>
    </row>
    <row r="72" spans="1:29" x14ac:dyDescent="0.2">
      <c r="C72" s="61" t="s">
        <v>112</v>
      </c>
      <c r="F72" s="62"/>
    </row>
    <row r="73" spans="1:29" x14ac:dyDescent="0.2">
      <c r="C73" s="63" t="s">
        <v>96</v>
      </c>
    </row>
    <row r="74" spans="1:29" x14ac:dyDescent="0.2">
      <c r="C74" s="64"/>
    </row>
    <row r="75" spans="1:29" ht="13.5" thickBot="1" x14ac:dyDescent="0.25">
      <c r="C75" s="64"/>
    </row>
    <row r="76" spans="1:29" ht="20.25" customHeight="1" thickBot="1" x14ac:dyDescent="0.25">
      <c r="A76" s="1020" t="s">
        <v>18</v>
      </c>
      <c r="B76" s="1021"/>
      <c r="C76" s="1021"/>
      <c r="D76" s="1021"/>
      <c r="E76" s="1021"/>
      <c r="F76" s="1021"/>
      <c r="G76" s="1021"/>
      <c r="H76" s="1021"/>
      <c r="I76" s="1021"/>
      <c r="J76" s="1022"/>
      <c r="K76" s="1062"/>
      <c r="L76" s="1062"/>
    </row>
    <row r="78" spans="1:29" x14ac:dyDescent="0.2">
      <c r="C78" s="61" t="s">
        <v>112</v>
      </c>
    </row>
    <row r="79" spans="1:29" x14ac:dyDescent="0.2">
      <c r="C79" s="875" t="s">
        <v>96</v>
      </c>
      <c r="D79" s="876"/>
      <c r="E79" s="876"/>
      <c r="F79" s="876"/>
      <c r="G79" s="876"/>
      <c r="H79" s="877"/>
    </row>
    <row r="80" spans="1:29" ht="16.5" x14ac:dyDescent="0.2">
      <c r="C80" s="1008" t="s">
        <v>19</v>
      </c>
      <c r="D80" s="1009"/>
      <c r="E80" s="1009"/>
      <c r="F80" s="1009"/>
      <c r="G80" s="1009"/>
      <c r="H80" s="1010"/>
      <c r="J80" s="65" t="s">
        <v>20</v>
      </c>
    </row>
    <row r="81" spans="1:29" ht="13.5" thickBot="1" x14ac:dyDescent="0.25">
      <c r="A81" s="1017"/>
      <c r="B81" s="1017"/>
      <c r="C81" s="65">
        <f>C70</f>
        <v>2023</v>
      </c>
      <c r="D81" s="5">
        <f>D70</f>
        <v>2024</v>
      </c>
      <c r="E81" s="5">
        <f>E70</f>
        <v>2025</v>
      </c>
      <c r="F81" s="5">
        <f>F70</f>
        <v>2026</v>
      </c>
      <c r="G81" s="5">
        <f t="shared" ref="G81:H81" si="13">G70</f>
        <v>2027</v>
      </c>
      <c r="H81" s="5">
        <f t="shared" si="13"/>
        <v>2028</v>
      </c>
      <c r="J81" s="66"/>
    </row>
    <row r="82" spans="1:29" s="33" customFormat="1" ht="13.5" thickBot="1" x14ac:dyDescent="0.25">
      <c r="A82" s="1063" t="s">
        <v>21</v>
      </c>
      <c r="B82" s="67">
        <f>C70</f>
        <v>2023</v>
      </c>
      <c r="C82" s="315">
        <v>0</v>
      </c>
      <c r="D82" s="68"/>
      <c r="E82" s="68"/>
      <c r="F82" s="76"/>
      <c r="G82" s="76"/>
      <c r="H82" s="69"/>
      <c r="I82" s="70"/>
      <c r="J82" s="71">
        <f t="shared" ref="J82:J87" si="14">SUM(C82:H82)</f>
        <v>0</v>
      </c>
      <c r="K82" s="32"/>
      <c r="L82" s="32"/>
      <c r="M82" s="32"/>
      <c r="N82" s="32"/>
      <c r="O82" s="32"/>
      <c r="P82" s="32"/>
      <c r="Q82" s="32"/>
      <c r="R82" s="32"/>
      <c r="S82" s="32"/>
      <c r="T82" s="32"/>
      <c r="U82" s="32"/>
      <c r="V82" s="32"/>
      <c r="W82" s="32"/>
      <c r="X82" s="32"/>
      <c r="Y82" s="32"/>
      <c r="Z82" s="32"/>
      <c r="AA82" s="32"/>
      <c r="AB82" s="32"/>
      <c r="AC82" s="32"/>
    </row>
    <row r="83" spans="1:29" s="33" customFormat="1" ht="13.5" thickBot="1" x14ac:dyDescent="0.25">
      <c r="A83" s="1066"/>
      <c r="B83" s="72">
        <f>D70</f>
        <v>2024</v>
      </c>
      <c r="C83" s="115">
        <f>+C$71-C82</f>
        <v>0</v>
      </c>
      <c r="D83" s="315">
        <v>0</v>
      </c>
      <c r="E83" s="70"/>
      <c r="F83" s="76"/>
      <c r="G83" s="76"/>
      <c r="H83" s="74"/>
      <c r="I83" s="70"/>
      <c r="J83" s="71">
        <f t="shared" si="14"/>
        <v>0</v>
      </c>
      <c r="K83" s="32"/>
      <c r="L83" s="32"/>
      <c r="M83" s="32"/>
      <c r="N83" s="32"/>
      <c r="O83" s="32"/>
      <c r="P83" s="32"/>
      <c r="Q83" s="32"/>
      <c r="R83" s="32"/>
      <c r="S83" s="32"/>
      <c r="T83" s="32"/>
      <c r="U83" s="32"/>
      <c r="V83" s="32"/>
      <c r="W83" s="32"/>
      <c r="X83" s="32"/>
      <c r="Y83" s="32"/>
      <c r="Z83" s="32"/>
      <c r="AA83" s="32"/>
      <c r="AB83" s="32"/>
      <c r="AC83" s="32"/>
    </row>
    <row r="84" spans="1:29" s="33" customFormat="1" ht="13.5" thickBot="1" x14ac:dyDescent="0.25">
      <c r="A84" s="1066"/>
      <c r="B84" s="72">
        <f>E70</f>
        <v>2025</v>
      </c>
      <c r="C84" s="75"/>
      <c r="D84" s="115">
        <f>+D$71-D83</f>
        <v>0</v>
      </c>
      <c r="E84" s="315">
        <v>0</v>
      </c>
      <c r="F84" s="76"/>
      <c r="G84" s="76"/>
      <c r="H84" s="425"/>
      <c r="I84" s="70"/>
      <c r="J84" s="71">
        <f t="shared" si="14"/>
        <v>0</v>
      </c>
      <c r="K84" s="32"/>
      <c r="L84" s="32"/>
      <c r="M84" s="32"/>
      <c r="N84" s="32"/>
      <c r="O84" s="32"/>
      <c r="P84" s="32"/>
      <c r="Q84" s="32"/>
      <c r="R84" s="32"/>
      <c r="S84" s="32"/>
      <c r="T84" s="32"/>
      <c r="U84" s="32"/>
      <c r="V84" s="32"/>
      <c r="W84" s="32"/>
      <c r="X84" s="32"/>
      <c r="Y84" s="32"/>
      <c r="Z84" s="32"/>
      <c r="AA84" s="32"/>
      <c r="AB84" s="32"/>
      <c r="AC84" s="32"/>
    </row>
    <row r="85" spans="1:29" s="33" customFormat="1" ht="13.5" thickBot="1" x14ac:dyDescent="0.25">
      <c r="A85" s="1066"/>
      <c r="B85" s="72">
        <f>+F70</f>
        <v>2026</v>
      </c>
      <c r="C85" s="75"/>
      <c r="D85" s="76"/>
      <c r="E85" s="115">
        <f>+E$71-E84</f>
        <v>0</v>
      </c>
      <c r="F85" s="315">
        <v>0</v>
      </c>
      <c r="G85" s="76"/>
      <c r="H85" s="425"/>
      <c r="I85" s="70"/>
      <c r="J85" s="71">
        <f t="shared" si="14"/>
        <v>0</v>
      </c>
      <c r="K85" s="32"/>
      <c r="L85" s="32"/>
      <c r="M85" s="32"/>
      <c r="N85" s="32"/>
      <c r="O85" s="32"/>
      <c r="P85" s="32"/>
      <c r="Q85" s="32"/>
      <c r="R85" s="32"/>
      <c r="S85" s="32"/>
      <c r="T85" s="32"/>
      <c r="U85" s="32"/>
      <c r="V85" s="32"/>
      <c r="W85" s="32"/>
      <c r="X85" s="32"/>
      <c r="Y85" s="32"/>
      <c r="Z85" s="32"/>
      <c r="AA85" s="32"/>
      <c r="AB85" s="32"/>
      <c r="AC85" s="32"/>
    </row>
    <row r="86" spans="1:29" s="33" customFormat="1" ht="13.5" thickBot="1" x14ac:dyDescent="0.25">
      <c r="A86" s="1066"/>
      <c r="B86" s="72">
        <f>+G70</f>
        <v>2027</v>
      </c>
      <c r="C86" s="75"/>
      <c r="D86" s="76"/>
      <c r="E86" s="76"/>
      <c r="F86" s="115">
        <f>+F$71-F85</f>
        <v>0</v>
      </c>
      <c r="G86" s="315">
        <v>0</v>
      </c>
      <c r="H86" s="425"/>
      <c r="I86" s="70"/>
      <c r="J86" s="71">
        <f t="shared" si="14"/>
        <v>0</v>
      </c>
      <c r="K86" s="32"/>
      <c r="L86" s="32"/>
      <c r="M86" s="32"/>
      <c r="N86" s="32"/>
      <c r="O86" s="32"/>
      <c r="P86" s="32"/>
      <c r="Q86" s="32"/>
      <c r="R86" s="32"/>
      <c r="S86" s="32"/>
      <c r="T86" s="32"/>
      <c r="U86" s="32"/>
      <c r="V86" s="32"/>
      <c r="W86" s="32"/>
      <c r="X86" s="32"/>
      <c r="Y86" s="32"/>
      <c r="Z86" s="32"/>
      <c r="AA86" s="32"/>
      <c r="AB86" s="32"/>
      <c r="AC86" s="32"/>
    </row>
    <row r="87" spans="1:29" s="33" customFormat="1" ht="13.5" thickBot="1" x14ac:dyDescent="0.25">
      <c r="A87" s="1066"/>
      <c r="B87" s="72">
        <f>+H70</f>
        <v>2028</v>
      </c>
      <c r="C87" s="75"/>
      <c r="D87" s="76"/>
      <c r="E87" s="76"/>
      <c r="F87" s="76"/>
      <c r="G87" s="115">
        <f>+G$71-G86</f>
        <v>0</v>
      </c>
      <c r="H87" s="377">
        <v>0</v>
      </c>
      <c r="I87" s="70"/>
      <c r="J87" s="71">
        <f t="shared" si="14"/>
        <v>0</v>
      </c>
      <c r="K87" s="32"/>
      <c r="L87" s="32"/>
      <c r="M87" s="32"/>
      <c r="N87" s="32"/>
      <c r="O87" s="32"/>
      <c r="P87" s="32"/>
      <c r="Q87" s="32"/>
      <c r="R87" s="32"/>
      <c r="S87" s="32"/>
      <c r="T87" s="32"/>
      <c r="U87" s="32"/>
      <c r="V87" s="32"/>
      <c r="W87" s="32"/>
      <c r="X87" s="32"/>
      <c r="Y87" s="32"/>
      <c r="Z87" s="32"/>
      <c r="AA87" s="32"/>
      <c r="AB87" s="32"/>
      <c r="AC87" s="32"/>
    </row>
    <row r="88" spans="1:29" s="81" customFormat="1" ht="15.75" x14ac:dyDescent="0.2">
      <c r="A88" s="1067"/>
      <c r="B88" s="111" t="s">
        <v>22</v>
      </c>
      <c r="C88" s="77">
        <f t="shared" ref="C88:H88" si="15">SUM(C82:C87)</f>
        <v>0</v>
      </c>
      <c r="D88" s="77">
        <f t="shared" si="15"/>
        <v>0</v>
      </c>
      <c r="E88" s="77">
        <f t="shared" si="15"/>
        <v>0</v>
      </c>
      <c r="F88" s="77">
        <f t="shared" si="15"/>
        <v>0</v>
      </c>
      <c r="G88" s="77">
        <f t="shared" si="15"/>
        <v>0</v>
      </c>
      <c r="H88" s="93">
        <f t="shared" si="15"/>
        <v>0</v>
      </c>
      <c r="I88" s="78"/>
      <c r="J88" s="79">
        <f>SUM(J82:J87)</f>
        <v>0</v>
      </c>
      <c r="K88" s="80"/>
      <c r="L88" s="80"/>
      <c r="M88" s="80"/>
      <c r="N88" s="80"/>
      <c r="O88" s="80"/>
      <c r="P88" s="80"/>
      <c r="Q88" s="80"/>
      <c r="R88" s="80"/>
      <c r="S88" s="80"/>
      <c r="T88" s="80"/>
      <c r="U88" s="80"/>
      <c r="V88" s="80"/>
      <c r="W88" s="80"/>
      <c r="X88" s="80"/>
      <c r="Y88" s="80"/>
      <c r="Z88" s="80"/>
      <c r="AA88" s="80"/>
      <c r="AB88" s="80"/>
      <c r="AC88" s="80"/>
    </row>
    <row r="89" spans="1:29" s="63" customFormat="1" x14ac:dyDescent="0.2">
      <c r="A89" s="82" t="s">
        <v>34</v>
      </c>
      <c r="C89" s="83">
        <f t="shared" ref="C89:H89" si="16">+C88+C101</f>
        <v>0</v>
      </c>
      <c r="D89" s="83">
        <f t="shared" si="16"/>
        <v>0</v>
      </c>
      <c r="E89" s="83">
        <f t="shared" si="16"/>
        <v>0</v>
      </c>
      <c r="F89" s="83">
        <f t="shared" si="16"/>
        <v>0</v>
      </c>
      <c r="G89" s="83">
        <f t="shared" si="16"/>
        <v>0</v>
      </c>
      <c r="H89" s="83">
        <f t="shared" si="16"/>
        <v>0</v>
      </c>
      <c r="I89" s="83"/>
      <c r="J89" s="83">
        <f>+J88+J101</f>
        <v>0</v>
      </c>
      <c r="K89" s="83"/>
    </row>
    <row r="90" spans="1:29" s="84" customFormat="1" x14ac:dyDescent="0.2">
      <c r="A90" s="63"/>
      <c r="B90" s="63"/>
      <c r="C90" s="83"/>
      <c r="D90" s="83"/>
      <c r="E90" s="83"/>
      <c r="F90" s="83"/>
      <c r="G90" s="83"/>
      <c r="H90" s="83"/>
      <c r="I90" s="63"/>
      <c r="J90" s="63"/>
      <c r="K90" s="63"/>
      <c r="L90" s="63"/>
      <c r="M90" s="63"/>
      <c r="N90" s="63"/>
      <c r="O90" s="63"/>
      <c r="P90" s="63"/>
      <c r="Q90" s="63"/>
      <c r="R90" s="63"/>
      <c r="S90" s="63"/>
      <c r="T90" s="63"/>
      <c r="U90" s="63"/>
      <c r="V90" s="63"/>
      <c r="W90" s="63"/>
      <c r="X90" s="63"/>
      <c r="Y90" s="63"/>
      <c r="Z90" s="63"/>
      <c r="AA90" s="63"/>
      <c r="AB90" s="63"/>
      <c r="AC90" s="63"/>
    </row>
    <row r="91" spans="1:29" s="63" customFormat="1" x14ac:dyDescent="0.2">
      <c r="C91" s="61" t="s">
        <v>114</v>
      </c>
      <c r="D91" s="83"/>
      <c r="E91" s="83"/>
      <c r="F91" s="83"/>
      <c r="G91" s="83"/>
      <c r="H91" s="83"/>
      <c r="I91" s="83"/>
      <c r="J91" s="83"/>
    </row>
    <row r="92" spans="1:29" x14ac:dyDescent="0.2">
      <c r="C92" s="61" t="s">
        <v>115</v>
      </c>
    </row>
    <row r="93" spans="1:29" s="33" customFormat="1" ht="16.5" x14ac:dyDescent="0.2">
      <c r="A93" s="32"/>
      <c r="B93" s="32"/>
      <c r="C93" s="1005" t="s">
        <v>19</v>
      </c>
      <c r="D93" s="1006"/>
      <c r="E93" s="1006"/>
      <c r="F93" s="1006"/>
      <c r="G93" s="1006"/>
      <c r="H93" s="1007"/>
      <c r="I93" s="32"/>
      <c r="J93" s="65" t="s">
        <v>20</v>
      </c>
      <c r="K93" s="32"/>
      <c r="L93" s="65" t="s">
        <v>20</v>
      </c>
      <c r="M93" s="32"/>
      <c r="N93" s="32"/>
      <c r="O93" s="32"/>
      <c r="P93" s="32"/>
      <c r="Q93" s="32"/>
      <c r="R93" s="32"/>
      <c r="S93" s="32"/>
      <c r="T93" s="32"/>
      <c r="U93" s="32"/>
      <c r="V93" s="32"/>
      <c r="W93" s="32"/>
      <c r="X93" s="32"/>
      <c r="Y93" s="32"/>
      <c r="Z93" s="32"/>
      <c r="AA93" s="32"/>
      <c r="AB93" s="32"/>
      <c r="AC93" s="32"/>
    </row>
    <row r="94" spans="1:29" s="33" customFormat="1" x14ac:dyDescent="0.2">
      <c r="A94" s="32"/>
      <c r="B94" s="32"/>
      <c r="C94" s="5">
        <f t="shared" ref="C94:H94" si="17">+C81</f>
        <v>2023</v>
      </c>
      <c r="D94" s="5">
        <f t="shared" si="17"/>
        <v>2024</v>
      </c>
      <c r="E94" s="5">
        <f t="shared" si="17"/>
        <v>2025</v>
      </c>
      <c r="F94" s="5">
        <f t="shared" si="17"/>
        <v>2026</v>
      </c>
      <c r="G94" s="5">
        <f t="shared" si="17"/>
        <v>2027</v>
      </c>
      <c r="H94" s="5">
        <f t="shared" si="17"/>
        <v>2028</v>
      </c>
      <c r="I94" s="32"/>
      <c r="J94" s="66" t="s">
        <v>23</v>
      </c>
      <c r="K94" s="32"/>
      <c r="L94" s="66" t="s">
        <v>24</v>
      </c>
      <c r="M94" s="32"/>
      <c r="N94" s="32"/>
      <c r="O94" s="32"/>
      <c r="P94" s="32"/>
      <c r="Q94" s="32"/>
      <c r="R94" s="32"/>
      <c r="S94" s="32"/>
      <c r="T94" s="32"/>
      <c r="U94" s="32"/>
      <c r="V94" s="32"/>
      <c r="W94" s="32"/>
      <c r="X94" s="32"/>
      <c r="Y94" s="32"/>
      <c r="Z94" s="32"/>
      <c r="AA94" s="32"/>
      <c r="AB94" s="32"/>
      <c r="AC94" s="32"/>
    </row>
    <row r="95" spans="1:29" s="33" customFormat="1" ht="12.75" customHeight="1" x14ac:dyDescent="0.2">
      <c r="A95" s="1014" t="s">
        <v>87</v>
      </c>
      <c r="B95" s="92">
        <f t="shared" ref="B95:B100" si="18">+B82</f>
        <v>2023</v>
      </c>
      <c r="C95" s="75"/>
      <c r="D95" s="878"/>
      <c r="E95" s="878"/>
      <c r="F95" s="878"/>
      <c r="G95" s="878"/>
      <c r="H95" s="879"/>
      <c r="I95" s="70"/>
      <c r="J95" s="71">
        <f t="shared" ref="J95:J100" si="19">SUM(C95:H95)</f>
        <v>0</v>
      </c>
      <c r="K95" s="70"/>
      <c r="L95" s="85">
        <f t="shared" ref="L95:L100" si="20">SUM(J82,J95)</f>
        <v>0</v>
      </c>
      <c r="M95" s="32"/>
      <c r="N95" s="32"/>
      <c r="O95" s="32"/>
      <c r="P95" s="32"/>
      <c r="Q95" s="32"/>
      <c r="R95" s="32"/>
      <c r="S95" s="32"/>
      <c r="T95" s="32"/>
      <c r="U95" s="32"/>
      <c r="V95" s="32"/>
      <c r="W95" s="32"/>
      <c r="X95" s="32"/>
      <c r="Y95" s="32"/>
      <c r="Z95" s="32"/>
      <c r="AA95" s="32"/>
      <c r="AB95" s="32"/>
      <c r="AC95" s="32"/>
    </row>
    <row r="96" spans="1:29" s="33" customFormat="1" ht="12.75" customHeight="1" x14ac:dyDescent="0.2">
      <c r="A96" s="1068"/>
      <c r="B96" s="92">
        <f t="shared" si="18"/>
        <v>2024</v>
      </c>
      <c r="C96" s="73">
        <f>+IF($O$3="ex-ante",IF(C$94&lt;=($N$3-1),IF($B96&lt;=($N$3),T6B!D42,0),0),IF($O$3="ex-post",IF(C$94&lt;=($N$3),IF($B96&lt;=($N$3+1),T6B!D42,0),0),0))</f>
        <v>0</v>
      </c>
      <c r="D96" s="878"/>
      <c r="E96" s="878"/>
      <c r="F96" s="878"/>
      <c r="G96" s="878"/>
      <c r="H96" s="879"/>
      <c r="I96" s="70"/>
      <c r="J96" s="71">
        <f t="shared" si="19"/>
        <v>0</v>
      </c>
      <c r="K96" s="70"/>
      <c r="L96" s="85">
        <f t="shared" si="20"/>
        <v>0</v>
      </c>
      <c r="M96" s="32"/>
      <c r="N96" s="32"/>
      <c r="O96" s="32"/>
      <c r="P96" s="32"/>
      <c r="Q96" s="32"/>
      <c r="R96" s="32"/>
      <c r="S96" s="32"/>
      <c r="T96" s="32"/>
      <c r="U96" s="32"/>
      <c r="V96" s="32"/>
      <c r="W96" s="32"/>
      <c r="X96" s="32"/>
      <c r="Y96" s="32"/>
      <c r="Z96" s="32"/>
      <c r="AA96" s="32"/>
      <c r="AB96" s="32"/>
      <c r="AC96" s="32"/>
    </row>
    <row r="97" spans="1:29" s="33" customFormat="1" ht="12.75" customHeight="1" x14ac:dyDescent="0.2">
      <c r="A97" s="1068" t="s">
        <v>25</v>
      </c>
      <c r="B97" s="92">
        <f t="shared" si="18"/>
        <v>2025</v>
      </c>
      <c r="C97" s="73">
        <f>+IF($O$3="ex-ante",IF(C$94&lt;=($N$3-1),IF($B97&lt;=($N$3),T6B!D42,0),0),IF($O$3="ex-post",IF(C$94&lt;=($N$3),IF($B97&lt;=($N$3+1),T6B!D42,0),0),0))</f>
        <v>0</v>
      </c>
      <c r="D97" s="73">
        <f>+IF($O$3="ex-ante",IF(D$94&lt;=($N$3-1),IF($B97&lt;=($N$3),T6B!E42,0),0),IF($O$3="ex-post",IF(D$94&lt;=($N$3),IF($B97&lt;=($N$3+1),T6B!E42,0),0),0))</f>
        <v>0</v>
      </c>
      <c r="E97" s="878"/>
      <c r="F97" s="878"/>
      <c r="G97" s="878"/>
      <c r="H97" s="879"/>
      <c r="I97" s="70"/>
      <c r="J97" s="71">
        <f t="shared" si="19"/>
        <v>0</v>
      </c>
      <c r="K97" s="70"/>
      <c r="L97" s="85">
        <f t="shared" si="20"/>
        <v>0</v>
      </c>
      <c r="M97" s="32"/>
      <c r="N97" s="32"/>
      <c r="O97" s="32"/>
      <c r="P97" s="32"/>
      <c r="Q97" s="32"/>
      <c r="R97" s="32"/>
      <c r="S97" s="32"/>
      <c r="T97" s="32"/>
      <c r="U97" s="32"/>
      <c r="V97" s="32"/>
      <c r="W97" s="32"/>
      <c r="X97" s="32"/>
      <c r="Y97" s="32"/>
      <c r="Z97" s="32"/>
      <c r="AA97" s="32"/>
      <c r="AB97" s="32"/>
      <c r="AC97" s="32"/>
    </row>
    <row r="98" spans="1:29" s="33" customFormat="1" ht="12.75" customHeight="1" x14ac:dyDescent="0.2">
      <c r="A98" s="1068"/>
      <c r="B98" s="92">
        <f t="shared" si="18"/>
        <v>2026</v>
      </c>
      <c r="C98" s="880"/>
      <c r="D98" s="73">
        <f>+IF($O$3="ex-ante",IF(D$94&lt;=($N$3-1),IF($B98&lt;=($N$3),T6B!F42,0),0),IF($O$3="ex-post",IF(D$94&lt;=($N$3),IF($B98&lt;=($N$3+1),T6B!F42,0),0),0))</f>
        <v>0</v>
      </c>
      <c r="E98" s="73">
        <f>+IF($O$3="ex-ante",IF(E$94&lt;=($N$3-1),IF($B98&lt;=($N$3),T6B!G42,0),0),IF($O$3="ex-post",IF(E$94&lt;=($N$3),IF($B98&lt;=($N$3+1),T6B!G42,0),0),0))</f>
        <v>0</v>
      </c>
      <c r="F98" s="878"/>
      <c r="G98" s="878"/>
      <c r="H98" s="879"/>
      <c r="I98" s="70"/>
      <c r="J98" s="71">
        <f t="shared" si="19"/>
        <v>0</v>
      </c>
      <c r="K98" s="70"/>
      <c r="L98" s="85">
        <f t="shared" si="20"/>
        <v>0</v>
      </c>
      <c r="M98" s="32"/>
      <c r="N98" s="32"/>
      <c r="O98" s="32"/>
      <c r="P98" s="32"/>
      <c r="Q98" s="32"/>
      <c r="R98" s="32"/>
      <c r="S98" s="32"/>
      <c r="T98" s="32"/>
      <c r="U98" s="32"/>
      <c r="V98" s="32"/>
      <c r="W98" s="32"/>
      <c r="X98" s="32"/>
      <c r="Y98" s="32"/>
      <c r="Z98" s="32"/>
      <c r="AA98" s="32"/>
      <c r="AB98" s="32"/>
      <c r="AC98" s="32"/>
    </row>
    <row r="99" spans="1:29" s="33" customFormat="1" ht="12.75" customHeight="1" x14ac:dyDescent="0.2">
      <c r="A99" s="1068"/>
      <c r="B99" s="92">
        <f t="shared" si="18"/>
        <v>2027</v>
      </c>
      <c r="C99" s="880"/>
      <c r="D99" s="878"/>
      <c r="E99" s="73">
        <f>+IF($O$3="ex-ante",IF(E$94&lt;=($N$3-1),IF($B99&lt;=($N$3),T6B!H42,0),0),IF($O$3="ex-post",IF(E$94&lt;=($N$3),IF($B99&lt;=($N$3+1),T6B!H42,0),0),0))</f>
        <v>0</v>
      </c>
      <c r="F99" s="73">
        <f>+IF($O$3="ex-ante",IF(F$94&lt;=($N$3-1),IF($B99&lt;=($N$3),T6B!I42,0),0),IF($O$3="ex-post",IF(F$94&lt;=($N$3),IF($B99&lt;=($N$3+1),T6B!I42,0),0),0))</f>
        <v>0</v>
      </c>
      <c r="G99" s="878"/>
      <c r="H99" s="879"/>
      <c r="I99" s="70"/>
      <c r="J99" s="71">
        <f t="shared" si="19"/>
        <v>0</v>
      </c>
      <c r="K99" s="70"/>
      <c r="L99" s="85">
        <f t="shared" si="20"/>
        <v>0</v>
      </c>
      <c r="M99" s="64" t="s">
        <v>27</v>
      </c>
      <c r="N99" s="32"/>
      <c r="O99" s="32"/>
      <c r="P99" s="32"/>
      <c r="Q99" s="32"/>
      <c r="R99" s="32"/>
      <c r="S99" s="32"/>
      <c r="T99" s="32"/>
      <c r="U99" s="32"/>
      <c r="V99" s="32"/>
      <c r="W99" s="32"/>
      <c r="X99" s="32"/>
      <c r="Y99" s="32"/>
      <c r="Z99" s="32"/>
      <c r="AA99" s="32"/>
      <c r="AB99" s="32"/>
      <c r="AC99" s="32"/>
    </row>
    <row r="100" spans="1:29" s="33" customFormat="1" ht="12.75" customHeight="1" x14ac:dyDescent="0.2">
      <c r="A100" s="1068"/>
      <c r="B100" s="92">
        <f t="shared" si="18"/>
        <v>2028</v>
      </c>
      <c r="C100" s="880"/>
      <c r="D100" s="878"/>
      <c r="E100" s="878"/>
      <c r="F100" s="73">
        <f>+IF($O$3="ex-ante",IF(F$94&lt;=($N$3-1),IF($B100&lt;=($N$3),T6B!J42,0),0),IF($O$3="ex-post",IF(F$94&lt;=($N$3),IF($B100&lt;=($N$3+1),T6B!J42,0),0),0))</f>
        <v>0</v>
      </c>
      <c r="G100" s="73">
        <f>+IF($O$3="ex-ante",IF(G$94&lt;=($N$3-1),IF($B100&lt;=($N$3),T6B!K42,0),0),IF($O$3="ex-post",IF(G$94&lt;=($N$3),IF($B100&lt;=($N$3+1),T6B!K42,0),0),0))</f>
        <v>0</v>
      </c>
      <c r="H100" s="879"/>
      <c r="I100" s="70"/>
      <c r="J100" s="71">
        <f t="shared" si="19"/>
        <v>0</v>
      </c>
      <c r="K100" s="70"/>
      <c r="L100" s="85">
        <f t="shared" si="20"/>
        <v>0</v>
      </c>
      <c r="M100" s="64" t="s">
        <v>28</v>
      </c>
      <c r="N100" s="32"/>
      <c r="O100" s="32"/>
      <c r="P100" s="32"/>
      <c r="Q100" s="32"/>
      <c r="R100" s="32"/>
      <c r="S100" s="32"/>
      <c r="T100" s="32"/>
      <c r="U100" s="32"/>
      <c r="V100" s="32"/>
      <c r="W100" s="32"/>
      <c r="X100" s="32"/>
      <c r="Y100" s="32"/>
      <c r="Z100" s="32"/>
      <c r="AA100" s="32"/>
      <c r="AB100" s="32"/>
      <c r="AC100" s="32"/>
    </row>
    <row r="101" spans="1:29" s="81" customFormat="1" ht="16.5" customHeight="1" x14ac:dyDescent="0.2">
      <c r="A101" s="1069"/>
      <c r="B101" s="111" t="s">
        <v>22</v>
      </c>
      <c r="C101" s="881">
        <f t="shared" ref="C101:H101" si="21">SUM(C95:C100)</f>
        <v>0</v>
      </c>
      <c r="D101" s="881">
        <f t="shared" si="21"/>
        <v>0</v>
      </c>
      <c r="E101" s="881">
        <f t="shared" si="21"/>
        <v>0</v>
      </c>
      <c r="F101" s="881">
        <f t="shared" si="21"/>
        <v>0</v>
      </c>
      <c r="G101" s="881">
        <f t="shared" si="21"/>
        <v>0</v>
      </c>
      <c r="H101" s="881">
        <f t="shared" si="21"/>
        <v>0</v>
      </c>
      <c r="I101" s="70"/>
      <c r="J101" s="79">
        <f>SUM(J95:J100)</f>
        <v>0</v>
      </c>
      <c r="K101" s="78"/>
      <c r="L101" s="79">
        <f>SUM(L95:L100)</f>
        <v>0</v>
      </c>
      <c r="M101" s="80"/>
      <c r="N101" s="80"/>
      <c r="O101" s="80"/>
      <c r="P101" s="80"/>
      <c r="Q101" s="80"/>
      <c r="R101" s="80"/>
      <c r="S101" s="80"/>
      <c r="T101" s="80"/>
      <c r="U101" s="80"/>
      <c r="V101" s="80"/>
      <c r="W101" s="80"/>
      <c r="X101" s="80"/>
      <c r="Y101" s="80"/>
      <c r="Z101" s="80"/>
      <c r="AA101" s="80"/>
      <c r="AB101" s="80"/>
      <c r="AC101" s="80"/>
    </row>
    <row r="102" spans="1:29" x14ac:dyDescent="0.2">
      <c r="I102" s="70"/>
    </row>
    <row r="103" spans="1:29" x14ac:dyDescent="0.2">
      <c r="I103" s="70"/>
    </row>
    <row r="104" spans="1:29" ht="13.5" thickBot="1" x14ac:dyDescent="0.25">
      <c r="I104" s="70"/>
    </row>
    <row r="105" spans="1:29" s="33" customFormat="1" ht="21.75" customHeight="1" thickBot="1" x14ac:dyDescent="0.25">
      <c r="A105" s="1020" t="s">
        <v>29</v>
      </c>
      <c r="B105" s="1021"/>
      <c r="C105" s="1021"/>
      <c r="D105" s="1021"/>
      <c r="E105" s="1021"/>
      <c r="F105" s="1021"/>
      <c r="G105" s="1021"/>
      <c r="H105" s="1021"/>
      <c r="I105" s="1021"/>
      <c r="J105" s="1022"/>
      <c r="L105" s="32"/>
      <c r="M105" s="32"/>
      <c r="N105" s="32"/>
      <c r="O105" s="32"/>
      <c r="P105" s="32"/>
      <c r="Q105" s="32"/>
      <c r="R105" s="32"/>
      <c r="S105" s="32"/>
      <c r="T105" s="32"/>
      <c r="U105" s="32"/>
      <c r="V105" s="32"/>
      <c r="W105" s="32"/>
      <c r="X105" s="32"/>
      <c r="Y105" s="32"/>
      <c r="Z105" s="32"/>
      <c r="AA105" s="32"/>
      <c r="AB105" s="32"/>
      <c r="AC105" s="32"/>
    </row>
    <row r="107" spans="1:29" x14ac:dyDescent="0.2">
      <c r="C107" s="61" t="s">
        <v>116</v>
      </c>
    </row>
    <row r="108" spans="1:29" x14ac:dyDescent="0.2">
      <c r="C108" s="61" t="s">
        <v>30</v>
      </c>
    </row>
    <row r="109" spans="1:29" ht="16.5" x14ac:dyDescent="0.2">
      <c r="C109" s="1008" t="s">
        <v>19</v>
      </c>
      <c r="D109" s="1009"/>
      <c r="E109" s="1009"/>
      <c r="F109" s="1009"/>
      <c r="G109" s="1009"/>
      <c r="H109" s="1010"/>
    </row>
    <row r="110" spans="1:29" x14ac:dyDescent="0.2">
      <c r="C110" s="5">
        <f t="shared" ref="C110:H110" si="22">+C94</f>
        <v>2023</v>
      </c>
      <c r="D110" s="5">
        <f t="shared" si="22"/>
        <v>2024</v>
      </c>
      <c r="E110" s="5">
        <f t="shared" si="22"/>
        <v>2025</v>
      </c>
      <c r="F110" s="5">
        <f t="shared" si="22"/>
        <v>2026</v>
      </c>
      <c r="G110" s="5">
        <f t="shared" si="22"/>
        <v>2027</v>
      </c>
      <c r="H110" s="5">
        <f t="shared" si="22"/>
        <v>2028</v>
      </c>
      <c r="J110" s="5" t="s">
        <v>20</v>
      </c>
    </row>
    <row r="111" spans="1:29" ht="16.149999999999999" customHeight="1" x14ac:dyDescent="0.2">
      <c r="A111" s="1089" t="s">
        <v>97</v>
      </c>
      <c r="B111" s="86">
        <f t="shared" ref="B111:B116" si="23">+B95</f>
        <v>2023</v>
      </c>
      <c r="C111" s="73">
        <f>+C82</f>
        <v>0</v>
      </c>
      <c r="D111" s="68"/>
      <c r="E111" s="68"/>
      <c r="F111" s="427"/>
      <c r="G111" s="68"/>
      <c r="H111" s="69"/>
      <c r="J111" s="87">
        <f t="shared" ref="J111:J116" si="24">SUM(C111:H111)</f>
        <v>0</v>
      </c>
    </row>
    <row r="112" spans="1:29" ht="13.5" customHeight="1" x14ac:dyDescent="0.2">
      <c r="A112" s="1090"/>
      <c r="B112" s="86">
        <f t="shared" si="23"/>
        <v>2024</v>
      </c>
      <c r="C112" s="73">
        <f>+C111+C96+C83</f>
        <v>0</v>
      </c>
      <c r="D112" s="73">
        <f>+D83</f>
        <v>0</v>
      </c>
      <c r="E112" s="88"/>
      <c r="F112" s="76"/>
      <c r="G112" s="76"/>
      <c r="H112" s="425"/>
      <c r="J112" s="87">
        <f t="shared" si="24"/>
        <v>0</v>
      </c>
    </row>
    <row r="113" spans="1:10" ht="16.5" customHeight="1" x14ac:dyDescent="0.2">
      <c r="A113" s="1090"/>
      <c r="B113" s="86">
        <f t="shared" si="23"/>
        <v>2025</v>
      </c>
      <c r="C113" s="73">
        <f>+C112+C97+C84</f>
        <v>0</v>
      </c>
      <c r="D113" s="73">
        <f>+D112+D97+D84</f>
        <v>0</v>
      </c>
      <c r="E113" s="73">
        <f>+E84</f>
        <v>0</v>
      </c>
      <c r="F113" s="76"/>
      <c r="G113" s="76"/>
      <c r="H113" s="425"/>
      <c r="J113" s="87">
        <f t="shared" si="24"/>
        <v>0</v>
      </c>
    </row>
    <row r="114" spans="1:10" ht="16.5" customHeight="1" x14ac:dyDescent="0.2">
      <c r="A114" s="1090"/>
      <c r="B114" s="86">
        <f t="shared" si="23"/>
        <v>2026</v>
      </c>
      <c r="C114" s="882"/>
      <c r="D114" s="73">
        <f>+D113+D98+D85</f>
        <v>0</v>
      </c>
      <c r="E114" s="73">
        <f>+E113+E98+E85</f>
        <v>0</v>
      </c>
      <c r="F114" s="73">
        <f>+F85</f>
        <v>0</v>
      </c>
      <c r="G114" s="76"/>
      <c r="H114" s="425"/>
      <c r="J114" s="87">
        <f t="shared" si="24"/>
        <v>0</v>
      </c>
    </row>
    <row r="115" spans="1:10" ht="16.5" customHeight="1" x14ac:dyDescent="0.2">
      <c r="A115" s="1090"/>
      <c r="B115" s="86">
        <f t="shared" si="23"/>
        <v>2027</v>
      </c>
      <c r="C115" s="882"/>
      <c r="D115" s="860"/>
      <c r="E115" s="73">
        <f>+E114+E99+E86</f>
        <v>0</v>
      </c>
      <c r="F115" s="73">
        <f>+F114+F99+F86</f>
        <v>0</v>
      </c>
      <c r="G115" s="73">
        <f>+G86</f>
        <v>0</v>
      </c>
      <c r="H115" s="425"/>
      <c r="J115" s="87">
        <f t="shared" si="24"/>
        <v>0</v>
      </c>
    </row>
    <row r="116" spans="1:10" ht="16.5" customHeight="1" x14ac:dyDescent="0.2">
      <c r="A116" s="1091"/>
      <c r="B116" s="86">
        <f t="shared" si="23"/>
        <v>2028</v>
      </c>
      <c r="C116" s="883"/>
      <c r="D116" s="884"/>
      <c r="E116" s="884"/>
      <c r="F116" s="73">
        <f>+F115+F100+F87</f>
        <v>0</v>
      </c>
      <c r="G116" s="73">
        <f>+G115+G100+G87</f>
        <v>0</v>
      </c>
      <c r="H116" s="73">
        <f>+H87</f>
        <v>0</v>
      </c>
      <c r="J116" s="87">
        <f t="shared" si="24"/>
        <v>0</v>
      </c>
    </row>
    <row r="117" spans="1:10" ht="15" x14ac:dyDescent="0.2">
      <c r="A117" s="116"/>
      <c r="C117" s="61"/>
    </row>
    <row r="118" spans="1:10" x14ac:dyDescent="0.2">
      <c r="C118" s="61"/>
    </row>
    <row r="119" spans="1:10" x14ac:dyDescent="0.2">
      <c r="C119" s="61"/>
    </row>
  </sheetData>
  <sheetProtection algorithmName="SHA-512" hashValue="i7e505EU9NsJI8rWbrSeUZq4osSL2vVQ3ybb1dShyPXSPP+iz3twESnKvsScbxbUbXKAtF+NA0SKCZHNkXu0Rw==" saltValue="7gzr+1EkU/f9sOhYYpivew==" spinCount="100000" sheet="1" objects="1" scenarios="1"/>
  <mergeCells count="63">
    <mergeCell ref="A42:B42"/>
    <mergeCell ref="A38:B38"/>
    <mergeCell ref="A1:J1"/>
    <mergeCell ref="A7:B7"/>
    <mergeCell ref="A8:B8"/>
    <mergeCell ref="C4:H4"/>
    <mergeCell ref="A17:B17"/>
    <mergeCell ref="A10:B10"/>
    <mergeCell ref="A20:B20"/>
    <mergeCell ref="A21:B21"/>
    <mergeCell ref="A23:B23"/>
    <mergeCell ref="A24:B24"/>
    <mergeCell ref="A33:B33"/>
    <mergeCell ref="A28:B28"/>
    <mergeCell ref="A15:B15"/>
    <mergeCell ref="A44:B44"/>
    <mergeCell ref="A45:B45"/>
    <mergeCell ref="A18:B18"/>
    <mergeCell ref="C5:H5"/>
    <mergeCell ref="A9:B9"/>
    <mergeCell ref="A11:B11"/>
    <mergeCell ref="A13:B13"/>
    <mergeCell ref="A14:B14"/>
    <mergeCell ref="A32:B32"/>
    <mergeCell ref="A26:B26"/>
    <mergeCell ref="A29:B29"/>
    <mergeCell ref="A31:B31"/>
    <mergeCell ref="A30:B30"/>
    <mergeCell ref="A41:B41"/>
    <mergeCell ref="A39:B39"/>
    <mergeCell ref="A40:B40"/>
    <mergeCell ref="K76:L76"/>
    <mergeCell ref="A49:B49"/>
    <mergeCell ref="A48:B48"/>
    <mergeCell ref="A47:B47"/>
    <mergeCell ref="A59:B59"/>
    <mergeCell ref="A60:B60"/>
    <mergeCell ref="A58:B58"/>
    <mergeCell ref="A56:B56"/>
    <mergeCell ref="A61:B61"/>
    <mergeCell ref="A67:J67"/>
    <mergeCell ref="A76:J76"/>
    <mergeCell ref="A50:B50"/>
    <mergeCell ref="C69:H69"/>
    <mergeCell ref="A55:B55"/>
    <mergeCell ref="A57:B57"/>
    <mergeCell ref="A51:B51"/>
    <mergeCell ref="A111:A116"/>
    <mergeCell ref="C6:H6"/>
    <mergeCell ref="A12:B12"/>
    <mergeCell ref="A81:B81"/>
    <mergeCell ref="A82:A88"/>
    <mergeCell ref="A27:B27"/>
    <mergeCell ref="C109:H109"/>
    <mergeCell ref="A62:B62"/>
    <mergeCell ref="A52:B52"/>
    <mergeCell ref="A105:J105"/>
    <mergeCell ref="A95:A101"/>
    <mergeCell ref="C93:H93"/>
    <mergeCell ref="C80:H80"/>
    <mergeCell ref="A37:B37"/>
    <mergeCell ref="A35:B35"/>
    <mergeCell ref="A36:B36"/>
  </mergeCells>
  <conditionalFormatting sqref="C9:H9 C11:H11 C27:H27 C29:H29 C36:H36 C38:H38 C56:H56 C58:H58">
    <cfRule type="expression" dxfId="17" priority="2">
      <formula>$C$5="elektriciteit"</formula>
    </cfRule>
  </conditionalFormatting>
  <conditionalFormatting sqref="C10:H10 C12:H12 C28:H28 C30:H30 C37:H37 C39:H39 A44:H45 C57:H57">
    <cfRule type="expression" dxfId="16" priority="1">
      <formula>$C$5="aardgas"</formula>
    </cfRule>
  </conditionalFormatting>
  <pageMargins left="0.78740157480314965" right="0.78740157480314965" top="0.98425196850393704" bottom="0.98425196850393704" header="0.51181102362204722" footer="0.51181102362204722"/>
  <pageSetup paperSize="8" scale="34" orientation="landscape" r:id="rId1"/>
  <headerFooter alignWithMargins="0">
    <oddFooter>&amp;CPage &amp;P</oddFooter>
  </headerFooter>
  <ignoredErrors>
    <ignoredError sqref="C13:E13 F9:H14 F15:H15" unlockedFormula="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93EBA-8E1D-4A14-9E4D-9E4D5D9759A8}">
  <sheetPr published="0" codeName="Blad17"/>
  <dimension ref="A1:O57"/>
  <sheetViews>
    <sheetView zoomScale="85" zoomScaleNormal="85" workbookViewId="0">
      <selection sqref="A1:G1"/>
    </sheetView>
  </sheetViews>
  <sheetFormatPr defaultColWidth="9.28515625" defaultRowHeight="12.75" x14ac:dyDescent="0.2"/>
  <cols>
    <col min="1" max="1" width="2.42578125" style="25" customWidth="1"/>
    <col min="2" max="2" width="48.42578125" style="25" customWidth="1"/>
    <col min="3" max="3" width="9.42578125" style="25" customWidth="1"/>
    <col min="4" max="11" width="30.7109375" style="25" customWidth="1"/>
    <col min="12" max="16384" width="9.28515625" style="25"/>
  </cols>
  <sheetData>
    <row r="1" spans="1:15" ht="25.5" customHeight="1" thickBot="1" x14ac:dyDescent="0.25">
      <c r="A1" s="969" t="s">
        <v>107</v>
      </c>
      <c r="B1" s="970"/>
      <c r="C1" s="970"/>
      <c r="D1" s="970"/>
      <c r="E1" s="970"/>
      <c r="F1" s="970"/>
      <c r="G1" s="971"/>
      <c r="H1" s="94"/>
      <c r="I1" s="95"/>
      <c r="J1" s="95"/>
      <c r="L1" s="96"/>
      <c r="M1" s="96"/>
      <c r="N1" s="96"/>
      <c r="O1" s="96"/>
    </row>
    <row r="2" spans="1:15" x14ac:dyDescent="0.2">
      <c r="B2" s="50" t="str">
        <f>+TITELBLAD!C16</f>
        <v>Rapportering over boekjaar:</v>
      </c>
      <c r="C2" s="98"/>
      <c r="D2" s="98"/>
      <c r="E2" s="97"/>
      <c r="F2" s="58"/>
      <c r="G2" s="57"/>
      <c r="H2" s="58"/>
      <c r="I2" s="58"/>
      <c r="J2" s="58"/>
      <c r="K2" s="58"/>
    </row>
    <row r="3" spans="1:15" ht="13.5" thickBot="1" x14ac:dyDescent="0.25">
      <c r="B3" s="99" t="s">
        <v>15</v>
      </c>
      <c r="E3" s="61"/>
      <c r="F3" s="57"/>
      <c r="G3" s="57"/>
      <c r="H3" s="58"/>
      <c r="I3" s="58"/>
      <c r="J3" s="58"/>
      <c r="K3" s="58"/>
    </row>
    <row r="4" spans="1:15" ht="13.5" thickBot="1" x14ac:dyDescent="0.25">
      <c r="B4" s="416" t="str">
        <f>+TITELBLAD!D7</f>
        <v>NAAM DNB</v>
      </c>
      <c r="E4" s="61"/>
      <c r="F4" s="57"/>
      <c r="G4" s="57"/>
      <c r="H4" s="58"/>
      <c r="I4" s="58"/>
      <c r="J4" s="58"/>
      <c r="K4" s="58"/>
    </row>
    <row r="5" spans="1:15" x14ac:dyDescent="0.2">
      <c r="E5" s="61"/>
      <c r="F5" s="57"/>
      <c r="G5" s="57"/>
      <c r="H5" s="58"/>
      <c r="I5" s="58"/>
      <c r="J5" s="58"/>
      <c r="K5" s="58"/>
    </row>
    <row r="6" spans="1:15" ht="13.5" thickBot="1" x14ac:dyDescent="0.25">
      <c r="B6" s="99" t="s">
        <v>16</v>
      </c>
      <c r="E6" s="61"/>
      <c r="F6" s="57"/>
      <c r="G6" s="57"/>
      <c r="H6" s="58"/>
      <c r="I6" s="58"/>
      <c r="J6" s="58"/>
      <c r="K6" s="58"/>
    </row>
    <row r="7" spans="1:15" ht="13.5" thickBot="1" x14ac:dyDescent="0.25">
      <c r="B7" s="416" t="str">
        <f>+TITELBLAD!D10</f>
        <v>elektriciteit</v>
      </c>
      <c r="E7" s="61"/>
      <c r="F7" s="57"/>
      <c r="G7" s="57"/>
      <c r="H7" s="58"/>
      <c r="I7" s="58"/>
      <c r="J7" s="58"/>
      <c r="K7" s="58"/>
    </row>
    <row r="8" spans="1:15" x14ac:dyDescent="0.2">
      <c r="E8" s="61"/>
      <c r="F8" s="57"/>
      <c r="G8" s="57"/>
      <c r="H8" s="58"/>
      <c r="I8" s="58"/>
      <c r="J8" s="58"/>
      <c r="K8" s="58"/>
    </row>
    <row r="9" spans="1:15" ht="13.5" thickBot="1" x14ac:dyDescent="0.25">
      <c r="B9" s="99" t="s">
        <v>355</v>
      </c>
      <c r="E9" s="61"/>
      <c r="F9" s="57"/>
      <c r="G9" s="57"/>
      <c r="H9" s="58"/>
      <c r="I9" s="58"/>
      <c r="J9" s="58"/>
      <c r="K9" s="58"/>
    </row>
    <row r="10" spans="1:15" ht="13.5" thickBot="1" x14ac:dyDescent="0.25">
      <c r="B10" s="416">
        <f>+TITELBLAD!F16</f>
        <v>2025</v>
      </c>
      <c r="E10" s="61"/>
      <c r="F10" s="57"/>
      <c r="G10" s="57"/>
      <c r="H10" s="58"/>
      <c r="I10" s="58"/>
      <c r="J10" s="58"/>
      <c r="K10" s="58"/>
    </row>
    <row r="11" spans="1:15" x14ac:dyDescent="0.2">
      <c r="E11" s="61"/>
      <c r="F11" s="57"/>
      <c r="G11" s="57"/>
      <c r="H11" s="58"/>
      <c r="I11" s="58"/>
      <c r="J11" s="58"/>
      <c r="K11" s="58"/>
    </row>
    <row r="12" spans="1:15" x14ac:dyDescent="0.2">
      <c r="H12" s="98"/>
      <c r="I12" s="98"/>
      <c r="J12" s="98"/>
      <c r="K12" s="98"/>
    </row>
    <row r="13" spans="1:15" x14ac:dyDescent="0.2">
      <c r="H13" s="98"/>
      <c r="I13" s="98"/>
      <c r="J13" s="98"/>
      <c r="K13" s="98"/>
    </row>
    <row r="14" spans="1:15" x14ac:dyDescent="0.2">
      <c r="D14" s="100" t="s">
        <v>112</v>
      </c>
      <c r="E14" s="885"/>
      <c r="F14" s="101"/>
      <c r="H14" s="98"/>
      <c r="I14" s="98"/>
      <c r="J14" s="98"/>
      <c r="K14" s="98"/>
    </row>
    <row r="15" spans="1:15" x14ac:dyDescent="0.2">
      <c r="D15" s="64" t="s">
        <v>96</v>
      </c>
      <c r="E15" s="885"/>
      <c r="F15" s="101"/>
    </row>
    <row r="16" spans="1:15" ht="60" customHeight="1" x14ac:dyDescent="0.2">
      <c r="B16" s="886" t="s">
        <v>98</v>
      </c>
      <c r="C16" s="26"/>
      <c r="D16" s="24">
        <v>2023</v>
      </c>
      <c r="E16" s="24">
        <f>+D16+1</f>
        <v>2024</v>
      </c>
      <c r="F16" s="24">
        <f>+E16+1</f>
        <v>2025</v>
      </c>
      <c r="G16" s="24">
        <f t="shared" ref="G16:I16" si="0">+F16+1</f>
        <v>2026</v>
      </c>
      <c r="H16" s="24">
        <f t="shared" si="0"/>
        <v>2027</v>
      </c>
      <c r="I16" s="24">
        <f t="shared" si="0"/>
        <v>2028</v>
      </c>
      <c r="J16" s="24" t="s">
        <v>20</v>
      </c>
    </row>
    <row r="17" spans="2:12" ht="12" customHeight="1" x14ac:dyDescent="0.2">
      <c r="B17" s="102"/>
      <c r="C17" s="103"/>
    </row>
    <row r="18" spans="2:12" ht="25.5" customHeight="1" x14ac:dyDescent="0.2">
      <c r="B18" s="284" t="s">
        <v>176</v>
      </c>
      <c r="C18" s="26"/>
      <c r="D18" s="73">
        <f>+T6A!C56</f>
        <v>0</v>
      </c>
      <c r="E18" s="73">
        <f>+T6A!D56</f>
        <v>0</v>
      </c>
      <c r="F18" s="73">
        <f>+T6A!E56</f>
        <v>0</v>
      </c>
      <c r="G18" s="73">
        <f>+T6A!F56</f>
        <v>0</v>
      </c>
      <c r="H18" s="73">
        <f>+T6A!G56</f>
        <v>0</v>
      </c>
      <c r="I18" s="73">
        <f>+T6A!H56</f>
        <v>0</v>
      </c>
      <c r="J18" s="293">
        <f>SUM(D18:I18)</f>
        <v>0</v>
      </c>
    </row>
    <row r="19" spans="2:12" ht="25.5" customHeight="1" x14ac:dyDescent="0.2">
      <c r="B19" s="284" t="s">
        <v>276</v>
      </c>
      <c r="C19" s="26"/>
      <c r="D19" s="661">
        <f>+T6A!C57</f>
        <v>0</v>
      </c>
      <c r="E19" s="661">
        <f>+T6A!D57</f>
        <v>0</v>
      </c>
      <c r="F19" s="661">
        <f>+T6A!E57</f>
        <v>0</v>
      </c>
      <c r="G19" s="661">
        <f>+T6A!F57</f>
        <v>0</v>
      </c>
      <c r="H19" s="73">
        <f>+T6A!G57</f>
        <v>0</v>
      </c>
      <c r="I19" s="73">
        <f>+T6A!H57</f>
        <v>0</v>
      </c>
      <c r="J19" s="293">
        <f>SUM(D19:I19)</f>
        <v>0</v>
      </c>
    </row>
    <row r="20" spans="2:12" ht="25.5" customHeight="1" x14ac:dyDescent="0.2">
      <c r="B20" s="284" t="s">
        <v>63</v>
      </c>
      <c r="C20" s="26"/>
      <c r="D20" s="73">
        <f>+T6A!C58</f>
        <v>0</v>
      </c>
      <c r="E20" s="73">
        <f>+T6A!D58</f>
        <v>0</v>
      </c>
      <c r="F20" s="73">
        <f>+T6A!E58</f>
        <v>0</v>
      </c>
      <c r="G20" s="73">
        <f>+T6A!F58</f>
        <v>0</v>
      </c>
      <c r="H20" s="73">
        <f>+T6A!G58</f>
        <v>0</v>
      </c>
      <c r="I20" s="73">
        <f>+T6A!H58</f>
        <v>0</v>
      </c>
      <c r="J20" s="293">
        <f>SUM(D20:I20)</f>
        <v>0</v>
      </c>
    </row>
    <row r="21" spans="2:12" ht="25.5" customHeight="1" x14ac:dyDescent="0.2">
      <c r="B21" s="284" t="s">
        <v>264</v>
      </c>
      <c r="C21" s="26"/>
      <c r="D21" s="887"/>
      <c r="E21" s="887"/>
      <c r="F21" s="887"/>
      <c r="G21" s="155"/>
      <c r="H21" s="155"/>
      <c r="I21" s="155"/>
      <c r="J21" s="887"/>
    </row>
    <row r="22" spans="2:12" ht="25.5" customHeight="1" x14ac:dyDescent="0.2">
      <c r="B22" s="284" t="s">
        <v>150</v>
      </c>
      <c r="C22" s="26"/>
      <c r="D22" s="887"/>
      <c r="E22" s="887"/>
      <c r="F22" s="887"/>
      <c r="G22" s="155"/>
      <c r="H22" s="155"/>
      <c r="I22" s="155"/>
      <c r="J22" s="887"/>
    </row>
    <row r="23" spans="2:12" ht="25.5" customHeight="1" x14ac:dyDescent="0.2">
      <c r="B23" s="284" t="s">
        <v>64</v>
      </c>
      <c r="C23" s="26"/>
      <c r="D23" s="73">
        <f>+T6A!C61</f>
        <v>0</v>
      </c>
      <c r="E23" s="73">
        <f>+T6A!D61</f>
        <v>0</v>
      </c>
      <c r="F23" s="73">
        <f>+T6A!E61</f>
        <v>0</v>
      </c>
      <c r="G23" s="73">
        <f>+T6A!F61</f>
        <v>0</v>
      </c>
      <c r="H23" s="73">
        <f>+T6A!G61</f>
        <v>0</v>
      </c>
      <c r="I23" s="73">
        <f>+T6A!H61</f>
        <v>0</v>
      </c>
      <c r="J23" s="293">
        <f>SUM(D23:I23)</f>
        <v>0</v>
      </c>
    </row>
    <row r="24" spans="2:12" ht="25.5" customHeight="1" x14ac:dyDescent="0.2">
      <c r="B24" s="888" t="s">
        <v>269</v>
      </c>
      <c r="C24" s="26"/>
      <c r="D24" s="73">
        <f>+T6A!C62</f>
        <v>0</v>
      </c>
      <c r="E24" s="73">
        <f>+T6A!D62</f>
        <v>0</v>
      </c>
      <c r="F24" s="73">
        <f>+T6A!E62</f>
        <v>0</v>
      </c>
      <c r="G24" s="73">
        <f>+T6A!F62</f>
        <v>0</v>
      </c>
      <c r="H24" s="73">
        <f>+T6A!G62</f>
        <v>0</v>
      </c>
      <c r="I24" s="73">
        <f>+T6A!H62</f>
        <v>0</v>
      </c>
      <c r="J24" s="293">
        <f>SUM(D24:I24)</f>
        <v>0</v>
      </c>
    </row>
    <row r="25" spans="2:12" x14ac:dyDescent="0.2">
      <c r="D25" s="104"/>
      <c r="E25" s="104"/>
      <c r="F25" s="104"/>
      <c r="G25" s="104"/>
      <c r="H25" s="104"/>
      <c r="I25" s="104"/>
      <c r="J25" s="105"/>
    </row>
    <row r="26" spans="2:12" ht="23.25" customHeight="1" x14ac:dyDescent="0.2">
      <c r="B26" s="889" t="s">
        <v>22</v>
      </c>
      <c r="C26" s="28"/>
      <c r="D26" s="29">
        <f t="shared" ref="D26:I26" si="1">SUM(D18:D24)</f>
        <v>0</v>
      </c>
      <c r="E26" s="29">
        <f t="shared" si="1"/>
        <v>0</v>
      </c>
      <c r="F26" s="29">
        <f t="shared" si="1"/>
        <v>0</v>
      </c>
      <c r="G26" s="29">
        <f t="shared" si="1"/>
        <v>0</v>
      </c>
      <c r="H26" s="29">
        <f t="shared" si="1"/>
        <v>0</v>
      </c>
      <c r="I26" s="29">
        <f t="shared" si="1"/>
        <v>0</v>
      </c>
      <c r="J26" s="29">
        <f>SUM(D26:I26)</f>
        <v>0</v>
      </c>
    </row>
    <row r="27" spans="2:12" x14ac:dyDescent="0.2">
      <c r="B27" s="890" t="s">
        <v>99</v>
      </c>
      <c r="C27" s="54"/>
      <c r="D27" s="106">
        <f>+D26-T6A!C88</f>
        <v>0</v>
      </c>
      <c r="E27" s="106">
        <f>+E26-T6A!D88</f>
        <v>0</v>
      </c>
      <c r="F27" s="106">
        <f>+F26-T6A!E88</f>
        <v>0</v>
      </c>
      <c r="G27" s="106">
        <f>+G26-T6A!F88</f>
        <v>0</v>
      </c>
      <c r="H27" s="106">
        <f>+H26-T6A!G88</f>
        <v>0</v>
      </c>
      <c r="I27" s="106">
        <f>+I26-T6A!H88</f>
        <v>0</v>
      </c>
      <c r="J27" s="106"/>
    </row>
    <row r="28" spans="2:12" x14ac:dyDescent="0.2">
      <c r="B28" s="107"/>
      <c r="C28" s="108"/>
      <c r="D28" s="109"/>
      <c r="E28" s="109"/>
    </row>
    <row r="29" spans="2:12" x14ac:dyDescent="0.2">
      <c r="D29" s="110" t="s">
        <v>32</v>
      </c>
      <c r="L29" s="50"/>
    </row>
    <row r="30" spans="2:12" ht="13.5" thickBot="1" x14ac:dyDescent="0.25">
      <c r="D30" s="110" t="s">
        <v>33</v>
      </c>
      <c r="L30" s="50"/>
    </row>
    <row r="31" spans="2:12" ht="32.25" customHeight="1" thickBot="1" x14ac:dyDescent="0.25">
      <c r="B31" s="418" t="s">
        <v>354</v>
      </c>
      <c r="C31" s="108"/>
      <c r="D31" s="409"/>
      <c r="E31" s="410"/>
      <c r="F31" s="413"/>
      <c r="G31" s="410"/>
      <c r="H31" s="413"/>
      <c r="I31" s="410"/>
      <c r="J31" s="413"/>
      <c r="K31" s="410"/>
      <c r="L31" s="50"/>
    </row>
    <row r="32" spans="2:12" ht="16.5" customHeight="1" x14ac:dyDescent="0.2">
      <c r="B32" s="891" t="s">
        <v>353</v>
      </c>
      <c r="C32" s="417"/>
      <c r="D32" s="1034">
        <v>2025</v>
      </c>
      <c r="E32" s="1035"/>
      <c r="F32" s="1034">
        <f>D32+1</f>
        <v>2026</v>
      </c>
      <c r="G32" s="1035"/>
      <c r="H32" s="1034">
        <f t="shared" ref="H32" si="2">F32+1</f>
        <v>2027</v>
      </c>
      <c r="I32" s="1035"/>
      <c r="J32" s="1034">
        <f t="shared" ref="J32" si="3">H32+1</f>
        <v>2028</v>
      </c>
      <c r="K32" s="1035"/>
      <c r="L32" s="50"/>
    </row>
    <row r="33" spans="2:12" ht="20.100000000000001" customHeight="1" thickBot="1" x14ac:dyDescent="0.25">
      <c r="B33" s="420" t="s">
        <v>351</v>
      </c>
      <c r="C33" s="417"/>
      <c r="D33" s="411">
        <f>D32-2</f>
        <v>2023</v>
      </c>
      <c r="E33" s="412">
        <f>D32-1</f>
        <v>2024</v>
      </c>
      <c r="F33" s="411">
        <f>F32-2</f>
        <v>2024</v>
      </c>
      <c r="G33" s="412">
        <f>F32-1</f>
        <v>2025</v>
      </c>
      <c r="H33" s="411">
        <f>H32-2</f>
        <v>2025</v>
      </c>
      <c r="I33" s="412">
        <f>H32-1</f>
        <v>2026</v>
      </c>
      <c r="J33" s="411">
        <f>J32-2</f>
        <v>2026</v>
      </c>
      <c r="K33" s="412">
        <f>J32-1</f>
        <v>2027</v>
      </c>
      <c r="L33" s="50"/>
    </row>
    <row r="34" spans="2:12" ht="24" customHeight="1" x14ac:dyDescent="0.2">
      <c r="B34" s="892" t="s">
        <v>176</v>
      </c>
      <c r="C34" s="417"/>
      <c r="D34" s="623">
        <f t="shared" ref="D34:K36" si="4">-0.5*INDEX($D$18:$I$24,MATCH($B34,$B$18:$B$24,0),MATCH(D$33,$D$16:$I$16,0))</f>
        <v>0</v>
      </c>
      <c r="E34" s="624">
        <f t="shared" si="4"/>
        <v>0</v>
      </c>
      <c r="F34" s="623">
        <f t="shared" si="4"/>
        <v>0</v>
      </c>
      <c r="G34" s="624">
        <f t="shared" si="4"/>
        <v>0</v>
      </c>
      <c r="H34" s="623">
        <f t="shared" si="4"/>
        <v>0</v>
      </c>
      <c r="I34" s="624">
        <f t="shared" si="4"/>
        <v>0</v>
      </c>
      <c r="J34" s="623">
        <f t="shared" si="4"/>
        <v>0</v>
      </c>
      <c r="K34" s="624">
        <f t="shared" si="4"/>
        <v>0</v>
      </c>
      <c r="L34" s="50"/>
    </row>
    <row r="35" spans="2:12" ht="24" customHeight="1" x14ac:dyDescent="0.2">
      <c r="B35" s="428" t="s">
        <v>276</v>
      </c>
      <c r="C35" s="417"/>
      <c r="D35" s="626">
        <f t="shared" si="4"/>
        <v>0</v>
      </c>
      <c r="E35" s="627">
        <f t="shared" si="4"/>
        <v>0</v>
      </c>
      <c r="F35" s="626">
        <f t="shared" si="4"/>
        <v>0</v>
      </c>
      <c r="G35" s="627">
        <f t="shared" si="4"/>
        <v>0</v>
      </c>
      <c r="H35" s="626">
        <f t="shared" si="4"/>
        <v>0</v>
      </c>
      <c r="I35" s="627">
        <f t="shared" si="4"/>
        <v>0</v>
      </c>
      <c r="J35" s="626">
        <f t="shared" si="4"/>
        <v>0</v>
      </c>
      <c r="K35" s="627">
        <f t="shared" si="4"/>
        <v>0</v>
      </c>
      <c r="L35" s="50"/>
    </row>
    <row r="36" spans="2:12" ht="24" customHeight="1" x14ac:dyDescent="0.2">
      <c r="B36" s="428" t="s">
        <v>63</v>
      </c>
      <c r="C36" s="417"/>
      <c r="D36" s="626">
        <f t="shared" si="4"/>
        <v>0</v>
      </c>
      <c r="E36" s="627">
        <f t="shared" si="4"/>
        <v>0</v>
      </c>
      <c r="F36" s="626">
        <f t="shared" si="4"/>
        <v>0</v>
      </c>
      <c r="G36" s="627">
        <f t="shared" si="4"/>
        <v>0</v>
      </c>
      <c r="H36" s="626">
        <f t="shared" si="4"/>
        <v>0</v>
      </c>
      <c r="I36" s="627">
        <f t="shared" si="4"/>
        <v>0</v>
      </c>
      <c r="J36" s="626">
        <f t="shared" si="4"/>
        <v>0</v>
      </c>
      <c r="K36" s="627">
        <f t="shared" si="4"/>
        <v>0</v>
      </c>
      <c r="L36" s="50"/>
    </row>
    <row r="37" spans="2:12" ht="24" customHeight="1" x14ac:dyDescent="0.2">
      <c r="B37" s="428" t="s">
        <v>264</v>
      </c>
      <c r="C37" s="417"/>
      <c r="D37" s="893"/>
      <c r="E37" s="894"/>
      <c r="F37" s="893"/>
      <c r="G37" s="894"/>
      <c r="H37" s="893"/>
      <c r="I37" s="894"/>
      <c r="J37" s="893"/>
      <c r="K37" s="894"/>
      <c r="L37" s="50"/>
    </row>
    <row r="38" spans="2:12" ht="24" customHeight="1" x14ac:dyDescent="0.2">
      <c r="B38" s="428" t="s">
        <v>150</v>
      </c>
      <c r="C38" s="417"/>
      <c r="D38" s="893"/>
      <c r="E38" s="894"/>
      <c r="F38" s="893"/>
      <c r="G38" s="894"/>
      <c r="H38" s="893"/>
      <c r="I38" s="894"/>
      <c r="J38" s="893"/>
      <c r="K38" s="894"/>
      <c r="L38" s="50"/>
    </row>
    <row r="39" spans="2:12" ht="24" customHeight="1" x14ac:dyDescent="0.2">
      <c r="B39" s="428" t="s">
        <v>64</v>
      </c>
      <c r="C39" s="417"/>
      <c r="D39" s="626">
        <f t="shared" ref="D39:K40" si="5">-0.5*INDEX($D$18:$I$24,MATCH($B39,$B$18:$B$24,0),MATCH(D$33,$D$16:$I$16,0))</f>
        <v>0</v>
      </c>
      <c r="E39" s="627">
        <f t="shared" si="5"/>
        <v>0</v>
      </c>
      <c r="F39" s="626">
        <f t="shared" si="5"/>
        <v>0</v>
      </c>
      <c r="G39" s="627">
        <f t="shared" si="5"/>
        <v>0</v>
      </c>
      <c r="H39" s="626">
        <f t="shared" si="5"/>
        <v>0</v>
      </c>
      <c r="I39" s="627">
        <f t="shared" si="5"/>
        <v>0</v>
      </c>
      <c r="J39" s="626">
        <f t="shared" si="5"/>
        <v>0</v>
      </c>
      <c r="K39" s="627">
        <f t="shared" si="5"/>
        <v>0</v>
      </c>
      <c r="L39" s="50"/>
    </row>
    <row r="40" spans="2:12" ht="24" customHeight="1" thickBot="1" x14ac:dyDescent="0.25">
      <c r="B40" s="429" t="s">
        <v>269</v>
      </c>
      <c r="C40" s="108"/>
      <c r="D40" s="628">
        <f t="shared" si="5"/>
        <v>0</v>
      </c>
      <c r="E40" s="629">
        <f t="shared" si="5"/>
        <v>0</v>
      </c>
      <c r="F40" s="628">
        <f t="shared" si="5"/>
        <v>0</v>
      </c>
      <c r="G40" s="629">
        <f t="shared" si="5"/>
        <v>0</v>
      </c>
      <c r="H40" s="628">
        <f t="shared" si="5"/>
        <v>0</v>
      </c>
      <c r="I40" s="629">
        <f t="shared" si="5"/>
        <v>0</v>
      </c>
      <c r="J40" s="628">
        <f t="shared" si="5"/>
        <v>0</v>
      </c>
      <c r="K40" s="629">
        <f t="shared" si="5"/>
        <v>0</v>
      </c>
      <c r="L40" s="50"/>
    </row>
    <row r="41" spans="2:12" ht="13.5" thickBot="1" x14ac:dyDescent="0.25">
      <c r="D41" s="104"/>
      <c r="E41" s="104"/>
      <c r="F41" s="104"/>
      <c r="G41" s="104"/>
      <c r="H41" s="104"/>
      <c r="I41" s="104"/>
      <c r="J41" s="104"/>
      <c r="K41" s="104"/>
      <c r="L41" s="50"/>
    </row>
    <row r="42" spans="2:12" ht="23.25" customHeight="1" thickBot="1" x14ac:dyDescent="0.25">
      <c r="B42" s="421" t="s">
        <v>22</v>
      </c>
      <c r="C42" s="401"/>
      <c r="D42" s="422">
        <f>+SUM(D34:D40)</f>
        <v>0</v>
      </c>
      <c r="E42" s="423">
        <f t="shared" ref="E42:K42" si="6">SUM(E34:E40)</f>
        <v>0</v>
      </c>
      <c r="F42" s="424">
        <f t="shared" si="6"/>
        <v>0</v>
      </c>
      <c r="G42" s="423">
        <f t="shared" si="6"/>
        <v>0</v>
      </c>
      <c r="H42" s="424">
        <f t="shared" si="6"/>
        <v>0</v>
      </c>
      <c r="I42" s="423">
        <f t="shared" si="6"/>
        <v>0</v>
      </c>
      <c r="J42" s="424">
        <f t="shared" si="6"/>
        <v>0</v>
      </c>
      <c r="K42" s="423">
        <f t="shared" si="6"/>
        <v>0</v>
      </c>
      <c r="L42" s="50"/>
    </row>
    <row r="43" spans="2:12" x14ac:dyDescent="0.2">
      <c r="B43" s="107"/>
      <c r="C43" s="108"/>
      <c r="D43" s="109"/>
      <c r="E43" s="109"/>
    </row>
    <row r="44" spans="2:12" x14ac:dyDescent="0.2">
      <c r="B44" s="380"/>
      <c r="C44" s="54"/>
      <c r="D44" s="110" t="s">
        <v>32</v>
      </c>
      <c r="E44" s="106"/>
      <c r="F44" s="106"/>
      <c r="G44" s="106"/>
      <c r="H44" s="106"/>
      <c r="I44" s="106"/>
      <c r="J44" s="106"/>
      <c r="K44" s="106"/>
      <c r="L44" s="50"/>
    </row>
    <row r="45" spans="2:12" x14ac:dyDescent="0.2">
      <c r="D45" s="110" t="s">
        <v>33</v>
      </c>
      <c r="L45" s="50"/>
    </row>
    <row r="46" spans="2:12" ht="62.1" customHeight="1" x14ac:dyDescent="0.2">
      <c r="B46" s="45" t="str">
        <f>"Afbouw van het regulatoir saldo inzake exogene kosten op te nemen in het toegelaten inkomen voor boekjaar "&amp;$B$10&amp;" per tariefcomponent"</f>
        <v>Afbouw van het regulatoir saldo inzake exogene kosten op te nemen in het toegelaten inkomen voor boekjaar 2025 per tariefcomponent</v>
      </c>
      <c r="D46" s="110"/>
      <c r="L46" s="50"/>
    </row>
    <row r="47" spans="2:12" ht="12.75" customHeight="1" x14ac:dyDescent="0.2">
      <c r="B47" s="34" t="s">
        <v>176</v>
      </c>
      <c r="C47" s="26"/>
      <c r="D47" s="73" cm="1">
        <f t="array" ref="D47">+INDEX($D$34:$K$40,MATCH(B47,$B$34:$B$40,0),MATCH($B$10,$D$32:$K$32,0))+INDEX($D$34:$K$40,MATCH(B47,$B$34:$B$40,0),MATCH($B$10,$D$32:$K$32,0)+1)</f>
        <v>0</v>
      </c>
      <c r="L47" s="50"/>
    </row>
    <row r="48" spans="2:12" ht="12.75" customHeight="1" x14ac:dyDescent="0.2">
      <c r="B48" s="34" t="s">
        <v>276</v>
      </c>
      <c r="C48" s="26"/>
      <c r="D48" s="73" cm="1">
        <f t="array" ref="D48">+INDEX($D$34:$K$40,MATCH(B48,$B$34:$B$40,0),MATCH($B$10,$D$32:$K$32,0))+INDEX($D$34:$K$40,MATCH(B48,$B$34:$B$40,0),MATCH($B$10,$D$32:$K$32,0)+1)</f>
        <v>0</v>
      </c>
      <c r="L48" s="50"/>
    </row>
    <row r="49" spans="2:12" ht="12.75" customHeight="1" x14ac:dyDescent="0.2">
      <c r="B49" s="34" t="s">
        <v>63</v>
      </c>
      <c r="C49" s="26"/>
      <c r="D49" s="73" cm="1">
        <f t="array" ref="D49">+INDEX($D$34:$K$40,MATCH(B49,$B$34:$B$40,0),MATCH($B$10,$D$32:$K$32,0))+INDEX($D$34:$K$40,MATCH(B49,$B$34:$B$40,0),MATCH($B$10,$D$32:$K$32,0)+1)</f>
        <v>0</v>
      </c>
      <c r="L49" s="50"/>
    </row>
    <row r="50" spans="2:12" ht="12.75" customHeight="1" x14ac:dyDescent="0.2">
      <c r="B50" s="34" t="s">
        <v>264</v>
      </c>
      <c r="C50" s="26"/>
      <c r="D50" s="155"/>
      <c r="L50" s="50"/>
    </row>
    <row r="51" spans="2:12" ht="12.75" customHeight="1" x14ac:dyDescent="0.2">
      <c r="B51" s="34" t="s">
        <v>150</v>
      </c>
      <c r="C51" s="26"/>
      <c r="D51" s="155"/>
      <c r="L51" s="50"/>
    </row>
    <row r="52" spans="2:12" ht="12.6" customHeight="1" x14ac:dyDescent="0.2">
      <c r="B52" s="34" t="s">
        <v>64</v>
      </c>
      <c r="C52" s="26"/>
      <c r="D52" s="73" cm="1">
        <f t="array" ref="D52">+INDEX($D$34:$K$40,MATCH(B52,$B$34:$B$40,0),MATCH($B$10,$D$32:$K$32,0))+INDEX($D$34:$K$40,MATCH(B52,$B$34:$B$40,0),MATCH($B$10,$D$32:$K$32,0)+1)</f>
        <v>0</v>
      </c>
      <c r="L52" s="50"/>
    </row>
    <row r="53" spans="2:12" ht="12.75" customHeight="1" x14ac:dyDescent="0.2">
      <c r="B53" s="34" t="s">
        <v>269</v>
      </c>
      <c r="C53" s="26"/>
      <c r="D53" s="73" cm="1">
        <f t="array" ref="D53">+INDEX($D$34:$K$40,MATCH(B53,$B$34:$B$40,0),MATCH($B$10,$D$32:$K$32,0))+INDEX($D$34:$K$40,MATCH(B53,$B$34:$B$40,0),MATCH($B$10,$D$32:$K$32,0)+1)</f>
        <v>0</v>
      </c>
      <c r="L53" s="50"/>
    </row>
    <row r="54" spans="2:12" x14ac:dyDescent="0.2">
      <c r="L54" s="50"/>
    </row>
    <row r="55" spans="2:12" x14ac:dyDescent="0.2">
      <c r="B55" s="414" t="s">
        <v>22</v>
      </c>
      <c r="C55" s="36"/>
      <c r="D55" s="27">
        <f>SUM(D47:D53)</f>
        <v>0</v>
      </c>
      <c r="L55" s="50"/>
    </row>
    <row r="56" spans="2:12" x14ac:dyDescent="0.2">
      <c r="B56" s="107"/>
      <c r="C56" s="108"/>
      <c r="D56" s="109"/>
      <c r="E56" s="109"/>
    </row>
    <row r="57" spans="2:12" x14ac:dyDescent="0.2">
      <c r="B57" s="107"/>
      <c r="C57" s="108"/>
      <c r="D57" s="109"/>
      <c r="E57" s="109"/>
    </row>
  </sheetData>
  <sheetProtection algorithmName="SHA-512" hashValue="+dNjy85IGqGNuA6+lqgLj1PxC9o8AlzCGQ+FkUHGbpA1BVhy1WpHb4Kasn/wF1ApnJLnDyCfjGTQ+96OG2fFjQ==" saltValue="Yi+lscXFeNf3RX3weSkDMw==" spinCount="100000" sheet="1" objects="1" scenarios="1"/>
  <mergeCells count="5">
    <mergeCell ref="D32:E32"/>
    <mergeCell ref="F32:G32"/>
    <mergeCell ref="H32:I32"/>
    <mergeCell ref="J32:K32"/>
    <mergeCell ref="A1:G1"/>
  </mergeCells>
  <conditionalFormatting sqref="D18:J18 D20:J20 D34:K34 D36:K36 D47 D49">
    <cfRule type="expression" dxfId="15" priority="2">
      <formula>$B$7="elektriciteit"</formula>
    </cfRule>
  </conditionalFormatting>
  <conditionalFormatting sqref="D19:J19 D35:K35 D48">
    <cfRule type="expression" dxfId="14" priority="1">
      <formula>$B$7="aardgas"</formula>
    </cfRule>
  </conditionalFormatting>
  <pageMargins left="0.70866141732283472" right="0.70866141732283472" top="0.74803149606299213" bottom="0.74803149606299213" header="0.31496062992125984" footer="0.31496062992125984"/>
  <pageSetup paperSize="8" scale="27" fitToWidth="2" fitToHeight="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Blad18">
    <pageSetUpPr fitToPage="1"/>
  </sheetPr>
  <dimension ref="A1:AG77"/>
  <sheetViews>
    <sheetView zoomScaleNormal="100" zoomScaleSheetLayoutView="80" workbookViewId="0">
      <selection sqref="A1:L1"/>
    </sheetView>
  </sheetViews>
  <sheetFormatPr defaultColWidth="11.42578125" defaultRowHeight="12.75" x14ac:dyDescent="0.2"/>
  <cols>
    <col min="1" max="1" width="43.85546875" style="32" customWidth="1"/>
    <col min="2" max="2" width="14.28515625" style="32" customWidth="1"/>
    <col min="3" max="12" width="20.7109375" style="32" customWidth="1"/>
    <col min="13" max="13" width="25.28515625" style="32" customWidth="1"/>
    <col min="14" max="14" width="20.7109375" style="32" customWidth="1"/>
    <col min="15" max="15" width="28.7109375" style="32" bestFit="1" customWidth="1"/>
    <col min="16" max="16" width="14" style="32" customWidth="1"/>
    <col min="17" max="17" width="29.28515625" style="32" customWidth="1"/>
    <col min="18" max="18" width="12.28515625" style="32" bestFit="1" customWidth="1"/>
    <col min="19" max="16384" width="11.42578125" style="32"/>
  </cols>
  <sheetData>
    <row r="1" spans="1:31" ht="21.75" customHeight="1" thickBot="1" x14ac:dyDescent="0.25">
      <c r="A1" s="1036" t="s">
        <v>102</v>
      </c>
      <c r="B1" s="1037"/>
      <c r="C1" s="1037"/>
      <c r="D1" s="1037"/>
      <c r="E1" s="1037"/>
      <c r="F1" s="1037"/>
      <c r="G1" s="1037"/>
      <c r="H1" s="1037"/>
      <c r="I1" s="1037"/>
      <c r="J1" s="1037"/>
      <c r="K1" s="1037"/>
      <c r="L1" s="1038"/>
      <c r="M1" s="52"/>
      <c r="N1" s="25"/>
      <c r="O1" s="895"/>
    </row>
    <row r="2" spans="1:31" x14ac:dyDescent="0.2">
      <c r="A2" s="57"/>
      <c r="B2" s="57"/>
      <c r="C2" s="57"/>
      <c r="D2" s="57"/>
      <c r="E2" s="57"/>
      <c r="F2" s="57"/>
      <c r="G2" s="57"/>
      <c r="H2" s="57"/>
      <c r="I2" s="57"/>
      <c r="J2" s="57"/>
      <c r="K2" s="57"/>
      <c r="L2" s="57"/>
      <c r="M2" s="52"/>
      <c r="N2" s="25"/>
      <c r="O2" s="57"/>
    </row>
    <row r="3" spans="1:31" ht="13.5" thickBot="1" x14ac:dyDescent="0.25">
      <c r="A3" s="57"/>
      <c r="B3" s="57"/>
      <c r="C3" s="57"/>
      <c r="D3" s="57"/>
      <c r="E3" s="57"/>
      <c r="F3" s="57"/>
      <c r="G3" s="57"/>
      <c r="H3" s="57"/>
      <c r="I3" s="57"/>
      <c r="J3" s="57"/>
      <c r="K3" s="57"/>
      <c r="L3" s="57"/>
      <c r="M3" s="52"/>
      <c r="N3" s="25"/>
      <c r="O3" s="57"/>
    </row>
    <row r="4" spans="1:31" s="33" customFormat="1" ht="20.100000000000001" customHeight="1" thickBot="1" x14ac:dyDescent="0.25">
      <c r="A4" s="1020" t="s">
        <v>236</v>
      </c>
      <c r="B4" s="1021"/>
      <c r="C4" s="1021"/>
      <c r="D4" s="1021"/>
      <c r="E4" s="1021"/>
      <c r="F4" s="1021"/>
      <c r="G4" s="1021"/>
      <c r="H4" s="1021"/>
      <c r="I4" s="1021"/>
      <c r="J4" s="1021"/>
      <c r="K4" s="1021"/>
      <c r="L4" s="1021"/>
      <c r="M4" s="1021"/>
      <c r="N4" s="1022"/>
      <c r="O4" s="32"/>
      <c r="P4" s="32"/>
      <c r="Q4" s="32"/>
      <c r="R4" s="32"/>
      <c r="S4" s="32"/>
      <c r="T4" s="32"/>
      <c r="U4" s="32"/>
      <c r="V4" s="32"/>
      <c r="W4" s="32"/>
      <c r="X4" s="32"/>
      <c r="Y4" s="32"/>
      <c r="Z4" s="32"/>
      <c r="AA4" s="32"/>
      <c r="AB4" s="32"/>
      <c r="AC4" s="32"/>
      <c r="AD4" s="32"/>
      <c r="AE4" s="32"/>
    </row>
    <row r="5" spans="1:31" ht="13.5" thickBot="1" x14ac:dyDescent="0.25"/>
    <row r="6" spans="1:31" s="33" customFormat="1" ht="17.25" thickBot="1" x14ac:dyDescent="0.25">
      <c r="A6" s="32"/>
      <c r="B6" s="32"/>
      <c r="C6" s="1055" t="s">
        <v>31</v>
      </c>
      <c r="D6" s="1056"/>
      <c r="E6" s="1056"/>
      <c r="F6" s="1056"/>
      <c r="G6" s="1056"/>
      <c r="H6" s="1056"/>
      <c r="I6" s="1057"/>
      <c r="J6" s="32"/>
      <c r="K6" s="32"/>
      <c r="L6" s="32"/>
      <c r="M6" s="32"/>
      <c r="N6" s="32"/>
      <c r="O6" s="32"/>
      <c r="P6" s="32"/>
      <c r="Q6" s="32"/>
      <c r="R6" s="32"/>
      <c r="S6" s="32"/>
      <c r="T6" s="32"/>
      <c r="U6" s="32"/>
      <c r="V6" s="32"/>
      <c r="W6" s="32"/>
      <c r="X6" s="32"/>
      <c r="Y6" s="32"/>
      <c r="Z6" s="32"/>
      <c r="AA6" s="32"/>
      <c r="AB6" s="32"/>
      <c r="AC6" s="32"/>
      <c r="AD6" s="32"/>
    </row>
    <row r="7" spans="1:31" s="33" customFormat="1" ht="13.5" thickBot="1" x14ac:dyDescent="0.25">
      <c r="A7" s="32"/>
      <c r="B7" s="32"/>
      <c r="C7" s="113">
        <v>2022</v>
      </c>
      <c r="D7" s="114">
        <f>+C7+1</f>
        <v>2023</v>
      </c>
      <c r="E7" s="114">
        <f>+D7+1</f>
        <v>2024</v>
      </c>
      <c r="F7" s="114">
        <f t="shared" ref="F7:I7" si="0">+E7+1</f>
        <v>2025</v>
      </c>
      <c r="G7" s="114">
        <f t="shared" si="0"/>
        <v>2026</v>
      </c>
      <c r="H7" s="114">
        <f>+G7+1</f>
        <v>2027</v>
      </c>
      <c r="I7" s="114">
        <f t="shared" si="0"/>
        <v>2028</v>
      </c>
      <c r="J7" s="32"/>
      <c r="K7" s="32"/>
      <c r="L7" s="32"/>
      <c r="M7" s="32"/>
      <c r="N7" s="32"/>
      <c r="O7" s="32"/>
      <c r="P7" s="32"/>
      <c r="Q7" s="32"/>
      <c r="R7" s="32"/>
      <c r="S7" s="32"/>
      <c r="T7" s="32"/>
      <c r="U7" s="32"/>
      <c r="V7" s="32"/>
      <c r="W7" s="32"/>
      <c r="X7" s="32"/>
      <c r="Y7" s="32"/>
      <c r="Z7" s="32"/>
      <c r="AA7" s="32"/>
      <c r="AB7" s="32"/>
      <c r="AC7" s="32"/>
      <c r="AD7" s="32"/>
    </row>
    <row r="8" spans="1:31" s="33" customFormat="1" ht="13.5" thickBot="1" x14ac:dyDescent="0.25">
      <c r="A8" s="32"/>
      <c r="B8" s="32"/>
      <c r="C8" s="368">
        <v>0</v>
      </c>
      <c r="D8" s="369">
        <v>0</v>
      </c>
      <c r="E8" s="369">
        <v>0</v>
      </c>
      <c r="F8" s="369">
        <v>0</v>
      </c>
      <c r="G8" s="369">
        <v>0</v>
      </c>
      <c r="H8" s="369">
        <v>0</v>
      </c>
      <c r="I8" s="370">
        <v>0</v>
      </c>
      <c r="J8" s="32"/>
      <c r="K8" s="32"/>
      <c r="L8" s="32"/>
      <c r="M8" s="32"/>
      <c r="N8" s="32"/>
      <c r="O8" s="32"/>
      <c r="P8" s="32"/>
      <c r="Q8" s="32"/>
      <c r="R8" s="32"/>
      <c r="S8" s="32"/>
      <c r="T8" s="32"/>
      <c r="U8" s="32"/>
      <c r="V8" s="32"/>
      <c r="W8" s="32"/>
      <c r="X8" s="32"/>
      <c r="Y8" s="32"/>
      <c r="Z8" s="32"/>
      <c r="AA8" s="32"/>
      <c r="AB8" s="32"/>
      <c r="AC8" s="32"/>
      <c r="AD8" s="32"/>
    </row>
    <row r="9" spans="1:31" x14ac:dyDescent="0.2">
      <c r="C9" s="61" t="s">
        <v>113</v>
      </c>
    </row>
    <row r="10" spans="1:31" x14ac:dyDescent="0.2">
      <c r="C10" s="61" t="s">
        <v>66</v>
      </c>
      <c r="H10" s="896" t="str">
        <f>TITELBLAD!F16&amp;":"</f>
        <v>2025:</v>
      </c>
      <c r="I10" s="897">
        <f>+IF(TITELBLAD!$G$16="ex-ante",0,IF(TITELBLAD!$G$16="ex-post",'T9 - Overzicht'!C25,"FOUT"))</f>
        <v>0</v>
      </c>
    </row>
    <row r="11" spans="1:31" x14ac:dyDescent="0.2">
      <c r="C11" s="64"/>
    </row>
    <row r="12" spans="1:31" ht="13.5" thickBot="1" x14ac:dyDescent="0.25">
      <c r="C12" s="64"/>
    </row>
    <row r="13" spans="1:31" ht="20.25" customHeight="1" thickBot="1" x14ac:dyDescent="0.25">
      <c r="A13" s="1020" t="s">
        <v>18</v>
      </c>
      <c r="B13" s="1021"/>
      <c r="C13" s="1021"/>
      <c r="D13" s="1021"/>
      <c r="E13" s="1021"/>
      <c r="F13" s="1021"/>
      <c r="G13" s="1021"/>
      <c r="H13" s="1021"/>
      <c r="I13" s="1021"/>
      <c r="J13" s="1021"/>
      <c r="K13" s="1021"/>
      <c r="L13" s="1021"/>
      <c r="M13" s="1021"/>
      <c r="N13" s="1022"/>
    </row>
    <row r="15" spans="1:31" x14ac:dyDescent="0.2">
      <c r="C15" s="61" t="s">
        <v>65</v>
      </c>
    </row>
    <row r="16" spans="1:31" x14ac:dyDescent="0.2">
      <c r="C16" s="61" t="s">
        <v>66</v>
      </c>
    </row>
    <row r="17" spans="1:30" ht="16.5" x14ac:dyDescent="0.2">
      <c r="C17" s="1008" t="s">
        <v>19</v>
      </c>
      <c r="D17" s="1009"/>
      <c r="E17" s="1009"/>
      <c r="F17" s="1009"/>
      <c r="G17" s="1009"/>
      <c r="H17" s="1009"/>
      <c r="I17" s="1010"/>
      <c r="K17" s="65" t="s">
        <v>20</v>
      </c>
    </row>
    <row r="18" spans="1:30" ht="13.5" thickBot="1" x14ac:dyDescent="0.25">
      <c r="A18" s="1017"/>
      <c r="B18" s="1017"/>
      <c r="C18" s="65">
        <f>C7</f>
        <v>2022</v>
      </c>
      <c r="D18" s="5">
        <f>D7</f>
        <v>2023</v>
      </c>
      <c r="E18" s="5">
        <f>E7</f>
        <v>2024</v>
      </c>
      <c r="F18" s="5">
        <f t="shared" ref="F18:I18" si="1">F7</f>
        <v>2025</v>
      </c>
      <c r="G18" s="5">
        <f t="shared" si="1"/>
        <v>2026</v>
      </c>
      <c r="H18" s="5">
        <f t="shared" si="1"/>
        <v>2027</v>
      </c>
      <c r="I18" s="5">
        <f t="shared" si="1"/>
        <v>2028</v>
      </c>
      <c r="K18" s="66"/>
    </row>
    <row r="19" spans="1:30" s="33" customFormat="1" ht="13.5" thickBot="1" x14ac:dyDescent="0.25">
      <c r="A19" s="1063" t="s">
        <v>21</v>
      </c>
      <c r="B19" s="67">
        <f>C7</f>
        <v>2022</v>
      </c>
      <c r="C19" s="315">
        <v>0</v>
      </c>
      <c r="D19" s="68"/>
      <c r="E19" s="68"/>
      <c r="F19" s="68"/>
      <c r="G19" s="68"/>
      <c r="H19" s="68"/>
      <c r="I19" s="69"/>
      <c r="J19" s="70"/>
      <c r="K19" s="71">
        <f>SUM(C19:I19)</f>
        <v>0</v>
      </c>
      <c r="L19" s="32"/>
      <c r="M19" s="32"/>
      <c r="N19" s="32"/>
      <c r="O19" s="32"/>
      <c r="P19" s="32"/>
      <c r="Q19" s="32"/>
      <c r="R19" s="32"/>
      <c r="S19" s="32"/>
      <c r="T19" s="32"/>
      <c r="U19" s="32"/>
      <c r="V19" s="32"/>
      <c r="W19" s="32"/>
      <c r="X19" s="32"/>
      <c r="Y19" s="32"/>
      <c r="Z19" s="32"/>
      <c r="AA19" s="32"/>
      <c r="AB19" s="32"/>
      <c r="AC19" s="32"/>
      <c r="AD19" s="32"/>
    </row>
    <row r="20" spans="1:30" s="33" customFormat="1" ht="13.5" thickBot="1" x14ac:dyDescent="0.25">
      <c r="A20" s="1066"/>
      <c r="B20" s="72">
        <f>D7</f>
        <v>2023</v>
      </c>
      <c r="C20" s="115">
        <f>+C$8-C19</f>
        <v>0</v>
      </c>
      <c r="D20" s="292">
        <v>0</v>
      </c>
      <c r="E20" s="70"/>
      <c r="F20" s="76"/>
      <c r="G20" s="76"/>
      <c r="H20" s="76"/>
      <c r="I20" s="425"/>
      <c r="J20" s="70"/>
      <c r="K20" s="71">
        <f t="shared" ref="K20:K25" si="2">SUM(C20:I20)</f>
        <v>0</v>
      </c>
      <c r="L20" s="32"/>
      <c r="M20" s="32"/>
      <c r="N20" s="32"/>
      <c r="O20" s="32"/>
      <c r="P20" s="32"/>
      <c r="Q20" s="32"/>
      <c r="R20" s="32"/>
      <c r="S20" s="32"/>
      <c r="T20" s="32"/>
      <c r="U20" s="32"/>
      <c r="V20" s="32"/>
      <c r="W20" s="32"/>
      <c r="X20" s="32"/>
      <c r="Y20" s="32"/>
      <c r="Z20" s="32"/>
      <c r="AA20" s="32"/>
      <c r="AB20" s="32"/>
      <c r="AC20" s="32"/>
      <c r="AD20" s="32"/>
    </row>
    <row r="21" spans="1:30" s="33" customFormat="1" ht="13.5" thickBot="1" x14ac:dyDescent="0.25">
      <c r="A21" s="1066"/>
      <c r="B21" s="72">
        <f>E7</f>
        <v>2024</v>
      </c>
      <c r="C21" s="75"/>
      <c r="D21" s="115">
        <f>+D$8-D20</f>
        <v>0</v>
      </c>
      <c r="E21" s="315">
        <v>0</v>
      </c>
      <c r="F21" s="76"/>
      <c r="G21" s="76"/>
      <c r="H21" s="76"/>
      <c r="I21" s="425"/>
      <c r="J21" s="70"/>
      <c r="K21" s="71">
        <f t="shared" si="2"/>
        <v>0</v>
      </c>
      <c r="L21" s="32"/>
      <c r="M21" s="32"/>
      <c r="N21" s="32"/>
      <c r="O21" s="32"/>
      <c r="P21" s="32"/>
      <c r="Q21" s="32"/>
      <c r="R21" s="32"/>
      <c r="S21" s="32"/>
      <c r="T21" s="32"/>
      <c r="U21" s="32"/>
      <c r="V21" s="32"/>
      <c r="W21" s="32"/>
      <c r="X21" s="32"/>
      <c r="Y21" s="32"/>
      <c r="Z21" s="32"/>
      <c r="AA21" s="32"/>
      <c r="AB21" s="32"/>
      <c r="AC21" s="32"/>
      <c r="AD21" s="32"/>
    </row>
    <row r="22" spans="1:30" s="33" customFormat="1" ht="13.5" thickBot="1" x14ac:dyDescent="0.25">
      <c r="A22" s="1066"/>
      <c r="B22" s="72">
        <f>+F7</f>
        <v>2025</v>
      </c>
      <c r="C22" s="75"/>
      <c r="D22" s="76"/>
      <c r="E22" s="115">
        <f>+E$8-E21</f>
        <v>0</v>
      </c>
      <c r="F22" s="315">
        <v>0</v>
      </c>
      <c r="G22" s="76"/>
      <c r="H22" s="76"/>
      <c r="I22" s="425"/>
      <c r="J22" s="70"/>
      <c r="K22" s="71">
        <f t="shared" si="2"/>
        <v>0</v>
      </c>
      <c r="L22" s="32"/>
      <c r="M22" s="32"/>
      <c r="N22" s="32"/>
      <c r="O22" s="32"/>
      <c r="P22" s="32"/>
      <c r="Q22" s="32"/>
      <c r="R22" s="32"/>
      <c r="S22" s="32"/>
      <c r="T22" s="32"/>
      <c r="U22" s="32"/>
      <c r="V22" s="32"/>
      <c r="W22" s="32"/>
      <c r="X22" s="32"/>
      <c r="Y22" s="32"/>
      <c r="Z22" s="32"/>
      <c r="AA22" s="32"/>
      <c r="AB22" s="32"/>
      <c r="AC22" s="32"/>
      <c r="AD22" s="32"/>
    </row>
    <row r="23" spans="1:30" s="33" customFormat="1" ht="13.5" thickBot="1" x14ac:dyDescent="0.25">
      <c r="A23" s="1066"/>
      <c r="B23" s="72">
        <f>+G7</f>
        <v>2026</v>
      </c>
      <c r="C23" s="75"/>
      <c r="D23" s="76"/>
      <c r="E23" s="76"/>
      <c r="F23" s="115">
        <f>+F$8-F22</f>
        <v>0</v>
      </c>
      <c r="G23" s="315">
        <v>0</v>
      </c>
      <c r="H23" s="76"/>
      <c r="I23" s="425"/>
      <c r="J23" s="70"/>
      <c r="K23" s="71">
        <f t="shared" si="2"/>
        <v>0</v>
      </c>
      <c r="L23" s="32"/>
      <c r="M23" s="32"/>
      <c r="N23" s="32"/>
      <c r="O23" s="32"/>
      <c r="P23" s="32"/>
      <c r="Q23" s="32"/>
      <c r="R23" s="32"/>
      <c r="S23" s="32"/>
      <c r="T23" s="32"/>
      <c r="U23" s="32"/>
      <c r="V23" s="32"/>
      <c r="W23" s="32"/>
      <c r="X23" s="32"/>
      <c r="Y23" s="32"/>
      <c r="Z23" s="32"/>
      <c r="AA23" s="32"/>
      <c r="AB23" s="32"/>
      <c r="AC23" s="32"/>
      <c r="AD23" s="32"/>
    </row>
    <row r="24" spans="1:30" s="33" customFormat="1" ht="13.5" thickBot="1" x14ac:dyDescent="0.25">
      <c r="A24" s="1066"/>
      <c r="B24" s="72">
        <f>+H7</f>
        <v>2027</v>
      </c>
      <c r="C24" s="75"/>
      <c r="D24" s="76"/>
      <c r="E24" s="76"/>
      <c r="F24" s="76"/>
      <c r="G24" s="115">
        <f>+G$8-G23</f>
        <v>0</v>
      </c>
      <c r="H24" s="315">
        <v>0</v>
      </c>
      <c r="I24" s="425"/>
      <c r="J24" s="70"/>
      <c r="K24" s="71">
        <f t="shared" si="2"/>
        <v>0</v>
      </c>
      <c r="L24" s="32"/>
      <c r="M24" s="32"/>
      <c r="N24" s="32"/>
      <c r="O24" s="32"/>
      <c r="P24" s="32"/>
      <c r="Q24" s="32"/>
      <c r="R24" s="32"/>
      <c r="S24" s="32"/>
      <c r="T24" s="32"/>
      <c r="U24" s="32"/>
      <c r="V24" s="32"/>
      <c r="W24" s="32"/>
      <c r="X24" s="32"/>
      <c r="Y24" s="32"/>
      <c r="Z24" s="32"/>
      <c r="AA24" s="32"/>
      <c r="AB24" s="32"/>
      <c r="AC24" s="32"/>
      <c r="AD24" s="32"/>
    </row>
    <row r="25" spans="1:30" s="33" customFormat="1" ht="13.5" thickBot="1" x14ac:dyDescent="0.25">
      <c r="A25" s="1066"/>
      <c r="B25" s="72">
        <f>+I7</f>
        <v>2028</v>
      </c>
      <c r="C25" s="75"/>
      <c r="D25" s="76"/>
      <c r="E25" s="76"/>
      <c r="F25" s="76"/>
      <c r="G25" s="76"/>
      <c r="H25" s="115">
        <f>+H$8-H24</f>
        <v>0</v>
      </c>
      <c r="I25" s="377">
        <v>0</v>
      </c>
      <c r="J25" s="70"/>
      <c r="K25" s="71">
        <f t="shared" si="2"/>
        <v>0</v>
      </c>
      <c r="L25" s="32"/>
      <c r="M25" s="32"/>
      <c r="N25" s="32"/>
      <c r="O25" s="32"/>
      <c r="P25" s="32"/>
      <c r="Q25" s="32"/>
      <c r="R25" s="32"/>
      <c r="S25" s="32"/>
      <c r="T25" s="32"/>
      <c r="U25" s="32"/>
      <c r="V25" s="32"/>
      <c r="W25" s="32"/>
      <c r="X25" s="32"/>
      <c r="Y25" s="32"/>
      <c r="Z25" s="32"/>
      <c r="AA25" s="32"/>
      <c r="AB25" s="32"/>
      <c r="AC25" s="32"/>
      <c r="AD25" s="32"/>
    </row>
    <row r="26" spans="1:30" s="81" customFormat="1" ht="15.75" x14ac:dyDescent="0.2">
      <c r="A26" s="1067"/>
      <c r="B26" s="111" t="s">
        <v>22</v>
      </c>
      <c r="C26" s="77">
        <f t="shared" ref="C26:I26" si="3">SUM(C19:C25)</f>
        <v>0</v>
      </c>
      <c r="D26" s="77">
        <f t="shared" si="3"/>
        <v>0</v>
      </c>
      <c r="E26" s="77">
        <f t="shared" si="3"/>
        <v>0</v>
      </c>
      <c r="F26" s="77">
        <f t="shared" si="3"/>
        <v>0</v>
      </c>
      <c r="G26" s="77">
        <f t="shared" si="3"/>
        <v>0</v>
      </c>
      <c r="H26" s="77">
        <f t="shared" si="3"/>
        <v>0</v>
      </c>
      <c r="I26" s="93">
        <f t="shared" si="3"/>
        <v>0</v>
      </c>
      <c r="J26" s="78"/>
      <c r="K26" s="79">
        <f>SUM(K19:K25)</f>
        <v>0</v>
      </c>
      <c r="L26" s="80"/>
      <c r="M26" s="80"/>
      <c r="N26" s="80"/>
      <c r="O26" s="80"/>
      <c r="P26" s="80"/>
      <c r="Q26" s="80"/>
      <c r="R26" s="80"/>
      <c r="S26" s="80"/>
      <c r="T26" s="80"/>
      <c r="U26" s="80"/>
      <c r="V26" s="80"/>
      <c r="W26" s="80"/>
      <c r="X26" s="80"/>
      <c r="Y26" s="80"/>
      <c r="Z26" s="80"/>
      <c r="AA26" s="80"/>
      <c r="AB26" s="80"/>
      <c r="AC26" s="80"/>
      <c r="AD26" s="80"/>
    </row>
    <row r="27" spans="1:30" s="63" customFormat="1" x14ac:dyDescent="0.2">
      <c r="A27" s="82" t="s">
        <v>34</v>
      </c>
      <c r="C27" s="83">
        <f t="shared" ref="C27:I27" si="4">+C26+C40</f>
        <v>0</v>
      </c>
      <c r="D27" s="83">
        <f t="shared" si="4"/>
        <v>0</v>
      </c>
      <c r="E27" s="83">
        <f t="shared" si="4"/>
        <v>0</v>
      </c>
      <c r="F27" s="83">
        <f t="shared" si="4"/>
        <v>0</v>
      </c>
      <c r="G27" s="83">
        <f t="shared" si="4"/>
        <v>0</v>
      </c>
      <c r="H27" s="83">
        <f t="shared" si="4"/>
        <v>0</v>
      </c>
      <c r="I27" s="83">
        <f t="shared" si="4"/>
        <v>0</v>
      </c>
      <c r="J27" s="83"/>
      <c r="K27" s="83">
        <f>+K26+K40</f>
        <v>0</v>
      </c>
      <c r="L27" s="83"/>
    </row>
    <row r="28" spans="1:30" s="84" customFormat="1" x14ac:dyDescent="0.2">
      <c r="A28" s="63"/>
      <c r="B28" s="63"/>
      <c r="C28" s="83"/>
      <c r="D28" s="83"/>
      <c r="E28" s="83"/>
      <c r="F28" s="83"/>
      <c r="G28" s="83"/>
      <c r="H28" s="83"/>
      <c r="I28" s="83"/>
      <c r="J28" s="63"/>
      <c r="K28" s="63"/>
      <c r="L28" s="63"/>
      <c r="M28" s="63"/>
      <c r="N28" s="63"/>
      <c r="O28" s="63"/>
      <c r="P28" s="63"/>
      <c r="Q28" s="63"/>
      <c r="R28" s="63"/>
      <c r="S28" s="63"/>
      <c r="T28" s="63"/>
      <c r="U28" s="63"/>
      <c r="V28" s="63"/>
      <c r="W28" s="63"/>
      <c r="X28" s="63"/>
      <c r="Y28" s="63"/>
      <c r="Z28" s="63"/>
      <c r="AA28" s="63"/>
      <c r="AB28" s="63"/>
      <c r="AC28" s="63"/>
      <c r="AD28" s="63"/>
    </row>
    <row r="29" spans="1:30" s="63" customFormat="1" x14ac:dyDescent="0.2">
      <c r="C29" s="61" t="s">
        <v>114</v>
      </c>
      <c r="D29" s="83"/>
      <c r="E29" s="83"/>
      <c r="F29" s="83"/>
      <c r="G29" s="83"/>
      <c r="H29" s="83"/>
      <c r="I29" s="83"/>
      <c r="J29" s="83"/>
      <c r="K29" s="83"/>
    </row>
    <row r="30" spans="1:30" x14ac:dyDescent="0.2">
      <c r="C30" s="61" t="s">
        <v>115</v>
      </c>
    </row>
    <row r="31" spans="1:30" s="33" customFormat="1" ht="16.5" x14ac:dyDescent="0.2">
      <c r="A31" s="32"/>
      <c r="B31" s="32"/>
      <c r="C31" s="1005" t="s">
        <v>19</v>
      </c>
      <c r="D31" s="1006"/>
      <c r="E31" s="1006"/>
      <c r="F31" s="1006"/>
      <c r="G31" s="1006"/>
      <c r="H31" s="1006"/>
      <c r="I31" s="1007"/>
      <c r="J31" s="32"/>
      <c r="K31" s="65" t="s">
        <v>20</v>
      </c>
      <c r="L31" s="32"/>
      <c r="M31" s="65" t="s">
        <v>20</v>
      </c>
      <c r="N31" s="32"/>
      <c r="O31" s="32"/>
      <c r="P31" s="32"/>
      <c r="Q31" s="32"/>
      <c r="R31" s="32"/>
      <c r="S31" s="32"/>
      <c r="T31" s="32"/>
      <c r="U31" s="32"/>
      <c r="V31" s="32"/>
      <c r="W31" s="32"/>
      <c r="X31" s="32"/>
      <c r="Y31" s="32"/>
      <c r="Z31" s="32"/>
      <c r="AA31" s="32"/>
      <c r="AB31" s="32"/>
      <c r="AC31" s="32"/>
      <c r="AD31" s="32"/>
    </row>
    <row r="32" spans="1:30" s="33" customFormat="1" x14ac:dyDescent="0.2">
      <c r="A32" s="32"/>
      <c r="B32" s="32"/>
      <c r="C32" s="5">
        <f t="shared" ref="C32:I32" si="5">+C18</f>
        <v>2022</v>
      </c>
      <c r="D32" s="5">
        <f t="shared" si="5"/>
        <v>2023</v>
      </c>
      <c r="E32" s="5">
        <f t="shared" si="5"/>
        <v>2024</v>
      </c>
      <c r="F32" s="5">
        <f t="shared" si="5"/>
        <v>2025</v>
      </c>
      <c r="G32" s="5">
        <f t="shared" si="5"/>
        <v>2026</v>
      </c>
      <c r="H32" s="5">
        <f t="shared" si="5"/>
        <v>2027</v>
      </c>
      <c r="I32" s="5">
        <f t="shared" si="5"/>
        <v>2028</v>
      </c>
      <c r="J32" s="32"/>
      <c r="K32" s="66" t="s">
        <v>23</v>
      </c>
      <c r="L32" s="32"/>
      <c r="M32" s="66" t="s">
        <v>24</v>
      </c>
      <c r="N32" s="32"/>
      <c r="O32" s="32"/>
      <c r="P32" s="32"/>
      <c r="Q32" s="32"/>
      <c r="R32" s="32"/>
      <c r="S32" s="32"/>
      <c r="T32" s="32"/>
      <c r="U32" s="32"/>
      <c r="V32" s="32"/>
      <c r="W32" s="32"/>
      <c r="X32" s="32"/>
      <c r="Y32" s="32"/>
      <c r="Z32" s="32"/>
      <c r="AA32" s="32"/>
      <c r="AB32" s="32"/>
      <c r="AC32" s="32"/>
      <c r="AD32" s="32"/>
    </row>
    <row r="33" spans="1:31" s="33" customFormat="1" ht="12.75" customHeight="1" x14ac:dyDescent="0.2">
      <c r="A33" s="1014" t="s">
        <v>87</v>
      </c>
      <c r="B33" s="898">
        <f t="shared" ref="B33:B39" si="6">+B19</f>
        <v>2022</v>
      </c>
      <c r="C33" s="75"/>
      <c r="D33" s="70"/>
      <c r="E33" s="70"/>
      <c r="F33" s="70"/>
      <c r="G33" s="70"/>
      <c r="H33" s="70"/>
      <c r="I33" s="74"/>
      <c r="J33" s="70"/>
      <c r="K33" s="71">
        <f t="shared" ref="K33:K39" si="7">SUM(C33:I33)</f>
        <v>0</v>
      </c>
      <c r="L33" s="70"/>
      <c r="M33" s="85">
        <f t="shared" ref="M33:M39" si="8">SUM(K19,K33)</f>
        <v>0</v>
      </c>
      <c r="N33" s="32"/>
      <c r="O33" s="32"/>
      <c r="P33" s="32"/>
      <c r="Q33" s="32"/>
      <c r="R33" s="32"/>
      <c r="S33" s="32"/>
      <c r="T33" s="32"/>
      <c r="U33" s="32"/>
      <c r="V33" s="32"/>
      <c r="W33" s="32"/>
      <c r="X33" s="32"/>
      <c r="Y33" s="32"/>
      <c r="Z33" s="32"/>
      <c r="AA33" s="32"/>
      <c r="AB33" s="32"/>
      <c r="AC33" s="32"/>
      <c r="AD33" s="32"/>
    </row>
    <row r="34" spans="1:31" s="33" customFormat="1" ht="12.75" customHeight="1" x14ac:dyDescent="0.2">
      <c r="A34" s="1068"/>
      <c r="B34" s="899">
        <f t="shared" si="6"/>
        <v>2023</v>
      </c>
      <c r="C34" s="75"/>
      <c r="D34" s="70"/>
      <c r="E34" s="70"/>
      <c r="F34" s="70"/>
      <c r="G34" s="70"/>
      <c r="H34" s="70"/>
      <c r="I34" s="74"/>
      <c r="J34" s="70"/>
      <c r="K34" s="71">
        <f t="shared" si="7"/>
        <v>0</v>
      </c>
      <c r="L34" s="70"/>
      <c r="M34" s="85">
        <f t="shared" si="8"/>
        <v>0</v>
      </c>
      <c r="N34" s="32"/>
      <c r="O34" s="32"/>
      <c r="P34" s="32"/>
      <c r="Q34" s="32"/>
      <c r="R34" s="32"/>
      <c r="S34" s="32"/>
      <c r="T34" s="32"/>
      <c r="U34" s="32"/>
      <c r="V34" s="32"/>
      <c r="W34" s="32"/>
      <c r="X34" s="32"/>
      <c r="Y34" s="32"/>
      <c r="Z34" s="32"/>
      <c r="AA34" s="32"/>
      <c r="AB34" s="32"/>
      <c r="AC34" s="32"/>
      <c r="AD34" s="32"/>
    </row>
    <row r="35" spans="1:31" s="33" customFormat="1" ht="12.75" customHeight="1" x14ac:dyDescent="0.2">
      <c r="A35" s="1068" t="s">
        <v>25</v>
      </c>
      <c r="B35" s="899">
        <f t="shared" si="6"/>
        <v>2024</v>
      </c>
      <c r="C35" s="73">
        <f>C66</f>
        <v>0</v>
      </c>
      <c r="D35" s="70"/>
      <c r="E35" s="70"/>
      <c r="F35" s="70"/>
      <c r="G35" s="70"/>
      <c r="H35" s="70"/>
      <c r="I35" s="74"/>
      <c r="J35" s="70"/>
      <c r="K35" s="71">
        <f t="shared" si="7"/>
        <v>0</v>
      </c>
      <c r="L35" s="70"/>
      <c r="M35" s="85">
        <f t="shared" si="8"/>
        <v>0</v>
      </c>
      <c r="N35" s="32"/>
      <c r="O35" s="32"/>
      <c r="P35" s="32"/>
      <c r="Q35" s="32"/>
      <c r="R35" s="32"/>
      <c r="S35" s="32"/>
      <c r="T35" s="32"/>
      <c r="U35" s="32"/>
      <c r="V35" s="32"/>
      <c r="W35" s="32"/>
      <c r="X35" s="32"/>
      <c r="Y35" s="32"/>
      <c r="Z35" s="32"/>
      <c r="AA35" s="32"/>
      <c r="AB35" s="32"/>
      <c r="AC35" s="32"/>
      <c r="AD35" s="32"/>
    </row>
    <row r="36" spans="1:31" s="33" customFormat="1" ht="12.75" customHeight="1" x14ac:dyDescent="0.2">
      <c r="A36" s="1068"/>
      <c r="B36" s="899">
        <f t="shared" si="6"/>
        <v>2025</v>
      </c>
      <c r="C36" s="73">
        <f>C66</f>
        <v>0</v>
      </c>
      <c r="D36" s="73">
        <f>D66</f>
        <v>0</v>
      </c>
      <c r="E36" s="70"/>
      <c r="F36" s="70"/>
      <c r="G36" s="70"/>
      <c r="H36" s="70"/>
      <c r="I36" s="74"/>
      <c r="J36" s="70"/>
      <c r="K36" s="71">
        <f t="shared" si="7"/>
        <v>0</v>
      </c>
      <c r="L36" s="70"/>
      <c r="M36" s="85">
        <f t="shared" si="8"/>
        <v>0</v>
      </c>
      <c r="N36" s="32"/>
      <c r="O36" s="32"/>
      <c r="P36" s="32"/>
      <c r="Q36" s="32"/>
      <c r="R36" s="32"/>
      <c r="S36" s="32"/>
      <c r="T36" s="32"/>
      <c r="U36" s="32"/>
      <c r="V36" s="32"/>
      <c r="W36" s="32"/>
      <c r="X36" s="32"/>
      <c r="Y36" s="32"/>
      <c r="Z36" s="32"/>
      <c r="AA36" s="32"/>
      <c r="AB36" s="32"/>
      <c r="AC36" s="32"/>
      <c r="AD36" s="32"/>
    </row>
    <row r="37" spans="1:31" s="33" customFormat="1" ht="12.75" customHeight="1" x14ac:dyDescent="0.2">
      <c r="A37" s="1068"/>
      <c r="B37" s="899">
        <f t="shared" si="6"/>
        <v>2026</v>
      </c>
      <c r="C37" s="431"/>
      <c r="D37" s="73">
        <f>E66</f>
        <v>0</v>
      </c>
      <c r="E37" s="73">
        <f>F66</f>
        <v>0</v>
      </c>
      <c r="F37" s="70"/>
      <c r="G37" s="70"/>
      <c r="H37" s="70"/>
      <c r="I37" s="74"/>
      <c r="J37" s="70"/>
      <c r="K37" s="71">
        <f t="shared" si="7"/>
        <v>0</v>
      </c>
      <c r="L37" s="70"/>
      <c r="M37" s="85">
        <f t="shared" si="8"/>
        <v>0</v>
      </c>
      <c r="N37" s="64" t="s">
        <v>27</v>
      </c>
      <c r="O37" s="32"/>
      <c r="P37" s="32"/>
      <c r="Q37" s="32"/>
      <c r="R37" s="32"/>
      <c r="S37" s="32"/>
      <c r="T37" s="32"/>
      <c r="U37" s="32"/>
      <c r="V37" s="32"/>
      <c r="W37" s="32"/>
      <c r="X37" s="32"/>
      <c r="Y37" s="32"/>
      <c r="Z37" s="32"/>
      <c r="AA37" s="32"/>
      <c r="AB37" s="32"/>
      <c r="AC37" s="32"/>
      <c r="AD37" s="32"/>
    </row>
    <row r="38" spans="1:31" s="33" customFormat="1" ht="12.75" customHeight="1" x14ac:dyDescent="0.2">
      <c r="A38" s="1068"/>
      <c r="B38" s="900">
        <f t="shared" si="6"/>
        <v>2027</v>
      </c>
      <c r="C38" s="76"/>
      <c r="D38" s="76"/>
      <c r="E38" s="73">
        <f>G66</f>
        <v>0</v>
      </c>
      <c r="F38" s="73">
        <f>H66</f>
        <v>0</v>
      </c>
      <c r="G38" s="70"/>
      <c r="H38" s="70"/>
      <c r="I38" s="74"/>
      <c r="J38" s="70"/>
      <c r="K38" s="71">
        <f t="shared" si="7"/>
        <v>0</v>
      </c>
      <c r="L38" s="70"/>
      <c r="M38" s="85">
        <f t="shared" si="8"/>
        <v>0</v>
      </c>
      <c r="N38" s="64" t="s">
        <v>28</v>
      </c>
      <c r="O38" s="32"/>
      <c r="P38" s="32"/>
      <c r="Q38" s="32"/>
      <c r="R38" s="32"/>
      <c r="S38" s="32"/>
      <c r="T38" s="32"/>
      <c r="U38" s="32"/>
      <c r="V38" s="32"/>
      <c r="W38" s="32"/>
      <c r="X38" s="32"/>
      <c r="Y38" s="32"/>
      <c r="Z38" s="32"/>
      <c r="AA38" s="32"/>
      <c r="AB38" s="32"/>
      <c r="AC38" s="32"/>
      <c r="AD38" s="32"/>
    </row>
    <row r="39" spans="1:31" s="33" customFormat="1" ht="12.75" customHeight="1" x14ac:dyDescent="0.2">
      <c r="A39" s="1068"/>
      <c r="B39" s="899">
        <f t="shared" si="6"/>
        <v>2028</v>
      </c>
      <c r="C39" s="75"/>
      <c r="D39" s="70"/>
      <c r="E39" s="70"/>
      <c r="F39" s="73">
        <f>I66</f>
        <v>0</v>
      </c>
      <c r="G39" s="73">
        <f>J66</f>
        <v>0</v>
      </c>
      <c r="H39" s="70"/>
      <c r="I39" s="74"/>
      <c r="J39" s="70"/>
      <c r="K39" s="71">
        <f t="shared" si="7"/>
        <v>0</v>
      </c>
      <c r="L39" s="70"/>
      <c r="M39" s="85">
        <f t="shared" si="8"/>
        <v>0</v>
      </c>
      <c r="N39" s="32"/>
      <c r="O39" s="32"/>
      <c r="P39" s="32"/>
      <c r="Q39" s="32"/>
      <c r="R39" s="32"/>
      <c r="S39" s="32"/>
      <c r="T39" s="32"/>
      <c r="U39" s="32"/>
      <c r="V39" s="32"/>
      <c r="W39" s="32"/>
      <c r="X39" s="32"/>
      <c r="Y39" s="32"/>
      <c r="Z39" s="32"/>
      <c r="AA39" s="32"/>
      <c r="AB39" s="32"/>
      <c r="AC39" s="32"/>
      <c r="AD39" s="32"/>
    </row>
    <row r="40" spans="1:31" s="81" customFormat="1" ht="16.5" customHeight="1" x14ac:dyDescent="0.2">
      <c r="A40" s="1069"/>
      <c r="B40" s="111" t="s">
        <v>22</v>
      </c>
      <c r="C40" s="881">
        <f t="shared" ref="C40:I40" si="9">SUM(C33:C39)</f>
        <v>0</v>
      </c>
      <c r="D40" s="881">
        <f t="shared" si="9"/>
        <v>0</v>
      </c>
      <c r="E40" s="881">
        <f t="shared" si="9"/>
        <v>0</v>
      </c>
      <c r="F40" s="881">
        <f t="shared" si="9"/>
        <v>0</v>
      </c>
      <c r="G40" s="881">
        <f t="shared" si="9"/>
        <v>0</v>
      </c>
      <c r="H40" s="881">
        <f t="shared" si="9"/>
        <v>0</v>
      </c>
      <c r="I40" s="881">
        <f t="shared" si="9"/>
        <v>0</v>
      </c>
      <c r="J40" s="70"/>
      <c r="K40" s="79">
        <f>SUM(K33:K39)</f>
        <v>0</v>
      </c>
      <c r="L40" s="78"/>
      <c r="M40" s="79">
        <f>SUM(M33:M39)</f>
        <v>0</v>
      </c>
      <c r="N40" s="80"/>
      <c r="O40" s="80"/>
      <c r="P40" s="80"/>
      <c r="Q40" s="80"/>
      <c r="R40" s="80"/>
      <c r="S40" s="80"/>
      <c r="T40" s="80"/>
      <c r="U40" s="80"/>
      <c r="V40" s="80"/>
      <c r="W40" s="80"/>
      <c r="X40" s="80"/>
      <c r="Y40" s="80"/>
      <c r="Z40" s="80"/>
      <c r="AA40" s="80"/>
      <c r="AB40" s="80"/>
      <c r="AC40" s="80"/>
      <c r="AD40" s="80"/>
    </row>
    <row r="41" spans="1:31" x14ac:dyDescent="0.2">
      <c r="J41" s="70"/>
    </row>
    <row r="42" spans="1:31" ht="13.5" thickBot="1" x14ac:dyDescent="0.25">
      <c r="J42" s="70"/>
    </row>
    <row r="43" spans="1:31" s="33" customFormat="1" ht="21.75" customHeight="1" thickBot="1" x14ac:dyDescent="0.25">
      <c r="A43" s="1020" t="s">
        <v>125</v>
      </c>
      <c r="B43" s="1021"/>
      <c r="C43" s="1021"/>
      <c r="D43" s="1021"/>
      <c r="E43" s="1021"/>
      <c r="F43" s="1021"/>
      <c r="G43" s="1021"/>
      <c r="H43" s="1021"/>
      <c r="I43" s="1021"/>
      <c r="J43" s="1021"/>
      <c r="K43" s="1021"/>
      <c r="L43" s="1021"/>
      <c r="M43" s="1021"/>
      <c r="N43" s="1022"/>
      <c r="O43" s="32"/>
      <c r="P43" s="32"/>
      <c r="Q43" s="32"/>
      <c r="R43" s="32"/>
      <c r="S43" s="32"/>
      <c r="T43" s="32"/>
      <c r="U43" s="32"/>
      <c r="V43" s="32"/>
      <c r="W43" s="32"/>
      <c r="X43" s="32"/>
      <c r="Y43" s="32"/>
      <c r="Z43" s="32"/>
      <c r="AA43" s="32"/>
      <c r="AB43" s="32"/>
      <c r="AC43" s="32"/>
      <c r="AD43" s="32"/>
      <c r="AE43" s="32"/>
    </row>
    <row r="45" spans="1:31" x14ac:dyDescent="0.2">
      <c r="C45" s="61" t="s">
        <v>116</v>
      </c>
    </row>
    <row r="46" spans="1:31" x14ac:dyDescent="0.2">
      <c r="C46" s="61" t="s">
        <v>30</v>
      </c>
    </row>
    <row r="47" spans="1:31" ht="16.5" x14ac:dyDescent="0.2">
      <c r="C47" s="1008" t="s">
        <v>19</v>
      </c>
      <c r="D47" s="1009"/>
      <c r="E47" s="1009"/>
      <c r="F47" s="1009"/>
      <c r="G47" s="1009"/>
      <c r="H47" s="1009"/>
      <c r="I47" s="1010"/>
    </row>
    <row r="48" spans="1:31" x14ac:dyDescent="0.2">
      <c r="C48" s="5">
        <f t="shared" ref="C48:I48" si="10">+C32</f>
        <v>2022</v>
      </c>
      <c r="D48" s="5">
        <f t="shared" si="10"/>
        <v>2023</v>
      </c>
      <c r="E48" s="5">
        <f t="shared" si="10"/>
        <v>2024</v>
      </c>
      <c r="F48" s="5">
        <f t="shared" si="10"/>
        <v>2025</v>
      </c>
      <c r="G48" s="5">
        <f t="shared" si="10"/>
        <v>2026</v>
      </c>
      <c r="H48" s="5">
        <f t="shared" si="10"/>
        <v>2027</v>
      </c>
      <c r="I48" s="5">
        <f t="shared" si="10"/>
        <v>2028</v>
      </c>
      <c r="K48" s="5" t="s">
        <v>20</v>
      </c>
    </row>
    <row r="49" spans="1:33" ht="13.5" customHeight="1" x14ac:dyDescent="0.2">
      <c r="A49" s="1063" t="s">
        <v>119</v>
      </c>
      <c r="B49" s="86">
        <f t="shared" ref="B49:B55" si="11">+B33</f>
        <v>2022</v>
      </c>
      <c r="C49" s="73">
        <f>+C19</f>
        <v>0</v>
      </c>
      <c r="D49" s="68"/>
      <c r="E49" s="68"/>
      <c r="F49" s="68"/>
      <c r="G49" s="68"/>
      <c r="H49" s="68"/>
      <c r="I49" s="69"/>
      <c r="K49" s="87">
        <f t="shared" ref="K49:K55" si="12">SUM(C49:I49)</f>
        <v>0</v>
      </c>
    </row>
    <row r="50" spans="1:33" ht="13.5" customHeight="1" x14ac:dyDescent="0.2">
      <c r="A50" s="1064"/>
      <c r="B50" s="5">
        <f t="shared" si="11"/>
        <v>2023</v>
      </c>
      <c r="C50" s="73">
        <f>+C49+C34+C20</f>
        <v>0</v>
      </c>
      <c r="D50" s="73">
        <f>+D20</f>
        <v>0</v>
      </c>
      <c r="E50" s="88"/>
      <c r="F50" s="88"/>
      <c r="G50" s="88"/>
      <c r="H50" s="88"/>
      <c r="I50" s="89"/>
      <c r="K50" s="87">
        <f t="shared" si="12"/>
        <v>0</v>
      </c>
    </row>
    <row r="51" spans="1:33" ht="13.5" customHeight="1" x14ac:dyDescent="0.2">
      <c r="A51" s="1064"/>
      <c r="B51" s="5">
        <f t="shared" si="11"/>
        <v>2024</v>
      </c>
      <c r="C51" s="73">
        <f>+C50+C35+C21</f>
        <v>0</v>
      </c>
      <c r="D51" s="73">
        <f>+D50+D35+D21</f>
        <v>0</v>
      </c>
      <c r="E51" s="73">
        <f>+E21</f>
        <v>0</v>
      </c>
      <c r="F51" s="70"/>
      <c r="G51" s="70"/>
      <c r="H51" s="70"/>
      <c r="I51" s="74"/>
      <c r="K51" s="87">
        <f t="shared" si="12"/>
        <v>0</v>
      </c>
    </row>
    <row r="52" spans="1:33" ht="13.5" customHeight="1" x14ac:dyDescent="0.2">
      <c r="A52" s="1064"/>
      <c r="B52" s="5">
        <f t="shared" si="11"/>
        <v>2025</v>
      </c>
      <c r="C52" s="73">
        <f>+C51+C36+C22</f>
        <v>0</v>
      </c>
      <c r="D52" s="73">
        <f>+D51+D36+D22</f>
        <v>0</v>
      </c>
      <c r="E52" s="73">
        <f>+E51+E36+E22</f>
        <v>0</v>
      </c>
      <c r="F52" s="73">
        <f>+F22</f>
        <v>0</v>
      </c>
      <c r="G52" s="70"/>
      <c r="H52" s="70"/>
      <c r="I52" s="74"/>
      <c r="K52" s="87">
        <f t="shared" si="12"/>
        <v>0</v>
      </c>
    </row>
    <row r="53" spans="1:33" ht="13.5" customHeight="1" x14ac:dyDescent="0.2">
      <c r="A53" s="1064"/>
      <c r="B53" s="5">
        <f t="shared" si="11"/>
        <v>2026</v>
      </c>
      <c r="C53" s="431"/>
      <c r="D53" s="73">
        <f>+D52+D37+D23</f>
        <v>0</v>
      </c>
      <c r="E53" s="73">
        <f>+E52+E37+E23</f>
        <v>0</v>
      </c>
      <c r="F53" s="73">
        <f>+F52+F37+F23</f>
        <v>0</v>
      </c>
      <c r="G53" s="73">
        <f>+G23</f>
        <v>0</v>
      </c>
      <c r="H53" s="70"/>
      <c r="I53" s="74"/>
      <c r="K53" s="87">
        <f t="shared" si="12"/>
        <v>0</v>
      </c>
    </row>
    <row r="54" spans="1:33" ht="13.5" customHeight="1" x14ac:dyDescent="0.2">
      <c r="A54" s="1064"/>
      <c r="B54" s="5">
        <f t="shared" si="11"/>
        <v>2027</v>
      </c>
      <c r="C54" s="432"/>
      <c r="D54" s="76"/>
      <c r="E54" s="73">
        <f>+E53+E38+E24</f>
        <v>0</v>
      </c>
      <c r="F54" s="73">
        <f>+F53+F38+F24</f>
        <v>0</v>
      </c>
      <c r="G54" s="73">
        <f>+G53+G38+G24</f>
        <v>0</v>
      </c>
      <c r="H54" s="73">
        <f>+H24</f>
        <v>0</v>
      </c>
      <c r="I54" s="74"/>
      <c r="K54" s="87">
        <f t="shared" si="12"/>
        <v>0</v>
      </c>
    </row>
    <row r="55" spans="1:33" ht="13.5" customHeight="1" x14ac:dyDescent="0.2">
      <c r="A55" s="1065"/>
      <c r="B55" s="5">
        <f t="shared" si="11"/>
        <v>2028</v>
      </c>
      <c r="C55" s="901"/>
      <c r="D55" s="902"/>
      <c r="E55" s="902"/>
      <c r="F55" s="73">
        <f>+F54+F39+F25</f>
        <v>0</v>
      </c>
      <c r="G55" s="73">
        <f>+G54+G39+G25</f>
        <v>0</v>
      </c>
      <c r="H55" s="73">
        <f>+H54+H39+H25</f>
        <v>0</v>
      </c>
      <c r="I55" s="73">
        <f>+I25</f>
        <v>0</v>
      </c>
      <c r="K55" s="87">
        <f t="shared" si="12"/>
        <v>0</v>
      </c>
    </row>
    <row r="56" spans="1:33" x14ac:dyDescent="0.2">
      <c r="C56" s="61"/>
    </row>
    <row r="57" spans="1:33" ht="13.5" thickBot="1" x14ac:dyDescent="0.25">
      <c r="C57" s="61"/>
    </row>
    <row r="58" spans="1:33" s="33" customFormat="1" ht="22.5" customHeight="1" thickBot="1" x14ac:dyDescent="0.25">
      <c r="A58" s="1020" t="s">
        <v>284</v>
      </c>
      <c r="B58" s="1021"/>
      <c r="C58" s="1021"/>
      <c r="D58" s="1021"/>
      <c r="E58" s="1021"/>
      <c r="F58" s="1021"/>
      <c r="G58" s="1021"/>
      <c r="H58" s="1021"/>
      <c r="I58" s="1021"/>
      <c r="J58" s="1021"/>
      <c r="K58" s="1021"/>
      <c r="L58" s="1021"/>
      <c r="M58" s="1021"/>
      <c r="N58" s="1022"/>
      <c r="P58" s="32"/>
      <c r="Q58" s="32"/>
      <c r="R58" s="32"/>
      <c r="S58" s="32"/>
      <c r="T58" s="32"/>
      <c r="U58" s="32"/>
      <c r="V58" s="32"/>
      <c r="W58" s="32"/>
      <c r="X58" s="32"/>
      <c r="Y58" s="32"/>
      <c r="Z58" s="32"/>
      <c r="AA58" s="32"/>
      <c r="AB58" s="32"/>
      <c r="AC58" s="32"/>
      <c r="AD58" s="32"/>
      <c r="AE58" s="32"/>
      <c r="AF58" s="32"/>
      <c r="AG58" s="32"/>
    </row>
    <row r="59" spans="1:33" x14ac:dyDescent="0.2">
      <c r="A59" s="25"/>
      <c r="B59" s="25"/>
      <c r="C59" s="25"/>
      <c r="D59" s="25"/>
      <c r="E59" s="25"/>
      <c r="F59" s="25"/>
      <c r="G59" s="25"/>
      <c r="H59" s="25"/>
      <c r="I59" s="25"/>
      <c r="J59" s="25"/>
      <c r="K59" s="25"/>
      <c r="L59" s="25"/>
      <c r="M59" s="25"/>
    </row>
    <row r="60" spans="1:33" s="25" customFormat="1" x14ac:dyDescent="0.2">
      <c r="B60" s="107"/>
      <c r="C60" s="108"/>
      <c r="D60" s="109"/>
      <c r="E60" s="109"/>
      <c r="F60" s="109"/>
      <c r="L60" s="50"/>
    </row>
    <row r="61" spans="1:33" s="25" customFormat="1" x14ac:dyDescent="0.2">
      <c r="C61" s="110" t="s">
        <v>32</v>
      </c>
      <c r="K61" s="50"/>
    </row>
    <row r="62" spans="1:33" s="25" customFormat="1" ht="13.5" thickBot="1" x14ac:dyDescent="0.25">
      <c r="C62" s="110" t="s">
        <v>33</v>
      </c>
      <c r="K62" s="50"/>
    </row>
    <row r="63" spans="1:33" s="25" customFormat="1" ht="45.75" customHeight="1" x14ac:dyDescent="0.2">
      <c r="A63" s="418" t="s">
        <v>367</v>
      </c>
      <c r="B63" s="410"/>
      <c r="C63" s="409"/>
      <c r="D63" s="410"/>
      <c r="E63" s="413"/>
      <c r="F63" s="410"/>
      <c r="G63" s="413"/>
      <c r="H63" s="410"/>
      <c r="I63" s="413"/>
      <c r="J63" s="410"/>
      <c r="K63" s="50"/>
    </row>
    <row r="64" spans="1:33" s="25" customFormat="1" ht="16.5" customHeight="1" x14ac:dyDescent="0.2">
      <c r="A64" s="419" t="s">
        <v>353</v>
      </c>
      <c r="B64" s="417"/>
      <c r="C64" s="1034">
        <v>2025</v>
      </c>
      <c r="D64" s="1035"/>
      <c r="E64" s="1034">
        <f>C64+1</f>
        <v>2026</v>
      </c>
      <c r="F64" s="1035"/>
      <c r="G64" s="1034">
        <f t="shared" ref="G64" si="13">E64+1</f>
        <v>2027</v>
      </c>
      <c r="H64" s="1035"/>
      <c r="I64" s="1034">
        <f>G64+1</f>
        <v>2028</v>
      </c>
      <c r="J64" s="1035"/>
      <c r="K64" s="50"/>
    </row>
    <row r="65" spans="1:12" s="25" customFormat="1" ht="13.5" thickBot="1" x14ac:dyDescent="0.25">
      <c r="A65" s="420" t="s">
        <v>351</v>
      </c>
      <c r="B65" s="417"/>
      <c r="C65" s="411">
        <f>C64-3</f>
        <v>2022</v>
      </c>
      <c r="D65" s="412">
        <f>C64-2</f>
        <v>2023</v>
      </c>
      <c r="E65" s="411">
        <f>E64-3</f>
        <v>2023</v>
      </c>
      <c r="F65" s="412">
        <f>E64-2</f>
        <v>2024</v>
      </c>
      <c r="G65" s="411">
        <f>G64-3</f>
        <v>2024</v>
      </c>
      <c r="H65" s="412">
        <f>G64-2</f>
        <v>2025</v>
      </c>
      <c r="I65" s="411">
        <f>I64-3</f>
        <v>2025</v>
      </c>
      <c r="J65" s="412">
        <f>I64-2</f>
        <v>2026</v>
      </c>
      <c r="K65" s="50"/>
    </row>
    <row r="66" spans="1:12" s="25" customFormat="1" ht="24" customHeight="1" thickBot="1" x14ac:dyDescent="0.25">
      <c r="A66" s="415"/>
      <c r="B66" s="353"/>
      <c r="C66" s="628">
        <f>-0.5*INDEX($C$8:$I$8,1,MATCH(C65,$C$7:$I$7,0))</f>
        <v>0</v>
      </c>
      <c r="D66" s="629">
        <f t="shared" ref="D66:J66" si="14">-0.5*INDEX($C$8:$I$8,1,MATCH(D65,$C$7:$I$7,0))</f>
        <v>0</v>
      </c>
      <c r="E66" s="628">
        <f t="shared" si="14"/>
        <v>0</v>
      </c>
      <c r="F66" s="629">
        <f t="shared" si="14"/>
        <v>0</v>
      </c>
      <c r="G66" s="628">
        <f t="shared" si="14"/>
        <v>0</v>
      </c>
      <c r="H66" s="629">
        <f t="shared" si="14"/>
        <v>0</v>
      </c>
      <c r="I66" s="628">
        <f t="shared" si="14"/>
        <v>0</v>
      </c>
      <c r="J66" s="629">
        <f t="shared" si="14"/>
        <v>0</v>
      </c>
      <c r="K66" s="50"/>
    </row>
    <row r="67" spans="1:12" s="25" customFormat="1" x14ac:dyDescent="0.2">
      <c r="C67" s="104"/>
      <c r="D67" s="104"/>
      <c r="E67" s="104"/>
      <c r="F67" s="104"/>
      <c r="G67" s="104"/>
      <c r="H67" s="104"/>
      <c r="I67" s="104"/>
      <c r="J67" s="104"/>
      <c r="K67" s="50"/>
    </row>
    <row r="68" spans="1:12" s="25" customFormat="1" x14ac:dyDescent="0.2">
      <c r="A68" s="380"/>
      <c r="B68" s="54"/>
      <c r="C68" s="54"/>
      <c r="D68" s="54"/>
      <c r="E68" s="54"/>
      <c r="F68" s="54"/>
      <c r="G68" s="54"/>
      <c r="H68" s="54"/>
      <c r="I68" s="54"/>
      <c r="J68" s="54"/>
      <c r="K68" s="54"/>
      <c r="L68" s="54"/>
    </row>
    <row r="69" spans="1:12" s="25" customFormat="1" x14ac:dyDescent="0.2">
      <c r="A69" s="380"/>
      <c r="B69" s="54"/>
      <c r="D69" s="106"/>
      <c r="E69" s="106"/>
      <c r="F69" s="106"/>
      <c r="G69" s="106"/>
      <c r="H69" s="106"/>
      <c r="I69" s="106"/>
      <c r="J69" s="106"/>
      <c r="K69" s="50"/>
    </row>
    <row r="70" spans="1:12" s="25" customFormat="1" x14ac:dyDescent="0.2">
      <c r="K70" s="50"/>
    </row>
    <row r="71" spans="1:12" s="25" customFormat="1" ht="36" customHeight="1" x14ac:dyDescent="0.2">
      <c r="A71" s="903" t="s">
        <v>124</v>
      </c>
      <c r="K71" s="50"/>
    </row>
    <row r="72" spans="1:12" s="25" customFormat="1" ht="16.5" customHeight="1" x14ac:dyDescent="0.2">
      <c r="A72" s="34">
        <v>2025</v>
      </c>
      <c r="B72" s="904">
        <f>C66+D66</f>
        <v>0</v>
      </c>
      <c r="C72" s="110" t="s">
        <v>32</v>
      </c>
      <c r="K72" s="50"/>
    </row>
    <row r="73" spans="1:12" s="25" customFormat="1" ht="16.5" customHeight="1" x14ac:dyDescent="0.2">
      <c r="A73" s="34">
        <f>A72+1</f>
        <v>2026</v>
      </c>
      <c r="B73" s="904">
        <f>E66+F66</f>
        <v>0</v>
      </c>
      <c r="C73" s="110" t="s">
        <v>33</v>
      </c>
      <c r="K73" s="50"/>
    </row>
    <row r="74" spans="1:12" s="25" customFormat="1" ht="16.5" customHeight="1" x14ac:dyDescent="0.2">
      <c r="A74" s="34">
        <f t="shared" ref="A74:A75" si="15">A73+1</f>
        <v>2027</v>
      </c>
      <c r="B74" s="904">
        <f>G66+H66</f>
        <v>0</v>
      </c>
      <c r="C74" s="110"/>
      <c r="K74" s="50"/>
    </row>
    <row r="75" spans="1:12" s="25" customFormat="1" ht="16.5" customHeight="1" x14ac:dyDescent="0.2">
      <c r="A75" s="34">
        <f t="shared" si="15"/>
        <v>2028</v>
      </c>
      <c r="B75" s="904">
        <f>I66+J66</f>
        <v>0</v>
      </c>
      <c r="C75" s="110"/>
      <c r="K75" s="50"/>
    </row>
    <row r="76" spans="1:12" s="25" customFormat="1" x14ac:dyDescent="0.2">
      <c r="K76" s="50"/>
    </row>
    <row r="77" spans="1:12" s="25" customFormat="1" x14ac:dyDescent="0.2">
      <c r="K77" s="50"/>
    </row>
  </sheetData>
  <sheetProtection algorithmName="SHA-512" hashValue="tYjrKB1CUZminYzqqne7eGMJxxe/1iU0AZ64/INizJJ43sgGBDUWMfN+u1PfCxX8yuq/P4CxWXtkBYsAhfJF7Q==" saltValue="vzp1jCZulASuacdqLO3BWw==" spinCount="100000" sheet="1" objects="1" scenarios="1"/>
  <mergeCells count="17">
    <mergeCell ref="A49:A55"/>
    <mergeCell ref="A18:B18"/>
    <mergeCell ref="A19:A26"/>
    <mergeCell ref="A33:A40"/>
    <mergeCell ref="A43:N43"/>
    <mergeCell ref="C47:I47"/>
    <mergeCell ref="A58:N58"/>
    <mergeCell ref="C64:D64"/>
    <mergeCell ref="E64:F64"/>
    <mergeCell ref="G64:H64"/>
    <mergeCell ref="I64:J64"/>
    <mergeCell ref="A1:L1"/>
    <mergeCell ref="A13:N13"/>
    <mergeCell ref="C6:I6"/>
    <mergeCell ref="C17:I17"/>
    <mergeCell ref="C31:I31"/>
    <mergeCell ref="A4:N4"/>
  </mergeCells>
  <pageMargins left="0.78740157480314965" right="0.78740157480314965" top="0.98425196850393704" bottom="0.98425196850393704" header="0.51181102362204722" footer="0.51181102362204722"/>
  <pageSetup paperSize="8" scale="92" orientation="landscape" r:id="rId1"/>
  <headerFooter alignWithMargins="0">
    <oddFooter>&amp;CPage &amp;P</oddFooter>
  </headerFooter>
  <ignoredErrors>
    <ignoredError sqref="K32 M32" numberStoredAsText="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445D0-196C-44C7-8439-7ABE89B5AFED}">
  <sheetPr codeName="Blad19">
    <pageSetUpPr fitToPage="1"/>
  </sheetPr>
  <dimension ref="A1:AG76"/>
  <sheetViews>
    <sheetView zoomScaleNormal="100" zoomScaleSheetLayoutView="80" workbookViewId="0">
      <selection sqref="A1:M1"/>
    </sheetView>
  </sheetViews>
  <sheetFormatPr defaultColWidth="11.42578125" defaultRowHeight="12.75" x14ac:dyDescent="0.2"/>
  <cols>
    <col min="1" max="1" width="28.28515625" style="32" customWidth="1"/>
    <col min="2" max="2" width="14.28515625" style="32" customWidth="1"/>
    <col min="3" max="11" width="25.7109375" style="32" customWidth="1"/>
    <col min="12" max="12" width="20.28515625" style="32" customWidth="1"/>
    <col min="13" max="13" width="25.7109375" style="32" customWidth="1"/>
    <col min="14" max="14" width="28.7109375" style="32" bestFit="1" customWidth="1"/>
    <col min="15" max="15" width="14" style="32" customWidth="1"/>
    <col min="16" max="16" width="29.28515625" style="32" customWidth="1"/>
    <col min="17" max="17" width="12.28515625" style="32" bestFit="1" customWidth="1"/>
    <col min="18" max="16384" width="11.42578125" style="32"/>
  </cols>
  <sheetData>
    <row r="1" spans="1:30" ht="21.75" customHeight="1" thickBot="1" x14ac:dyDescent="0.25">
      <c r="A1" s="1036" t="s">
        <v>197</v>
      </c>
      <c r="B1" s="1037"/>
      <c r="C1" s="1037"/>
      <c r="D1" s="1037"/>
      <c r="E1" s="1037"/>
      <c r="F1" s="1037"/>
      <c r="G1" s="1037"/>
      <c r="H1" s="1037"/>
      <c r="I1" s="1037"/>
      <c r="J1" s="1037"/>
      <c r="K1" s="1037"/>
      <c r="L1" s="1037"/>
      <c r="M1" s="1038"/>
      <c r="N1" s="895"/>
    </row>
    <row r="2" spans="1:30" x14ac:dyDescent="0.2">
      <c r="A2" s="57"/>
      <c r="B2" s="57"/>
      <c r="C2" s="57"/>
      <c r="D2" s="57"/>
      <c r="E2" s="57"/>
      <c r="F2" s="57"/>
      <c r="G2" s="57"/>
      <c r="H2" s="57"/>
      <c r="I2" s="57"/>
      <c r="J2" s="57"/>
      <c r="K2" s="57"/>
      <c r="L2" s="52"/>
      <c r="M2" s="25"/>
      <c r="N2" s="57"/>
    </row>
    <row r="3" spans="1:30" ht="13.5" thickBot="1" x14ac:dyDescent="0.25">
      <c r="A3" s="57"/>
      <c r="B3" s="57"/>
      <c r="C3" s="57"/>
      <c r="D3" s="57"/>
      <c r="E3" s="57"/>
      <c r="F3" s="57"/>
      <c r="G3" s="57"/>
      <c r="H3" s="57"/>
      <c r="I3" s="57"/>
      <c r="J3" s="57"/>
      <c r="K3" s="57"/>
      <c r="L3" s="52"/>
      <c r="M3" s="25"/>
      <c r="N3" s="57"/>
    </row>
    <row r="4" spans="1:30" s="33" customFormat="1" ht="20.100000000000001" customHeight="1" thickBot="1" x14ac:dyDescent="0.25">
      <c r="A4" s="1020" t="s">
        <v>198</v>
      </c>
      <c r="B4" s="1021"/>
      <c r="C4" s="1021"/>
      <c r="D4" s="1021"/>
      <c r="E4" s="1021"/>
      <c r="F4" s="1021"/>
      <c r="G4" s="1021"/>
      <c r="H4" s="1021"/>
      <c r="I4" s="1021"/>
      <c r="J4" s="1021"/>
      <c r="K4" s="1021"/>
      <c r="L4" s="1021"/>
      <c r="M4" s="1022"/>
      <c r="N4" s="32"/>
      <c r="O4" s="32"/>
      <c r="P4" s="32"/>
      <c r="Q4" s="32"/>
      <c r="R4" s="32"/>
      <c r="S4" s="32"/>
      <c r="T4" s="32"/>
      <c r="U4" s="32"/>
      <c r="V4" s="32"/>
      <c r="W4" s="32"/>
      <c r="X4" s="32"/>
      <c r="Y4" s="32"/>
      <c r="Z4" s="32"/>
      <c r="AA4" s="32"/>
      <c r="AB4" s="32"/>
      <c r="AC4" s="32"/>
      <c r="AD4" s="32"/>
    </row>
    <row r="5" spans="1:30" ht="13.5" thickBot="1" x14ac:dyDescent="0.25"/>
    <row r="6" spans="1:30" s="33" customFormat="1" ht="17.25" thickBot="1" x14ac:dyDescent="0.25">
      <c r="A6" s="32"/>
      <c r="B6" s="32"/>
      <c r="C6" s="1055" t="s">
        <v>31</v>
      </c>
      <c r="D6" s="1056"/>
      <c r="E6" s="1056"/>
      <c r="F6" s="1056"/>
      <c r="G6" s="1056"/>
      <c r="H6" s="1056"/>
      <c r="I6" s="1057"/>
      <c r="J6" s="32"/>
      <c r="K6" s="32"/>
      <c r="L6" s="32"/>
      <c r="M6" s="32"/>
      <c r="N6" s="32"/>
      <c r="O6" s="32"/>
      <c r="P6" s="32"/>
      <c r="Q6" s="32"/>
      <c r="R6" s="32"/>
      <c r="S6" s="32"/>
      <c r="T6" s="32"/>
      <c r="U6" s="32"/>
      <c r="V6" s="32"/>
      <c r="W6" s="32"/>
      <c r="X6" s="32"/>
      <c r="Y6" s="32"/>
      <c r="Z6" s="32"/>
      <c r="AA6" s="32"/>
      <c r="AB6" s="32"/>
      <c r="AC6" s="32"/>
      <c r="AD6" s="32"/>
    </row>
    <row r="7" spans="1:30" s="33" customFormat="1" ht="13.5" thickBot="1" x14ac:dyDescent="0.25">
      <c r="A7" s="32"/>
      <c r="B7" s="32"/>
      <c r="C7" s="114">
        <v>2022</v>
      </c>
      <c r="D7" s="114">
        <f t="shared" ref="D7" si="0">+C7+1</f>
        <v>2023</v>
      </c>
      <c r="E7" s="114">
        <f t="shared" ref="E7" si="1">+D7+1</f>
        <v>2024</v>
      </c>
      <c r="F7" s="114">
        <f t="shared" ref="F7" si="2">+E7+1</f>
        <v>2025</v>
      </c>
      <c r="G7" s="114">
        <f t="shared" ref="G7" si="3">+F7+1</f>
        <v>2026</v>
      </c>
      <c r="H7" s="114">
        <f t="shared" ref="H7:I7" si="4">+G7+1</f>
        <v>2027</v>
      </c>
      <c r="I7" s="114">
        <f t="shared" si="4"/>
        <v>2028</v>
      </c>
      <c r="J7" s="32"/>
      <c r="K7" s="32"/>
      <c r="L7" s="32"/>
      <c r="M7" s="32"/>
      <c r="N7" s="32"/>
      <c r="O7" s="32"/>
      <c r="P7" s="32"/>
      <c r="Q7" s="32"/>
      <c r="R7" s="32"/>
      <c r="S7" s="32"/>
      <c r="T7" s="32"/>
      <c r="U7" s="32"/>
      <c r="V7" s="32"/>
      <c r="W7" s="32"/>
      <c r="X7" s="32"/>
      <c r="Y7" s="32"/>
      <c r="Z7" s="32"/>
      <c r="AA7" s="32"/>
      <c r="AB7" s="32"/>
      <c r="AC7" s="32"/>
      <c r="AD7" s="32"/>
    </row>
    <row r="8" spans="1:30" s="33" customFormat="1" ht="13.5" thickBot="1" x14ac:dyDescent="0.25">
      <c r="A8" s="32"/>
      <c r="B8" s="32"/>
      <c r="C8" s="368">
        <v>0</v>
      </c>
      <c r="D8" s="369">
        <v>0</v>
      </c>
      <c r="E8" s="369">
        <v>0</v>
      </c>
      <c r="F8" s="369">
        <v>0</v>
      </c>
      <c r="G8" s="369">
        <v>0</v>
      </c>
      <c r="H8" s="369">
        <v>0</v>
      </c>
      <c r="I8" s="370">
        <v>0</v>
      </c>
      <c r="J8" s="32"/>
      <c r="K8" s="32"/>
      <c r="L8" s="32"/>
      <c r="M8" s="32"/>
      <c r="N8" s="32"/>
      <c r="O8" s="32"/>
      <c r="P8" s="32"/>
      <c r="Q8" s="32"/>
      <c r="R8" s="32"/>
      <c r="S8" s="32"/>
      <c r="T8" s="32"/>
      <c r="U8" s="32"/>
      <c r="V8" s="32"/>
      <c r="W8" s="32"/>
      <c r="X8" s="32"/>
      <c r="Y8" s="32"/>
      <c r="Z8" s="32"/>
      <c r="AA8" s="32"/>
      <c r="AB8" s="32"/>
      <c r="AC8" s="32"/>
      <c r="AD8" s="32"/>
    </row>
    <row r="9" spans="1:30" x14ac:dyDescent="0.2">
      <c r="C9" s="61" t="s">
        <v>113</v>
      </c>
      <c r="I9" s="62"/>
    </row>
    <row r="10" spans="1:30" x14ac:dyDescent="0.2">
      <c r="C10" s="61" t="s">
        <v>66</v>
      </c>
      <c r="H10" s="905" t="str">
        <f>+TITELBLAD!F16&amp;":"</f>
        <v>2025:</v>
      </c>
      <c r="I10" s="906">
        <f>+IF(TITELBLAD!$G$16="ex-ante",0,IF(TITELBLAD!$G$16="ex-post",'T9 - Overzicht'!C37,"FOUT"))</f>
        <v>0</v>
      </c>
    </row>
    <row r="12" spans="1:30" ht="13.5" thickBot="1" x14ac:dyDescent="0.25"/>
    <row r="13" spans="1:30" ht="20.25" customHeight="1" thickBot="1" x14ac:dyDescent="0.25">
      <c r="A13" s="1020" t="s">
        <v>18</v>
      </c>
      <c r="B13" s="1021"/>
      <c r="C13" s="1021"/>
      <c r="D13" s="1021"/>
      <c r="E13" s="1021"/>
      <c r="F13" s="1021"/>
      <c r="G13" s="1021"/>
      <c r="H13" s="1021"/>
      <c r="I13" s="1021"/>
      <c r="J13" s="1021"/>
      <c r="K13" s="1021"/>
      <c r="L13" s="1021"/>
      <c r="M13" s="1021"/>
      <c r="N13" s="1022"/>
    </row>
    <row r="15" spans="1:30" x14ac:dyDescent="0.2">
      <c r="C15" s="61" t="s">
        <v>65</v>
      </c>
    </row>
    <row r="16" spans="1:30" x14ac:dyDescent="0.2">
      <c r="C16" s="61" t="s">
        <v>66</v>
      </c>
    </row>
    <row r="17" spans="1:30" ht="16.5" x14ac:dyDescent="0.2">
      <c r="C17" s="1008" t="s">
        <v>19</v>
      </c>
      <c r="D17" s="1009"/>
      <c r="E17" s="1009"/>
      <c r="F17" s="1009"/>
      <c r="G17" s="1009"/>
      <c r="H17" s="1009"/>
      <c r="I17" s="1010"/>
      <c r="K17" s="65" t="s">
        <v>20</v>
      </c>
    </row>
    <row r="18" spans="1:30" ht="13.5" thickBot="1" x14ac:dyDescent="0.25">
      <c r="A18" s="1017"/>
      <c r="B18" s="1017"/>
      <c r="C18" s="65">
        <f>C7</f>
        <v>2022</v>
      </c>
      <c r="D18" s="5">
        <f>D7</f>
        <v>2023</v>
      </c>
      <c r="E18" s="5">
        <f>E7</f>
        <v>2024</v>
      </c>
      <c r="F18" s="5">
        <f t="shared" ref="F18:I18" si="5">F7</f>
        <v>2025</v>
      </c>
      <c r="G18" s="5">
        <f t="shared" si="5"/>
        <v>2026</v>
      </c>
      <c r="H18" s="5">
        <f t="shared" si="5"/>
        <v>2027</v>
      </c>
      <c r="I18" s="5">
        <f t="shared" si="5"/>
        <v>2028</v>
      </c>
      <c r="K18" s="66"/>
    </row>
    <row r="19" spans="1:30" s="33" customFormat="1" ht="13.5" thickBot="1" x14ac:dyDescent="0.25">
      <c r="A19" s="1063" t="s">
        <v>21</v>
      </c>
      <c r="B19" s="67">
        <f>C7</f>
        <v>2022</v>
      </c>
      <c r="C19" s="315">
        <v>0</v>
      </c>
      <c r="D19" s="68"/>
      <c r="E19" s="68"/>
      <c r="F19" s="68"/>
      <c r="G19" s="68"/>
      <c r="H19" s="68"/>
      <c r="I19" s="69"/>
      <c r="J19" s="70"/>
      <c r="K19" s="71">
        <f>SUM(C19:I19)</f>
        <v>0</v>
      </c>
      <c r="L19" s="32"/>
      <c r="M19" s="32"/>
      <c r="N19" s="32"/>
      <c r="O19" s="32"/>
      <c r="P19" s="32"/>
      <c r="Q19" s="32"/>
      <c r="R19" s="32"/>
      <c r="S19" s="32"/>
      <c r="T19" s="32"/>
      <c r="U19" s="32"/>
      <c r="V19" s="32"/>
      <c r="W19" s="32"/>
      <c r="X19" s="32"/>
      <c r="Y19" s="32"/>
      <c r="Z19" s="32"/>
      <c r="AA19" s="32"/>
      <c r="AB19" s="32"/>
      <c r="AC19" s="32"/>
      <c r="AD19" s="32"/>
    </row>
    <row r="20" spans="1:30" s="33" customFormat="1" ht="13.5" thickBot="1" x14ac:dyDescent="0.25">
      <c r="A20" s="1066"/>
      <c r="B20" s="72">
        <f>D7</f>
        <v>2023</v>
      </c>
      <c r="C20" s="115">
        <f>+C$8-C19</f>
        <v>0</v>
      </c>
      <c r="D20" s="292">
        <v>0</v>
      </c>
      <c r="E20" s="70"/>
      <c r="F20" s="76"/>
      <c r="G20" s="76"/>
      <c r="H20" s="76"/>
      <c r="I20" s="425"/>
      <c r="J20" s="70"/>
      <c r="K20" s="71">
        <f t="shared" ref="K20:K25" si="6">SUM(C20:I20)</f>
        <v>0</v>
      </c>
      <c r="L20" s="32"/>
      <c r="M20" s="32"/>
      <c r="N20" s="32"/>
      <c r="O20" s="32"/>
      <c r="P20" s="32"/>
      <c r="Q20" s="32"/>
      <c r="R20" s="32"/>
      <c r="S20" s="32"/>
      <c r="T20" s="32"/>
      <c r="U20" s="32"/>
      <c r="V20" s="32"/>
      <c r="W20" s="32"/>
      <c r="X20" s="32"/>
      <c r="Y20" s="32"/>
      <c r="Z20" s="32"/>
      <c r="AA20" s="32"/>
      <c r="AB20" s="32"/>
      <c r="AC20" s="32"/>
      <c r="AD20" s="32"/>
    </row>
    <row r="21" spans="1:30" s="33" customFormat="1" ht="13.5" thickBot="1" x14ac:dyDescent="0.25">
      <c r="A21" s="1066"/>
      <c r="B21" s="72">
        <f>E7</f>
        <v>2024</v>
      </c>
      <c r="C21" s="75"/>
      <c r="D21" s="115">
        <f>+D$8-D20</f>
        <v>0</v>
      </c>
      <c r="E21" s="315">
        <v>0</v>
      </c>
      <c r="F21" s="76"/>
      <c r="G21" s="76"/>
      <c r="H21" s="76"/>
      <c r="I21" s="425"/>
      <c r="J21" s="70"/>
      <c r="K21" s="71">
        <f t="shared" si="6"/>
        <v>0</v>
      </c>
      <c r="L21" s="32"/>
      <c r="M21" s="32"/>
      <c r="N21" s="32"/>
      <c r="O21" s="32"/>
      <c r="P21" s="32"/>
      <c r="Q21" s="32"/>
      <c r="R21" s="32"/>
      <c r="S21" s="32"/>
      <c r="T21" s="32"/>
      <c r="U21" s="32"/>
      <c r="V21" s="32"/>
      <c r="W21" s="32"/>
      <c r="X21" s="32"/>
      <c r="Y21" s="32"/>
      <c r="Z21" s="32"/>
      <c r="AA21" s="32"/>
      <c r="AB21" s="32"/>
      <c r="AC21" s="32"/>
      <c r="AD21" s="32"/>
    </row>
    <row r="22" spans="1:30" s="33" customFormat="1" ht="13.5" thickBot="1" x14ac:dyDescent="0.25">
      <c r="A22" s="1066"/>
      <c r="B22" s="72">
        <f>+F7</f>
        <v>2025</v>
      </c>
      <c r="C22" s="75"/>
      <c r="D22" s="76"/>
      <c r="E22" s="115">
        <f>+E$8-E21</f>
        <v>0</v>
      </c>
      <c r="F22" s="315">
        <v>0</v>
      </c>
      <c r="G22" s="76"/>
      <c r="H22" s="76"/>
      <c r="I22" s="425"/>
      <c r="J22" s="70"/>
      <c r="K22" s="71">
        <f t="shared" si="6"/>
        <v>0</v>
      </c>
      <c r="L22" s="32"/>
      <c r="M22" s="32"/>
      <c r="N22" s="32"/>
      <c r="O22" s="32"/>
      <c r="P22" s="32"/>
      <c r="Q22" s="32"/>
      <c r="R22" s="32"/>
      <c r="S22" s="32"/>
      <c r="T22" s="32"/>
      <c r="U22" s="32"/>
      <c r="V22" s="32"/>
      <c r="W22" s="32"/>
      <c r="X22" s="32"/>
      <c r="Y22" s="32"/>
      <c r="Z22" s="32"/>
      <c r="AA22" s="32"/>
      <c r="AB22" s="32"/>
      <c r="AC22" s="32"/>
      <c r="AD22" s="32"/>
    </row>
    <row r="23" spans="1:30" s="33" customFormat="1" ht="13.5" thickBot="1" x14ac:dyDescent="0.25">
      <c r="A23" s="1066"/>
      <c r="B23" s="72">
        <f>+G7</f>
        <v>2026</v>
      </c>
      <c r="C23" s="75"/>
      <c r="D23" s="76"/>
      <c r="E23" s="76"/>
      <c r="F23" s="115">
        <f>+F$8-F22</f>
        <v>0</v>
      </c>
      <c r="G23" s="315">
        <v>0</v>
      </c>
      <c r="H23" s="76"/>
      <c r="I23" s="425"/>
      <c r="J23" s="70"/>
      <c r="K23" s="71">
        <f t="shared" si="6"/>
        <v>0</v>
      </c>
      <c r="L23" s="32"/>
      <c r="M23" s="32"/>
      <c r="N23" s="32"/>
      <c r="O23" s="32"/>
      <c r="P23" s="32"/>
      <c r="Q23" s="32"/>
      <c r="R23" s="32"/>
      <c r="S23" s="32"/>
      <c r="T23" s="32"/>
      <c r="U23" s="32"/>
      <c r="V23" s="32"/>
      <c r="W23" s="32"/>
      <c r="X23" s="32"/>
      <c r="Y23" s="32"/>
      <c r="Z23" s="32"/>
      <c r="AA23" s="32"/>
      <c r="AB23" s="32"/>
      <c r="AC23" s="32"/>
      <c r="AD23" s="32"/>
    </row>
    <row r="24" spans="1:30" s="33" customFormat="1" ht="13.5" thickBot="1" x14ac:dyDescent="0.25">
      <c r="A24" s="1066"/>
      <c r="B24" s="72">
        <f>+H7</f>
        <v>2027</v>
      </c>
      <c r="C24" s="75"/>
      <c r="D24" s="76"/>
      <c r="E24" s="76"/>
      <c r="F24" s="76"/>
      <c r="G24" s="115">
        <f>+G$8-G23</f>
        <v>0</v>
      </c>
      <c r="H24" s="315">
        <v>0</v>
      </c>
      <c r="I24" s="425"/>
      <c r="J24" s="70"/>
      <c r="K24" s="71">
        <f t="shared" si="6"/>
        <v>0</v>
      </c>
      <c r="L24" s="32"/>
      <c r="M24" s="32"/>
      <c r="N24" s="32"/>
      <c r="O24" s="32"/>
      <c r="P24" s="32"/>
      <c r="Q24" s="32"/>
      <c r="R24" s="32"/>
      <c r="S24" s="32"/>
      <c r="T24" s="32"/>
      <c r="U24" s="32"/>
      <c r="V24" s="32"/>
      <c r="W24" s="32"/>
      <c r="X24" s="32"/>
      <c r="Y24" s="32"/>
      <c r="Z24" s="32"/>
      <c r="AA24" s="32"/>
      <c r="AB24" s="32"/>
      <c r="AC24" s="32"/>
      <c r="AD24" s="32"/>
    </row>
    <row r="25" spans="1:30" s="33" customFormat="1" ht="13.5" thickBot="1" x14ac:dyDescent="0.25">
      <c r="A25" s="1066"/>
      <c r="B25" s="72">
        <f>+I7</f>
        <v>2028</v>
      </c>
      <c r="C25" s="75"/>
      <c r="D25" s="76"/>
      <c r="E25" s="76"/>
      <c r="F25" s="76"/>
      <c r="G25" s="76"/>
      <c r="H25" s="115">
        <f>+H$8-H24</f>
        <v>0</v>
      </c>
      <c r="I25" s="377">
        <v>0</v>
      </c>
      <c r="J25" s="70"/>
      <c r="K25" s="71">
        <f t="shared" si="6"/>
        <v>0</v>
      </c>
      <c r="L25" s="32"/>
      <c r="M25" s="32"/>
      <c r="N25" s="32"/>
      <c r="O25" s="32"/>
      <c r="P25" s="32"/>
      <c r="Q25" s="32"/>
      <c r="R25" s="32"/>
      <c r="S25" s="32"/>
      <c r="T25" s="32"/>
      <c r="U25" s="32"/>
      <c r="V25" s="32"/>
      <c r="W25" s="32"/>
      <c r="X25" s="32"/>
      <c r="Y25" s="32"/>
      <c r="Z25" s="32"/>
      <c r="AA25" s="32"/>
      <c r="AB25" s="32"/>
      <c r="AC25" s="32"/>
      <c r="AD25" s="32"/>
    </row>
    <row r="26" spans="1:30" s="81" customFormat="1" ht="15.75" x14ac:dyDescent="0.2">
      <c r="A26" s="1067"/>
      <c r="B26" s="111" t="s">
        <v>22</v>
      </c>
      <c r="C26" s="77">
        <f t="shared" ref="C26:I26" si="7">SUM(C19:C25)</f>
        <v>0</v>
      </c>
      <c r="D26" s="77">
        <f t="shared" si="7"/>
        <v>0</v>
      </c>
      <c r="E26" s="77">
        <f t="shared" si="7"/>
        <v>0</v>
      </c>
      <c r="F26" s="77">
        <f t="shared" si="7"/>
        <v>0</v>
      </c>
      <c r="G26" s="77">
        <f t="shared" si="7"/>
        <v>0</v>
      </c>
      <c r="H26" s="77">
        <f t="shared" si="7"/>
        <v>0</v>
      </c>
      <c r="I26" s="93">
        <f t="shared" si="7"/>
        <v>0</v>
      </c>
      <c r="J26" s="78"/>
      <c r="K26" s="79">
        <f>SUM(K19:K25)</f>
        <v>0</v>
      </c>
      <c r="L26" s="80"/>
      <c r="M26" s="80"/>
      <c r="N26" s="80"/>
      <c r="O26" s="80"/>
      <c r="P26" s="80"/>
      <c r="Q26" s="80"/>
      <c r="R26" s="80"/>
      <c r="S26" s="80"/>
      <c r="T26" s="80"/>
      <c r="U26" s="80"/>
      <c r="V26" s="80"/>
      <c r="W26" s="80"/>
      <c r="X26" s="80"/>
      <c r="Y26" s="80"/>
      <c r="Z26" s="80"/>
      <c r="AA26" s="80"/>
      <c r="AB26" s="80"/>
      <c r="AC26" s="80"/>
      <c r="AD26" s="80"/>
    </row>
    <row r="27" spans="1:30" s="63" customFormat="1" x14ac:dyDescent="0.2">
      <c r="A27" s="82" t="s">
        <v>34</v>
      </c>
      <c r="C27" s="83">
        <f t="shared" ref="C27:I27" si="8">+C26+C40</f>
        <v>0</v>
      </c>
      <c r="D27" s="83">
        <f t="shared" si="8"/>
        <v>0</v>
      </c>
      <c r="E27" s="83">
        <f t="shared" si="8"/>
        <v>0</v>
      </c>
      <c r="F27" s="83">
        <f t="shared" si="8"/>
        <v>0</v>
      </c>
      <c r="G27" s="83">
        <f t="shared" si="8"/>
        <v>0</v>
      </c>
      <c r="H27" s="83">
        <f t="shared" si="8"/>
        <v>0</v>
      </c>
      <c r="I27" s="83">
        <f t="shared" si="8"/>
        <v>0</v>
      </c>
      <c r="J27" s="83"/>
      <c r="K27" s="83">
        <f>+K26+K40</f>
        <v>0</v>
      </c>
      <c r="L27" s="83"/>
    </row>
    <row r="28" spans="1:30" s="84" customFormat="1" x14ac:dyDescent="0.2">
      <c r="A28" s="63"/>
      <c r="B28" s="63"/>
      <c r="C28" s="83"/>
      <c r="D28" s="83"/>
      <c r="E28" s="83"/>
      <c r="F28" s="83"/>
      <c r="G28" s="83"/>
      <c r="H28" s="83"/>
      <c r="I28" s="83"/>
      <c r="J28" s="63"/>
      <c r="K28" s="63"/>
      <c r="L28" s="63"/>
      <c r="M28" s="63"/>
      <c r="N28" s="63"/>
      <c r="O28" s="63"/>
      <c r="P28" s="63"/>
      <c r="Q28" s="63"/>
      <c r="R28" s="63"/>
      <c r="S28" s="63"/>
      <c r="T28" s="63"/>
      <c r="U28" s="63"/>
      <c r="V28" s="63"/>
      <c r="W28" s="63"/>
      <c r="X28" s="63"/>
      <c r="Y28" s="63"/>
      <c r="Z28" s="63"/>
      <c r="AA28" s="63"/>
      <c r="AB28" s="63"/>
      <c r="AC28" s="63"/>
      <c r="AD28" s="63"/>
    </row>
    <row r="29" spans="1:30" s="63" customFormat="1" x14ac:dyDescent="0.2">
      <c r="C29" s="61" t="s">
        <v>114</v>
      </c>
      <c r="D29" s="83"/>
      <c r="E29" s="83"/>
      <c r="F29" s="83"/>
      <c r="G29" s="83"/>
      <c r="H29" s="83"/>
      <c r="I29" s="83"/>
      <c r="J29" s="83"/>
      <c r="K29" s="83"/>
    </row>
    <row r="30" spans="1:30" x14ac:dyDescent="0.2">
      <c r="C30" s="61" t="s">
        <v>115</v>
      </c>
    </row>
    <row r="31" spans="1:30" s="33" customFormat="1" ht="16.5" x14ac:dyDescent="0.2">
      <c r="A31" s="32"/>
      <c r="B31" s="32"/>
      <c r="C31" s="1005" t="s">
        <v>19</v>
      </c>
      <c r="D31" s="1006"/>
      <c r="E31" s="1006"/>
      <c r="F31" s="1006"/>
      <c r="G31" s="1006"/>
      <c r="H31" s="1006"/>
      <c r="I31" s="1007"/>
      <c r="J31" s="32"/>
      <c r="K31" s="65" t="s">
        <v>20</v>
      </c>
      <c r="L31" s="32"/>
      <c r="M31" s="65" t="s">
        <v>20</v>
      </c>
      <c r="N31" s="32"/>
      <c r="O31" s="32"/>
      <c r="P31" s="32"/>
      <c r="Q31" s="32"/>
      <c r="R31" s="32"/>
      <c r="S31" s="32"/>
      <c r="T31" s="32"/>
      <c r="U31" s="32"/>
      <c r="V31" s="32"/>
      <c r="W31" s="32"/>
      <c r="X31" s="32"/>
      <c r="Y31" s="32"/>
      <c r="Z31" s="32"/>
      <c r="AA31" s="32"/>
      <c r="AB31" s="32"/>
      <c r="AC31" s="32"/>
      <c r="AD31" s="32"/>
    </row>
    <row r="32" spans="1:30" s="33" customFormat="1" x14ac:dyDescent="0.2">
      <c r="A32" s="32"/>
      <c r="B32" s="32"/>
      <c r="C32" s="5">
        <f t="shared" ref="C32:I32" si="9">+C18</f>
        <v>2022</v>
      </c>
      <c r="D32" s="5">
        <f t="shared" si="9"/>
        <v>2023</v>
      </c>
      <c r="E32" s="5">
        <f t="shared" si="9"/>
        <v>2024</v>
      </c>
      <c r="F32" s="5">
        <f t="shared" si="9"/>
        <v>2025</v>
      </c>
      <c r="G32" s="5">
        <f t="shared" si="9"/>
        <v>2026</v>
      </c>
      <c r="H32" s="5">
        <f t="shared" si="9"/>
        <v>2027</v>
      </c>
      <c r="I32" s="5">
        <f t="shared" si="9"/>
        <v>2028</v>
      </c>
      <c r="J32" s="32"/>
      <c r="K32" s="66" t="s">
        <v>23</v>
      </c>
      <c r="L32" s="32"/>
      <c r="M32" s="66" t="s">
        <v>24</v>
      </c>
      <c r="N32" s="32"/>
      <c r="O32" s="32"/>
      <c r="P32" s="32"/>
      <c r="Q32" s="32"/>
      <c r="R32" s="32"/>
      <c r="S32" s="32"/>
      <c r="T32" s="32"/>
      <c r="U32" s="32"/>
      <c r="V32" s="32"/>
      <c r="W32" s="32"/>
      <c r="X32" s="32"/>
      <c r="Y32" s="32"/>
      <c r="Z32" s="32"/>
      <c r="AA32" s="32"/>
      <c r="AB32" s="32"/>
      <c r="AC32" s="32"/>
      <c r="AD32" s="32"/>
    </row>
    <row r="33" spans="1:31" s="33" customFormat="1" ht="12.75" customHeight="1" x14ac:dyDescent="0.2">
      <c r="A33" s="1014" t="s">
        <v>87</v>
      </c>
      <c r="B33" s="898">
        <f t="shared" ref="B33:B39" si="10">+B19</f>
        <v>2022</v>
      </c>
      <c r="C33" s="75"/>
      <c r="D33" s="70"/>
      <c r="E33" s="70"/>
      <c r="F33" s="70"/>
      <c r="G33" s="70"/>
      <c r="H33" s="70"/>
      <c r="I33" s="74"/>
      <c r="J33" s="70"/>
      <c r="K33" s="71">
        <f t="shared" ref="K33:K39" si="11">SUM(C33:I33)</f>
        <v>0</v>
      </c>
      <c r="L33" s="70"/>
      <c r="M33" s="85">
        <f t="shared" ref="M33:M39" si="12">SUM(K19,K33)</f>
        <v>0</v>
      </c>
      <c r="N33" s="32"/>
      <c r="O33" s="32"/>
      <c r="P33" s="32"/>
      <c r="Q33" s="32"/>
      <c r="R33" s="32"/>
      <c r="S33" s="32"/>
      <c r="T33" s="32"/>
      <c r="U33" s="32"/>
      <c r="V33" s="32"/>
      <c r="W33" s="32"/>
      <c r="X33" s="32"/>
      <c r="Y33" s="32"/>
      <c r="Z33" s="32"/>
      <c r="AA33" s="32"/>
      <c r="AB33" s="32"/>
      <c r="AC33" s="32"/>
      <c r="AD33" s="32"/>
    </row>
    <row r="34" spans="1:31" s="33" customFormat="1" ht="12.75" customHeight="1" x14ac:dyDescent="0.2">
      <c r="A34" s="1068"/>
      <c r="B34" s="899">
        <f t="shared" si="10"/>
        <v>2023</v>
      </c>
      <c r="C34" s="75"/>
      <c r="D34" s="70"/>
      <c r="E34" s="70"/>
      <c r="F34" s="70"/>
      <c r="G34" s="70"/>
      <c r="H34" s="70"/>
      <c r="I34" s="74"/>
      <c r="J34" s="70"/>
      <c r="K34" s="71">
        <f t="shared" si="11"/>
        <v>0</v>
      </c>
      <c r="L34" s="70"/>
      <c r="M34" s="85">
        <f t="shared" si="12"/>
        <v>0</v>
      </c>
      <c r="N34" s="32"/>
      <c r="O34" s="32"/>
      <c r="P34" s="32"/>
      <c r="Q34" s="32"/>
      <c r="R34" s="32"/>
      <c r="S34" s="32"/>
      <c r="T34" s="32"/>
      <c r="U34" s="32"/>
      <c r="V34" s="32"/>
      <c r="W34" s="32"/>
      <c r="X34" s="32"/>
      <c r="Y34" s="32"/>
      <c r="Z34" s="32"/>
      <c r="AA34" s="32"/>
      <c r="AB34" s="32"/>
      <c r="AC34" s="32"/>
      <c r="AD34" s="32"/>
    </row>
    <row r="35" spans="1:31" s="33" customFormat="1" ht="12.75" customHeight="1" x14ac:dyDescent="0.2">
      <c r="A35" s="1068" t="s">
        <v>25</v>
      </c>
      <c r="B35" s="899">
        <f t="shared" si="10"/>
        <v>2024</v>
      </c>
      <c r="C35" s="73">
        <f>C66</f>
        <v>0</v>
      </c>
      <c r="D35" s="70"/>
      <c r="E35" s="70"/>
      <c r="F35" s="70"/>
      <c r="G35" s="70"/>
      <c r="H35" s="70"/>
      <c r="I35" s="74"/>
      <c r="J35" s="70"/>
      <c r="K35" s="71">
        <f t="shared" si="11"/>
        <v>0</v>
      </c>
      <c r="L35" s="70"/>
      <c r="M35" s="85">
        <f t="shared" si="12"/>
        <v>0</v>
      </c>
      <c r="N35" s="32"/>
      <c r="O35" s="32"/>
      <c r="P35" s="32"/>
      <c r="Q35" s="32"/>
      <c r="R35" s="32"/>
      <c r="S35" s="32"/>
      <c r="T35" s="32"/>
      <c r="U35" s="32"/>
      <c r="V35" s="32"/>
      <c r="W35" s="32"/>
      <c r="X35" s="32"/>
      <c r="Y35" s="32"/>
      <c r="Z35" s="32"/>
      <c r="AA35" s="32"/>
      <c r="AB35" s="32"/>
      <c r="AC35" s="32"/>
      <c r="AD35" s="32"/>
    </row>
    <row r="36" spans="1:31" s="33" customFormat="1" ht="12.75" customHeight="1" x14ac:dyDescent="0.2">
      <c r="A36" s="1068"/>
      <c r="B36" s="899">
        <f t="shared" si="10"/>
        <v>2025</v>
      </c>
      <c r="C36" s="73">
        <f>C66</f>
        <v>0</v>
      </c>
      <c r="D36" s="73">
        <f>D66</f>
        <v>0</v>
      </c>
      <c r="E36" s="70"/>
      <c r="F36" s="70"/>
      <c r="G36" s="70"/>
      <c r="H36" s="70"/>
      <c r="I36" s="74"/>
      <c r="J36" s="70"/>
      <c r="K36" s="71">
        <f t="shared" si="11"/>
        <v>0</v>
      </c>
      <c r="L36" s="70"/>
      <c r="M36" s="85">
        <f t="shared" si="12"/>
        <v>0</v>
      </c>
      <c r="N36" s="32"/>
      <c r="O36" s="32"/>
      <c r="P36" s="32"/>
      <c r="Q36" s="32"/>
      <c r="R36" s="32"/>
      <c r="S36" s="32"/>
      <c r="T36" s="32"/>
      <c r="U36" s="32"/>
      <c r="V36" s="32"/>
      <c r="W36" s="32"/>
      <c r="X36" s="32"/>
      <c r="Y36" s="32"/>
      <c r="Z36" s="32"/>
      <c r="AA36" s="32"/>
      <c r="AB36" s="32"/>
      <c r="AC36" s="32"/>
      <c r="AD36" s="32"/>
    </row>
    <row r="37" spans="1:31" s="33" customFormat="1" ht="12.75" customHeight="1" x14ac:dyDescent="0.2">
      <c r="A37" s="1068"/>
      <c r="B37" s="899">
        <f t="shared" si="10"/>
        <v>2026</v>
      </c>
      <c r="C37" s="431"/>
      <c r="D37" s="73">
        <f>E66</f>
        <v>0</v>
      </c>
      <c r="E37" s="73">
        <f>F66</f>
        <v>0</v>
      </c>
      <c r="F37" s="70"/>
      <c r="G37" s="70"/>
      <c r="H37" s="70"/>
      <c r="I37" s="74"/>
      <c r="J37" s="70"/>
      <c r="K37" s="71">
        <f t="shared" si="11"/>
        <v>0</v>
      </c>
      <c r="L37" s="70"/>
      <c r="M37" s="85">
        <f t="shared" si="12"/>
        <v>0</v>
      </c>
      <c r="N37" s="64" t="s">
        <v>27</v>
      </c>
      <c r="O37" s="32"/>
      <c r="P37" s="32"/>
      <c r="Q37" s="32"/>
      <c r="R37" s="32"/>
      <c r="S37" s="32"/>
      <c r="T37" s="32"/>
      <c r="U37" s="32"/>
      <c r="V37" s="32"/>
      <c r="W37" s="32"/>
      <c r="X37" s="32"/>
      <c r="Y37" s="32"/>
      <c r="Z37" s="32"/>
      <c r="AA37" s="32"/>
      <c r="AB37" s="32"/>
      <c r="AC37" s="32"/>
      <c r="AD37" s="32"/>
    </row>
    <row r="38" spans="1:31" s="33" customFormat="1" ht="12.75" customHeight="1" x14ac:dyDescent="0.2">
      <c r="A38" s="1068"/>
      <c r="B38" s="900">
        <f t="shared" si="10"/>
        <v>2027</v>
      </c>
      <c r="C38" s="76"/>
      <c r="D38" s="76"/>
      <c r="E38" s="73">
        <f>G66</f>
        <v>0</v>
      </c>
      <c r="F38" s="73">
        <f>H66</f>
        <v>0</v>
      </c>
      <c r="G38" s="70"/>
      <c r="H38" s="70"/>
      <c r="I38" s="74"/>
      <c r="J38" s="70"/>
      <c r="K38" s="71">
        <f t="shared" si="11"/>
        <v>0</v>
      </c>
      <c r="L38" s="70"/>
      <c r="M38" s="85">
        <f t="shared" si="12"/>
        <v>0</v>
      </c>
      <c r="N38" s="64" t="s">
        <v>28</v>
      </c>
      <c r="O38" s="32"/>
      <c r="P38" s="32"/>
      <c r="Q38" s="32"/>
      <c r="R38" s="32"/>
      <c r="S38" s="32"/>
      <c r="T38" s="32"/>
      <c r="U38" s="32"/>
      <c r="V38" s="32"/>
      <c r="W38" s="32"/>
      <c r="X38" s="32"/>
      <c r="Y38" s="32"/>
      <c r="Z38" s="32"/>
      <c r="AA38" s="32"/>
      <c r="AB38" s="32"/>
      <c r="AC38" s="32"/>
      <c r="AD38" s="32"/>
    </row>
    <row r="39" spans="1:31" s="33" customFormat="1" ht="12.75" customHeight="1" x14ac:dyDescent="0.2">
      <c r="A39" s="1068"/>
      <c r="B39" s="899">
        <f t="shared" si="10"/>
        <v>2028</v>
      </c>
      <c r="C39" s="75"/>
      <c r="D39" s="70"/>
      <c r="E39" s="70"/>
      <c r="F39" s="73">
        <f>I66</f>
        <v>0</v>
      </c>
      <c r="G39" s="73">
        <f>J66</f>
        <v>0</v>
      </c>
      <c r="H39" s="70"/>
      <c r="I39" s="74"/>
      <c r="J39" s="70"/>
      <c r="K39" s="71">
        <f t="shared" si="11"/>
        <v>0</v>
      </c>
      <c r="L39" s="70"/>
      <c r="M39" s="85">
        <f t="shared" si="12"/>
        <v>0</v>
      </c>
      <c r="N39" s="32"/>
      <c r="O39" s="32"/>
      <c r="P39" s="32"/>
      <c r="Q39" s="32"/>
      <c r="R39" s="32"/>
      <c r="S39" s="32"/>
      <c r="T39" s="32"/>
      <c r="U39" s="32"/>
      <c r="V39" s="32"/>
      <c r="W39" s="32"/>
      <c r="X39" s="32"/>
      <c r="Y39" s="32"/>
      <c r="Z39" s="32"/>
      <c r="AA39" s="32"/>
      <c r="AB39" s="32"/>
      <c r="AC39" s="32"/>
      <c r="AD39" s="32"/>
    </row>
    <row r="40" spans="1:31" s="81" customFormat="1" ht="16.5" customHeight="1" x14ac:dyDescent="0.2">
      <c r="A40" s="1069"/>
      <c r="B40" s="111" t="s">
        <v>22</v>
      </c>
      <c r="C40" s="881">
        <f t="shared" ref="C40:I40" si="13">SUM(C33:C39)</f>
        <v>0</v>
      </c>
      <c r="D40" s="881">
        <f t="shared" si="13"/>
        <v>0</v>
      </c>
      <c r="E40" s="881">
        <f t="shared" si="13"/>
        <v>0</v>
      </c>
      <c r="F40" s="881">
        <f t="shared" si="13"/>
        <v>0</v>
      </c>
      <c r="G40" s="881">
        <f t="shared" si="13"/>
        <v>0</v>
      </c>
      <c r="H40" s="881">
        <f t="shared" si="13"/>
        <v>0</v>
      </c>
      <c r="I40" s="881">
        <f t="shared" si="13"/>
        <v>0</v>
      </c>
      <c r="J40" s="70"/>
      <c r="K40" s="79">
        <f>SUM(K33:K39)</f>
        <v>0</v>
      </c>
      <c r="L40" s="78"/>
      <c r="M40" s="79">
        <f>SUM(M33:M39)</f>
        <v>0</v>
      </c>
      <c r="N40" s="80"/>
      <c r="O40" s="80"/>
      <c r="P40" s="80"/>
      <c r="Q40" s="80"/>
      <c r="R40" s="80"/>
      <c r="S40" s="80"/>
      <c r="T40" s="80"/>
      <c r="U40" s="80"/>
      <c r="V40" s="80"/>
      <c r="W40" s="80"/>
      <c r="X40" s="80"/>
      <c r="Y40" s="80"/>
      <c r="Z40" s="80"/>
      <c r="AA40" s="80"/>
      <c r="AB40" s="80"/>
      <c r="AC40" s="80"/>
      <c r="AD40" s="80"/>
    </row>
    <row r="41" spans="1:31" x14ac:dyDescent="0.2">
      <c r="J41" s="70"/>
    </row>
    <row r="42" spans="1:31" ht="13.5" thickBot="1" x14ac:dyDescent="0.25">
      <c r="J42" s="70"/>
    </row>
    <row r="43" spans="1:31" s="33" customFormat="1" ht="21.75" customHeight="1" thickBot="1" x14ac:dyDescent="0.25">
      <c r="A43" s="1020" t="s">
        <v>125</v>
      </c>
      <c r="B43" s="1021"/>
      <c r="C43" s="1021"/>
      <c r="D43" s="1021"/>
      <c r="E43" s="1021"/>
      <c r="F43" s="1021"/>
      <c r="G43" s="1021"/>
      <c r="H43" s="1021"/>
      <c r="I43" s="1021"/>
      <c r="J43" s="1021"/>
      <c r="K43" s="1021"/>
      <c r="L43" s="1021"/>
      <c r="M43" s="1021"/>
      <c r="N43" s="1022"/>
      <c r="O43" s="32"/>
      <c r="P43" s="32"/>
      <c r="Q43" s="32"/>
      <c r="R43" s="32"/>
      <c r="S43" s="32"/>
      <c r="T43" s="32"/>
      <c r="U43" s="32"/>
      <c r="V43" s="32"/>
      <c r="W43" s="32"/>
      <c r="X43" s="32"/>
      <c r="Y43" s="32"/>
      <c r="Z43" s="32"/>
      <c r="AA43" s="32"/>
      <c r="AB43" s="32"/>
      <c r="AC43" s="32"/>
      <c r="AD43" s="32"/>
      <c r="AE43" s="32"/>
    </row>
    <row r="45" spans="1:31" x14ac:dyDescent="0.2">
      <c r="C45" s="61" t="s">
        <v>116</v>
      </c>
    </row>
    <row r="46" spans="1:31" x14ac:dyDescent="0.2">
      <c r="C46" s="61" t="s">
        <v>30</v>
      </c>
    </row>
    <row r="47" spans="1:31" ht="16.5" x14ac:dyDescent="0.2">
      <c r="C47" s="1008" t="s">
        <v>19</v>
      </c>
      <c r="D47" s="1009"/>
      <c r="E47" s="1009"/>
      <c r="F47" s="1009"/>
      <c r="G47" s="1009"/>
      <c r="H47" s="1009"/>
      <c r="I47" s="1010"/>
    </row>
    <row r="48" spans="1:31" x14ac:dyDescent="0.2">
      <c r="C48" s="5">
        <f t="shared" ref="C48:I48" si="14">+C32</f>
        <v>2022</v>
      </c>
      <c r="D48" s="5">
        <f t="shared" si="14"/>
        <v>2023</v>
      </c>
      <c r="E48" s="5">
        <f t="shared" si="14"/>
        <v>2024</v>
      </c>
      <c r="F48" s="5">
        <f t="shared" si="14"/>
        <v>2025</v>
      </c>
      <c r="G48" s="5">
        <f t="shared" si="14"/>
        <v>2026</v>
      </c>
      <c r="H48" s="5">
        <f t="shared" si="14"/>
        <v>2027</v>
      </c>
      <c r="I48" s="5">
        <f t="shared" si="14"/>
        <v>2028</v>
      </c>
      <c r="K48" s="5" t="s">
        <v>20</v>
      </c>
    </row>
    <row r="49" spans="1:33" ht="13.5" customHeight="1" x14ac:dyDescent="0.2">
      <c r="A49" s="1063" t="s">
        <v>119</v>
      </c>
      <c r="B49" s="86">
        <f t="shared" ref="B49:B55" si="15">+B33</f>
        <v>2022</v>
      </c>
      <c r="C49" s="73">
        <f>+C19</f>
        <v>0</v>
      </c>
      <c r="D49" s="68"/>
      <c r="E49" s="68"/>
      <c r="F49" s="68"/>
      <c r="G49" s="68"/>
      <c r="H49" s="68"/>
      <c r="I49" s="69"/>
      <c r="K49" s="87">
        <f t="shared" ref="K49:K55" si="16">SUM(C49:I49)</f>
        <v>0</v>
      </c>
    </row>
    <row r="50" spans="1:33" ht="13.5" customHeight="1" x14ac:dyDescent="0.2">
      <c r="A50" s="1064"/>
      <c r="B50" s="5">
        <f t="shared" si="15"/>
        <v>2023</v>
      </c>
      <c r="C50" s="73">
        <f>+C49+C34+C20</f>
        <v>0</v>
      </c>
      <c r="D50" s="73">
        <f>+D20</f>
        <v>0</v>
      </c>
      <c r="E50" s="88"/>
      <c r="F50" s="88"/>
      <c r="G50" s="88"/>
      <c r="H50" s="88"/>
      <c r="I50" s="89"/>
      <c r="K50" s="87">
        <f t="shared" si="16"/>
        <v>0</v>
      </c>
    </row>
    <row r="51" spans="1:33" ht="13.5" customHeight="1" x14ac:dyDescent="0.2">
      <c r="A51" s="1064"/>
      <c r="B51" s="5">
        <f t="shared" si="15"/>
        <v>2024</v>
      </c>
      <c r="C51" s="73">
        <f>+C50+C35+C21</f>
        <v>0</v>
      </c>
      <c r="D51" s="73">
        <f>+D50+D35+D21</f>
        <v>0</v>
      </c>
      <c r="E51" s="73">
        <f>+E21</f>
        <v>0</v>
      </c>
      <c r="F51" s="70"/>
      <c r="G51" s="70"/>
      <c r="H51" s="70"/>
      <c r="I51" s="74"/>
      <c r="K51" s="87">
        <f t="shared" si="16"/>
        <v>0</v>
      </c>
    </row>
    <row r="52" spans="1:33" ht="13.5" customHeight="1" x14ac:dyDescent="0.2">
      <c r="A52" s="1064"/>
      <c r="B52" s="5">
        <f t="shared" si="15"/>
        <v>2025</v>
      </c>
      <c r="C52" s="73">
        <f>+C51+C36+C22</f>
        <v>0</v>
      </c>
      <c r="D52" s="73">
        <f>+D51+D36+D22</f>
        <v>0</v>
      </c>
      <c r="E52" s="73">
        <f>+E51+E36+E22</f>
        <v>0</v>
      </c>
      <c r="F52" s="73">
        <f>+F22</f>
        <v>0</v>
      </c>
      <c r="G52" s="70"/>
      <c r="H52" s="70"/>
      <c r="I52" s="74"/>
      <c r="K52" s="87">
        <f t="shared" si="16"/>
        <v>0</v>
      </c>
    </row>
    <row r="53" spans="1:33" ht="13.5" customHeight="1" x14ac:dyDescent="0.2">
      <c r="A53" s="1064"/>
      <c r="B53" s="5">
        <f t="shared" si="15"/>
        <v>2026</v>
      </c>
      <c r="C53" s="431"/>
      <c r="D53" s="73">
        <f>+D52+D37+D23</f>
        <v>0</v>
      </c>
      <c r="E53" s="73">
        <f>+E52+E37+E23</f>
        <v>0</v>
      </c>
      <c r="F53" s="73">
        <f>+F52+F37+F23</f>
        <v>0</v>
      </c>
      <c r="G53" s="73">
        <f>+G23</f>
        <v>0</v>
      </c>
      <c r="H53" s="70"/>
      <c r="I53" s="74"/>
      <c r="K53" s="87">
        <f t="shared" si="16"/>
        <v>0</v>
      </c>
    </row>
    <row r="54" spans="1:33" ht="13.5" customHeight="1" x14ac:dyDescent="0.2">
      <c r="A54" s="1064"/>
      <c r="B54" s="5">
        <f t="shared" si="15"/>
        <v>2027</v>
      </c>
      <c r="C54" s="432"/>
      <c r="D54" s="76"/>
      <c r="E54" s="73">
        <f>+E53+E38+E24</f>
        <v>0</v>
      </c>
      <c r="F54" s="73">
        <f>+F53+F38+F24</f>
        <v>0</v>
      </c>
      <c r="G54" s="73">
        <f>+G53+G38+G24</f>
        <v>0</v>
      </c>
      <c r="H54" s="73">
        <f>+H24</f>
        <v>0</v>
      </c>
      <c r="I54" s="74"/>
      <c r="K54" s="87">
        <f t="shared" si="16"/>
        <v>0</v>
      </c>
    </row>
    <row r="55" spans="1:33" ht="13.5" customHeight="1" x14ac:dyDescent="0.2">
      <c r="A55" s="1065"/>
      <c r="B55" s="5">
        <f t="shared" si="15"/>
        <v>2028</v>
      </c>
      <c r="C55" s="901"/>
      <c r="D55" s="902"/>
      <c r="E55" s="902"/>
      <c r="F55" s="73">
        <f>+F54+F39+F25</f>
        <v>0</v>
      </c>
      <c r="G55" s="73">
        <f>+G54+G39+G25</f>
        <v>0</v>
      </c>
      <c r="H55" s="73">
        <f>+H54+H39+H25</f>
        <v>0</v>
      </c>
      <c r="I55" s="73">
        <f>+I25</f>
        <v>0</v>
      </c>
      <c r="K55" s="87">
        <f t="shared" si="16"/>
        <v>0</v>
      </c>
    </row>
    <row r="56" spans="1:33" x14ac:dyDescent="0.2">
      <c r="C56" s="61"/>
    </row>
    <row r="57" spans="1:33" ht="13.5" thickBot="1" x14ac:dyDescent="0.25">
      <c r="C57" s="61"/>
    </row>
    <row r="58" spans="1:33" s="33" customFormat="1" ht="22.5" customHeight="1" thickBot="1" x14ac:dyDescent="0.25">
      <c r="A58" s="1020" t="s">
        <v>284</v>
      </c>
      <c r="B58" s="1021"/>
      <c r="C58" s="1021"/>
      <c r="D58" s="1021"/>
      <c r="E58" s="1021"/>
      <c r="F58" s="1021"/>
      <c r="G58" s="1021"/>
      <c r="H58" s="1021"/>
      <c r="I58" s="1021"/>
      <c r="J58" s="1021"/>
      <c r="K58" s="1021"/>
      <c r="L58" s="1021"/>
      <c r="M58" s="1021"/>
      <c r="N58" s="1022"/>
      <c r="P58" s="32"/>
      <c r="Q58" s="32"/>
      <c r="R58" s="32"/>
      <c r="S58" s="32"/>
      <c r="T58" s="32"/>
      <c r="U58" s="32"/>
      <c r="V58" s="32"/>
      <c r="W58" s="32"/>
      <c r="X58" s="32"/>
      <c r="Y58" s="32"/>
      <c r="Z58" s="32"/>
      <c r="AA58" s="32"/>
      <c r="AB58" s="32"/>
      <c r="AC58" s="32"/>
      <c r="AD58" s="32"/>
      <c r="AE58" s="32"/>
      <c r="AF58" s="32"/>
      <c r="AG58" s="32"/>
    </row>
    <row r="59" spans="1:33" x14ac:dyDescent="0.2">
      <c r="A59" s="25"/>
      <c r="B59" s="25"/>
      <c r="C59" s="25"/>
      <c r="D59" s="25"/>
      <c r="E59" s="25"/>
      <c r="F59" s="25"/>
      <c r="G59" s="25"/>
      <c r="H59" s="25"/>
      <c r="I59" s="25"/>
      <c r="J59" s="25"/>
      <c r="K59" s="25"/>
      <c r="L59" s="25"/>
      <c r="M59" s="25"/>
    </row>
    <row r="60" spans="1:33" s="25" customFormat="1" x14ac:dyDescent="0.2">
      <c r="B60" s="107"/>
      <c r="C60" s="108"/>
      <c r="D60" s="109"/>
      <c r="E60" s="109"/>
      <c r="F60" s="109"/>
      <c r="L60" s="50"/>
    </row>
    <row r="61" spans="1:33" s="25" customFormat="1" x14ac:dyDescent="0.2">
      <c r="C61" s="110" t="s">
        <v>32</v>
      </c>
      <c r="K61" s="50"/>
    </row>
    <row r="62" spans="1:33" s="25" customFormat="1" ht="13.5" thickBot="1" x14ac:dyDescent="0.25">
      <c r="C62" s="110" t="s">
        <v>33</v>
      </c>
      <c r="K62" s="50"/>
    </row>
    <row r="63" spans="1:33" s="25" customFormat="1" ht="45.75" customHeight="1" x14ac:dyDescent="0.2">
      <c r="A63" s="418" t="s">
        <v>367</v>
      </c>
      <c r="B63" s="410"/>
      <c r="C63" s="409"/>
      <c r="D63" s="410"/>
      <c r="E63" s="413"/>
      <c r="F63" s="410"/>
      <c r="G63" s="413"/>
      <c r="H63" s="410"/>
      <c r="I63" s="413"/>
      <c r="J63" s="410"/>
      <c r="K63" s="50"/>
    </row>
    <row r="64" spans="1:33" s="25" customFormat="1" ht="16.5" customHeight="1" x14ac:dyDescent="0.2">
      <c r="A64" s="419" t="s">
        <v>353</v>
      </c>
      <c r="B64" s="417"/>
      <c r="C64" s="1034">
        <v>2025</v>
      </c>
      <c r="D64" s="1035"/>
      <c r="E64" s="1034">
        <f>C64+1</f>
        <v>2026</v>
      </c>
      <c r="F64" s="1035"/>
      <c r="G64" s="1034">
        <f t="shared" ref="G64" si="17">E64+1</f>
        <v>2027</v>
      </c>
      <c r="H64" s="1035"/>
      <c r="I64" s="1034">
        <f>G64+1</f>
        <v>2028</v>
      </c>
      <c r="J64" s="1035"/>
      <c r="K64" s="50"/>
    </row>
    <row r="65" spans="1:12" s="25" customFormat="1" ht="13.5" thickBot="1" x14ac:dyDescent="0.25">
      <c r="A65" s="420" t="s">
        <v>351</v>
      </c>
      <c r="B65" s="417"/>
      <c r="C65" s="411">
        <f>C64-3</f>
        <v>2022</v>
      </c>
      <c r="D65" s="412">
        <f>C64-2</f>
        <v>2023</v>
      </c>
      <c r="E65" s="411">
        <f>E64-3</f>
        <v>2023</v>
      </c>
      <c r="F65" s="412">
        <f>E64-2</f>
        <v>2024</v>
      </c>
      <c r="G65" s="411">
        <f>G64-3</f>
        <v>2024</v>
      </c>
      <c r="H65" s="412">
        <f>G64-2</f>
        <v>2025</v>
      </c>
      <c r="I65" s="411">
        <f>I64-3</f>
        <v>2025</v>
      </c>
      <c r="J65" s="412">
        <f>I64-2</f>
        <v>2026</v>
      </c>
      <c r="K65" s="50"/>
    </row>
    <row r="66" spans="1:12" s="25" customFormat="1" ht="24" customHeight="1" thickBot="1" x14ac:dyDescent="0.25">
      <c r="A66" s="415"/>
      <c r="B66" s="353"/>
      <c r="C66" s="628">
        <f>-0.5*INDEX($C$8:$I$8,1,MATCH(C65,$C$7:$I$7,0))</f>
        <v>0</v>
      </c>
      <c r="D66" s="629">
        <f t="shared" ref="D66:J66" si="18">-0.5*INDEX($C$8:$I$8,1,MATCH(D65,$C$7:$I$7,0))</f>
        <v>0</v>
      </c>
      <c r="E66" s="628">
        <f t="shared" si="18"/>
        <v>0</v>
      </c>
      <c r="F66" s="629">
        <f t="shared" si="18"/>
        <v>0</v>
      </c>
      <c r="G66" s="628">
        <f t="shared" si="18"/>
        <v>0</v>
      </c>
      <c r="H66" s="629">
        <f t="shared" si="18"/>
        <v>0</v>
      </c>
      <c r="I66" s="628">
        <f t="shared" si="18"/>
        <v>0</v>
      </c>
      <c r="J66" s="629">
        <f t="shared" si="18"/>
        <v>0</v>
      </c>
      <c r="K66" s="50"/>
    </row>
    <row r="67" spans="1:12" s="25" customFormat="1" x14ac:dyDescent="0.2">
      <c r="C67" s="104"/>
      <c r="D67" s="104"/>
      <c r="E67" s="104"/>
      <c r="F67" s="104"/>
      <c r="G67" s="104"/>
      <c r="H67" s="104"/>
      <c r="I67" s="104"/>
      <c r="J67" s="104"/>
      <c r="K67" s="50"/>
    </row>
    <row r="68" spans="1:12" s="25" customFormat="1" x14ac:dyDescent="0.2">
      <c r="A68" s="380"/>
      <c r="B68" s="54"/>
      <c r="C68" s="54"/>
      <c r="D68" s="54"/>
      <c r="E68" s="54"/>
      <c r="F68" s="54"/>
      <c r="G68" s="54"/>
      <c r="H68" s="54"/>
      <c r="I68" s="54"/>
      <c r="J68" s="54"/>
      <c r="K68" s="54"/>
      <c r="L68" s="54"/>
    </row>
    <row r="69" spans="1:12" s="25" customFormat="1" x14ac:dyDescent="0.2">
      <c r="A69" s="380"/>
      <c r="B69" s="54"/>
      <c r="D69" s="106"/>
      <c r="E69" s="106"/>
      <c r="F69" s="106"/>
      <c r="G69" s="106"/>
      <c r="H69" s="106"/>
      <c r="I69" s="106"/>
      <c r="J69" s="106"/>
      <c r="K69" s="50"/>
    </row>
    <row r="70" spans="1:12" s="25" customFormat="1" x14ac:dyDescent="0.2">
      <c r="K70" s="50"/>
    </row>
    <row r="71" spans="1:12" s="25" customFormat="1" ht="40.5" customHeight="1" x14ac:dyDescent="0.2">
      <c r="A71" s="903" t="s">
        <v>124</v>
      </c>
      <c r="K71" s="50"/>
    </row>
    <row r="72" spans="1:12" s="25" customFormat="1" ht="16.5" customHeight="1" x14ac:dyDescent="0.2">
      <c r="A72" s="34">
        <v>2025</v>
      </c>
      <c r="B72" s="904">
        <f>C66+D66</f>
        <v>0</v>
      </c>
      <c r="C72" s="110" t="s">
        <v>32</v>
      </c>
      <c r="K72" s="50"/>
    </row>
    <row r="73" spans="1:12" s="25" customFormat="1" ht="16.5" customHeight="1" x14ac:dyDescent="0.2">
      <c r="A73" s="34">
        <f>A72+1</f>
        <v>2026</v>
      </c>
      <c r="B73" s="904">
        <f>E66+F66</f>
        <v>0</v>
      </c>
      <c r="C73" s="110" t="s">
        <v>33</v>
      </c>
      <c r="K73" s="50"/>
    </row>
    <row r="74" spans="1:12" s="25" customFormat="1" ht="16.5" customHeight="1" x14ac:dyDescent="0.2">
      <c r="A74" s="34">
        <f t="shared" ref="A74:A75" si="19">A73+1</f>
        <v>2027</v>
      </c>
      <c r="B74" s="904">
        <f>G66+H66</f>
        <v>0</v>
      </c>
      <c r="C74" s="110"/>
      <c r="K74" s="50"/>
    </row>
    <row r="75" spans="1:12" s="25" customFormat="1" ht="16.5" customHeight="1" x14ac:dyDescent="0.2">
      <c r="A75" s="34">
        <f t="shared" si="19"/>
        <v>2028</v>
      </c>
      <c r="B75" s="904">
        <f>I66+J66</f>
        <v>0</v>
      </c>
      <c r="C75" s="110"/>
      <c r="K75" s="50"/>
    </row>
    <row r="76" spans="1:12" s="25" customFormat="1" x14ac:dyDescent="0.2">
      <c r="K76" s="50"/>
    </row>
  </sheetData>
  <sheetProtection algorithmName="SHA-512" hashValue="gOnfUHzp9Jnxb+VBaqfPTaN1zBO+8oHrSuClc6zCWWqsdURkB8lgaVj6rcXEZp7+fqWTmS2iRGx2SfpcPQADyg==" saltValue="nHps7OUiVInRV44Lkusxlg==" spinCount="100000" sheet="1" objects="1" scenarios="1"/>
  <mergeCells count="17">
    <mergeCell ref="A18:B18"/>
    <mergeCell ref="A19:A26"/>
    <mergeCell ref="C31:I31"/>
    <mergeCell ref="C64:D64"/>
    <mergeCell ref="E64:F64"/>
    <mergeCell ref="G64:H64"/>
    <mergeCell ref="I64:J64"/>
    <mergeCell ref="A33:A40"/>
    <mergeCell ref="A43:N43"/>
    <mergeCell ref="C47:I47"/>
    <mergeCell ref="A49:A55"/>
    <mergeCell ref="A58:N58"/>
    <mergeCell ref="A1:M1"/>
    <mergeCell ref="A4:M4"/>
    <mergeCell ref="C6:I6"/>
    <mergeCell ref="A13:N13"/>
    <mergeCell ref="C17:I17"/>
  </mergeCells>
  <pageMargins left="0.78740157480314965" right="0.78740157480314965" top="0.98425196850393704" bottom="0.98425196850393704" header="0.51181102362204722" footer="0.51181102362204722"/>
  <pageSetup paperSize="8" scale="71" orientation="landscape" r:id="rId1"/>
  <headerFooter alignWithMargins="0">
    <oddFooter>&amp;CPage &amp;P</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AE8C5-4723-4A05-9272-3E6FCF1421D1}">
  <sheetPr published="0" codeName="Blad20">
    <tabColor theme="6" tint="0.59999389629810485"/>
  </sheetPr>
  <dimension ref="A1"/>
  <sheetViews>
    <sheetView workbookViewId="0"/>
  </sheetViews>
  <sheetFormatPr defaultColWidth="8.7109375" defaultRowHeight="12.75" x14ac:dyDescent="0.2"/>
  <cols>
    <col min="1" max="16384" width="8.7109375" style="4"/>
  </cols>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9BF1B-EEC6-4B5E-AF15-EC56F417B360}">
  <sheetPr>
    <pageSetUpPr fitToPage="1"/>
  </sheetPr>
  <dimension ref="A1:O822"/>
  <sheetViews>
    <sheetView zoomScaleNormal="100" workbookViewId="0">
      <selection activeCell="G31" sqref="G31"/>
    </sheetView>
  </sheetViews>
  <sheetFormatPr defaultColWidth="9.28515625" defaultRowHeight="12.75" x14ac:dyDescent="0.2"/>
  <cols>
    <col min="1" max="1" width="65.28515625" style="322" customWidth="1"/>
    <col min="2" max="3" width="25.7109375" style="322" customWidth="1"/>
    <col min="4" max="31" width="9.28515625" style="322"/>
    <col min="32" max="32" width="13.5703125" style="322" customWidth="1"/>
    <col min="33" max="16384" width="9.28515625" style="322"/>
  </cols>
  <sheetData>
    <row r="1" spans="1:15" s="10" customFormat="1" ht="16.5" thickBot="1" x14ac:dyDescent="0.25">
      <c r="A1" s="1118" t="s">
        <v>299</v>
      </c>
      <c r="B1" s="1119"/>
      <c r="C1" s="1119"/>
      <c r="D1" s="1119"/>
      <c r="E1" s="1120"/>
      <c r="F1" s="318"/>
      <c r="G1" s="318"/>
      <c r="H1" s="318"/>
      <c r="I1" s="318"/>
      <c r="J1" s="318"/>
      <c r="K1" s="318"/>
      <c r="L1" s="318"/>
    </row>
    <row r="2" spans="1:15" s="10" customFormat="1" ht="13.5" thickBot="1" x14ac:dyDescent="0.25"/>
    <row r="3" spans="1:15" s="10" customFormat="1" ht="13.5" thickBot="1" x14ac:dyDescent="0.25">
      <c r="A3" s="10" t="s">
        <v>12</v>
      </c>
      <c r="B3" s="319" t="s">
        <v>13</v>
      </c>
      <c r="C3" s="320">
        <f>+TITELBLAD!F13</f>
        <v>2025</v>
      </c>
    </row>
    <row r="4" spans="1:15" s="10" customFormat="1" ht="13.5" thickBot="1" x14ac:dyDescent="0.25">
      <c r="B4" s="319" t="s">
        <v>14</v>
      </c>
      <c r="C4" s="320">
        <f>+TITELBLAD!F14</f>
        <v>2028</v>
      </c>
    </row>
    <row r="5" spans="1:15" s="10" customFormat="1" ht="13.5" thickBot="1" x14ac:dyDescent="0.25">
      <c r="B5" s="319"/>
    </row>
    <row r="6" spans="1:15" s="10" customFormat="1" ht="13.5" thickBot="1" x14ac:dyDescent="0.25">
      <c r="A6" s="324" t="s">
        <v>83</v>
      </c>
      <c r="B6" s="321">
        <f>+TITELBLAD!F16</f>
        <v>2025</v>
      </c>
      <c r="C6" s="320" t="str">
        <f>+TITELBLAD!G16</f>
        <v>ex-post</v>
      </c>
    </row>
    <row r="7" spans="1:15" s="10" customFormat="1" x14ac:dyDescent="0.2"/>
    <row r="8" spans="1:15" s="10" customFormat="1" x14ac:dyDescent="0.2"/>
    <row r="9" spans="1:15" s="10" customFormat="1" ht="13.5" thickBot="1" x14ac:dyDescent="0.25">
      <c r="A9" s="324" t="s">
        <v>15</v>
      </c>
    </row>
    <row r="10" spans="1:15" ht="13.5" thickBot="1" x14ac:dyDescent="0.25">
      <c r="A10" s="1114" t="str">
        <f>+TITELBLAD!D7</f>
        <v>NAAM DNB</v>
      </c>
      <c r="B10" s="1115"/>
      <c r="C10" s="10"/>
      <c r="D10" s="10"/>
      <c r="E10" s="10"/>
      <c r="F10" s="10"/>
      <c r="G10" s="10"/>
      <c r="H10" s="10"/>
      <c r="I10" s="10"/>
      <c r="J10" s="10"/>
      <c r="K10" s="10"/>
      <c r="L10" s="10"/>
      <c r="M10" s="10"/>
      <c r="N10" s="10"/>
      <c r="O10" s="10"/>
    </row>
    <row r="11" spans="1:15" s="10" customFormat="1" x14ac:dyDescent="0.2"/>
    <row r="12" spans="1:15" s="10" customFormat="1" ht="13.5" thickBot="1" x14ac:dyDescent="0.25">
      <c r="A12" s="324" t="s">
        <v>204</v>
      </c>
    </row>
    <row r="13" spans="1:15" ht="13.5" thickBot="1" x14ac:dyDescent="0.25">
      <c r="A13" s="1114" t="str">
        <f>+TITELBLAD!D10</f>
        <v>elektriciteit</v>
      </c>
      <c r="B13" s="1115"/>
      <c r="C13" s="10"/>
      <c r="D13" s="10"/>
      <c r="E13" s="10"/>
      <c r="F13" s="10"/>
      <c r="G13" s="10"/>
      <c r="H13" s="10"/>
      <c r="I13" s="10"/>
      <c r="J13" s="10"/>
      <c r="K13" s="10"/>
      <c r="L13" s="10"/>
      <c r="M13" s="10"/>
      <c r="N13" s="10"/>
      <c r="O13" s="10"/>
    </row>
    <row r="14" spans="1:15" s="10" customFormat="1" x14ac:dyDescent="0.2"/>
    <row r="15" spans="1:15" s="10" customFormat="1" x14ac:dyDescent="0.2">
      <c r="D15" s="323"/>
    </row>
    <row r="16" spans="1:15" s="10" customFormat="1" x14ac:dyDescent="0.2">
      <c r="A16" s="324" t="s">
        <v>310</v>
      </c>
      <c r="D16" s="323"/>
      <c r="E16" s="323"/>
      <c r="F16" s="323"/>
    </row>
    <row r="17" spans="1:3" s="10" customFormat="1" x14ac:dyDescent="0.2"/>
    <row r="18" spans="1:3" s="10" customFormat="1" x14ac:dyDescent="0.2">
      <c r="B18" s="325" t="s">
        <v>0</v>
      </c>
      <c r="C18" s="326" t="s">
        <v>1</v>
      </c>
    </row>
    <row r="19" spans="1:3" s="10" customFormat="1" x14ac:dyDescent="0.2">
      <c r="A19" s="327" t="s">
        <v>17</v>
      </c>
      <c r="B19" s="328">
        <f>+B6</f>
        <v>2025</v>
      </c>
      <c r="C19" s="329">
        <f>+B6</f>
        <v>2025</v>
      </c>
    </row>
    <row r="20" spans="1:3" s="10" customFormat="1" ht="33" customHeight="1" x14ac:dyDescent="0.2">
      <c r="A20" s="330" t="s">
        <v>201</v>
      </c>
      <c r="B20" s="331">
        <f>+'T10'!C15</f>
        <v>0</v>
      </c>
      <c r="C20" s="332">
        <f>+'T10'!D15</f>
        <v>0</v>
      </c>
    </row>
    <row r="21" spans="1:3" s="10" customFormat="1" ht="33" customHeight="1" x14ac:dyDescent="0.2">
      <c r="A21" s="333" t="s">
        <v>312</v>
      </c>
      <c r="B21" s="331">
        <f>+'T11'!C14</f>
        <v>0</v>
      </c>
      <c r="C21" s="332">
        <f>+'T11'!D14</f>
        <v>0</v>
      </c>
    </row>
    <row r="22" spans="1:3" s="10" customFormat="1" x14ac:dyDescent="0.2">
      <c r="A22" s="334"/>
      <c r="B22" s="331"/>
      <c r="C22" s="332"/>
    </row>
    <row r="23" spans="1:3" s="10" customFormat="1" ht="32.1" customHeight="1" x14ac:dyDescent="0.2">
      <c r="A23" s="335" t="s">
        <v>286</v>
      </c>
      <c r="B23" s="336">
        <f>+SUM(B20:B21)</f>
        <v>0</v>
      </c>
      <c r="C23" s="337">
        <f>+SUM(C20:C21)</f>
        <v>0</v>
      </c>
    </row>
    <row r="24" spans="1:3" s="10" customFormat="1" x14ac:dyDescent="0.2">
      <c r="A24" s="338"/>
      <c r="B24" s="339"/>
      <c r="C24" s="340"/>
    </row>
    <row r="25" spans="1:3" s="10" customFormat="1" ht="32.1" customHeight="1" x14ac:dyDescent="0.2">
      <c r="A25" s="1116" t="s">
        <v>202</v>
      </c>
      <c r="B25" s="1117"/>
      <c r="C25" s="337">
        <f>+C23-B23</f>
        <v>0</v>
      </c>
    </row>
    <row r="26" spans="1:3" s="10" customFormat="1" x14ac:dyDescent="0.2">
      <c r="C26" s="101" t="s">
        <v>65</v>
      </c>
    </row>
    <row r="27" spans="1:3" s="10" customFormat="1" x14ac:dyDescent="0.2">
      <c r="C27" s="101" t="s">
        <v>66</v>
      </c>
    </row>
    <row r="28" spans="1:3" s="10" customFormat="1" x14ac:dyDescent="0.2"/>
    <row r="29" spans="1:3" s="10" customFormat="1" x14ac:dyDescent="0.2"/>
    <row r="30" spans="1:3" s="10" customFormat="1" x14ac:dyDescent="0.2">
      <c r="B30" s="325" t="s">
        <v>0</v>
      </c>
      <c r="C30" s="326" t="s">
        <v>1</v>
      </c>
    </row>
    <row r="31" spans="1:3" s="10" customFormat="1" x14ac:dyDescent="0.2">
      <c r="A31" s="327" t="s">
        <v>17</v>
      </c>
      <c r="B31" s="328">
        <f>+B19</f>
        <v>2025</v>
      </c>
      <c r="C31" s="329">
        <f>+C19</f>
        <v>2025</v>
      </c>
    </row>
    <row r="32" spans="1:3" s="10" customFormat="1" ht="33" customHeight="1" x14ac:dyDescent="0.2">
      <c r="A32" s="434" t="s">
        <v>369</v>
      </c>
      <c r="B32" s="442">
        <f>IF(A13="elektriciteit",T12A!C4+T12B!C4,IF('T9 - Overzicht'!A13="aardgas",T12C!C4+T12D!C4,"FOUT"))</f>
        <v>0</v>
      </c>
      <c r="C32" s="443">
        <f>IF(A13="elektriciteit",T12A!D4+T12B!D4,IF('T9 - Overzicht'!A13="aardgas",T12C!D4+T12D!D4,"FOUT"))</f>
        <v>0</v>
      </c>
    </row>
    <row r="33" spans="1:3" s="10" customFormat="1" ht="33" customHeight="1" x14ac:dyDescent="0.2">
      <c r="A33" s="334" t="s">
        <v>235</v>
      </c>
      <c r="B33" s="442">
        <f>+'T13'!D34</f>
        <v>0</v>
      </c>
      <c r="C33" s="443">
        <f>+'T13'!E34</f>
        <v>0</v>
      </c>
    </row>
    <row r="34" spans="1:3" s="10" customFormat="1" x14ac:dyDescent="0.2">
      <c r="A34" s="334"/>
      <c r="B34" s="331"/>
      <c r="C34" s="332"/>
    </row>
    <row r="35" spans="1:3" s="10" customFormat="1" ht="32.1" customHeight="1" x14ac:dyDescent="0.2">
      <c r="A35" s="335" t="s">
        <v>285</v>
      </c>
      <c r="B35" s="336">
        <f>+B32+B33</f>
        <v>0</v>
      </c>
      <c r="C35" s="337">
        <f>+C33+C32</f>
        <v>0</v>
      </c>
    </row>
    <row r="36" spans="1:3" s="10" customFormat="1" x14ac:dyDescent="0.2">
      <c r="A36" s="338"/>
      <c r="B36" s="339"/>
      <c r="C36" s="340"/>
    </row>
    <row r="37" spans="1:3" s="10" customFormat="1" ht="32.1" customHeight="1" x14ac:dyDescent="0.2">
      <c r="A37" s="1116" t="s">
        <v>205</v>
      </c>
      <c r="B37" s="1117"/>
      <c r="C37" s="337">
        <f>+C35-B35</f>
        <v>0</v>
      </c>
    </row>
    <row r="38" spans="1:3" s="10" customFormat="1" x14ac:dyDescent="0.2">
      <c r="C38" s="101" t="s">
        <v>65</v>
      </c>
    </row>
    <row r="39" spans="1:3" s="10" customFormat="1" x14ac:dyDescent="0.2">
      <c r="C39" s="101" t="s">
        <v>66</v>
      </c>
    </row>
    <row r="40" spans="1:3" s="10" customFormat="1" x14ac:dyDescent="0.2"/>
    <row r="41" spans="1:3" s="10" customFormat="1" x14ac:dyDescent="0.2"/>
    <row r="42" spans="1:3" s="10" customFormat="1" x14ac:dyDescent="0.2"/>
    <row r="43" spans="1:3" s="10" customFormat="1" x14ac:dyDescent="0.2"/>
    <row r="44" spans="1:3" s="10" customFormat="1" x14ac:dyDescent="0.2"/>
    <row r="45" spans="1:3" s="10" customFormat="1" x14ac:dyDescent="0.2"/>
    <row r="46" spans="1:3" s="10" customFormat="1" x14ac:dyDescent="0.2"/>
    <row r="47" spans="1:3" s="10" customFormat="1" x14ac:dyDescent="0.2"/>
    <row r="48" spans="1:3" s="10" customFormat="1" x14ac:dyDescent="0.2"/>
    <row r="49" s="10" customFormat="1" x14ac:dyDescent="0.2"/>
    <row r="50" s="10" customFormat="1" x14ac:dyDescent="0.2"/>
    <row r="51" s="10" customFormat="1" x14ac:dyDescent="0.2"/>
    <row r="52" s="10" customFormat="1" x14ac:dyDescent="0.2"/>
    <row r="53" s="10" customFormat="1" x14ac:dyDescent="0.2"/>
    <row r="54" s="10" customFormat="1" x14ac:dyDescent="0.2"/>
    <row r="55" s="10" customFormat="1" x14ac:dyDescent="0.2"/>
    <row r="56" s="10" customFormat="1" x14ac:dyDescent="0.2"/>
    <row r="57" s="10" customFormat="1" x14ac:dyDescent="0.2"/>
    <row r="58" s="10" customFormat="1" x14ac:dyDescent="0.2"/>
    <row r="59" s="10" customFormat="1" x14ac:dyDescent="0.2"/>
    <row r="60" s="10" customFormat="1" x14ac:dyDescent="0.2"/>
    <row r="61" s="10" customFormat="1" x14ac:dyDescent="0.2"/>
    <row r="62" s="10" customFormat="1" x14ac:dyDescent="0.2"/>
    <row r="63" s="10" customFormat="1" x14ac:dyDescent="0.2"/>
    <row r="64" s="10" customFormat="1" x14ac:dyDescent="0.2"/>
    <row r="65" s="10" customFormat="1" x14ac:dyDescent="0.2"/>
    <row r="66" s="10" customFormat="1" x14ac:dyDescent="0.2"/>
    <row r="67" s="10" customFormat="1" x14ac:dyDescent="0.2"/>
    <row r="68" s="10" customFormat="1" x14ac:dyDescent="0.2"/>
    <row r="69" s="10" customFormat="1" x14ac:dyDescent="0.2"/>
    <row r="70" s="10" customFormat="1" x14ac:dyDescent="0.2"/>
    <row r="71" s="10" customFormat="1" x14ac:dyDescent="0.2"/>
    <row r="72" s="10" customFormat="1" x14ac:dyDescent="0.2"/>
    <row r="73" s="10" customFormat="1" x14ac:dyDescent="0.2"/>
    <row r="74" s="10" customFormat="1" x14ac:dyDescent="0.2"/>
    <row r="75" s="10" customFormat="1" x14ac:dyDescent="0.2"/>
    <row r="76" s="10" customFormat="1" x14ac:dyDescent="0.2"/>
    <row r="77" s="10" customFormat="1" x14ac:dyDescent="0.2"/>
    <row r="78" s="10" customFormat="1" x14ac:dyDescent="0.2"/>
    <row r="79" s="10" customFormat="1" x14ac:dyDescent="0.2"/>
    <row r="80" s="10" customFormat="1" x14ac:dyDescent="0.2"/>
    <row r="81" s="10" customFormat="1" x14ac:dyDescent="0.2"/>
    <row r="82" s="10" customFormat="1" x14ac:dyDescent="0.2"/>
    <row r="83" s="10" customFormat="1" x14ac:dyDescent="0.2"/>
    <row r="84" s="10" customFormat="1" x14ac:dyDescent="0.2"/>
    <row r="85" s="10" customFormat="1" x14ac:dyDescent="0.2"/>
    <row r="86" s="10" customFormat="1" x14ac:dyDescent="0.2"/>
    <row r="87" s="10" customFormat="1" x14ac:dyDescent="0.2"/>
    <row r="88" s="10" customFormat="1" x14ac:dyDescent="0.2"/>
    <row r="89" s="10" customFormat="1" x14ac:dyDescent="0.2"/>
    <row r="90" s="10" customFormat="1" x14ac:dyDescent="0.2"/>
    <row r="91" s="10" customFormat="1" x14ac:dyDescent="0.2"/>
    <row r="92" s="10" customFormat="1" x14ac:dyDescent="0.2"/>
    <row r="93" s="10" customFormat="1" x14ac:dyDescent="0.2"/>
    <row r="94" s="10" customFormat="1" x14ac:dyDescent="0.2"/>
    <row r="95" s="10" customFormat="1" x14ac:dyDescent="0.2"/>
    <row r="96" s="10" customFormat="1" x14ac:dyDescent="0.2"/>
    <row r="97" s="10" customFormat="1" x14ac:dyDescent="0.2"/>
    <row r="98" s="10" customFormat="1" x14ac:dyDescent="0.2"/>
    <row r="99" s="10" customFormat="1" x14ac:dyDescent="0.2"/>
    <row r="100" s="10" customFormat="1" x14ac:dyDescent="0.2"/>
    <row r="101" s="10" customFormat="1" x14ac:dyDescent="0.2"/>
    <row r="102" s="10" customFormat="1" x14ac:dyDescent="0.2"/>
    <row r="103" s="10" customFormat="1" x14ac:dyDescent="0.2"/>
    <row r="104" s="10" customFormat="1" x14ac:dyDescent="0.2"/>
    <row r="105" s="10" customFormat="1" x14ac:dyDescent="0.2"/>
    <row r="106" s="10" customFormat="1" x14ac:dyDescent="0.2"/>
    <row r="107" s="10" customFormat="1" x14ac:dyDescent="0.2"/>
    <row r="108" s="10" customFormat="1" x14ac:dyDescent="0.2"/>
    <row r="109" s="10" customFormat="1" x14ac:dyDescent="0.2"/>
    <row r="110" s="10" customFormat="1" x14ac:dyDescent="0.2"/>
    <row r="111" s="10" customFormat="1" x14ac:dyDescent="0.2"/>
    <row r="112" s="10" customFormat="1" x14ac:dyDescent="0.2"/>
    <row r="113" s="10" customFormat="1" x14ac:dyDescent="0.2"/>
    <row r="114" s="10" customFormat="1" x14ac:dyDescent="0.2"/>
    <row r="115" s="10" customFormat="1" x14ac:dyDescent="0.2"/>
    <row r="116" s="10" customFormat="1" x14ac:dyDescent="0.2"/>
    <row r="117" s="10" customFormat="1" x14ac:dyDescent="0.2"/>
    <row r="118" s="10" customFormat="1" x14ac:dyDescent="0.2"/>
    <row r="119" s="10" customFormat="1" x14ac:dyDescent="0.2"/>
    <row r="120" s="10" customFormat="1" x14ac:dyDescent="0.2"/>
    <row r="121" s="10" customFormat="1" x14ac:dyDescent="0.2"/>
    <row r="122" s="10" customFormat="1" x14ac:dyDescent="0.2"/>
    <row r="123" s="10" customFormat="1" x14ac:dyDescent="0.2"/>
    <row r="124" s="10" customFormat="1" x14ac:dyDescent="0.2"/>
    <row r="125" s="10" customFormat="1" x14ac:dyDescent="0.2"/>
    <row r="126" s="10" customFormat="1" x14ac:dyDescent="0.2"/>
    <row r="127" s="10" customFormat="1" x14ac:dyDescent="0.2"/>
    <row r="128" s="10" customFormat="1" x14ac:dyDescent="0.2"/>
    <row r="129" s="10" customFormat="1" x14ac:dyDescent="0.2"/>
    <row r="130" s="10" customFormat="1" x14ac:dyDescent="0.2"/>
    <row r="131" s="10" customFormat="1" x14ac:dyDescent="0.2"/>
    <row r="132" s="10" customFormat="1" x14ac:dyDescent="0.2"/>
    <row r="133" s="10" customFormat="1" x14ac:dyDescent="0.2"/>
    <row r="134" s="10" customFormat="1" x14ac:dyDescent="0.2"/>
    <row r="135" s="10" customFormat="1" x14ac:dyDescent="0.2"/>
    <row r="136" s="10" customFormat="1" x14ac:dyDescent="0.2"/>
    <row r="137" s="10" customFormat="1" x14ac:dyDescent="0.2"/>
    <row r="138" s="10" customFormat="1" x14ac:dyDescent="0.2"/>
    <row r="139" s="10" customFormat="1" x14ac:dyDescent="0.2"/>
    <row r="140" s="10" customFormat="1" x14ac:dyDescent="0.2"/>
    <row r="141" s="10" customFormat="1" x14ac:dyDescent="0.2"/>
    <row r="142" s="10" customFormat="1" x14ac:dyDescent="0.2"/>
    <row r="143" s="10" customFormat="1" x14ac:dyDescent="0.2"/>
    <row r="144" s="10" customFormat="1" x14ac:dyDescent="0.2"/>
    <row r="145" s="10" customFormat="1" x14ac:dyDescent="0.2"/>
    <row r="146" s="10" customFormat="1" x14ac:dyDescent="0.2"/>
    <row r="147" s="10" customFormat="1" x14ac:dyDescent="0.2"/>
    <row r="148" s="10" customFormat="1" x14ac:dyDescent="0.2"/>
    <row r="149" s="10" customFormat="1" x14ac:dyDescent="0.2"/>
    <row r="150" s="10" customFormat="1" x14ac:dyDescent="0.2"/>
    <row r="151" s="10" customFormat="1" x14ac:dyDescent="0.2"/>
    <row r="152" s="10" customFormat="1" x14ac:dyDescent="0.2"/>
    <row r="153" s="10" customFormat="1" x14ac:dyDescent="0.2"/>
    <row r="154" s="10" customFormat="1" x14ac:dyDescent="0.2"/>
    <row r="155" s="10" customFormat="1" x14ac:dyDescent="0.2"/>
    <row r="156" s="10" customFormat="1" x14ac:dyDescent="0.2"/>
    <row r="157" s="10" customFormat="1" x14ac:dyDescent="0.2"/>
    <row r="158" s="10" customFormat="1" x14ac:dyDescent="0.2"/>
    <row r="159" s="10" customFormat="1" x14ac:dyDescent="0.2"/>
    <row r="160" s="10" customFormat="1" x14ac:dyDescent="0.2"/>
    <row r="161" s="10" customFormat="1" x14ac:dyDescent="0.2"/>
    <row r="162" s="10" customFormat="1" x14ac:dyDescent="0.2"/>
    <row r="163" s="10" customFormat="1" x14ac:dyDescent="0.2"/>
    <row r="164" s="10" customFormat="1" x14ac:dyDescent="0.2"/>
    <row r="165" s="10" customFormat="1" x14ac:dyDescent="0.2"/>
    <row r="166" s="10" customFormat="1" x14ac:dyDescent="0.2"/>
    <row r="167" s="10" customFormat="1" x14ac:dyDescent="0.2"/>
    <row r="168" s="10" customFormat="1" x14ac:dyDescent="0.2"/>
    <row r="169" s="10" customFormat="1" x14ac:dyDescent="0.2"/>
    <row r="170" s="10" customFormat="1" x14ac:dyDescent="0.2"/>
    <row r="171" s="10" customFormat="1" x14ac:dyDescent="0.2"/>
    <row r="172" s="10" customFormat="1" x14ac:dyDescent="0.2"/>
    <row r="173" s="10" customFormat="1" x14ac:dyDescent="0.2"/>
    <row r="174" s="10" customFormat="1" x14ac:dyDescent="0.2"/>
    <row r="175" s="10" customFormat="1" x14ac:dyDescent="0.2"/>
    <row r="176" s="10" customFormat="1" x14ac:dyDescent="0.2"/>
    <row r="177" s="10" customFormat="1" x14ac:dyDescent="0.2"/>
    <row r="178" s="10" customFormat="1" x14ac:dyDescent="0.2"/>
    <row r="179" s="10" customFormat="1" x14ac:dyDescent="0.2"/>
    <row r="180" s="10" customFormat="1" x14ac:dyDescent="0.2"/>
    <row r="181" s="10" customFormat="1" x14ac:dyDescent="0.2"/>
    <row r="182" s="10" customFormat="1" x14ac:dyDescent="0.2"/>
    <row r="183" s="10" customFormat="1" x14ac:dyDescent="0.2"/>
    <row r="184" s="10" customFormat="1" x14ac:dyDescent="0.2"/>
    <row r="185" s="10" customFormat="1" x14ac:dyDescent="0.2"/>
    <row r="186" s="10" customFormat="1" x14ac:dyDescent="0.2"/>
    <row r="187" s="10" customFormat="1" x14ac:dyDescent="0.2"/>
    <row r="188" s="10" customFormat="1" x14ac:dyDescent="0.2"/>
    <row r="189" s="10" customFormat="1" x14ac:dyDescent="0.2"/>
    <row r="190" s="10" customFormat="1" x14ac:dyDescent="0.2"/>
    <row r="191" s="10" customFormat="1" x14ac:dyDescent="0.2"/>
    <row r="192" s="10" customFormat="1" x14ac:dyDescent="0.2"/>
    <row r="193" s="10" customFormat="1" x14ac:dyDescent="0.2"/>
    <row r="194" s="10" customFormat="1" x14ac:dyDescent="0.2"/>
    <row r="195" s="10" customFormat="1" x14ac:dyDescent="0.2"/>
    <row r="196" s="10" customFormat="1" x14ac:dyDescent="0.2"/>
    <row r="197" s="10" customFormat="1" x14ac:dyDescent="0.2"/>
    <row r="198" s="10" customFormat="1" x14ac:dyDescent="0.2"/>
    <row r="199" s="10" customFormat="1" x14ac:dyDescent="0.2"/>
    <row r="200" s="10" customFormat="1" x14ac:dyDescent="0.2"/>
    <row r="201" s="10" customFormat="1" x14ac:dyDescent="0.2"/>
    <row r="202" s="10" customFormat="1" x14ac:dyDescent="0.2"/>
    <row r="203" s="10" customFormat="1" x14ac:dyDescent="0.2"/>
    <row r="204" s="10" customFormat="1" x14ac:dyDescent="0.2"/>
    <row r="205" s="10" customFormat="1" x14ac:dyDescent="0.2"/>
    <row r="206" s="10" customFormat="1" x14ac:dyDescent="0.2"/>
    <row r="207" s="10" customFormat="1" x14ac:dyDescent="0.2"/>
    <row r="208" s="10" customFormat="1" x14ac:dyDescent="0.2"/>
    <row r="209" s="10" customFormat="1" x14ac:dyDescent="0.2"/>
    <row r="210" s="10" customFormat="1" x14ac:dyDescent="0.2"/>
    <row r="211" s="10" customFormat="1" x14ac:dyDescent="0.2"/>
    <row r="212" s="10" customFormat="1" x14ac:dyDescent="0.2"/>
    <row r="213" s="10" customFormat="1" x14ac:dyDescent="0.2"/>
    <row r="214" s="10" customFormat="1" x14ac:dyDescent="0.2"/>
    <row r="215" s="10" customFormat="1" x14ac:dyDescent="0.2"/>
    <row r="216" s="10" customFormat="1" x14ac:dyDescent="0.2"/>
    <row r="217" s="10" customFormat="1" x14ac:dyDescent="0.2"/>
    <row r="218" s="10" customFormat="1" x14ac:dyDescent="0.2"/>
    <row r="219" s="10" customFormat="1" x14ac:dyDescent="0.2"/>
    <row r="220" s="10" customFormat="1" x14ac:dyDescent="0.2"/>
    <row r="221" s="10" customFormat="1" x14ac:dyDescent="0.2"/>
    <row r="222" s="10" customFormat="1" x14ac:dyDescent="0.2"/>
    <row r="223" s="10" customFormat="1" x14ac:dyDescent="0.2"/>
    <row r="224" s="10" customFormat="1" x14ac:dyDescent="0.2"/>
    <row r="225" s="10" customFormat="1" x14ac:dyDescent="0.2"/>
    <row r="226" s="10" customFormat="1" x14ac:dyDescent="0.2"/>
    <row r="227" s="10" customFormat="1" x14ac:dyDescent="0.2"/>
    <row r="228" s="10" customFormat="1" x14ac:dyDescent="0.2"/>
    <row r="229" s="10" customFormat="1" x14ac:dyDescent="0.2"/>
    <row r="230" s="10" customFormat="1" x14ac:dyDescent="0.2"/>
    <row r="231" s="10" customFormat="1" x14ac:dyDescent="0.2"/>
    <row r="232" s="10" customFormat="1" x14ac:dyDescent="0.2"/>
    <row r="233" s="10" customFormat="1" x14ac:dyDescent="0.2"/>
    <row r="234" s="10" customFormat="1" x14ac:dyDescent="0.2"/>
    <row r="235" s="10" customFormat="1" x14ac:dyDescent="0.2"/>
    <row r="236" s="10" customFormat="1" x14ac:dyDescent="0.2"/>
    <row r="237" s="10" customFormat="1" x14ac:dyDescent="0.2"/>
    <row r="238" s="10" customFormat="1" x14ac:dyDescent="0.2"/>
    <row r="239" s="10" customFormat="1" x14ac:dyDescent="0.2"/>
    <row r="240" s="10" customFormat="1" x14ac:dyDescent="0.2"/>
    <row r="241" s="10" customFormat="1" x14ac:dyDescent="0.2"/>
    <row r="242" s="10" customFormat="1" x14ac:dyDescent="0.2"/>
    <row r="243" s="10" customFormat="1" x14ac:dyDescent="0.2"/>
    <row r="244" s="10" customFormat="1" x14ac:dyDescent="0.2"/>
    <row r="245" s="10" customFormat="1" x14ac:dyDescent="0.2"/>
    <row r="246" s="10" customFormat="1" x14ac:dyDescent="0.2"/>
    <row r="247" s="10" customFormat="1" x14ac:dyDescent="0.2"/>
    <row r="248" s="10" customFormat="1" x14ac:dyDescent="0.2"/>
    <row r="249" s="10" customFormat="1" x14ac:dyDescent="0.2"/>
    <row r="250" s="10" customFormat="1" x14ac:dyDescent="0.2"/>
    <row r="251" s="10" customFormat="1" x14ac:dyDescent="0.2"/>
    <row r="252" s="10" customFormat="1" x14ac:dyDescent="0.2"/>
    <row r="253" s="10" customFormat="1" x14ac:dyDescent="0.2"/>
    <row r="254" s="10" customFormat="1" x14ac:dyDescent="0.2"/>
    <row r="255" s="10" customFormat="1" x14ac:dyDescent="0.2"/>
    <row r="256" s="10" customFormat="1" x14ac:dyDescent="0.2"/>
    <row r="257" s="10" customFormat="1" x14ac:dyDescent="0.2"/>
    <row r="258" s="10" customFormat="1" x14ac:dyDescent="0.2"/>
    <row r="259" s="10" customFormat="1" x14ac:dyDescent="0.2"/>
    <row r="260" s="10" customFormat="1" x14ac:dyDescent="0.2"/>
    <row r="261" s="10" customFormat="1" x14ac:dyDescent="0.2"/>
    <row r="262" s="10" customFormat="1" x14ac:dyDescent="0.2"/>
    <row r="263" s="10" customFormat="1" x14ac:dyDescent="0.2"/>
    <row r="264" s="10" customFormat="1" x14ac:dyDescent="0.2"/>
    <row r="265" s="10" customFormat="1" x14ac:dyDescent="0.2"/>
    <row r="266" s="10" customFormat="1" x14ac:dyDescent="0.2"/>
    <row r="267" s="10" customFormat="1" x14ac:dyDescent="0.2"/>
    <row r="268" s="10" customFormat="1" x14ac:dyDescent="0.2"/>
    <row r="269" s="10" customFormat="1" x14ac:dyDescent="0.2"/>
    <row r="270" s="10" customFormat="1" x14ac:dyDescent="0.2"/>
    <row r="271" s="10" customFormat="1" x14ac:dyDescent="0.2"/>
    <row r="272" s="10" customFormat="1" x14ac:dyDescent="0.2"/>
    <row r="273" s="10" customFormat="1" x14ac:dyDescent="0.2"/>
    <row r="274" s="10" customFormat="1" x14ac:dyDescent="0.2"/>
    <row r="275" s="10" customFormat="1" x14ac:dyDescent="0.2"/>
    <row r="276" s="10" customFormat="1" x14ac:dyDescent="0.2"/>
    <row r="277" s="10" customFormat="1" x14ac:dyDescent="0.2"/>
    <row r="278" s="10" customFormat="1" x14ac:dyDescent="0.2"/>
    <row r="279" s="10" customFormat="1" x14ac:dyDescent="0.2"/>
    <row r="280" s="10" customFormat="1" x14ac:dyDescent="0.2"/>
    <row r="281" s="10" customFormat="1" x14ac:dyDescent="0.2"/>
    <row r="282" s="10" customFormat="1" x14ac:dyDescent="0.2"/>
    <row r="283" s="10" customFormat="1" x14ac:dyDescent="0.2"/>
    <row r="284" s="10" customFormat="1" x14ac:dyDescent="0.2"/>
    <row r="285" s="10" customFormat="1" x14ac:dyDescent="0.2"/>
    <row r="286" s="10" customFormat="1" x14ac:dyDescent="0.2"/>
    <row r="287" s="10" customFormat="1" x14ac:dyDescent="0.2"/>
    <row r="288" s="10" customFormat="1" x14ac:dyDescent="0.2"/>
    <row r="289" s="10" customFormat="1" x14ac:dyDescent="0.2"/>
    <row r="290" s="10" customFormat="1" x14ac:dyDescent="0.2"/>
    <row r="291" s="10" customFormat="1" x14ac:dyDescent="0.2"/>
    <row r="292" s="10" customFormat="1" x14ac:dyDescent="0.2"/>
    <row r="293" s="10" customFormat="1" x14ac:dyDescent="0.2"/>
    <row r="294" s="10" customFormat="1" x14ac:dyDescent="0.2"/>
    <row r="295" s="10" customFormat="1" x14ac:dyDescent="0.2"/>
    <row r="296" s="10" customFormat="1" x14ac:dyDescent="0.2"/>
    <row r="297" s="10" customFormat="1" x14ac:dyDescent="0.2"/>
    <row r="298" s="10" customFormat="1" x14ac:dyDescent="0.2"/>
    <row r="299" s="10" customFormat="1" x14ac:dyDescent="0.2"/>
    <row r="300" s="10" customFormat="1" x14ac:dyDescent="0.2"/>
    <row r="301" s="10" customFormat="1" x14ac:dyDescent="0.2"/>
    <row r="302" s="10" customFormat="1" x14ac:dyDescent="0.2"/>
    <row r="303" s="10" customFormat="1" x14ac:dyDescent="0.2"/>
    <row r="304" s="10" customFormat="1" x14ac:dyDescent="0.2"/>
    <row r="305" s="10" customFormat="1" x14ac:dyDescent="0.2"/>
    <row r="306" s="10" customFormat="1" x14ac:dyDescent="0.2"/>
    <row r="307" s="10" customFormat="1" x14ac:dyDescent="0.2"/>
    <row r="308" s="10" customFormat="1" x14ac:dyDescent="0.2"/>
    <row r="309" s="10" customFormat="1" x14ac:dyDescent="0.2"/>
    <row r="310" s="10" customFormat="1" x14ac:dyDescent="0.2"/>
    <row r="311" s="10" customFormat="1" x14ac:dyDescent="0.2"/>
    <row r="312" s="10" customFormat="1" x14ac:dyDescent="0.2"/>
    <row r="313" s="10" customFormat="1" x14ac:dyDescent="0.2"/>
    <row r="314" s="10" customFormat="1" x14ac:dyDescent="0.2"/>
    <row r="315" s="10" customFormat="1" x14ac:dyDescent="0.2"/>
    <row r="316" s="10" customFormat="1" x14ac:dyDescent="0.2"/>
    <row r="317" s="10" customFormat="1" x14ac:dyDescent="0.2"/>
    <row r="318" s="10" customFormat="1" x14ac:dyDescent="0.2"/>
    <row r="319" s="10" customFormat="1" x14ac:dyDescent="0.2"/>
    <row r="320" s="10" customFormat="1" x14ac:dyDescent="0.2"/>
    <row r="321" s="10" customFormat="1" x14ac:dyDescent="0.2"/>
    <row r="322" s="10" customFormat="1" x14ac:dyDescent="0.2"/>
    <row r="323" s="10" customFormat="1" x14ac:dyDescent="0.2"/>
    <row r="324" s="10" customFormat="1" x14ac:dyDescent="0.2"/>
    <row r="325" s="10" customFormat="1" x14ac:dyDescent="0.2"/>
    <row r="326" s="10" customFormat="1" x14ac:dyDescent="0.2"/>
    <row r="327" s="10" customFormat="1" x14ac:dyDescent="0.2"/>
    <row r="328" s="10" customFormat="1" x14ac:dyDescent="0.2"/>
    <row r="329" s="10" customFormat="1" x14ac:dyDescent="0.2"/>
    <row r="330" s="10" customFormat="1" x14ac:dyDescent="0.2"/>
    <row r="331" s="10" customFormat="1" x14ac:dyDescent="0.2"/>
    <row r="332" s="10" customFormat="1" x14ac:dyDescent="0.2"/>
    <row r="333" s="10" customFormat="1" x14ac:dyDescent="0.2"/>
    <row r="334" s="10" customFormat="1" x14ac:dyDescent="0.2"/>
    <row r="335" s="10" customFormat="1" x14ac:dyDescent="0.2"/>
    <row r="336" s="10" customFormat="1" x14ac:dyDescent="0.2"/>
    <row r="337" s="10" customFormat="1" x14ac:dyDescent="0.2"/>
    <row r="338" s="10" customFormat="1" x14ac:dyDescent="0.2"/>
    <row r="339" s="10" customFormat="1" x14ac:dyDescent="0.2"/>
    <row r="340" s="10" customFormat="1" x14ac:dyDescent="0.2"/>
    <row r="341" s="10" customFormat="1" x14ac:dyDescent="0.2"/>
    <row r="342" s="10" customFormat="1" x14ac:dyDescent="0.2"/>
    <row r="343" s="10" customFormat="1" x14ac:dyDescent="0.2"/>
    <row r="344" s="10" customFormat="1" x14ac:dyDescent="0.2"/>
    <row r="345" s="10" customFormat="1" x14ac:dyDescent="0.2"/>
    <row r="346" s="10" customFormat="1" x14ac:dyDescent="0.2"/>
    <row r="347" s="10" customFormat="1" x14ac:dyDescent="0.2"/>
    <row r="348" s="10" customFormat="1" x14ac:dyDescent="0.2"/>
    <row r="349" s="10" customFormat="1" x14ac:dyDescent="0.2"/>
    <row r="350" s="10" customFormat="1" x14ac:dyDescent="0.2"/>
    <row r="351" s="10" customFormat="1" x14ac:dyDescent="0.2"/>
    <row r="352" s="10" customFormat="1" x14ac:dyDescent="0.2"/>
    <row r="353" s="10" customFormat="1" x14ac:dyDescent="0.2"/>
    <row r="354" s="10" customFormat="1" x14ac:dyDescent="0.2"/>
    <row r="355" s="10" customFormat="1" x14ac:dyDescent="0.2"/>
    <row r="356" s="10" customFormat="1" x14ac:dyDescent="0.2"/>
    <row r="357" s="10" customFormat="1" x14ac:dyDescent="0.2"/>
    <row r="358" s="10" customFormat="1" x14ac:dyDescent="0.2"/>
    <row r="359" s="10" customFormat="1" x14ac:dyDescent="0.2"/>
    <row r="360" s="10" customFormat="1" x14ac:dyDescent="0.2"/>
    <row r="361" s="10" customFormat="1" x14ac:dyDescent="0.2"/>
    <row r="362" s="10" customFormat="1" x14ac:dyDescent="0.2"/>
    <row r="363" s="10" customFormat="1" x14ac:dyDescent="0.2"/>
    <row r="364" s="10" customFormat="1" x14ac:dyDescent="0.2"/>
    <row r="365" s="10" customFormat="1" x14ac:dyDescent="0.2"/>
    <row r="366" s="10" customFormat="1" x14ac:dyDescent="0.2"/>
    <row r="367" s="10" customFormat="1" x14ac:dyDescent="0.2"/>
    <row r="368" s="10" customFormat="1" x14ac:dyDescent="0.2"/>
    <row r="369" s="10" customFormat="1" x14ac:dyDescent="0.2"/>
    <row r="370" s="10" customFormat="1" x14ac:dyDescent="0.2"/>
    <row r="371" s="10" customFormat="1" x14ac:dyDescent="0.2"/>
    <row r="372" s="10" customFormat="1" x14ac:dyDescent="0.2"/>
    <row r="373" s="10" customFormat="1" x14ac:dyDescent="0.2"/>
    <row r="374" s="10" customFormat="1" x14ac:dyDescent="0.2"/>
    <row r="375" s="10" customFormat="1" x14ac:dyDescent="0.2"/>
    <row r="376" s="10" customFormat="1" x14ac:dyDescent="0.2"/>
    <row r="377" s="10" customFormat="1" x14ac:dyDescent="0.2"/>
    <row r="378" s="10" customFormat="1" x14ac:dyDescent="0.2"/>
    <row r="379" s="10" customFormat="1" x14ac:dyDescent="0.2"/>
    <row r="380" s="10" customFormat="1" x14ac:dyDescent="0.2"/>
    <row r="381" s="10" customFormat="1" x14ac:dyDescent="0.2"/>
    <row r="382" s="10" customFormat="1" x14ac:dyDescent="0.2"/>
    <row r="383" s="10" customFormat="1" x14ac:dyDescent="0.2"/>
    <row r="384" s="10" customFormat="1" x14ac:dyDescent="0.2"/>
    <row r="385" s="10" customFormat="1" x14ac:dyDescent="0.2"/>
    <row r="386" s="10" customFormat="1" x14ac:dyDescent="0.2"/>
    <row r="387" s="10" customFormat="1" x14ac:dyDescent="0.2"/>
    <row r="388" s="10" customFormat="1" x14ac:dyDescent="0.2"/>
    <row r="389" s="10" customFormat="1" x14ac:dyDescent="0.2"/>
    <row r="390" s="10" customFormat="1" x14ac:dyDescent="0.2"/>
    <row r="391" s="10" customFormat="1" x14ac:dyDescent="0.2"/>
    <row r="392" s="10" customFormat="1" x14ac:dyDescent="0.2"/>
    <row r="393" s="10" customFormat="1" x14ac:dyDescent="0.2"/>
    <row r="394" s="10" customFormat="1" x14ac:dyDescent="0.2"/>
    <row r="395" s="10" customFormat="1" x14ac:dyDescent="0.2"/>
    <row r="396" s="10" customFormat="1" x14ac:dyDescent="0.2"/>
    <row r="397" s="10" customFormat="1" x14ac:dyDescent="0.2"/>
    <row r="398" s="10" customFormat="1" x14ac:dyDescent="0.2"/>
    <row r="399" s="10" customFormat="1" x14ac:dyDescent="0.2"/>
    <row r="400" s="10" customFormat="1" x14ac:dyDescent="0.2"/>
    <row r="401" s="10" customFormat="1" x14ac:dyDescent="0.2"/>
    <row r="402" s="10" customFormat="1" x14ac:dyDescent="0.2"/>
    <row r="403" s="10" customFormat="1" x14ac:dyDescent="0.2"/>
    <row r="404" s="10" customFormat="1" x14ac:dyDescent="0.2"/>
    <row r="405" s="10" customFormat="1" x14ac:dyDescent="0.2"/>
    <row r="406" s="10" customFormat="1" x14ac:dyDescent="0.2"/>
    <row r="407" s="10" customFormat="1" x14ac:dyDescent="0.2"/>
    <row r="408" s="10" customFormat="1" x14ac:dyDescent="0.2"/>
    <row r="409" s="10" customFormat="1" x14ac:dyDescent="0.2"/>
    <row r="410" s="10" customFormat="1" x14ac:dyDescent="0.2"/>
    <row r="411" s="10" customFormat="1" x14ac:dyDescent="0.2"/>
    <row r="412" s="10" customFormat="1" x14ac:dyDescent="0.2"/>
    <row r="413" s="10" customFormat="1" x14ac:dyDescent="0.2"/>
    <row r="414" s="10" customFormat="1" x14ac:dyDescent="0.2"/>
    <row r="415" s="10" customFormat="1" x14ac:dyDescent="0.2"/>
    <row r="416" s="10" customFormat="1" x14ac:dyDescent="0.2"/>
    <row r="417" s="10" customFormat="1" x14ac:dyDescent="0.2"/>
    <row r="418" s="10" customFormat="1" x14ac:dyDescent="0.2"/>
    <row r="419" s="10" customFormat="1" x14ac:dyDescent="0.2"/>
    <row r="420" s="10" customFormat="1" x14ac:dyDescent="0.2"/>
    <row r="421" s="10" customFormat="1" x14ac:dyDescent="0.2"/>
    <row r="422" s="10" customFormat="1" x14ac:dyDescent="0.2"/>
    <row r="423" s="10" customFormat="1" x14ac:dyDescent="0.2"/>
    <row r="424" s="10" customFormat="1" x14ac:dyDescent="0.2"/>
    <row r="425" s="10" customFormat="1" x14ac:dyDescent="0.2"/>
    <row r="426" s="10" customFormat="1" x14ac:dyDescent="0.2"/>
    <row r="427" s="10" customFormat="1" x14ac:dyDescent="0.2"/>
    <row r="428" s="10" customFormat="1" x14ac:dyDescent="0.2"/>
    <row r="429" s="10" customFormat="1" x14ac:dyDescent="0.2"/>
    <row r="430" s="10" customFormat="1" x14ac:dyDescent="0.2"/>
    <row r="431" s="10" customFormat="1" x14ac:dyDescent="0.2"/>
    <row r="432" s="10" customFormat="1" x14ac:dyDescent="0.2"/>
    <row r="433" s="10" customFormat="1" x14ac:dyDescent="0.2"/>
    <row r="434" s="10" customFormat="1" x14ac:dyDescent="0.2"/>
    <row r="435" s="10" customFormat="1" x14ac:dyDescent="0.2"/>
    <row r="436" s="10" customFormat="1" x14ac:dyDescent="0.2"/>
    <row r="437" s="10" customFormat="1" x14ac:dyDescent="0.2"/>
    <row r="438" s="10" customFormat="1" x14ac:dyDescent="0.2"/>
    <row r="439" s="10" customFormat="1" x14ac:dyDescent="0.2"/>
    <row r="440" s="10" customFormat="1" x14ac:dyDescent="0.2"/>
    <row r="441" s="10" customFormat="1" x14ac:dyDescent="0.2"/>
    <row r="442" s="10" customFormat="1" x14ac:dyDescent="0.2"/>
    <row r="443" s="10" customFormat="1" x14ac:dyDescent="0.2"/>
    <row r="444" s="10" customFormat="1" x14ac:dyDescent="0.2"/>
    <row r="445" s="10" customFormat="1" x14ac:dyDescent="0.2"/>
    <row r="446" s="10" customFormat="1" x14ac:dyDescent="0.2"/>
    <row r="447" s="10" customFormat="1" x14ac:dyDescent="0.2"/>
    <row r="448" s="10" customFormat="1" x14ac:dyDescent="0.2"/>
    <row r="449" s="10" customFormat="1" x14ac:dyDescent="0.2"/>
    <row r="450" s="10" customFormat="1" x14ac:dyDescent="0.2"/>
    <row r="451" s="10" customFormat="1" x14ac:dyDescent="0.2"/>
    <row r="452" s="10" customFormat="1" x14ac:dyDescent="0.2"/>
    <row r="453" s="10" customFormat="1" x14ac:dyDescent="0.2"/>
    <row r="454" s="10" customFormat="1" x14ac:dyDescent="0.2"/>
    <row r="455" s="10" customFormat="1" x14ac:dyDescent="0.2"/>
    <row r="456" s="10" customFormat="1" x14ac:dyDescent="0.2"/>
    <row r="457" s="10" customFormat="1" x14ac:dyDescent="0.2"/>
    <row r="458" s="10" customFormat="1" x14ac:dyDescent="0.2"/>
    <row r="459" s="10" customFormat="1" x14ac:dyDescent="0.2"/>
    <row r="460" s="10" customFormat="1" x14ac:dyDescent="0.2"/>
    <row r="461" s="10" customFormat="1" x14ac:dyDescent="0.2"/>
    <row r="462" s="10" customFormat="1" x14ac:dyDescent="0.2"/>
    <row r="463" s="10" customFormat="1" x14ac:dyDescent="0.2"/>
    <row r="464" s="10" customFormat="1" x14ac:dyDescent="0.2"/>
    <row r="465" s="10" customFormat="1" x14ac:dyDescent="0.2"/>
    <row r="466" s="10" customFormat="1" x14ac:dyDescent="0.2"/>
    <row r="467" s="10" customFormat="1" x14ac:dyDescent="0.2"/>
    <row r="468" s="10" customFormat="1" x14ac:dyDescent="0.2"/>
    <row r="469" s="10" customFormat="1" x14ac:dyDescent="0.2"/>
    <row r="470" s="10" customFormat="1" x14ac:dyDescent="0.2"/>
    <row r="471" s="10" customFormat="1" x14ac:dyDescent="0.2"/>
    <row r="472" s="10" customFormat="1" x14ac:dyDescent="0.2"/>
    <row r="473" s="10" customFormat="1" x14ac:dyDescent="0.2"/>
    <row r="474" s="10" customFormat="1" x14ac:dyDescent="0.2"/>
    <row r="475" s="10" customFormat="1" x14ac:dyDescent="0.2"/>
    <row r="476" s="10" customFormat="1" x14ac:dyDescent="0.2"/>
    <row r="477" s="10" customFormat="1" x14ac:dyDescent="0.2"/>
    <row r="478" s="10" customFormat="1" x14ac:dyDescent="0.2"/>
    <row r="479" s="10" customFormat="1" x14ac:dyDescent="0.2"/>
    <row r="480" s="10" customFormat="1" x14ac:dyDescent="0.2"/>
    <row r="481" s="10" customFormat="1" x14ac:dyDescent="0.2"/>
    <row r="482" s="10" customFormat="1" x14ac:dyDescent="0.2"/>
    <row r="483" s="10" customFormat="1" x14ac:dyDescent="0.2"/>
    <row r="484" s="10" customFormat="1" x14ac:dyDescent="0.2"/>
    <row r="485" s="10" customFormat="1" x14ac:dyDescent="0.2"/>
    <row r="486" s="10" customFormat="1" x14ac:dyDescent="0.2"/>
    <row r="487" s="10" customFormat="1" x14ac:dyDescent="0.2"/>
    <row r="488" s="10" customFormat="1" x14ac:dyDescent="0.2"/>
    <row r="489" s="10" customFormat="1" x14ac:dyDescent="0.2"/>
    <row r="490" s="10" customFormat="1" x14ac:dyDescent="0.2"/>
    <row r="491" s="10" customFormat="1" x14ac:dyDescent="0.2"/>
    <row r="492" s="10" customFormat="1" x14ac:dyDescent="0.2"/>
    <row r="493" s="10" customFormat="1" x14ac:dyDescent="0.2"/>
    <row r="494" s="10" customFormat="1" x14ac:dyDescent="0.2"/>
    <row r="495" s="10" customFormat="1" x14ac:dyDescent="0.2"/>
    <row r="496" s="10" customFormat="1" x14ac:dyDescent="0.2"/>
    <row r="497" s="10" customFormat="1" x14ac:dyDescent="0.2"/>
    <row r="498" s="10" customFormat="1" x14ac:dyDescent="0.2"/>
    <row r="499" s="10" customFormat="1" x14ac:dyDescent="0.2"/>
    <row r="500" s="10" customFormat="1" x14ac:dyDescent="0.2"/>
    <row r="501" s="10" customFormat="1" x14ac:dyDescent="0.2"/>
    <row r="502" s="10" customFormat="1" x14ac:dyDescent="0.2"/>
    <row r="503" s="10" customFormat="1" x14ac:dyDescent="0.2"/>
    <row r="504" s="10" customFormat="1" x14ac:dyDescent="0.2"/>
    <row r="505" s="10" customFormat="1" x14ac:dyDescent="0.2"/>
    <row r="506" s="10" customFormat="1" x14ac:dyDescent="0.2"/>
    <row r="507" s="10" customFormat="1" x14ac:dyDescent="0.2"/>
    <row r="508" s="10" customFormat="1" x14ac:dyDescent="0.2"/>
    <row r="509" s="10" customFormat="1" x14ac:dyDescent="0.2"/>
    <row r="510" s="10" customFormat="1" x14ac:dyDescent="0.2"/>
    <row r="511" s="10" customFormat="1" x14ac:dyDescent="0.2"/>
    <row r="512" s="10" customFormat="1" x14ac:dyDescent="0.2"/>
    <row r="513" s="10" customFormat="1" x14ac:dyDescent="0.2"/>
    <row r="514" s="10" customFormat="1" x14ac:dyDescent="0.2"/>
    <row r="515" s="10" customFormat="1" x14ac:dyDescent="0.2"/>
    <row r="516" s="10" customFormat="1" x14ac:dyDescent="0.2"/>
    <row r="517" s="10" customFormat="1" x14ac:dyDescent="0.2"/>
    <row r="518" s="10" customFormat="1" x14ac:dyDescent="0.2"/>
    <row r="519" s="10" customFormat="1" x14ac:dyDescent="0.2"/>
    <row r="520" s="10" customFormat="1" x14ac:dyDescent="0.2"/>
    <row r="521" s="10" customFormat="1" x14ac:dyDescent="0.2"/>
    <row r="522" s="10" customFormat="1" x14ac:dyDescent="0.2"/>
    <row r="523" s="10" customFormat="1" x14ac:dyDescent="0.2"/>
    <row r="524" s="10" customFormat="1" x14ac:dyDescent="0.2"/>
    <row r="525" s="10" customFormat="1" x14ac:dyDescent="0.2"/>
    <row r="526" s="10" customFormat="1" x14ac:dyDescent="0.2"/>
    <row r="527" s="10" customFormat="1" x14ac:dyDescent="0.2"/>
    <row r="528" s="10" customFormat="1" x14ac:dyDescent="0.2"/>
    <row r="529" s="10" customFormat="1" x14ac:dyDescent="0.2"/>
    <row r="530" s="10" customFormat="1" x14ac:dyDescent="0.2"/>
    <row r="531" s="10" customFormat="1" x14ac:dyDescent="0.2"/>
    <row r="532" s="10" customFormat="1" x14ac:dyDescent="0.2"/>
    <row r="533" s="10" customFormat="1" x14ac:dyDescent="0.2"/>
    <row r="534" s="10" customFormat="1" x14ac:dyDescent="0.2"/>
    <row r="535" s="10" customFormat="1" x14ac:dyDescent="0.2"/>
    <row r="536" s="10" customFormat="1" x14ac:dyDescent="0.2"/>
    <row r="537" s="10" customFormat="1" x14ac:dyDescent="0.2"/>
    <row r="538" s="10" customFormat="1" x14ac:dyDescent="0.2"/>
    <row r="539" s="10" customFormat="1" x14ac:dyDescent="0.2"/>
    <row r="540" s="10" customFormat="1" x14ac:dyDescent="0.2"/>
    <row r="541" s="10" customFormat="1" x14ac:dyDescent="0.2"/>
    <row r="542" s="10" customFormat="1" x14ac:dyDescent="0.2"/>
    <row r="543" s="10" customFormat="1" x14ac:dyDescent="0.2"/>
    <row r="544" s="10" customFormat="1" x14ac:dyDescent="0.2"/>
    <row r="545" s="10" customFormat="1" x14ac:dyDescent="0.2"/>
    <row r="546" s="10" customFormat="1" x14ac:dyDescent="0.2"/>
    <row r="547" s="10" customFormat="1" x14ac:dyDescent="0.2"/>
    <row r="548" s="10" customFormat="1" x14ac:dyDescent="0.2"/>
    <row r="549" s="10" customFormat="1" x14ac:dyDescent="0.2"/>
    <row r="550" s="10" customFormat="1" x14ac:dyDescent="0.2"/>
    <row r="551" s="10" customFormat="1" x14ac:dyDescent="0.2"/>
    <row r="552" s="10" customFormat="1" x14ac:dyDescent="0.2"/>
    <row r="553" s="10" customFormat="1" x14ac:dyDescent="0.2"/>
    <row r="554" s="10" customFormat="1" x14ac:dyDescent="0.2"/>
    <row r="555" s="10" customFormat="1" x14ac:dyDescent="0.2"/>
    <row r="556" s="10" customFormat="1" x14ac:dyDescent="0.2"/>
    <row r="557" s="10" customFormat="1" x14ac:dyDescent="0.2"/>
    <row r="558" s="10" customFormat="1" x14ac:dyDescent="0.2"/>
    <row r="559" s="10" customFormat="1" x14ac:dyDescent="0.2"/>
    <row r="560" s="10" customFormat="1" x14ac:dyDescent="0.2"/>
    <row r="561" s="10" customFormat="1" x14ac:dyDescent="0.2"/>
    <row r="562" s="10" customFormat="1" x14ac:dyDescent="0.2"/>
    <row r="563" s="10" customFormat="1" x14ac:dyDescent="0.2"/>
    <row r="564" s="10" customFormat="1" x14ac:dyDescent="0.2"/>
    <row r="565" s="10" customFormat="1" x14ac:dyDescent="0.2"/>
    <row r="566" s="10" customFormat="1" x14ac:dyDescent="0.2"/>
    <row r="567" s="10" customFormat="1" x14ac:dyDescent="0.2"/>
    <row r="568" s="10" customFormat="1" x14ac:dyDescent="0.2"/>
    <row r="569" s="10" customFormat="1" x14ac:dyDescent="0.2"/>
    <row r="570" s="10" customFormat="1" x14ac:dyDescent="0.2"/>
    <row r="571" s="10" customFormat="1" x14ac:dyDescent="0.2"/>
    <row r="572" s="10" customFormat="1" x14ac:dyDescent="0.2"/>
    <row r="573" s="10" customFormat="1" x14ac:dyDescent="0.2"/>
    <row r="574" s="10" customFormat="1" x14ac:dyDescent="0.2"/>
    <row r="575" s="10" customFormat="1" x14ac:dyDescent="0.2"/>
    <row r="576" s="10" customFormat="1" x14ac:dyDescent="0.2"/>
    <row r="577" s="10" customFormat="1" x14ac:dyDescent="0.2"/>
    <row r="578" s="10" customFormat="1" x14ac:dyDescent="0.2"/>
    <row r="579" s="10" customFormat="1" x14ac:dyDescent="0.2"/>
    <row r="580" s="10" customFormat="1" x14ac:dyDescent="0.2"/>
    <row r="581" s="10" customFormat="1" x14ac:dyDescent="0.2"/>
    <row r="582" s="10" customFormat="1" x14ac:dyDescent="0.2"/>
    <row r="583" s="10" customFormat="1" x14ac:dyDescent="0.2"/>
    <row r="584" s="10" customFormat="1" x14ac:dyDescent="0.2"/>
    <row r="585" s="10" customFormat="1" x14ac:dyDescent="0.2"/>
    <row r="586" s="10" customFormat="1" x14ac:dyDescent="0.2"/>
    <row r="587" s="10" customFormat="1" x14ac:dyDescent="0.2"/>
    <row r="588" s="10" customFormat="1" x14ac:dyDescent="0.2"/>
    <row r="589" s="10" customFormat="1" x14ac:dyDescent="0.2"/>
    <row r="590" s="10" customFormat="1" x14ac:dyDescent="0.2"/>
    <row r="591" s="10" customFormat="1" x14ac:dyDescent="0.2"/>
    <row r="592" s="10" customFormat="1" x14ac:dyDescent="0.2"/>
    <row r="593" s="10" customFormat="1" x14ac:dyDescent="0.2"/>
    <row r="594" s="10" customFormat="1" x14ac:dyDescent="0.2"/>
    <row r="595" s="10" customFormat="1" x14ac:dyDescent="0.2"/>
    <row r="596" s="10" customFormat="1" x14ac:dyDescent="0.2"/>
    <row r="597" s="10" customFormat="1" x14ac:dyDescent="0.2"/>
    <row r="598" s="10" customFormat="1" x14ac:dyDescent="0.2"/>
    <row r="599" s="10" customFormat="1" x14ac:dyDescent="0.2"/>
    <row r="600" s="10" customFormat="1" x14ac:dyDescent="0.2"/>
    <row r="601" s="10" customFormat="1" x14ac:dyDescent="0.2"/>
    <row r="602" s="10" customFormat="1" x14ac:dyDescent="0.2"/>
    <row r="603" s="10" customFormat="1" x14ac:dyDescent="0.2"/>
    <row r="604" s="10" customFormat="1" x14ac:dyDescent="0.2"/>
    <row r="605" s="10" customFormat="1" x14ac:dyDescent="0.2"/>
    <row r="606" s="10" customFormat="1" x14ac:dyDescent="0.2"/>
    <row r="607" s="10" customFormat="1" x14ac:dyDescent="0.2"/>
    <row r="608" s="10" customFormat="1" x14ac:dyDescent="0.2"/>
    <row r="609" s="10" customFormat="1" x14ac:dyDescent="0.2"/>
    <row r="610" s="10" customFormat="1" x14ac:dyDescent="0.2"/>
    <row r="611" s="10" customFormat="1" x14ac:dyDescent="0.2"/>
    <row r="612" s="10" customFormat="1" x14ac:dyDescent="0.2"/>
    <row r="613" s="10" customFormat="1" x14ac:dyDescent="0.2"/>
    <row r="614" s="10" customFormat="1" x14ac:dyDescent="0.2"/>
    <row r="615" s="10" customFormat="1" x14ac:dyDescent="0.2"/>
    <row r="616" s="10" customFormat="1" x14ac:dyDescent="0.2"/>
    <row r="617" s="10" customFormat="1" x14ac:dyDescent="0.2"/>
    <row r="618" s="10" customFormat="1" x14ac:dyDescent="0.2"/>
    <row r="619" s="10" customFormat="1" x14ac:dyDescent="0.2"/>
    <row r="620" s="10" customFormat="1" x14ac:dyDescent="0.2"/>
    <row r="621" s="10" customFormat="1" x14ac:dyDescent="0.2"/>
    <row r="622" s="10" customFormat="1" x14ac:dyDescent="0.2"/>
    <row r="623" s="10" customFormat="1" x14ac:dyDescent="0.2"/>
    <row r="624" s="10" customFormat="1" x14ac:dyDescent="0.2"/>
    <row r="625" s="10" customFormat="1" x14ac:dyDescent="0.2"/>
    <row r="626" s="10" customFormat="1" x14ac:dyDescent="0.2"/>
    <row r="627" s="10" customFormat="1" x14ac:dyDescent="0.2"/>
    <row r="628" s="10" customFormat="1" x14ac:dyDescent="0.2"/>
    <row r="629" s="10" customFormat="1" x14ac:dyDescent="0.2"/>
    <row r="630" s="10" customFormat="1" x14ac:dyDescent="0.2"/>
    <row r="631" s="10" customFormat="1" x14ac:dyDescent="0.2"/>
    <row r="632" s="10" customFormat="1" x14ac:dyDescent="0.2"/>
    <row r="633" s="10" customFormat="1" x14ac:dyDescent="0.2"/>
    <row r="634" s="10" customFormat="1" x14ac:dyDescent="0.2"/>
    <row r="635" s="10" customFormat="1" x14ac:dyDescent="0.2"/>
    <row r="636" s="10" customFormat="1" x14ac:dyDescent="0.2"/>
    <row r="637" s="10" customFormat="1" x14ac:dyDescent="0.2"/>
    <row r="638" s="10" customFormat="1" x14ac:dyDescent="0.2"/>
    <row r="639" s="10" customFormat="1" x14ac:dyDescent="0.2"/>
    <row r="640" s="10" customFormat="1" x14ac:dyDescent="0.2"/>
    <row r="641" s="10" customFormat="1" x14ac:dyDescent="0.2"/>
    <row r="642" s="10" customFormat="1" x14ac:dyDescent="0.2"/>
    <row r="643" s="10" customFormat="1" x14ac:dyDescent="0.2"/>
    <row r="644" s="10" customFormat="1" x14ac:dyDescent="0.2"/>
    <row r="645" s="10" customFormat="1" x14ac:dyDescent="0.2"/>
    <row r="646" s="10" customFormat="1" x14ac:dyDescent="0.2"/>
    <row r="647" s="10" customFormat="1" x14ac:dyDescent="0.2"/>
    <row r="648" s="10" customFormat="1" x14ac:dyDescent="0.2"/>
    <row r="649" s="10" customFormat="1" x14ac:dyDescent="0.2"/>
    <row r="650" s="10" customFormat="1" x14ac:dyDescent="0.2"/>
    <row r="651" s="10" customFormat="1" x14ac:dyDescent="0.2"/>
    <row r="652" s="10" customFormat="1" x14ac:dyDescent="0.2"/>
    <row r="653" s="10" customFormat="1" x14ac:dyDescent="0.2"/>
    <row r="654" s="10" customFormat="1" x14ac:dyDescent="0.2"/>
    <row r="655" s="10" customFormat="1" x14ac:dyDescent="0.2"/>
    <row r="656" s="10" customFormat="1" x14ac:dyDescent="0.2"/>
    <row r="657" s="10" customFormat="1" x14ac:dyDescent="0.2"/>
    <row r="658" s="10" customFormat="1" x14ac:dyDescent="0.2"/>
    <row r="659" s="10" customFormat="1" x14ac:dyDescent="0.2"/>
    <row r="660" s="10" customFormat="1" x14ac:dyDescent="0.2"/>
    <row r="661" s="10" customFormat="1" x14ac:dyDescent="0.2"/>
    <row r="662" s="10" customFormat="1" x14ac:dyDescent="0.2"/>
    <row r="663" s="10" customFormat="1" x14ac:dyDescent="0.2"/>
    <row r="664" s="10" customFormat="1" x14ac:dyDescent="0.2"/>
    <row r="665" s="10" customFormat="1" x14ac:dyDescent="0.2"/>
    <row r="666" s="10" customFormat="1" x14ac:dyDescent="0.2"/>
    <row r="667" s="10" customFormat="1" x14ac:dyDescent="0.2"/>
    <row r="668" s="10" customFormat="1" x14ac:dyDescent="0.2"/>
    <row r="669" s="10" customFormat="1" x14ac:dyDescent="0.2"/>
    <row r="670" s="10" customFormat="1" x14ac:dyDescent="0.2"/>
    <row r="671" s="10" customFormat="1" x14ac:dyDescent="0.2"/>
    <row r="672" s="10" customFormat="1" x14ac:dyDescent="0.2"/>
    <row r="673" s="10" customFormat="1" x14ac:dyDescent="0.2"/>
    <row r="674" s="10" customFormat="1" x14ac:dyDescent="0.2"/>
    <row r="675" s="10" customFormat="1" x14ac:dyDescent="0.2"/>
    <row r="676" s="10" customFormat="1" x14ac:dyDescent="0.2"/>
    <row r="677" s="10" customFormat="1" x14ac:dyDescent="0.2"/>
    <row r="678" s="10" customFormat="1" x14ac:dyDescent="0.2"/>
    <row r="679" s="10" customFormat="1" x14ac:dyDescent="0.2"/>
    <row r="680" s="10" customFormat="1" x14ac:dyDescent="0.2"/>
    <row r="681" s="10" customFormat="1" x14ac:dyDescent="0.2"/>
    <row r="682" s="10" customFormat="1" x14ac:dyDescent="0.2"/>
    <row r="683" s="10" customFormat="1" x14ac:dyDescent="0.2"/>
    <row r="684" s="10" customFormat="1" x14ac:dyDescent="0.2"/>
    <row r="685" s="10" customFormat="1" x14ac:dyDescent="0.2"/>
    <row r="686" s="10" customFormat="1" x14ac:dyDescent="0.2"/>
    <row r="687" s="10" customFormat="1" x14ac:dyDescent="0.2"/>
    <row r="688" s="10" customFormat="1" x14ac:dyDescent="0.2"/>
    <row r="689" s="10" customFormat="1" x14ac:dyDescent="0.2"/>
    <row r="690" s="10" customFormat="1" x14ac:dyDescent="0.2"/>
    <row r="691" s="10" customFormat="1" x14ac:dyDescent="0.2"/>
    <row r="692" s="10" customFormat="1" x14ac:dyDescent="0.2"/>
    <row r="693" s="10" customFormat="1" x14ac:dyDescent="0.2"/>
    <row r="694" s="10" customFormat="1" x14ac:dyDescent="0.2"/>
    <row r="695" s="10" customFormat="1" x14ac:dyDescent="0.2"/>
    <row r="696" s="10" customFormat="1" x14ac:dyDescent="0.2"/>
    <row r="697" s="10" customFormat="1" x14ac:dyDescent="0.2"/>
    <row r="698" s="10" customFormat="1" x14ac:dyDescent="0.2"/>
    <row r="699" s="10" customFormat="1" x14ac:dyDescent="0.2"/>
    <row r="700" s="10" customFormat="1" x14ac:dyDescent="0.2"/>
    <row r="701" s="10" customFormat="1" x14ac:dyDescent="0.2"/>
    <row r="702" s="10" customFormat="1" x14ac:dyDescent="0.2"/>
    <row r="703" s="10" customFormat="1" x14ac:dyDescent="0.2"/>
    <row r="704" s="10" customFormat="1" x14ac:dyDescent="0.2"/>
    <row r="705" s="10" customFormat="1" x14ac:dyDescent="0.2"/>
    <row r="706" s="10" customFormat="1" x14ac:dyDescent="0.2"/>
    <row r="707" s="10" customFormat="1" x14ac:dyDescent="0.2"/>
    <row r="708" s="10" customFormat="1" x14ac:dyDescent="0.2"/>
    <row r="709" s="10" customFormat="1" x14ac:dyDescent="0.2"/>
    <row r="710" s="10" customFormat="1" x14ac:dyDescent="0.2"/>
    <row r="711" s="10" customFormat="1" x14ac:dyDescent="0.2"/>
    <row r="712" s="10" customFormat="1" x14ac:dyDescent="0.2"/>
    <row r="713" s="10" customFormat="1" x14ac:dyDescent="0.2"/>
    <row r="714" s="10" customFormat="1" x14ac:dyDescent="0.2"/>
    <row r="715" s="10" customFormat="1" x14ac:dyDescent="0.2"/>
    <row r="716" s="10" customFormat="1" x14ac:dyDescent="0.2"/>
    <row r="717" s="10" customFormat="1" x14ac:dyDescent="0.2"/>
    <row r="718" s="10" customFormat="1" x14ac:dyDescent="0.2"/>
    <row r="719" s="10" customFormat="1" x14ac:dyDescent="0.2"/>
    <row r="720" s="10" customFormat="1" x14ac:dyDescent="0.2"/>
    <row r="721" s="10" customFormat="1" x14ac:dyDescent="0.2"/>
    <row r="722" s="10" customFormat="1" x14ac:dyDescent="0.2"/>
    <row r="723" s="10" customFormat="1" x14ac:dyDescent="0.2"/>
    <row r="724" s="10" customFormat="1" x14ac:dyDescent="0.2"/>
    <row r="725" s="10" customFormat="1" x14ac:dyDescent="0.2"/>
    <row r="726" s="10" customFormat="1" x14ac:dyDescent="0.2"/>
    <row r="727" s="10" customFormat="1" x14ac:dyDescent="0.2"/>
    <row r="728" s="10" customFormat="1" x14ac:dyDescent="0.2"/>
    <row r="729" s="10" customFormat="1" x14ac:dyDescent="0.2"/>
    <row r="730" s="10" customFormat="1" x14ac:dyDescent="0.2"/>
    <row r="731" s="10" customFormat="1" x14ac:dyDescent="0.2"/>
    <row r="732" s="10" customFormat="1" x14ac:dyDescent="0.2"/>
    <row r="733" s="10" customFormat="1" x14ac:dyDescent="0.2"/>
    <row r="734" s="10" customFormat="1" x14ac:dyDescent="0.2"/>
    <row r="735" s="10" customFormat="1" x14ac:dyDescent="0.2"/>
    <row r="736" s="10" customFormat="1" x14ac:dyDescent="0.2"/>
    <row r="737" s="10" customFormat="1" x14ac:dyDescent="0.2"/>
    <row r="738" s="10" customFormat="1" x14ac:dyDescent="0.2"/>
    <row r="739" s="10" customFormat="1" x14ac:dyDescent="0.2"/>
    <row r="740" s="10" customFormat="1" x14ac:dyDescent="0.2"/>
    <row r="741" s="10" customFormat="1" x14ac:dyDescent="0.2"/>
    <row r="742" s="10" customFormat="1" x14ac:dyDescent="0.2"/>
    <row r="743" s="10" customFormat="1" x14ac:dyDescent="0.2"/>
    <row r="744" s="10" customFormat="1" x14ac:dyDescent="0.2"/>
    <row r="745" s="10" customFormat="1" x14ac:dyDescent="0.2"/>
    <row r="746" s="10" customFormat="1" x14ac:dyDescent="0.2"/>
    <row r="747" s="10" customFormat="1" x14ac:dyDescent="0.2"/>
    <row r="748" s="10" customFormat="1" x14ac:dyDescent="0.2"/>
    <row r="749" s="10" customFormat="1" x14ac:dyDescent="0.2"/>
    <row r="750" s="10" customFormat="1" x14ac:dyDescent="0.2"/>
    <row r="751" s="10" customFormat="1" x14ac:dyDescent="0.2"/>
    <row r="752" s="10" customFormat="1" x14ac:dyDescent="0.2"/>
    <row r="753" s="10" customFormat="1" x14ac:dyDescent="0.2"/>
    <row r="754" s="10" customFormat="1" x14ac:dyDescent="0.2"/>
    <row r="755" s="10" customFormat="1" x14ac:dyDescent="0.2"/>
    <row r="756" s="10" customFormat="1" x14ac:dyDescent="0.2"/>
    <row r="757" s="10" customFormat="1" x14ac:dyDescent="0.2"/>
    <row r="758" s="10" customFormat="1" x14ac:dyDescent="0.2"/>
    <row r="759" s="10" customFormat="1" x14ac:dyDescent="0.2"/>
    <row r="760" s="10" customFormat="1" x14ac:dyDescent="0.2"/>
    <row r="761" s="10" customFormat="1" x14ac:dyDescent="0.2"/>
    <row r="762" s="10" customFormat="1" x14ac:dyDescent="0.2"/>
    <row r="763" s="10" customFormat="1" x14ac:dyDescent="0.2"/>
    <row r="764" s="10" customFormat="1" x14ac:dyDescent="0.2"/>
    <row r="765" s="10" customFormat="1" x14ac:dyDescent="0.2"/>
    <row r="766" s="10" customFormat="1" x14ac:dyDescent="0.2"/>
    <row r="767" s="10" customFormat="1" x14ac:dyDescent="0.2"/>
    <row r="768" s="10" customFormat="1" x14ac:dyDescent="0.2"/>
    <row r="769" s="10" customFormat="1" x14ac:dyDescent="0.2"/>
    <row r="770" s="10" customFormat="1" x14ac:dyDescent="0.2"/>
    <row r="771" s="10" customFormat="1" x14ac:dyDescent="0.2"/>
    <row r="772" s="10" customFormat="1" x14ac:dyDescent="0.2"/>
    <row r="773" s="10" customFormat="1" x14ac:dyDescent="0.2"/>
    <row r="774" s="10" customFormat="1" x14ac:dyDescent="0.2"/>
    <row r="775" s="10" customFormat="1" x14ac:dyDescent="0.2"/>
    <row r="776" s="10" customFormat="1" x14ac:dyDescent="0.2"/>
    <row r="777" s="10" customFormat="1" x14ac:dyDescent="0.2"/>
    <row r="778" s="10" customFormat="1" x14ac:dyDescent="0.2"/>
    <row r="779" s="10" customFormat="1" x14ac:dyDescent="0.2"/>
    <row r="780" s="10" customFormat="1" x14ac:dyDescent="0.2"/>
    <row r="781" s="10" customFormat="1" x14ac:dyDescent="0.2"/>
    <row r="782" s="10" customFormat="1" x14ac:dyDescent="0.2"/>
    <row r="783" s="10" customFormat="1" x14ac:dyDescent="0.2"/>
    <row r="784" s="10" customFormat="1" x14ac:dyDescent="0.2"/>
    <row r="785" s="10" customFormat="1" x14ac:dyDescent="0.2"/>
    <row r="786" s="10" customFormat="1" x14ac:dyDescent="0.2"/>
    <row r="787" s="10" customFormat="1" x14ac:dyDescent="0.2"/>
    <row r="788" s="10" customFormat="1" x14ac:dyDescent="0.2"/>
    <row r="789" s="10" customFormat="1" x14ac:dyDescent="0.2"/>
    <row r="790" s="10" customFormat="1" x14ac:dyDescent="0.2"/>
    <row r="791" s="10" customFormat="1" x14ac:dyDescent="0.2"/>
    <row r="792" s="10" customFormat="1" x14ac:dyDescent="0.2"/>
    <row r="793" s="10" customFormat="1" x14ac:dyDescent="0.2"/>
    <row r="794" s="10" customFormat="1" x14ac:dyDescent="0.2"/>
    <row r="795" s="10" customFormat="1" x14ac:dyDescent="0.2"/>
    <row r="796" s="10" customFormat="1" x14ac:dyDescent="0.2"/>
    <row r="797" s="10" customFormat="1" x14ac:dyDescent="0.2"/>
    <row r="798" s="10" customFormat="1" x14ac:dyDescent="0.2"/>
    <row r="799" s="10" customFormat="1" x14ac:dyDescent="0.2"/>
    <row r="800" s="10" customFormat="1" x14ac:dyDescent="0.2"/>
    <row r="801" s="10" customFormat="1" x14ac:dyDescent="0.2"/>
    <row r="802" s="10" customFormat="1" x14ac:dyDescent="0.2"/>
    <row r="803" s="10" customFormat="1" x14ac:dyDescent="0.2"/>
    <row r="804" s="10" customFormat="1" x14ac:dyDescent="0.2"/>
    <row r="805" s="10" customFormat="1" x14ac:dyDescent="0.2"/>
    <row r="806" s="10" customFormat="1" x14ac:dyDescent="0.2"/>
    <row r="807" s="10" customFormat="1" x14ac:dyDescent="0.2"/>
    <row r="808" s="10" customFormat="1" x14ac:dyDescent="0.2"/>
    <row r="809" s="10" customFormat="1" x14ac:dyDescent="0.2"/>
    <row r="810" s="10" customFormat="1" x14ac:dyDescent="0.2"/>
    <row r="811" s="10" customFormat="1" x14ac:dyDescent="0.2"/>
    <row r="812" s="10" customFormat="1" x14ac:dyDescent="0.2"/>
    <row r="813" s="10" customFormat="1" x14ac:dyDescent="0.2"/>
    <row r="814" s="10" customFormat="1" x14ac:dyDescent="0.2"/>
    <row r="815" s="10" customFormat="1" x14ac:dyDescent="0.2"/>
    <row r="816" s="10" customFormat="1" x14ac:dyDescent="0.2"/>
    <row r="817" s="10" customFormat="1" x14ac:dyDescent="0.2"/>
    <row r="818" s="10" customFormat="1" x14ac:dyDescent="0.2"/>
    <row r="819" s="10" customFormat="1" x14ac:dyDescent="0.2"/>
    <row r="820" s="10" customFormat="1" x14ac:dyDescent="0.2"/>
    <row r="821" s="10" customFormat="1" x14ac:dyDescent="0.2"/>
    <row r="822" s="10" customFormat="1" x14ac:dyDescent="0.2"/>
  </sheetData>
  <sheetProtection algorithmName="SHA-512" hashValue="XhIsKsJJgrlq+VSIIKFr3ToF36ntA8jbl19UnytIA+Zx8EMA+F9ZIBRSsMskWbAm4X0kInnKv8TjetD2+rChjQ==" saltValue="ovpqlqaAFFR7TOOZSr07vw==" spinCount="100000" sheet="1" objects="1" scenarios="1"/>
  <mergeCells count="5">
    <mergeCell ref="A10:B10"/>
    <mergeCell ref="A13:B13"/>
    <mergeCell ref="A25:B25"/>
    <mergeCell ref="A37:B37"/>
    <mergeCell ref="A1:E1"/>
  </mergeCells>
  <conditionalFormatting sqref="C18:C25">
    <cfRule type="expression" dxfId="13" priority="2" stopIfTrue="1">
      <formula>$C$6="ex-ante"</formula>
    </cfRule>
  </conditionalFormatting>
  <conditionalFormatting sqref="C30:C37">
    <cfRule type="expression" dxfId="12" priority="1" stopIfTrue="1">
      <formula>$C$6="ex-ante"</formula>
    </cfRule>
  </conditionalFormatting>
  <conditionalFormatting sqref="C26:E27 C38:E39">
    <cfRule type="expression" dxfId="11" priority="4" stopIfTrue="1">
      <formula>$C$6="ex-ante"</formula>
    </cfRule>
  </conditionalFormatting>
  <pageMargins left="0.74803149606299213" right="0.74803149606299213" top="0.98425196850393704" bottom="0.98425196850393704" header="0.51181102362204722" footer="0.51181102362204722"/>
  <pageSetup paperSize="8" scale="86" orientation="landscape" r:id="rId1"/>
  <headerFooter alignWithMargins="0"/>
  <rowBreaks count="1" manualBreakCount="1">
    <brk id="2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CBBED-FD5D-4537-A27C-775751CBFDB9}">
  <sheetPr published="0" codeName="Blad3">
    <tabColor theme="6" tint="0.59999389629810485"/>
  </sheetPr>
  <dimension ref="A1"/>
  <sheetViews>
    <sheetView workbookViewId="0"/>
  </sheetViews>
  <sheetFormatPr defaultColWidth="8.7109375" defaultRowHeight="12.75" x14ac:dyDescent="0.2"/>
  <cols>
    <col min="1" max="16384" width="8.7109375" style="4"/>
  </cols>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BBBCC-C0C8-4F1D-987E-B4A4D6CF2F01}">
  <sheetPr>
    <pageSetUpPr fitToPage="1"/>
  </sheetPr>
  <dimension ref="A1:S51"/>
  <sheetViews>
    <sheetView zoomScaleNormal="100" workbookViewId="0">
      <selection activeCell="B4" sqref="B4"/>
    </sheetView>
  </sheetViews>
  <sheetFormatPr defaultColWidth="9.28515625" defaultRowHeight="12.75" x14ac:dyDescent="0.2"/>
  <cols>
    <col min="1" max="1" width="4.5703125" style="25" customWidth="1"/>
    <col min="2" max="2" width="54.7109375" style="25" customWidth="1"/>
    <col min="3" max="3" width="25.7109375" style="25" customWidth="1"/>
    <col min="4" max="4" width="25.7109375" style="52" customWidth="1"/>
    <col min="5" max="5" width="23.28515625" style="25" customWidth="1"/>
    <col min="6" max="13" width="9.28515625" style="25"/>
    <col min="14" max="16384" width="9.28515625" style="50"/>
  </cols>
  <sheetData>
    <row r="1" spans="1:19" ht="23.1" customHeight="1" thickBot="1" x14ac:dyDescent="0.25">
      <c r="A1" s="1121" t="s">
        <v>415</v>
      </c>
      <c r="B1" s="1122"/>
      <c r="C1" s="1122"/>
      <c r="D1" s="1123"/>
      <c r="E1" s="96"/>
      <c r="F1" s="96"/>
      <c r="G1" s="96"/>
      <c r="H1" s="96"/>
      <c r="I1" s="96"/>
      <c r="J1" s="96"/>
      <c r="K1" s="96"/>
      <c r="N1" s="25"/>
      <c r="O1" s="25"/>
      <c r="P1" s="25"/>
      <c r="Q1" s="25"/>
      <c r="R1" s="25"/>
      <c r="S1" s="25"/>
    </row>
    <row r="2" spans="1:19" x14ac:dyDescent="0.2">
      <c r="B2" s="50">
        <f>+TITELBLAD!F16</f>
        <v>2025</v>
      </c>
      <c r="N2" s="25"/>
      <c r="O2" s="25"/>
      <c r="P2" s="25"/>
      <c r="Q2" s="25"/>
      <c r="R2" s="25"/>
      <c r="S2" s="25"/>
    </row>
    <row r="3" spans="1:19" x14ac:dyDescent="0.2">
      <c r="B3" s="54"/>
      <c r="N3" s="25"/>
      <c r="O3" s="25"/>
      <c r="P3" s="25"/>
      <c r="Q3" s="25"/>
      <c r="R3" s="25"/>
      <c r="S3" s="25"/>
    </row>
    <row r="4" spans="1:19" x14ac:dyDescent="0.2">
      <c r="B4" s="54"/>
      <c r="N4" s="25"/>
      <c r="O4" s="25"/>
      <c r="P4" s="25"/>
      <c r="Q4" s="25"/>
      <c r="R4" s="25"/>
      <c r="S4" s="25"/>
    </row>
    <row r="5" spans="1:19" x14ac:dyDescent="0.2">
      <c r="B5" s="54"/>
      <c r="C5" s="341" t="s">
        <v>0</v>
      </c>
      <c r="D5" s="342" t="s">
        <v>237</v>
      </c>
      <c r="N5" s="25"/>
      <c r="O5" s="25"/>
      <c r="P5" s="25"/>
      <c r="Q5" s="25"/>
      <c r="R5" s="25"/>
      <c r="S5" s="25"/>
    </row>
    <row r="6" spans="1:19" x14ac:dyDescent="0.2">
      <c r="B6" s="90"/>
      <c r="C6" s="343" t="s">
        <v>2</v>
      </c>
      <c r="D6" s="343" t="s">
        <v>2</v>
      </c>
      <c r="N6" s="25"/>
      <c r="O6" s="25"/>
      <c r="P6" s="25"/>
      <c r="Q6" s="25"/>
      <c r="R6" s="25"/>
      <c r="S6" s="25"/>
    </row>
    <row r="7" spans="1:19" x14ac:dyDescent="0.2">
      <c r="C7" s="160">
        <f>+'T9 - Overzicht'!$B$6</f>
        <v>2025</v>
      </c>
      <c r="D7" s="160">
        <f>+'T9 - Overzicht'!$B$6</f>
        <v>2025</v>
      </c>
      <c r="N7" s="25"/>
      <c r="O7" s="25"/>
      <c r="P7" s="25"/>
      <c r="Q7" s="25"/>
      <c r="R7" s="25"/>
      <c r="S7" s="25"/>
    </row>
    <row r="8" spans="1:19" x14ac:dyDescent="0.2">
      <c r="B8" s="99"/>
      <c r="C8" s="344" t="str">
        <f>+'T9 - Overzicht'!$A$10</f>
        <v>NAAM DNB</v>
      </c>
      <c r="D8" s="344" t="str">
        <f>+'T9 - Overzicht'!$A$10</f>
        <v>NAAM DNB</v>
      </c>
      <c r="N8" s="25"/>
      <c r="O8" s="25"/>
      <c r="P8" s="25"/>
      <c r="Q8" s="25"/>
      <c r="R8" s="25"/>
      <c r="S8" s="25"/>
    </row>
    <row r="9" spans="1:19" x14ac:dyDescent="0.2">
      <c r="C9" s="344" t="str">
        <f>+'T9 - Overzicht'!$A$13</f>
        <v>elektriciteit</v>
      </c>
      <c r="D9" s="344" t="str">
        <f>+'T9 - Overzicht'!$A$13</f>
        <v>elektriciteit</v>
      </c>
      <c r="N9" s="25"/>
      <c r="O9" s="25"/>
      <c r="P9" s="25"/>
      <c r="Q9" s="25"/>
      <c r="R9" s="25"/>
      <c r="S9" s="25"/>
    </row>
    <row r="10" spans="1:19" x14ac:dyDescent="0.2">
      <c r="C10" s="345"/>
      <c r="D10" s="345"/>
      <c r="N10" s="25"/>
      <c r="O10" s="25"/>
      <c r="P10" s="25"/>
      <c r="Q10" s="25"/>
      <c r="R10" s="25"/>
      <c r="S10" s="25"/>
    </row>
    <row r="11" spans="1:19" s="348" customFormat="1" ht="18" customHeight="1" x14ac:dyDescent="0.2">
      <c r="A11" s="30"/>
      <c r="B11" s="346"/>
      <c r="C11" s="347"/>
      <c r="D11" s="347"/>
      <c r="E11" s="30"/>
      <c r="F11" s="30"/>
      <c r="G11" s="30"/>
      <c r="H11" s="30"/>
      <c r="I11" s="30"/>
      <c r="J11" s="30"/>
      <c r="K11" s="30"/>
      <c r="L11" s="30"/>
      <c r="M11" s="30"/>
      <c r="N11" s="30"/>
      <c r="O11" s="30"/>
      <c r="P11" s="30"/>
      <c r="Q11" s="30"/>
      <c r="R11" s="30"/>
      <c r="S11" s="30"/>
    </row>
    <row r="12" spans="1:19" s="348" customFormat="1" ht="32.1" customHeight="1" x14ac:dyDescent="0.2">
      <c r="A12" s="30"/>
      <c r="B12" s="284" t="s">
        <v>416</v>
      </c>
      <c r="C12" s="174">
        <f>+IF($C$9="elektriciteit",-T12A!C4,IF('T10'!$C$9="aardgas",-T12C!C4,"FOUT"))</f>
        <v>0</v>
      </c>
      <c r="D12" s="174">
        <f>+IF($C$9="elektriciteit",-T12A!D4,IF('T10'!$C$9="aardgas",-T12C!D4,"FOUT"))</f>
        <v>0</v>
      </c>
      <c r="E12" s="907"/>
      <c r="F12" s="30"/>
      <c r="G12" s="30"/>
      <c r="H12" s="30"/>
      <c r="I12" s="30"/>
      <c r="J12" s="30"/>
      <c r="K12" s="30"/>
      <c r="L12" s="30"/>
      <c r="M12" s="30"/>
    </row>
    <row r="13" spans="1:19" s="348" customFormat="1" ht="32.1" customHeight="1" x14ac:dyDescent="0.2">
      <c r="A13" s="30"/>
      <c r="B13" s="346" t="s">
        <v>417</v>
      </c>
      <c r="C13" s="174">
        <f>+IF($C$9="elektriciteit",-T12B!C4,IF('T10'!$C$9="aardgas",-T12D!C4,"FOUT"))</f>
        <v>0</v>
      </c>
      <c r="D13" s="174">
        <f>+IF($C$9="elektriciteit",-T12B!D4,IF('T10'!$C$9="aardgas",-T12D!D4,"FOUT"))</f>
        <v>0</v>
      </c>
      <c r="E13" s="907"/>
      <c r="F13" s="30"/>
      <c r="G13" s="30"/>
      <c r="H13" s="30"/>
      <c r="I13" s="30"/>
      <c r="J13" s="30"/>
      <c r="K13" s="30"/>
      <c r="L13" s="30"/>
      <c r="M13" s="30"/>
    </row>
    <row r="14" spans="1:19" s="348" customFormat="1" ht="18" customHeight="1" x14ac:dyDescent="0.2">
      <c r="A14" s="30"/>
      <c r="B14" s="346" t="s">
        <v>203</v>
      </c>
      <c r="C14" s="184">
        <v>0.25</v>
      </c>
      <c r="D14" s="184">
        <v>0.25</v>
      </c>
      <c r="E14" s="30"/>
      <c r="F14" s="30"/>
      <c r="G14" s="30"/>
      <c r="H14" s="30"/>
      <c r="I14" s="30"/>
      <c r="J14" s="30"/>
      <c r="K14" s="30"/>
      <c r="L14" s="30"/>
      <c r="M14" s="30"/>
    </row>
    <row r="15" spans="1:19" s="348" customFormat="1" ht="30.75" customHeight="1" x14ac:dyDescent="0.2">
      <c r="A15" s="30"/>
      <c r="B15" s="285" t="s">
        <v>418</v>
      </c>
      <c r="C15" s="349">
        <f>(C12+C13)*C14/(1-C14)</f>
        <v>0</v>
      </c>
      <c r="D15" s="349">
        <f>(D12+D13)*D14/(1-D14)</f>
        <v>0</v>
      </c>
      <c r="E15" s="30"/>
      <c r="F15" s="30"/>
      <c r="G15" s="30"/>
      <c r="H15" s="30"/>
      <c r="I15" s="30"/>
      <c r="J15" s="30"/>
      <c r="K15" s="30"/>
      <c r="L15" s="30"/>
      <c r="M15" s="30"/>
    </row>
    <row r="51" spans="1:13" s="52" customFormat="1" x14ac:dyDescent="0.2">
      <c r="A51" s="25"/>
      <c r="B51" s="99"/>
      <c r="C51" s="25"/>
      <c r="E51" s="25"/>
      <c r="F51" s="25"/>
      <c r="G51" s="25"/>
      <c r="H51" s="25"/>
      <c r="I51" s="25"/>
      <c r="J51" s="25"/>
      <c r="K51" s="25"/>
      <c r="L51" s="25"/>
      <c r="M51" s="25"/>
    </row>
  </sheetData>
  <sheetProtection algorithmName="SHA-512" hashValue="GIwsyBbRguUsCcBUaN/ioHImhXuXpu8QgEwRIRL/8+9vn78kMm7n5Tebe7ueVKWpmNFzecJOmThTXVJEVkUVag==" saltValue="qXfwgMlEwMA8yDhZ76j71Q==" spinCount="100000" sheet="1" objects="1" scenarios="1"/>
  <mergeCells count="1">
    <mergeCell ref="A1:D1"/>
  </mergeCells>
  <pageMargins left="0.74803149606299213" right="0.74803149606299213" top="0.98425196850393704" bottom="0.98425196850393704" header="0.51181102362204722" footer="0.51181102362204722"/>
  <pageSetup paperSize="8" scale="96"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 stopIfTrue="1" id="{00000000-000E-0000-1300-000001000000}">
            <xm:f>'T9 - Overzicht'!$C$6="ex-ante"</xm:f>
            <x14:dxf>
              <fill>
                <patternFill patternType="lightUp"/>
              </fill>
            </x14:dxf>
          </x14:cfRule>
          <xm:sqref>D5:D15</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CC63B-C54D-4509-B77B-7A2C001662E7}">
  <sheetPr>
    <pageSetUpPr fitToPage="1"/>
  </sheetPr>
  <dimension ref="A1:S50"/>
  <sheetViews>
    <sheetView zoomScaleNormal="100" workbookViewId="0">
      <selection activeCell="B2" sqref="B2"/>
    </sheetView>
  </sheetViews>
  <sheetFormatPr defaultColWidth="9.28515625" defaultRowHeight="12.75" x14ac:dyDescent="0.2"/>
  <cols>
    <col min="1" max="1" width="4.5703125" style="25" customWidth="1"/>
    <col min="2" max="2" width="54.7109375" style="25" customWidth="1"/>
    <col min="3" max="3" width="31.7109375" style="25" customWidth="1"/>
    <col min="4" max="4" width="31.7109375" style="52" customWidth="1"/>
    <col min="5" max="5" width="23.28515625" style="25" customWidth="1"/>
    <col min="6" max="13" width="9.28515625" style="25"/>
    <col min="14" max="16384" width="9.28515625" style="50"/>
  </cols>
  <sheetData>
    <row r="1" spans="1:19" ht="23.1" customHeight="1" thickBot="1" x14ac:dyDescent="0.25">
      <c r="A1" s="1121" t="s">
        <v>313</v>
      </c>
      <c r="B1" s="1122"/>
      <c r="C1" s="1122"/>
      <c r="D1" s="1123"/>
      <c r="E1" s="96"/>
      <c r="F1" s="96"/>
      <c r="G1" s="96"/>
      <c r="H1" s="96"/>
      <c r="I1" s="96"/>
      <c r="J1" s="96"/>
      <c r="K1" s="96"/>
      <c r="N1" s="25"/>
      <c r="O1" s="25"/>
      <c r="P1" s="25"/>
      <c r="Q1" s="25"/>
      <c r="R1" s="25"/>
      <c r="S1" s="25"/>
    </row>
    <row r="2" spans="1:19" x14ac:dyDescent="0.2">
      <c r="B2" s="50">
        <f>+TITELBLAD!F16</f>
        <v>2025</v>
      </c>
      <c r="N2" s="25"/>
      <c r="O2" s="25"/>
      <c r="P2" s="25"/>
      <c r="Q2" s="25"/>
      <c r="R2" s="25"/>
      <c r="S2" s="25"/>
    </row>
    <row r="3" spans="1:19" x14ac:dyDescent="0.2">
      <c r="B3" s="54"/>
      <c r="N3" s="25"/>
      <c r="O3" s="25"/>
      <c r="P3" s="25"/>
      <c r="Q3" s="25"/>
      <c r="R3" s="25"/>
      <c r="S3" s="25"/>
    </row>
    <row r="4" spans="1:19" x14ac:dyDescent="0.2">
      <c r="B4" s="54"/>
      <c r="N4" s="25"/>
      <c r="O4" s="25"/>
      <c r="P4" s="25"/>
      <c r="Q4" s="25"/>
      <c r="R4" s="25"/>
      <c r="S4" s="25"/>
    </row>
    <row r="5" spans="1:19" x14ac:dyDescent="0.2">
      <c r="B5" s="54"/>
      <c r="C5" s="341" t="s">
        <v>0</v>
      </c>
      <c r="D5" s="342" t="s">
        <v>237</v>
      </c>
      <c r="N5" s="25"/>
      <c r="O5" s="25"/>
      <c r="P5" s="25"/>
      <c r="Q5" s="25"/>
      <c r="R5" s="25"/>
      <c r="S5" s="25"/>
    </row>
    <row r="6" spans="1:19" x14ac:dyDescent="0.2">
      <c r="B6" s="90"/>
      <c r="C6" s="343" t="s">
        <v>2</v>
      </c>
      <c r="D6" s="343" t="s">
        <v>2</v>
      </c>
      <c r="N6" s="25"/>
      <c r="O6" s="25"/>
      <c r="P6" s="25"/>
      <c r="Q6" s="25"/>
      <c r="R6" s="25"/>
      <c r="S6" s="25"/>
    </row>
    <row r="7" spans="1:19" x14ac:dyDescent="0.2">
      <c r="C7" s="160">
        <f>+'T9 - Overzicht'!$B$6</f>
        <v>2025</v>
      </c>
      <c r="D7" s="160">
        <f>+'T9 - Overzicht'!$B$6</f>
        <v>2025</v>
      </c>
      <c r="N7" s="25"/>
      <c r="O7" s="25"/>
      <c r="P7" s="25"/>
      <c r="Q7" s="25"/>
      <c r="R7" s="25"/>
      <c r="S7" s="25"/>
    </row>
    <row r="8" spans="1:19" x14ac:dyDescent="0.2">
      <c r="B8" s="99"/>
      <c r="C8" s="344" t="str">
        <f>+'T9 - Overzicht'!$A$10</f>
        <v>NAAM DNB</v>
      </c>
      <c r="D8" s="344" t="str">
        <f>+'T9 - Overzicht'!$A$10</f>
        <v>NAAM DNB</v>
      </c>
      <c r="N8" s="25"/>
      <c r="O8" s="25"/>
      <c r="P8" s="25"/>
      <c r="Q8" s="25"/>
      <c r="R8" s="25"/>
      <c r="S8" s="25"/>
    </row>
    <row r="9" spans="1:19" x14ac:dyDescent="0.2">
      <c r="C9" s="344" t="str">
        <f>+'T9 - Overzicht'!$A$13</f>
        <v>elektriciteit</v>
      </c>
      <c r="D9" s="344" t="str">
        <f>+'T9 - Overzicht'!$A$13</f>
        <v>elektriciteit</v>
      </c>
      <c r="N9" s="25"/>
      <c r="O9" s="25"/>
      <c r="P9" s="25"/>
      <c r="Q9" s="25"/>
      <c r="R9" s="25"/>
      <c r="S9" s="25"/>
    </row>
    <row r="10" spans="1:19" x14ac:dyDescent="0.2">
      <c r="C10" s="345"/>
      <c r="D10" s="345"/>
      <c r="N10" s="25"/>
      <c r="O10" s="25"/>
      <c r="P10" s="25"/>
      <c r="Q10" s="25"/>
      <c r="R10" s="25"/>
      <c r="S10" s="25"/>
    </row>
    <row r="11" spans="1:19" s="348" customFormat="1" ht="18" customHeight="1" x14ac:dyDescent="0.2">
      <c r="A11" s="30"/>
      <c r="B11" s="346"/>
      <c r="C11" s="347"/>
      <c r="D11" s="347"/>
      <c r="E11" s="30"/>
      <c r="F11" s="30"/>
      <c r="G11" s="30"/>
      <c r="H11" s="30"/>
      <c r="I11" s="30"/>
      <c r="J11" s="30"/>
      <c r="K11" s="30"/>
      <c r="L11" s="30"/>
      <c r="M11" s="30"/>
      <c r="N11" s="30"/>
      <c r="O11" s="30"/>
      <c r="P11" s="30"/>
      <c r="Q11" s="30"/>
      <c r="R11" s="30"/>
      <c r="S11" s="30"/>
    </row>
    <row r="12" spans="1:19" s="348" customFormat="1" ht="32.1" customHeight="1" x14ac:dyDescent="0.2">
      <c r="A12" s="30"/>
      <c r="B12" s="284" t="s">
        <v>199</v>
      </c>
      <c r="C12" s="174">
        <f>+'T3'!D210</f>
        <v>0</v>
      </c>
      <c r="D12" s="174">
        <f>+'T3'!E210</f>
        <v>0</v>
      </c>
      <c r="E12" s="30"/>
      <c r="F12" s="30"/>
      <c r="G12" s="30"/>
      <c r="H12" s="30"/>
      <c r="I12" s="30"/>
      <c r="J12" s="30"/>
      <c r="K12" s="30"/>
      <c r="L12" s="30"/>
      <c r="M12" s="30"/>
    </row>
    <row r="13" spans="1:19" s="348" customFormat="1" ht="18" customHeight="1" x14ac:dyDescent="0.2">
      <c r="A13" s="30"/>
      <c r="B13" s="346" t="s">
        <v>203</v>
      </c>
      <c r="C13" s="350">
        <f>+'T10'!C14</f>
        <v>0.25</v>
      </c>
      <c r="D13" s="350">
        <f>+'T10'!D14</f>
        <v>0.25</v>
      </c>
      <c r="E13" s="30"/>
      <c r="F13" s="30"/>
      <c r="G13" s="30"/>
      <c r="H13" s="30"/>
      <c r="I13" s="30"/>
      <c r="J13" s="30"/>
      <c r="K13" s="30"/>
      <c r="L13" s="30"/>
      <c r="M13" s="30"/>
    </row>
    <row r="14" spans="1:19" s="348" customFormat="1" ht="30.75" customHeight="1" x14ac:dyDescent="0.2">
      <c r="A14" s="30"/>
      <c r="B14" s="285" t="s">
        <v>314</v>
      </c>
      <c r="C14" s="349">
        <f>C12*C13/(1-C13)</f>
        <v>0</v>
      </c>
      <c r="D14" s="349">
        <f>D12*D13/(1-D13)</f>
        <v>0</v>
      </c>
      <c r="E14" s="30"/>
      <c r="F14" s="30"/>
      <c r="G14" s="30"/>
      <c r="H14" s="30"/>
      <c r="I14" s="30"/>
      <c r="J14" s="30"/>
      <c r="K14" s="30"/>
      <c r="L14" s="30"/>
      <c r="M14" s="30"/>
    </row>
    <row r="50" spans="1:13" s="52" customFormat="1" x14ac:dyDescent="0.2">
      <c r="A50" s="25"/>
      <c r="B50" s="99"/>
      <c r="C50" s="25"/>
      <c r="E50" s="25"/>
      <c r="F50" s="25"/>
      <c r="G50" s="25"/>
      <c r="H50" s="25"/>
      <c r="I50" s="25"/>
      <c r="J50" s="25"/>
      <c r="K50" s="25"/>
      <c r="L50" s="25"/>
      <c r="M50" s="25"/>
    </row>
  </sheetData>
  <sheetProtection algorithmName="SHA-512" hashValue="+84pxbjktJxK3U+ZkZjTDFKANFnDq+fmFF3/QfP9SFlFggP9U5C1Cm2DG9EhJoz/55d4I2gIf7DyGcNWMZEqJQ==" saltValue="knsABkqgBl7w8dKE8WHWaA==" spinCount="100000" sheet="1" objects="1" scenarios="1"/>
  <mergeCells count="1">
    <mergeCell ref="A1:D1"/>
  </mergeCells>
  <pageMargins left="0.74803149606299213" right="0.74803149606299213" top="0.98425196850393704" bottom="0.98425196850393704" header="0.51181102362204722" footer="0.51181102362204722"/>
  <pageSetup paperSize="8" scale="96"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 stopIfTrue="1" id="{F7BB0FF0-8AEB-4C17-A165-D1732AB18C91}">
            <xm:f>'T9 - Overzicht'!$C$6="ex-ante"</xm:f>
            <x14:dxf>
              <fill>
                <patternFill patternType="lightUp"/>
              </fill>
            </x14:dxf>
          </x14:cfRule>
          <xm:sqref>D5:D14</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1AD4A-6622-47DC-95E4-62CDEAF67EE2}">
  <dimension ref="A1:AF138"/>
  <sheetViews>
    <sheetView zoomScale="85" zoomScaleNormal="85" workbookViewId="0">
      <selection activeCell="A2" sqref="A2"/>
    </sheetView>
  </sheetViews>
  <sheetFormatPr defaultColWidth="9.28515625" defaultRowHeight="12.75" x14ac:dyDescent="0.2"/>
  <cols>
    <col min="1" max="1" width="51.42578125" style="25" customWidth="1"/>
    <col min="2" max="2" width="26.5703125" style="25" customWidth="1"/>
    <col min="3" max="9" width="31" style="25" customWidth="1"/>
    <col min="10" max="12" width="31" style="360" customWidth="1"/>
    <col min="13" max="13" width="31" style="25" customWidth="1"/>
    <col min="14" max="14" width="8.7109375" style="25" customWidth="1"/>
    <col min="15" max="56" width="9.28515625" style="25" customWidth="1"/>
    <col min="57" max="262" width="9.28515625" style="25"/>
    <col min="263" max="263" width="51.42578125" style="25" customWidth="1"/>
    <col min="264" max="264" width="26.5703125" style="25" customWidth="1"/>
    <col min="265" max="269" width="31" style="25" customWidth="1"/>
    <col min="270" max="270" width="8.7109375" style="25" customWidth="1"/>
    <col min="271" max="518" width="9.28515625" style="25"/>
    <col min="519" max="519" width="51.42578125" style="25" customWidth="1"/>
    <col min="520" max="520" width="26.5703125" style="25" customWidth="1"/>
    <col min="521" max="525" width="31" style="25" customWidth="1"/>
    <col min="526" max="526" width="8.7109375" style="25" customWidth="1"/>
    <col min="527" max="774" width="9.28515625" style="25"/>
    <col min="775" max="775" width="51.42578125" style="25" customWidth="1"/>
    <col min="776" max="776" width="26.5703125" style="25" customWidth="1"/>
    <col min="777" max="781" width="31" style="25" customWidth="1"/>
    <col min="782" max="782" width="8.7109375" style="25" customWidth="1"/>
    <col min="783" max="1030" width="9.28515625" style="25"/>
    <col min="1031" max="1031" width="51.42578125" style="25" customWidth="1"/>
    <col min="1032" max="1032" width="26.5703125" style="25" customWidth="1"/>
    <col min="1033" max="1037" width="31" style="25" customWidth="1"/>
    <col min="1038" max="1038" width="8.7109375" style="25" customWidth="1"/>
    <col min="1039" max="1286" width="9.28515625" style="25"/>
    <col min="1287" max="1287" width="51.42578125" style="25" customWidth="1"/>
    <col min="1288" max="1288" width="26.5703125" style="25" customWidth="1"/>
    <col min="1289" max="1293" width="31" style="25" customWidth="1"/>
    <col min="1294" max="1294" width="8.7109375" style="25" customWidth="1"/>
    <col min="1295" max="1542" width="9.28515625" style="25"/>
    <col min="1543" max="1543" width="51.42578125" style="25" customWidth="1"/>
    <col min="1544" max="1544" width="26.5703125" style="25" customWidth="1"/>
    <col min="1545" max="1549" width="31" style="25" customWidth="1"/>
    <col min="1550" max="1550" width="8.7109375" style="25" customWidth="1"/>
    <col min="1551" max="1798" width="9.28515625" style="25"/>
    <col min="1799" max="1799" width="51.42578125" style="25" customWidth="1"/>
    <col min="1800" max="1800" width="26.5703125" style="25" customWidth="1"/>
    <col min="1801" max="1805" width="31" style="25" customWidth="1"/>
    <col min="1806" max="1806" width="8.7109375" style="25" customWidth="1"/>
    <col min="1807" max="2054" width="9.28515625" style="25"/>
    <col min="2055" max="2055" width="51.42578125" style="25" customWidth="1"/>
    <col min="2056" max="2056" width="26.5703125" style="25" customWidth="1"/>
    <col min="2057" max="2061" width="31" style="25" customWidth="1"/>
    <col min="2062" max="2062" width="8.7109375" style="25" customWidth="1"/>
    <col min="2063" max="2310" width="9.28515625" style="25"/>
    <col min="2311" max="2311" width="51.42578125" style="25" customWidth="1"/>
    <col min="2312" max="2312" width="26.5703125" style="25" customWidth="1"/>
    <col min="2313" max="2317" width="31" style="25" customWidth="1"/>
    <col min="2318" max="2318" width="8.7109375" style="25" customWidth="1"/>
    <col min="2319" max="2566" width="9.28515625" style="25"/>
    <col min="2567" max="2567" width="51.42578125" style="25" customWidth="1"/>
    <col min="2568" max="2568" width="26.5703125" style="25" customWidth="1"/>
    <col min="2569" max="2573" width="31" style="25" customWidth="1"/>
    <col min="2574" max="2574" width="8.7109375" style="25" customWidth="1"/>
    <col min="2575" max="2822" width="9.28515625" style="25"/>
    <col min="2823" max="2823" width="51.42578125" style="25" customWidth="1"/>
    <col min="2824" max="2824" width="26.5703125" style="25" customWidth="1"/>
    <col min="2825" max="2829" width="31" style="25" customWidth="1"/>
    <col min="2830" max="2830" width="8.7109375" style="25" customWidth="1"/>
    <col min="2831" max="3078" width="9.28515625" style="25"/>
    <col min="3079" max="3079" width="51.42578125" style="25" customWidth="1"/>
    <col min="3080" max="3080" width="26.5703125" style="25" customWidth="1"/>
    <col min="3081" max="3085" width="31" style="25" customWidth="1"/>
    <col min="3086" max="3086" width="8.7109375" style="25" customWidth="1"/>
    <col min="3087" max="3334" width="9.28515625" style="25"/>
    <col min="3335" max="3335" width="51.42578125" style="25" customWidth="1"/>
    <col min="3336" max="3336" width="26.5703125" style="25" customWidth="1"/>
    <col min="3337" max="3341" width="31" style="25" customWidth="1"/>
    <col min="3342" max="3342" width="8.7109375" style="25" customWidth="1"/>
    <col min="3343" max="3590" width="9.28515625" style="25"/>
    <col min="3591" max="3591" width="51.42578125" style="25" customWidth="1"/>
    <col min="3592" max="3592" width="26.5703125" style="25" customWidth="1"/>
    <col min="3593" max="3597" width="31" style="25" customWidth="1"/>
    <col min="3598" max="3598" width="8.7109375" style="25" customWidth="1"/>
    <col min="3599" max="3846" width="9.28515625" style="25"/>
    <col min="3847" max="3847" width="51.42578125" style="25" customWidth="1"/>
    <col min="3848" max="3848" width="26.5703125" style="25" customWidth="1"/>
    <col min="3849" max="3853" width="31" style="25" customWidth="1"/>
    <col min="3854" max="3854" width="8.7109375" style="25" customWidth="1"/>
    <col min="3855" max="4102" width="9.28515625" style="25"/>
    <col min="4103" max="4103" width="51.42578125" style="25" customWidth="1"/>
    <col min="4104" max="4104" width="26.5703125" style="25" customWidth="1"/>
    <col min="4105" max="4109" width="31" style="25" customWidth="1"/>
    <col min="4110" max="4110" width="8.7109375" style="25" customWidth="1"/>
    <col min="4111" max="4358" width="9.28515625" style="25"/>
    <col min="4359" max="4359" width="51.42578125" style="25" customWidth="1"/>
    <col min="4360" max="4360" width="26.5703125" style="25" customWidth="1"/>
    <col min="4361" max="4365" width="31" style="25" customWidth="1"/>
    <col min="4366" max="4366" width="8.7109375" style="25" customWidth="1"/>
    <col min="4367" max="4614" width="9.28515625" style="25"/>
    <col min="4615" max="4615" width="51.42578125" style="25" customWidth="1"/>
    <col min="4616" max="4616" width="26.5703125" style="25" customWidth="1"/>
    <col min="4617" max="4621" width="31" style="25" customWidth="1"/>
    <col min="4622" max="4622" width="8.7109375" style="25" customWidth="1"/>
    <col min="4623" max="4870" width="9.28515625" style="25"/>
    <col min="4871" max="4871" width="51.42578125" style="25" customWidth="1"/>
    <col min="4872" max="4872" width="26.5703125" style="25" customWidth="1"/>
    <col min="4873" max="4877" width="31" style="25" customWidth="1"/>
    <col min="4878" max="4878" width="8.7109375" style="25" customWidth="1"/>
    <col min="4879" max="5126" width="9.28515625" style="25"/>
    <col min="5127" max="5127" width="51.42578125" style="25" customWidth="1"/>
    <col min="5128" max="5128" width="26.5703125" style="25" customWidth="1"/>
    <col min="5129" max="5133" width="31" style="25" customWidth="1"/>
    <col min="5134" max="5134" width="8.7109375" style="25" customWidth="1"/>
    <col min="5135" max="5382" width="9.28515625" style="25"/>
    <col min="5383" max="5383" width="51.42578125" style="25" customWidth="1"/>
    <col min="5384" max="5384" width="26.5703125" style="25" customWidth="1"/>
    <col min="5385" max="5389" width="31" style="25" customWidth="1"/>
    <col min="5390" max="5390" width="8.7109375" style="25" customWidth="1"/>
    <col min="5391" max="5638" width="9.28515625" style="25"/>
    <col min="5639" max="5639" width="51.42578125" style="25" customWidth="1"/>
    <col min="5640" max="5640" width="26.5703125" style="25" customWidth="1"/>
    <col min="5641" max="5645" width="31" style="25" customWidth="1"/>
    <col min="5646" max="5646" width="8.7109375" style="25" customWidth="1"/>
    <col min="5647" max="5894" width="9.28515625" style="25"/>
    <col min="5895" max="5895" width="51.42578125" style="25" customWidth="1"/>
    <col min="5896" max="5896" width="26.5703125" style="25" customWidth="1"/>
    <col min="5897" max="5901" width="31" style="25" customWidth="1"/>
    <col min="5902" max="5902" width="8.7109375" style="25" customWidth="1"/>
    <col min="5903" max="6150" width="9.28515625" style="25"/>
    <col min="6151" max="6151" width="51.42578125" style="25" customWidth="1"/>
    <col min="6152" max="6152" width="26.5703125" style="25" customWidth="1"/>
    <col min="6153" max="6157" width="31" style="25" customWidth="1"/>
    <col min="6158" max="6158" width="8.7109375" style="25" customWidth="1"/>
    <col min="6159" max="6406" width="9.28515625" style="25"/>
    <col min="6407" max="6407" width="51.42578125" style="25" customWidth="1"/>
    <col min="6408" max="6408" width="26.5703125" style="25" customWidth="1"/>
    <col min="6409" max="6413" width="31" style="25" customWidth="1"/>
    <col min="6414" max="6414" width="8.7109375" style="25" customWidth="1"/>
    <col min="6415" max="6662" width="9.28515625" style="25"/>
    <col min="6663" max="6663" width="51.42578125" style="25" customWidth="1"/>
    <col min="6664" max="6664" width="26.5703125" style="25" customWidth="1"/>
    <col min="6665" max="6669" width="31" style="25" customWidth="1"/>
    <col min="6670" max="6670" width="8.7109375" style="25" customWidth="1"/>
    <col min="6671" max="6918" width="9.28515625" style="25"/>
    <col min="6919" max="6919" width="51.42578125" style="25" customWidth="1"/>
    <col min="6920" max="6920" width="26.5703125" style="25" customWidth="1"/>
    <col min="6921" max="6925" width="31" style="25" customWidth="1"/>
    <col min="6926" max="6926" width="8.7109375" style="25" customWidth="1"/>
    <col min="6927" max="7174" width="9.28515625" style="25"/>
    <col min="7175" max="7175" width="51.42578125" style="25" customWidth="1"/>
    <col min="7176" max="7176" width="26.5703125" style="25" customWidth="1"/>
    <col min="7177" max="7181" width="31" style="25" customWidth="1"/>
    <col min="7182" max="7182" width="8.7109375" style="25" customWidth="1"/>
    <col min="7183" max="7430" width="9.28515625" style="25"/>
    <col min="7431" max="7431" width="51.42578125" style="25" customWidth="1"/>
    <col min="7432" max="7432" width="26.5703125" style="25" customWidth="1"/>
    <col min="7433" max="7437" width="31" style="25" customWidth="1"/>
    <col min="7438" max="7438" width="8.7109375" style="25" customWidth="1"/>
    <col min="7439" max="7686" width="9.28515625" style="25"/>
    <col min="7687" max="7687" width="51.42578125" style="25" customWidth="1"/>
    <col min="7688" max="7688" width="26.5703125" style="25" customWidth="1"/>
    <col min="7689" max="7693" width="31" style="25" customWidth="1"/>
    <col min="7694" max="7694" width="8.7109375" style="25" customWidth="1"/>
    <col min="7695" max="7942" width="9.28515625" style="25"/>
    <col min="7943" max="7943" width="51.42578125" style="25" customWidth="1"/>
    <col min="7944" max="7944" width="26.5703125" style="25" customWidth="1"/>
    <col min="7945" max="7949" width="31" style="25" customWidth="1"/>
    <col min="7950" max="7950" width="8.7109375" style="25" customWidth="1"/>
    <col min="7951" max="8198" width="9.28515625" style="25"/>
    <col min="8199" max="8199" width="51.42578125" style="25" customWidth="1"/>
    <col min="8200" max="8200" width="26.5703125" style="25" customWidth="1"/>
    <col min="8201" max="8205" width="31" style="25" customWidth="1"/>
    <col min="8206" max="8206" width="8.7109375" style="25" customWidth="1"/>
    <col min="8207" max="8454" width="9.28515625" style="25"/>
    <col min="8455" max="8455" width="51.42578125" style="25" customWidth="1"/>
    <col min="8456" max="8456" width="26.5703125" style="25" customWidth="1"/>
    <col min="8457" max="8461" width="31" style="25" customWidth="1"/>
    <col min="8462" max="8462" width="8.7109375" style="25" customWidth="1"/>
    <col min="8463" max="8710" width="9.28515625" style="25"/>
    <col min="8711" max="8711" width="51.42578125" style="25" customWidth="1"/>
    <col min="8712" max="8712" width="26.5703125" style="25" customWidth="1"/>
    <col min="8713" max="8717" width="31" style="25" customWidth="1"/>
    <col min="8718" max="8718" width="8.7109375" style="25" customWidth="1"/>
    <col min="8719" max="8966" width="9.28515625" style="25"/>
    <col min="8967" max="8967" width="51.42578125" style="25" customWidth="1"/>
    <col min="8968" max="8968" width="26.5703125" style="25" customWidth="1"/>
    <col min="8969" max="8973" width="31" style="25" customWidth="1"/>
    <col min="8974" max="8974" width="8.7109375" style="25" customWidth="1"/>
    <col min="8975" max="9222" width="9.28515625" style="25"/>
    <col min="9223" max="9223" width="51.42578125" style="25" customWidth="1"/>
    <col min="9224" max="9224" width="26.5703125" style="25" customWidth="1"/>
    <col min="9225" max="9229" width="31" style="25" customWidth="1"/>
    <col min="9230" max="9230" width="8.7109375" style="25" customWidth="1"/>
    <col min="9231" max="9478" width="9.28515625" style="25"/>
    <col min="9479" max="9479" width="51.42578125" style="25" customWidth="1"/>
    <col min="9480" max="9480" width="26.5703125" style="25" customWidth="1"/>
    <col min="9481" max="9485" width="31" style="25" customWidth="1"/>
    <col min="9486" max="9486" width="8.7109375" style="25" customWidth="1"/>
    <col min="9487" max="9734" width="9.28515625" style="25"/>
    <col min="9735" max="9735" width="51.42578125" style="25" customWidth="1"/>
    <col min="9736" max="9736" width="26.5703125" style="25" customWidth="1"/>
    <col min="9737" max="9741" width="31" style="25" customWidth="1"/>
    <col min="9742" max="9742" width="8.7109375" style="25" customWidth="1"/>
    <col min="9743" max="9990" width="9.28515625" style="25"/>
    <col min="9991" max="9991" width="51.42578125" style="25" customWidth="1"/>
    <col min="9992" max="9992" width="26.5703125" style="25" customWidth="1"/>
    <col min="9993" max="9997" width="31" style="25" customWidth="1"/>
    <col min="9998" max="9998" width="8.7109375" style="25" customWidth="1"/>
    <col min="9999" max="10246" width="9.28515625" style="25"/>
    <col min="10247" max="10247" width="51.42578125" style="25" customWidth="1"/>
    <col min="10248" max="10248" width="26.5703125" style="25" customWidth="1"/>
    <col min="10249" max="10253" width="31" style="25" customWidth="1"/>
    <col min="10254" max="10254" width="8.7109375" style="25" customWidth="1"/>
    <col min="10255" max="10502" width="9.28515625" style="25"/>
    <col min="10503" max="10503" width="51.42578125" style="25" customWidth="1"/>
    <col min="10504" max="10504" width="26.5703125" style="25" customWidth="1"/>
    <col min="10505" max="10509" width="31" style="25" customWidth="1"/>
    <col min="10510" max="10510" width="8.7109375" style="25" customWidth="1"/>
    <col min="10511" max="10758" width="9.28515625" style="25"/>
    <col min="10759" max="10759" width="51.42578125" style="25" customWidth="1"/>
    <col min="10760" max="10760" width="26.5703125" style="25" customWidth="1"/>
    <col min="10761" max="10765" width="31" style="25" customWidth="1"/>
    <col min="10766" max="10766" width="8.7109375" style="25" customWidth="1"/>
    <col min="10767" max="11014" width="9.28515625" style="25"/>
    <col min="11015" max="11015" width="51.42578125" style="25" customWidth="1"/>
    <col min="11016" max="11016" width="26.5703125" style="25" customWidth="1"/>
    <col min="11017" max="11021" width="31" style="25" customWidth="1"/>
    <col min="11022" max="11022" width="8.7109375" style="25" customWidth="1"/>
    <col min="11023" max="11270" width="9.28515625" style="25"/>
    <col min="11271" max="11271" width="51.42578125" style="25" customWidth="1"/>
    <col min="11272" max="11272" width="26.5703125" style="25" customWidth="1"/>
    <col min="11273" max="11277" width="31" style="25" customWidth="1"/>
    <col min="11278" max="11278" width="8.7109375" style="25" customWidth="1"/>
    <col min="11279" max="11526" width="9.28515625" style="25"/>
    <col min="11527" max="11527" width="51.42578125" style="25" customWidth="1"/>
    <col min="11528" max="11528" width="26.5703125" style="25" customWidth="1"/>
    <col min="11529" max="11533" width="31" style="25" customWidth="1"/>
    <col min="11534" max="11534" width="8.7109375" style="25" customWidth="1"/>
    <col min="11535" max="11782" width="9.28515625" style="25"/>
    <col min="11783" max="11783" width="51.42578125" style="25" customWidth="1"/>
    <col min="11784" max="11784" width="26.5703125" style="25" customWidth="1"/>
    <col min="11785" max="11789" width="31" style="25" customWidth="1"/>
    <col min="11790" max="11790" width="8.7109375" style="25" customWidth="1"/>
    <col min="11791" max="12038" width="9.28515625" style="25"/>
    <col min="12039" max="12039" width="51.42578125" style="25" customWidth="1"/>
    <col min="12040" max="12040" width="26.5703125" style="25" customWidth="1"/>
    <col min="12041" max="12045" width="31" style="25" customWidth="1"/>
    <col min="12046" max="12046" width="8.7109375" style="25" customWidth="1"/>
    <col min="12047" max="12294" width="9.28515625" style="25"/>
    <col min="12295" max="12295" width="51.42578125" style="25" customWidth="1"/>
    <col min="12296" max="12296" width="26.5703125" style="25" customWidth="1"/>
    <col min="12297" max="12301" width="31" style="25" customWidth="1"/>
    <col min="12302" max="12302" width="8.7109375" style="25" customWidth="1"/>
    <col min="12303" max="12550" width="9.28515625" style="25"/>
    <col min="12551" max="12551" width="51.42578125" style="25" customWidth="1"/>
    <col min="12552" max="12552" width="26.5703125" style="25" customWidth="1"/>
    <col min="12553" max="12557" width="31" style="25" customWidth="1"/>
    <col min="12558" max="12558" width="8.7109375" style="25" customWidth="1"/>
    <col min="12559" max="12806" width="9.28515625" style="25"/>
    <col min="12807" max="12807" width="51.42578125" style="25" customWidth="1"/>
    <col min="12808" max="12808" width="26.5703125" style="25" customWidth="1"/>
    <col min="12809" max="12813" width="31" style="25" customWidth="1"/>
    <col min="12814" max="12814" width="8.7109375" style="25" customWidth="1"/>
    <col min="12815" max="13062" width="9.28515625" style="25"/>
    <col min="13063" max="13063" width="51.42578125" style="25" customWidth="1"/>
    <col min="13064" max="13064" width="26.5703125" style="25" customWidth="1"/>
    <col min="13065" max="13069" width="31" style="25" customWidth="1"/>
    <col min="13070" max="13070" width="8.7109375" style="25" customWidth="1"/>
    <col min="13071" max="13318" width="9.28515625" style="25"/>
    <col min="13319" max="13319" width="51.42578125" style="25" customWidth="1"/>
    <col min="13320" max="13320" width="26.5703125" style="25" customWidth="1"/>
    <col min="13321" max="13325" width="31" style="25" customWidth="1"/>
    <col min="13326" max="13326" width="8.7109375" style="25" customWidth="1"/>
    <col min="13327" max="13574" width="9.28515625" style="25"/>
    <col min="13575" max="13575" width="51.42578125" style="25" customWidth="1"/>
    <col min="13576" max="13576" width="26.5703125" style="25" customWidth="1"/>
    <col min="13577" max="13581" width="31" style="25" customWidth="1"/>
    <col min="13582" max="13582" width="8.7109375" style="25" customWidth="1"/>
    <col min="13583" max="13830" width="9.28515625" style="25"/>
    <col min="13831" max="13831" width="51.42578125" style="25" customWidth="1"/>
    <col min="13832" max="13832" width="26.5703125" style="25" customWidth="1"/>
    <col min="13833" max="13837" width="31" style="25" customWidth="1"/>
    <col min="13838" max="13838" width="8.7109375" style="25" customWidth="1"/>
    <col min="13839" max="14086" width="9.28515625" style="25"/>
    <col min="14087" max="14087" width="51.42578125" style="25" customWidth="1"/>
    <col min="14088" max="14088" width="26.5703125" style="25" customWidth="1"/>
    <col min="14089" max="14093" width="31" style="25" customWidth="1"/>
    <col min="14094" max="14094" width="8.7109375" style="25" customWidth="1"/>
    <col min="14095" max="14342" width="9.28515625" style="25"/>
    <col min="14343" max="14343" width="51.42578125" style="25" customWidth="1"/>
    <col min="14344" max="14344" width="26.5703125" style="25" customWidth="1"/>
    <col min="14345" max="14349" width="31" style="25" customWidth="1"/>
    <col min="14350" max="14350" width="8.7109375" style="25" customWidth="1"/>
    <col min="14351" max="14598" width="9.28515625" style="25"/>
    <col min="14599" max="14599" width="51.42578125" style="25" customWidth="1"/>
    <col min="14600" max="14600" width="26.5703125" style="25" customWidth="1"/>
    <col min="14601" max="14605" width="31" style="25" customWidth="1"/>
    <col min="14606" max="14606" width="8.7109375" style="25" customWidth="1"/>
    <col min="14607" max="14854" width="9.28515625" style="25"/>
    <col min="14855" max="14855" width="51.42578125" style="25" customWidth="1"/>
    <col min="14856" max="14856" width="26.5703125" style="25" customWidth="1"/>
    <col min="14857" max="14861" width="31" style="25" customWidth="1"/>
    <col min="14862" max="14862" width="8.7109375" style="25" customWidth="1"/>
    <col min="14863" max="15110" width="9.28515625" style="25"/>
    <col min="15111" max="15111" width="51.42578125" style="25" customWidth="1"/>
    <col min="15112" max="15112" width="26.5703125" style="25" customWidth="1"/>
    <col min="15113" max="15117" width="31" style="25" customWidth="1"/>
    <col min="15118" max="15118" width="8.7109375" style="25" customWidth="1"/>
    <col min="15119" max="15366" width="9.28515625" style="25"/>
    <col min="15367" max="15367" width="51.42578125" style="25" customWidth="1"/>
    <col min="15368" max="15368" width="26.5703125" style="25" customWidth="1"/>
    <col min="15369" max="15373" width="31" style="25" customWidth="1"/>
    <col min="15374" max="15374" width="8.7109375" style="25" customWidth="1"/>
    <col min="15375" max="15622" width="9.28515625" style="25"/>
    <col min="15623" max="15623" width="51.42578125" style="25" customWidth="1"/>
    <col min="15624" max="15624" width="26.5703125" style="25" customWidth="1"/>
    <col min="15625" max="15629" width="31" style="25" customWidth="1"/>
    <col min="15630" max="15630" width="8.7109375" style="25" customWidth="1"/>
    <col min="15631" max="15878" width="9.28515625" style="25"/>
    <col min="15879" max="15879" width="51.42578125" style="25" customWidth="1"/>
    <col min="15880" max="15880" width="26.5703125" style="25" customWidth="1"/>
    <col min="15881" max="15885" width="31" style="25" customWidth="1"/>
    <col min="15886" max="15886" width="8.7109375" style="25" customWidth="1"/>
    <col min="15887" max="16134" width="9.28515625" style="25"/>
    <col min="16135" max="16135" width="51.42578125" style="25" customWidth="1"/>
    <col min="16136" max="16136" width="26.5703125" style="25" customWidth="1"/>
    <col min="16137" max="16141" width="31" style="25" customWidth="1"/>
    <col min="16142" max="16142" width="8.7109375" style="25" customWidth="1"/>
    <col min="16143" max="16384" width="9.28515625" style="25"/>
  </cols>
  <sheetData>
    <row r="1" spans="1:32" ht="26.65" customHeight="1" thickBot="1" x14ac:dyDescent="0.25">
      <c r="A1" s="1121" t="s">
        <v>419</v>
      </c>
      <c r="B1" s="1122"/>
      <c r="C1" s="1122"/>
      <c r="D1" s="1122"/>
      <c r="E1" s="1122"/>
      <c r="F1" s="1122"/>
      <c r="G1" s="1122"/>
      <c r="H1" s="1122"/>
      <c r="I1" s="1122"/>
      <c r="J1" s="1123"/>
      <c r="K1" s="908"/>
      <c r="L1" s="908"/>
      <c r="M1" s="98"/>
      <c r="N1" s="98"/>
      <c r="O1" s="50" t="str">
        <f>+TITELBLAD!D10</f>
        <v>elektriciteit</v>
      </c>
      <c r="P1" s="98"/>
      <c r="Q1" s="98"/>
      <c r="R1" s="98"/>
      <c r="S1" s="98"/>
      <c r="T1" s="98"/>
      <c r="U1" s="98"/>
      <c r="V1" s="98"/>
      <c r="W1" s="98"/>
      <c r="X1" s="98"/>
      <c r="Y1" s="98"/>
      <c r="Z1" s="98"/>
      <c r="AA1" s="98"/>
      <c r="AB1" s="98"/>
      <c r="AC1" s="98"/>
      <c r="AD1" s="98"/>
      <c r="AE1" s="98"/>
      <c r="AF1" s="98"/>
    </row>
    <row r="2" spans="1:32" x14ac:dyDescent="0.2">
      <c r="A2" s="98"/>
      <c r="B2" s="98"/>
      <c r="C2" s="98"/>
      <c r="D2" s="98"/>
      <c r="E2" s="98"/>
      <c r="F2" s="98"/>
      <c r="G2" s="98"/>
      <c r="H2" s="98"/>
      <c r="I2" s="98"/>
      <c r="M2" s="98"/>
      <c r="N2" s="98"/>
      <c r="O2" s="98"/>
      <c r="P2" s="98"/>
      <c r="Q2" s="98"/>
      <c r="R2" s="98"/>
      <c r="S2" s="98"/>
      <c r="T2" s="98"/>
      <c r="U2" s="98"/>
      <c r="V2" s="98"/>
      <c r="W2" s="98"/>
      <c r="X2" s="98"/>
      <c r="Y2" s="98"/>
      <c r="Z2" s="98"/>
      <c r="AA2" s="98"/>
      <c r="AB2" s="98"/>
      <c r="AC2" s="98"/>
      <c r="AD2" s="98"/>
      <c r="AE2" s="98"/>
      <c r="AF2" s="98"/>
    </row>
    <row r="3" spans="1:32" x14ac:dyDescent="0.2">
      <c r="A3" s="98"/>
      <c r="B3" s="98"/>
      <c r="C3" s="341" t="s">
        <v>225</v>
      </c>
      <c r="D3" s="341" t="s">
        <v>226</v>
      </c>
      <c r="E3" s="98"/>
      <c r="F3" s="98"/>
      <c r="G3" s="98"/>
      <c r="H3" s="98"/>
      <c r="I3" s="98"/>
      <c r="M3" s="98"/>
      <c r="N3" s="98"/>
      <c r="O3" s="98"/>
      <c r="P3" s="98"/>
      <c r="Q3" s="98"/>
      <c r="R3" s="98"/>
      <c r="S3" s="98"/>
      <c r="T3" s="98"/>
      <c r="U3" s="98"/>
      <c r="V3" s="98"/>
      <c r="W3" s="98"/>
      <c r="X3" s="98"/>
      <c r="Y3" s="98"/>
      <c r="Z3" s="98"/>
      <c r="AA3" s="98"/>
      <c r="AB3" s="98"/>
      <c r="AC3" s="98"/>
      <c r="AD3" s="98"/>
      <c r="AE3" s="98"/>
      <c r="AF3" s="98"/>
    </row>
    <row r="4" spans="1:32" x14ac:dyDescent="0.2">
      <c r="A4" s="124" t="s">
        <v>409</v>
      </c>
      <c r="B4" s="909">
        <f>+TITELBLAD!F16</f>
        <v>2025</v>
      </c>
      <c r="C4" s="351">
        <f>-I73</f>
        <v>0</v>
      </c>
      <c r="D4" s="351">
        <f>-I137</f>
        <v>0</v>
      </c>
      <c r="E4" s="352"/>
      <c r="M4" s="98"/>
      <c r="N4" s="98"/>
      <c r="O4" s="98"/>
      <c r="P4" s="98"/>
      <c r="Q4" s="98"/>
      <c r="R4" s="98"/>
      <c r="S4" s="98"/>
      <c r="T4" s="98"/>
      <c r="U4" s="98"/>
      <c r="V4" s="98"/>
      <c r="W4" s="98"/>
      <c r="X4" s="98"/>
      <c r="Y4" s="98"/>
      <c r="Z4" s="98"/>
      <c r="AA4" s="98"/>
      <c r="AB4" s="98"/>
      <c r="AC4" s="98"/>
      <c r="AD4" s="98"/>
      <c r="AE4" s="98"/>
      <c r="AF4" s="98"/>
    </row>
    <row r="5" spans="1:32" x14ac:dyDescent="0.2">
      <c r="D5" s="352"/>
      <c r="E5" s="352"/>
      <c r="M5" s="98"/>
      <c r="N5" s="98"/>
      <c r="O5" s="98"/>
      <c r="P5" s="98"/>
      <c r="Q5" s="98"/>
      <c r="R5" s="98"/>
      <c r="S5" s="98"/>
      <c r="T5" s="98"/>
      <c r="U5" s="98"/>
      <c r="V5" s="98"/>
      <c r="W5" s="98"/>
      <c r="X5" s="98"/>
      <c r="Y5" s="98"/>
      <c r="Z5" s="98"/>
      <c r="AA5" s="98"/>
      <c r="AB5" s="98"/>
      <c r="AC5" s="98"/>
      <c r="AD5" s="98"/>
      <c r="AE5" s="98"/>
      <c r="AF5" s="98"/>
    </row>
    <row r="6" spans="1:32" x14ac:dyDescent="0.2">
      <c r="M6" s="98"/>
      <c r="N6" s="98"/>
      <c r="O6" s="98"/>
      <c r="P6" s="98"/>
      <c r="Q6" s="98"/>
      <c r="R6" s="98"/>
      <c r="S6" s="98"/>
      <c r="T6" s="98"/>
      <c r="U6" s="98"/>
      <c r="V6" s="98"/>
      <c r="W6" s="98"/>
      <c r="X6" s="98"/>
      <c r="Y6" s="98"/>
      <c r="Z6" s="98"/>
      <c r="AA6" s="98"/>
      <c r="AB6" s="98"/>
      <c r="AC6" s="98"/>
      <c r="AD6" s="98"/>
      <c r="AE6" s="98"/>
      <c r="AF6" s="98"/>
    </row>
    <row r="7" spans="1:32" x14ac:dyDescent="0.2">
      <c r="M7" s="98"/>
      <c r="N7" s="98"/>
      <c r="O7" s="98"/>
      <c r="P7" s="98"/>
      <c r="Q7" s="98"/>
      <c r="R7" s="98"/>
      <c r="S7" s="98"/>
      <c r="T7" s="98"/>
      <c r="U7" s="98"/>
      <c r="V7" s="98"/>
      <c r="W7" s="98"/>
      <c r="X7" s="98"/>
      <c r="Y7" s="98"/>
      <c r="Z7" s="98"/>
      <c r="AA7" s="98"/>
      <c r="AB7" s="98"/>
      <c r="AC7" s="98"/>
      <c r="AD7" s="98"/>
      <c r="AE7" s="98"/>
      <c r="AF7" s="98"/>
    </row>
    <row r="8" spans="1:32" x14ac:dyDescent="0.2">
      <c r="A8" s="124" t="s">
        <v>206</v>
      </c>
      <c r="M8" s="98"/>
      <c r="N8" s="98"/>
      <c r="O8" s="98"/>
      <c r="P8" s="98"/>
      <c r="Q8" s="98"/>
      <c r="R8" s="98"/>
      <c r="S8" s="98"/>
      <c r="T8" s="98"/>
      <c r="U8" s="98"/>
      <c r="V8" s="98"/>
      <c r="W8" s="98"/>
      <c r="X8" s="98"/>
      <c r="Y8" s="98"/>
      <c r="Z8" s="98"/>
      <c r="AA8" s="98"/>
      <c r="AB8" s="98"/>
      <c r="AC8" s="98"/>
      <c r="AD8" s="98"/>
      <c r="AE8" s="98"/>
      <c r="AF8" s="98"/>
    </row>
    <row r="9" spans="1:32" x14ac:dyDescent="0.2">
      <c r="A9" s="54" t="s">
        <v>207</v>
      </c>
      <c r="M9" s="98"/>
      <c r="N9" s="98"/>
      <c r="O9" s="98"/>
      <c r="P9" s="98"/>
      <c r="Q9" s="98"/>
      <c r="R9" s="98"/>
      <c r="S9" s="98"/>
      <c r="T9" s="98"/>
      <c r="U9" s="98"/>
      <c r="V9" s="98"/>
      <c r="W9" s="98"/>
      <c r="X9" s="98"/>
      <c r="Y9" s="98"/>
      <c r="Z9" s="98"/>
      <c r="AA9" s="98"/>
      <c r="AB9" s="98"/>
      <c r="AC9" s="98"/>
      <c r="AD9" s="98"/>
      <c r="AE9" s="98"/>
      <c r="AF9" s="98"/>
    </row>
    <row r="10" spans="1:32" x14ac:dyDescent="0.2">
      <c r="A10" s="910" t="s">
        <v>208</v>
      </c>
      <c r="M10" s="98"/>
      <c r="N10" s="98"/>
      <c r="O10" s="98"/>
      <c r="P10" s="98"/>
      <c r="Q10" s="98"/>
      <c r="R10" s="98"/>
      <c r="S10" s="98"/>
      <c r="T10" s="98"/>
      <c r="U10" s="98"/>
      <c r="V10" s="98"/>
      <c r="W10" s="98"/>
      <c r="X10" s="98"/>
      <c r="Y10" s="98"/>
      <c r="Z10" s="98"/>
      <c r="AA10" s="98"/>
      <c r="AB10" s="98"/>
      <c r="AC10" s="98"/>
      <c r="AD10" s="98"/>
      <c r="AE10" s="98"/>
      <c r="AF10" s="98"/>
    </row>
    <row r="11" spans="1:32" x14ac:dyDescent="0.2">
      <c r="A11" s="910" t="s">
        <v>209</v>
      </c>
      <c r="H11" s="911"/>
      <c r="J11" s="361"/>
      <c r="K11" s="361"/>
      <c r="L11" s="361"/>
      <c r="M11" s="98"/>
      <c r="N11" s="98"/>
      <c r="O11" s="98"/>
      <c r="P11" s="98"/>
      <c r="Q11" s="98"/>
      <c r="R11" s="98"/>
      <c r="S11" s="98"/>
      <c r="T11" s="98"/>
      <c r="U11" s="98"/>
      <c r="V11" s="98"/>
      <c r="W11" s="98"/>
      <c r="X11" s="98"/>
      <c r="Y11" s="98"/>
      <c r="Z11" s="98"/>
      <c r="AA11" s="98"/>
      <c r="AB11" s="98"/>
      <c r="AC11" s="98"/>
      <c r="AD11" s="98"/>
      <c r="AE11" s="98"/>
      <c r="AF11" s="98"/>
    </row>
    <row r="12" spans="1:32" x14ac:dyDescent="0.2">
      <c r="M12" s="98"/>
      <c r="N12" s="98"/>
      <c r="O12" s="98"/>
      <c r="P12" s="98"/>
      <c r="Q12" s="98"/>
      <c r="R12" s="98"/>
      <c r="S12" s="98"/>
      <c r="T12" s="98"/>
      <c r="U12" s="98"/>
      <c r="V12" s="98"/>
      <c r="W12" s="98"/>
      <c r="X12" s="98"/>
      <c r="Y12" s="98"/>
      <c r="Z12" s="98"/>
      <c r="AA12" s="98"/>
      <c r="AB12" s="98"/>
      <c r="AC12" s="98"/>
      <c r="AD12" s="98"/>
      <c r="AE12" s="98"/>
      <c r="AF12" s="98"/>
    </row>
    <row r="13" spans="1:32" ht="13.5" thickBot="1" x14ac:dyDescent="0.25"/>
    <row r="14" spans="1:32" ht="16.149999999999999" customHeight="1" thickBot="1" x14ac:dyDescent="0.25">
      <c r="A14" s="1132" t="str">
        <f>"BUDGET "&amp;$B$4</f>
        <v>BUDGET 2025</v>
      </c>
      <c r="B14" s="1133"/>
      <c r="C14" s="1133"/>
      <c r="D14" s="1133"/>
      <c r="E14" s="1133"/>
      <c r="F14" s="1133"/>
      <c r="G14" s="1133"/>
      <c r="H14" s="1133"/>
      <c r="I14" s="1133"/>
      <c r="J14" s="1133"/>
      <c r="K14" s="1133"/>
      <c r="L14" s="1133"/>
      <c r="M14" s="1134"/>
    </row>
    <row r="15" spans="1:32" ht="47.65" customHeight="1" thickBot="1" x14ac:dyDescent="0.25">
      <c r="A15" s="912" t="s">
        <v>210</v>
      </c>
      <c r="B15" s="913" t="s">
        <v>408</v>
      </c>
      <c r="C15" s="914" t="str">
        <f>"Oorspronkelijke meerwaarde op basis van historische indexatie voor activa einde boekjaar "&amp;$B$4-1</f>
        <v>Oorspronkelijke meerwaarde op basis van historische indexatie voor activa einde boekjaar 2024</v>
      </c>
      <c r="D15" s="914" t="str">
        <f>"Gecumuleerde afboekingen activa einde boekjaar "&amp;$B$4-1</f>
        <v>Gecumuleerde afboekingen activa einde boekjaar 2024</v>
      </c>
      <c r="E15" s="914" t="str">
        <f>"Nettoboekwaarde meerwaarde op basis van historische indexatie einde boekjaar "&amp;$B$4-1</f>
        <v>Nettoboekwaarde meerwaarde op basis van historische indexatie einde boekjaar 2024</v>
      </c>
      <c r="F15" s="1124" t="str">
        <f>"Transfers boekjaar "&amp;$B$4</f>
        <v>Transfers boekjaar 2025</v>
      </c>
      <c r="G15" s="1125"/>
      <c r="H15" s="1126"/>
      <c r="I15" s="914" t="str">
        <f>"Afboekingen boekjaar "&amp;$B$4</f>
        <v>Afboekingen boekjaar 2025</v>
      </c>
      <c r="J15" s="1127" t="str">
        <f>"Desinvesteringen boekjaar "&amp;$B$4</f>
        <v>Desinvesteringen boekjaar 2025</v>
      </c>
      <c r="K15" s="1128"/>
      <c r="L15" s="1129"/>
      <c r="M15" s="914" t="str">
        <f>"Nettoboekwaarde meerwaarde op basis van historische indexatie einde boekjaar "&amp;$B$4</f>
        <v>Nettoboekwaarde meerwaarde op basis van historische indexatie einde boekjaar 2025</v>
      </c>
    </row>
    <row r="16" spans="1:32" ht="45.75" customHeight="1" x14ac:dyDescent="0.2">
      <c r="A16" s="915"/>
      <c r="B16" s="916"/>
      <c r="C16" s="917"/>
      <c r="D16" s="917"/>
      <c r="E16" s="917"/>
      <c r="F16" s="917" t="str">
        <f>"Historische aanschaffingswaarde transfers boekjaar "&amp;$B$4</f>
        <v>Historische aanschaffingswaarde transfers boekjaar 2025</v>
      </c>
      <c r="G16" s="917" t="str">
        <f>"Gecumuleerde afboekingen en waardeverminderingen transfers boekjaar "&amp;$B$4</f>
        <v>Gecumuleerde afboekingen en waardeverminderingen transfers boekjaar 2025</v>
      </c>
      <c r="H16" s="917" t="str">
        <f>"Nettoboekwaarde transfers boekjaar "&amp;$B$4</f>
        <v>Nettoboekwaarde transfers boekjaar 2025</v>
      </c>
      <c r="I16" s="917"/>
      <c r="J16" s="917" t="str">
        <f>"Historische aanschaffingswaarde desinvesteringen boekjaar "&amp;$B$4</f>
        <v>Historische aanschaffingswaarde desinvesteringen boekjaar 2025</v>
      </c>
      <c r="K16" s="917" t="str">
        <f>"Gecumuleerde afboekingen en waardeverminderingen desinvesteringen boekjaar "&amp;$B$4</f>
        <v>Gecumuleerde afboekingen en waardeverminderingen desinvesteringen boekjaar 2025</v>
      </c>
      <c r="L16" s="917" t="str">
        <f>"Nettoboekwaarde desinvesteringen boekjaar "&amp;$B$4</f>
        <v>Nettoboekwaarde desinvesteringen boekjaar 2025</v>
      </c>
      <c r="M16" s="917"/>
    </row>
    <row r="17" spans="1:13" ht="13.5" thickBot="1" x14ac:dyDescent="0.25">
      <c r="A17" s="918"/>
      <c r="B17" s="919"/>
      <c r="C17" s="920" t="s">
        <v>4</v>
      </c>
      <c r="D17" s="920" t="s">
        <v>8</v>
      </c>
      <c r="E17" s="920"/>
      <c r="F17" s="920" t="s">
        <v>4</v>
      </c>
      <c r="G17" s="920" t="s">
        <v>8</v>
      </c>
      <c r="H17" s="920"/>
      <c r="I17" s="920" t="s">
        <v>8</v>
      </c>
      <c r="J17" s="920" t="s">
        <v>8</v>
      </c>
      <c r="K17" s="920" t="s">
        <v>4</v>
      </c>
      <c r="L17" s="920"/>
      <c r="M17" s="921"/>
    </row>
    <row r="18" spans="1:13" x14ac:dyDescent="0.2">
      <c r="A18" s="435" t="s">
        <v>211</v>
      </c>
      <c r="B18" s="1130">
        <v>0.02</v>
      </c>
      <c r="C18" s="185">
        <v>0</v>
      </c>
      <c r="D18" s="185">
        <v>0</v>
      </c>
      <c r="E18" s="354">
        <f t="shared" ref="E18:E60" si="0">+C18+D18</f>
        <v>0</v>
      </c>
      <c r="F18" s="185">
        <v>0</v>
      </c>
      <c r="G18" s="185">
        <v>0</v>
      </c>
      <c r="H18" s="354">
        <f t="shared" ref="H18:H60" si="1">+F18+G18</f>
        <v>0</v>
      </c>
      <c r="I18" s="185">
        <v>0</v>
      </c>
      <c r="J18" s="185">
        <v>0</v>
      </c>
      <c r="K18" s="185">
        <v>0</v>
      </c>
      <c r="L18" s="354">
        <f t="shared" ref="L18:L60" si="2">+J18+K18</f>
        <v>0</v>
      </c>
      <c r="M18" s="355">
        <f>+E18+H18+I18+L18</f>
        <v>0</v>
      </c>
    </row>
    <row r="19" spans="1:13" x14ac:dyDescent="0.2">
      <c r="A19" s="436" t="s">
        <v>212</v>
      </c>
      <c r="B19" s="1131"/>
      <c r="C19" s="186">
        <v>0</v>
      </c>
      <c r="D19" s="186">
        <v>0</v>
      </c>
      <c r="E19" s="356">
        <f t="shared" si="0"/>
        <v>0</v>
      </c>
      <c r="F19" s="186">
        <v>0</v>
      </c>
      <c r="G19" s="186">
        <v>0</v>
      </c>
      <c r="H19" s="356">
        <f t="shared" si="1"/>
        <v>0</v>
      </c>
      <c r="I19" s="186">
        <v>0</v>
      </c>
      <c r="J19" s="186">
        <v>0</v>
      </c>
      <c r="K19" s="186">
        <v>0</v>
      </c>
      <c r="L19" s="356">
        <f t="shared" si="2"/>
        <v>0</v>
      </c>
      <c r="M19" s="357">
        <f t="shared" ref="M19:M60" si="3">+E19+H19+I19+L19</f>
        <v>0</v>
      </c>
    </row>
    <row r="20" spans="1:13" x14ac:dyDescent="0.2">
      <c r="A20" s="436" t="s">
        <v>370</v>
      </c>
      <c r="B20" s="1131"/>
      <c r="C20" s="186">
        <v>0</v>
      </c>
      <c r="D20" s="186">
        <v>0</v>
      </c>
      <c r="E20" s="356">
        <f t="shared" si="0"/>
        <v>0</v>
      </c>
      <c r="F20" s="186">
        <v>0</v>
      </c>
      <c r="G20" s="186">
        <v>0</v>
      </c>
      <c r="H20" s="356">
        <f t="shared" si="1"/>
        <v>0</v>
      </c>
      <c r="I20" s="186">
        <v>0</v>
      </c>
      <c r="J20" s="186">
        <v>0</v>
      </c>
      <c r="K20" s="186">
        <v>0</v>
      </c>
      <c r="L20" s="356">
        <f t="shared" si="2"/>
        <v>0</v>
      </c>
      <c r="M20" s="357">
        <f t="shared" si="3"/>
        <v>0</v>
      </c>
    </row>
    <row r="21" spans="1:13" x14ac:dyDescent="0.2">
      <c r="A21" s="437" t="s">
        <v>371</v>
      </c>
      <c r="B21" s="1131"/>
      <c r="C21" s="186">
        <v>0</v>
      </c>
      <c r="D21" s="186">
        <v>0</v>
      </c>
      <c r="E21" s="356">
        <f t="shared" si="0"/>
        <v>0</v>
      </c>
      <c r="F21" s="186">
        <v>0</v>
      </c>
      <c r="G21" s="186">
        <v>0</v>
      </c>
      <c r="H21" s="356">
        <f t="shared" si="1"/>
        <v>0</v>
      </c>
      <c r="I21" s="186">
        <v>0</v>
      </c>
      <c r="J21" s="186">
        <v>0</v>
      </c>
      <c r="K21" s="186">
        <v>0</v>
      </c>
      <c r="L21" s="356">
        <f t="shared" si="2"/>
        <v>0</v>
      </c>
      <c r="M21" s="357">
        <f t="shared" si="3"/>
        <v>0</v>
      </c>
    </row>
    <row r="22" spans="1:13" x14ac:dyDescent="0.2">
      <c r="A22" s="437" t="s">
        <v>372</v>
      </c>
      <c r="B22" s="1131"/>
      <c r="C22" s="186">
        <v>0</v>
      </c>
      <c r="D22" s="186">
        <v>0</v>
      </c>
      <c r="E22" s="356">
        <f t="shared" si="0"/>
        <v>0</v>
      </c>
      <c r="F22" s="186">
        <v>0</v>
      </c>
      <c r="G22" s="186">
        <v>0</v>
      </c>
      <c r="H22" s="356">
        <f t="shared" si="1"/>
        <v>0</v>
      </c>
      <c r="I22" s="186">
        <v>0</v>
      </c>
      <c r="J22" s="186">
        <v>0</v>
      </c>
      <c r="K22" s="186">
        <v>0</v>
      </c>
      <c r="L22" s="356">
        <f t="shared" si="2"/>
        <v>0</v>
      </c>
      <c r="M22" s="357">
        <f t="shared" si="3"/>
        <v>0</v>
      </c>
    </row>
    <row r="23" spans="1:13" x14ac:dyDescent="0.2">
      <c r="A23" s="437" t="s">
        <v>373</v>
      </c>
      <c r="B23" s="1131"/>
      <c r="C23" s="186">
        <v>0</v>
      </c>
      <c r="D23" s="186">
        <v>0</v>
      </c>
      <c r="E23" s="356">
        <f t="shared" si="0"/>
        <v>0</v>
      </c>
      <c r="F23" s="186">
        <v>0</v>
      </c>
      <c r="G23" s="186">
        <v>0</v>
      </c>
      <c r="H23" s="356">
        <f>+F23+G23</f>
        <v>0</v>
      </c>
      <c r="I23" s="186">
        <v>0</v>
      </c>
      <c r="J23" s="186">
        <v>0</v>
      </c>
      <c r="K23" s="186">
        <v>0</v>
      </c>
      <c r="L23" s="356">
        <f>+J23+K23</f>
        <v>0</v>
      </c>
      <c r="M23" s="357">
        <f t="shared" si="3"/>
        <v>0</v>
      </c>
    </row>
    <row r="24" spans="1:13" x14ac:dyDescent="0.2">
      <c r="A24" s="437" t="s">
        <v>374</v>
      </c>
      <c r="B24" s="1131"/>
      <c r="C24" s="186">
        <v>0</v>
      </c>
      <c r="D24" s="186">
        <v>0</v>
      </c>
      <c r="E24" s="356">
        <f t="shared" si="0"/>
        <v>0</v>
      </c>
      <c r="F24" s="186">
        <v>0</v>
      </c>
      <c r="G24" s="186">
        <v>0</v>
      </c>
      <c r="H24" s="356">
        <f t="shared" si="1"/>
        <v>0</v>
      </c>
      <c r="I24" s="186">
        <v>0</v>
      </c>
      <c r="J24" s="186">
        <v>0</v>
      </c>
      <c r="K24" s="186">
        <v>0</v>
      </c>
      <c r="L24" s="356">
        <f t="shared" si="2"/>
        <v>0</v>
      </c>
      <c r="M24" s="357">
        <f>+E24+H24+I24+L24</f>
        <v>0</v>
      </c>
    </row>
    <row r="25" spans="1:13" x14ac:dyDescent="0.2">
      <c r="A25" s="437" t="s">
        <v>375</v>
      </c>
      <c r="B25" s="1131"/>
      <c r="C25" s="186">
        <v>0</v>
      </c>
      <c r="D25" s="186">
        <v>0</v>
      </c>
      <c r="E25" s="356">
        <f t="shared" si="0"/>
        <v>0</v>
      </c>
      <c r="F25" s="186">
        <v>0</v>
      </c>
      <c r="G25" s="186">
        <v>0</v>
      </c>
      <c r="H25" s="356">
        <f t="shared" si="1"/>
        <v>0</v>
      </c>
      <c r="I25" s="186">
        <v>0</v>
      </c>
      <c r="J25" s="186">
        <v>0</v>
      </c>
      <c r="K25" s="186">
        <v>0</v>
      </c>
      <c r="L25" s="356">
        <f t="shared" si="2"/>
        <v>0</v>
      </c>
      <c r="M25" s="357">
        <f t="shared" si="3"/>
        <v>0</v>
      </c>
    </row>
    <row r="26" spans="1:13" x14ac:dyDescent="0.2">
      <c r="A26" s="437" t="s">
        <v>376</v>
      </c>
      <c r="B26" s="1131"/>
      <c r="C26" s="186">
        <v>0</v>
      </c>
      <c r="D26" s="186">
        <v>0</v>
      </c>
      <c r="E26" s="356">
        <f t="shared" si="0"/>
        <v>0</v>
      </c>
      <c r="F26" s="186">
        <v>0</v>
      </c>
      <c r="G26" s="186">
        <v>0</v>
      </c>
      <c r="H26" s="356">
        <f t="shared" si="1"/>
        <v>0</v>
      </c>
      <c r="I26" s="186">
        <v>0</v>
      </c>
      <c r="J26" s="186">
        <v>0</v>
      </c>
      <c r="K26" s="186">
        <v>0</v>
      </c>
      <c r="L26" s="356">
        <f>+J26+K26</f>
        <v>0</v>
      </c>
      <c r="M26" s="357">
        <f t="shared" si="3"/>
        <v>0</v>
      </c>
    </row>
    <row r="27" spans="1:13" x14ac:dyDescent="0.2">
      <c r="A27" s="437" t="s">
        <v>290</v>
      </c>
      <c r="B27" s="1131"/>
      <c r="C27" s="186">
        <v>0</v>
      </c>
      <c r="D27" s="186">
        <v>0</v>
      </c>
      <c r="E27" s="356">
        <f t="shared" si="0"/>
        <v>0</v>
      </c>
      <c r="F27" s="186">
        <v>0</v>
      </c>
      <c r="G27" s="186">
        <v>0</v>
      </c>
      <c r="H27" s="356">
        <f t="shared" si="1"/>
        <v>0</v>
      </c>
      <c r="I27" s="186">
        <v>0</v>
      </c>
      <c r="J27" s="186">
        <v>0</v>
      </c>
      <c r="K27" s="186">
        <v>0</v>
      </c>
      <c r="L27" s="356">
        <f t="shared" si="2"/>
        <v>0</v>
      </c>
      <c r="M27" s="357">
        <f t="shared" si="3"/>
        <v>0</v>
      </c>
    </row>
    <row r="28" spans="1:13" x14ac:dyDescent="0.2">
      <c r="A28" s="437" t="s">
        <v>377</v>
      </c>
      <c r="B28" s="1131"/>
      <c r="C28" s="186">
        <v>0</v>
      </c>
      <c r="D28" s="186">
        <v>0</v>
      </c>
      <c r="E28" s="356">
        <f t="shared" si="0"/>
        <v>0</v>
      </c>
      <c r="F28" s="186">
        <v>0</v>
      </c>
      <c r="G28" s="186">
        <v>0</v>
      </c>
      <c r="H28" s="356">
        <f t="shared" si="1"/>
        <v>0</v>
      </c>
      <c r="I28" s="186">
        <v>0</v>
      </c>
      <c r="J28" s="186">
        <v>0</v>
      </c>
      <c r="K28" s="186">
        <v>0</v>
      </c>
      <c r="L28" s="356">
        <f t="shared" si="2"/>
        <v>0</v>
      </c>
      <c r="M28" s="357">
        <f t="shared" si="3"/>
        <v>0</v>
      </c>
    </row>
    <row r="29" spans="1:13" x14ac:dyDescent="0.2">
      <c r="A29" s="437" t="s">
        <v>378</v>
      </c>
      <c r="B29" s="1131"/>
      <c r="C29" s="186">
        <v>0</v>
      </c>
      <c r="D29" s="186">
        <v>0</v>
      </c>
      <c r="E29" s="356">
        <f t="shared" si="0"/>
        <v>0</v>
      </c>
      <c r="F29" s="186">
        <v>0</v>
      </c>
      <c r="G29" s="186">
        <v>0</v>
      </c>
      <c r="H29" s="356">
        <f t="shared" si="1"/>
        <v>0</v>
      </c>
      <c r="I29" s="186">
        <v>0</v>
      </c>
      <c r="J29" s="186">
        <v>0</v>
      </c>
      <c r="K29" s="186">
        <v>0</v>
      </c>
      <c r="L29" s="356">
        <f t="shared" si="2"/>
        <v>0</v>
      </c>
      <c r="M29" s="357">
        <f t="shared" si="3"/>
        <v>0</v>
      </c>
    </row>
    <row r="30" spans="1:13" x14ac:dyDescent="0.2">
      <c r="A30" s="437" t="s">
        <v>379</v>
      </c>
      <c r="B30" s="1131"/>
      <c r="C30" s="186">
        <v>0</v>
      </c>
      <c r="D30" s="186">
        <v>0</v>
      </c>
      <c r="E30" s="356">
        <f t="shared" si="0"/>
        <v>0</v>
      </c>
      <c r="F30" s="186">
        <v>0</v>
      </c>
      <c r="G30" s="186">
        <v>0</v>
      </c>
      <c r="H30" s="356">
        <f t="shared" si="1"/>
        <v>0</v>
      </c>
      <c r="I30" s="186">
        <v>0</v>
      </c>
      <c r="J30" s="186">
        <v>0</v>
      </c>
      <c r="K30" s="186">
        <v>0</v>
      </c>
      <c r="L30" s="356">
        <f t="shared" si="2"/>
        <v>0</v>
      </c>
      <c r="M30" s="357">
        <f t="shared" si="3"/>
        <v>0</v>
      </c>
    </row>
    <row r="31" spans="1:13" x14ac:dyDescent="0.2">
      <c r="A31" s="437" t="s">
        <v>380</v>
      </c>
      <c r="B31" s="1131"/>
      <c r="C31" s="186">
        <v>0</v>
      </c>
      <c r="D31" s="186">
        <v>0</v>
      </c>
      <c r="E31" s="356">
        <f t="shared" si="0"/>
        <v>0</v>
      </c>
      <c r="F31" s="186">
        <v>0</v>
      </c>
      <c r="G31" s="186">
        <v>0</v>
      </c>
      <c r="H31" s="356">
        <f t="shared" si="1"/>
        <v>0</v>
      </c>
      <c r="I31" s="186">
        <v>0</v>
      </c>
      <c r="J31" s="186">
        <v>0</v>
      </c>
      <c r="K31" s="186">
        <v>0</v>
      </c>
      <c r="L31" s="356">
        <f t="shared" si="2"/>
        <v>0</v>
      </c>
      <c r="M31" s="357">
        <f t="shared" si="3"/>
        <v>0</v>
      </c>
    </row>
    <row r="32" spans="1:13" x14ac:dyDescent="0.2">
      <c r="A32" s="437" t="s">
        <v>381</v>
      </c>
      <c r="B32" s="1131"/>
      <c r="C32" s="186">
        <v>0</v>
      </c>
      <c r="D32" s="186">
        <v>0</v>
      </c>
      <c r="E32" s="356">
        <f t="shared" si="0"/>
        <v>0</v>
      </c>
      <c r="F32" s="186">
        <v>0</v>
      </c>
      <c r="G32" s="186">
        <v>0</v>
      </c>
      <c r="H32" s="356">
        <f t="shared" si="1"/>
        <v>0</v>
      </c>
      <c r="I32" s="186">
        <v>0</v>
      </c>
      <c r="J32" s="186">
        <v>0</v>
      </c>
      <c r="K32" s="186">
        <v>0</v>
      </c>
      <c r="L32" s="356">
        <f t="shared" si="2"/>
        <v>0</v>
      </c>
      <c r="M32" s="357">
        <f t="shared" si="3"/>
        <v>0</v>
      </c>
    </row>
    <row r="33" spans="1:13" x14ac:dyDescent="0.2">
      <c r="A33" s="437" t="s">
        <v>291</v>
      </c>
      <c r="B33" s="1131"/>
      <c r="C33" s="186">
        <v>0</v>
      </c>
      <c r="D33" s="186">
        <v>0</v>
      </c>
      <c r="E33" s="356">
        <f t="shared" si="0"/>
        <v>0</v>
      </c>
      <c r="F33" s="186">
        <v>0</v>
      </c>
      <c r="G33" s="186">
        <v>0</v>
      </c>
      <c r="H33" s="356">
        <f t="shared" si="1"/>
        <v>0</v>
      </c>
      <c r="I33" s="186">
        <v>0</v>
      </c>
      <c r="J33" s="186">
        <v>0</v>
      </c>
      <c r="K33" s="186">
        <v>0</v>
      </c>
      <c r="L33" s="356">
        <f t="shared" si="2"/>
        <v>0</v>
      </c>
      <c r="M33" s="357">
        <f t="shared" si="3"/>
        <v>0</v>
      </c>
    </row>
    <row r="34" spans="1:13" x14ac:dyDescent="0.2">
      <c r="A34" s="437" t="s">
        <v>382</v>
      </c>
      <c r="B34" s="1131"/>
      <c r="C34" s="186">
        <v>0</v>
      </c>
      <c r="D34" s="186">
        <v>0</v>
      </c>
      <c r="E34" s="356">
        <f t="shared" si="0"/>
        <v>0</v>
      </c>
      <c r="F34" s="186">
        <v>0</v>
      </c>
      <c r="G34" s="186">
        <v>0</v>
      </c>
      <c r="H34" s="356">
        <f t="shared" si="1"/>
        <v>0</v>
      </c>
      <c r="I34" s="186">
        <v>0</v>
      </c>
      <c r="J34" s="186">
        <v>0</v>
      </c>
      <c r="K34" s="186">
        <v>0</v>
      </c>
      <c r="L34" s="356">
        <f t="shared" si="2"/>
        <v>0</v>
      </c>
      <c r="M34" s="357">
        <f t="shared" si="3"/>
        <v>0</v>
      </c>
    </row>
    <row r="35" spans="1:13" x14ac:dyDescent="0.2">
      <c r="A35" s="437" t="s">
        <v>383</v>
      </c>
      <c r="B35" s="1131"/>
      <c r="C35" s="186">
        <v>0</v>
      </c>
      <c r="D35" s="186">
        <v>0</v>
      </c>
      <c r="E35" s="356">
        <f t="shared" si="0"/>
        <v>0</v>
      </c>
      <c r="F35" s="186">
        <v>0</v>
      </c>
      <c r="G35" s="186">
        <v>0</v>
      </c>
      <c r="H35" s="356">
        <f t="shared" si="1"/>
        <v>0</v>
      </c>
      <c r="I35" s="186">
        <v>0</v>
      </c>
      <c r="J35" s="186">
        <v>0</v>
      </c>
      <c r="K35" s="186">
        <v>0</v>
      </c>
      <c r="L35" s="356">
        <f t="shared" si="2"/>
        <v>0</v>
      </c>
      <c r="M35" s="357">
        <f t="shared" si="3"/>
        <v>0</v>
      </c>
    </row>
    <row r="36" spans="1:13" x14ac:dyDescent="0.2">
      <c r="A36" s="437" t="s">
        <v>384</v>
      </c>
      <c r="B36" s="1131"/>
      <c r="C36" s="186">
        <v>0</v>
      </c>
      <c r="D36" s="186">
        <v>0</v>
      </c>
      <c r="E36" s="356">
        <f>+C36+D36</f>
        <v>0</v>
      </c>
      <c r="F36" s="186">
        <v>0</v>
      </c>
      <c r="G36" s="186">
        <v>0</v>
      </c>
      <c r="H36" s="356">
        <f>+F36+G36</f>
        <v>0</v>
      </c>
      <c r="I36" s="186">
        <v>0</v>
      </c>
      <c r="J36" s="186">
        <v>0</v>
      </c>
      <c r="K36" s="186">
        <v>0</v>
      </c>
      <c r="L36" s="356">
        <f>+J36+K36</f>
        <v>0</v>
      </c>
      <c r="M36" s="357">
        <f t="shared" si="3"/>
        <v>0</v>
      </c>
    </row>
    <row r="37" spans="1:13" x14ac:dyDescent="0.2">
      <c r="A37" s="437" t="s">
        <v>385</v>
      </c>
      <c r="B37" s="1131"/>
      <c r="C37" s="186">
        <v>0</v>
      </c>
      <c r="D37" s="186">
        <v>0</v>
      </c>
      <c r="E37" s="356">
        <f t="shared" si="0"/>
        <v>0</v>
      </c>
      <c r="F37" s="186">
        <v>0</v>
      </c>
      <c r="G37" s="186">
        <v>0</v>
      </c>
      <c r="H37" s="356">
        <f t="shared" si="1"/>
        <v>0</v>
      </c>
      <c r="I37" s="186">
        <v>0</v>
      </c>
      <c r="J37" s="186">
        <v>0</v>
      </c>
      <c r="K37" s="186">
        <v>0</v>
      </c>
      <c r="L37" s="356">
        <f t="shared" si="2"/>
        <v>0</v>
      </c>
      <c r="M37" s="357">
        <f t="shared" si="3"/>
        <v>0</v>
      </c>
    </row>
    <row r="38" spans="1:13" x14ac:dyDescent="0.2">
      <c r="A38" s="437" t="s">
        <v>386</v>
      </c>
      <c r="B38" s="1131"/>
      <c r="C38" s="186">
        <v>0</v>
      </c>
      <c r="D38" s="186">
        <v>0</v>
      </c>
      <c r="E38" s="356">
        <f t="shared" si="0"/>
        <v>0</v>
      </c>
      <c r="F38" s="186">
        <v>0</v>
      </c>
      <c r="G38" s="186">
        <v>0</v>
      </c>
      <c r="H38" s="356">
        <f t="shared" si="1"/>
        <v>0</v>
      </c>
      <c r="I38" s="186">
        <v>0</v>
      </c>
      <c r="J38" s="186">
        <v>0</v>
      </c>
      <c r="K38" s="186">
        <v>0</v>
      </c>
      <c r="L38" s="356">
        <f t="shared" si="2"/>
        <v>0</v>
      </c>
      <c r="M38" s="357">
        <f t="shared" si="3"/>
        <v>0</v>
      </c>
    </row>
    <row r="39" spans="1:13" x14ac:dyDescent="0.2">
      <c r="A39" s="437" t="s">
        <v>387</v>
      </c>
      <c r="B39" s="1131"/>
      <c r="C39" s="186">
        <v>0</v>
      </c>
      <c r="D39" s="186">
        <v>0</v>
      </c>
      <c r="E39" s="356">
        <f t="shared" si="0"/>
        <v>0</v>
      </c>
      <c r="F39" s="186">
        <v>0</v>
      </c>
      <c r="G39" s="186">
        <v>0</v>
      </c>
      <c r="H39" s="356">
        <f t="shared" si="1"/>
        <v>0</v>
      </c>
      <c r="I39" s="186">
        <v>0</v>
      </c>
      <c r="J39" s="186">
        <v>0</v>
      </c>
      <c r="K39" s="186">
        <v>0</v>
      </c>
      <c r="L39" s="356">
        <f t="shared" si="2"/>
        <v>0</v>
      </c>
      <c r="M39" s="357">
        <f t="shared" si="3"/>
        <v>0</v>
      </c>
    </row>
    <row r="40" spans="1:13" x14ac:dyDescent="0.2">
      <c r="A40" s="437" t="s">
        <v>388</v>
      </c>
      <c r="B40" s="1131"/>
      <c r="C40" s="186">
        <v>0</v>
      </c>
      <c r="D40" s="186">
        <v>0</v>
      </c>
      <c r="E40" s="356">
        <f t="shared" si="0"/>
        <v>0</v>
      </c>
      <c r="F40" s="186">
        <v>0</v>
      </c>
      <c r="G40" s="186">
        <v>0</v>
      </c>
      <c r="H40" s="356">
        <f t="shared" si="1"/>
        <v>0</v>
      </c>
      <c r="I40" s="186">
        <v>0</v>
      </c>
      <c r="J40" s="186">
        <v>0</v>
      </c>
      <c r="K40" s="186">
        <v>0</v>
      </c>
      <c r="L40" s="356">
        <f t="shared" si="2"/>
        <v>0</v>
      </c>
      <c r="M40" s="357">
        <f t="shared" si="3"/>
        <v>0</v>
      </c>
    </row>
    <row r="41" spans="1:13" x14ac:dyDescent="0.2">
      <c r="A41" s="437" t="s">
        <v>389</v>
      </c>
      <c r="B41" s="1131"/>
      <c r="C41" s="186">
        <v>0</v>
      </c>
      <c r="D41" s="186">
        <v>0</v>
      </c>
      <c r="E41" s="356">
        <f t="shared" si="0"/>
        <v>0</v>
      </c>
      <c r="F41" s="186">
        <v>0</v>
      </c>
      <c r="G41" s="186">
        <v>0</v>
      </c>
      <c r="H41" s="356">
        <f t="shared" si="1"/>
        <v>0</v>
      </c>
      <c r="I41" s="186">
        <v>0</v>
      </c>
      <c r="J41" s="186">
        <v>0</v>
      </c>
      <c r="K41" s="186">
        <v>0</v>
      </c>
      <c r="L41" s="356">
        <f t="shared" si="2"/>
        <v>0</v>
      </c>
      <c r="M41" s="357">
        <f t="shared" si="3"/>
        <v>0</v>
      </c>
    </row>
    <row r="42" spans="1:13" x14ac:dyDescent="0.2">
      <c r="A42" s="437" t="s">
        <v>390</v>
      </c>
      <c r="B42" s="1131"/>
      <c r="C42" s="186">
        <v>0</v>
      </c>
      <c r="D42" s="186">
        <v>0</v>
      </c>
      <c r="E42" s="356">
        <f t="shared" si="0"/>
        <v>0</v>
      </c>
      <c r="F42" s="186">
        <v>0</v>
      </c>
      <c r="G42" s="186">
        <v>0</v>
      </c>
      <c r="H42" s="356">
        <f t="shared" si="1"/>
        <v>0</v>
      </c>
      <c r="I42" s="186">
        <v>0</v>
      </c>
      <c r="J42" s="186">
        <v>0</v>
      </c>
      <c r="K42" s="186">
        <v>0</v>
      </c>
      <c r="L42" s="356">
        <f t="shared" si="2"/>
        <v>0</v>
      </c>
      <c r="M42" s="357">
        <f t="shared" si="3"/>
        <v>0</v>
      </c>
    </row>
    <row r="43" spans="1:13" x14ac:dyDescent="0.2">
      <c r="A43" s="437" t="s">
        <v>391</v>
      </c>
      <c r="B43" s="1131"/>
      <c r="C43" s="186">
        <v>0</v>
      </c>
      <c r="D43" s="186">
        <v>0</v>
      </c>
      <c r="E43" s="356">
        <f t="shared" si="0"/>
        <v>0</v>
      </c>
      <c r="F43" s="186">
        <v>0</v>
      </c>
      <c r="G43" s="186">
        <v>0</v>
      </c>
      <c r="H43" s="356">
        <f t="shared" si="1"/>
        <v>0</v>
      </c>
      <c r="I43" s="186">
        <v>0</v>
      </c>
      <c r="J43" s="186">
        <v>0</v>
      </c>
      <c r="K43" s="186">
        <v>0</v>
      </c>
      <c r="L43" s="356">
        <f t="shared" si="2"/>
        <v>0</v>
      </c>
      <c r="M43" s="357">
        <f t="shared" si="3"/>
        <v>0</v>
      </c>
    </row>
    <row r="44" spans="1:13" x14ac:dyDescent="0.2">
      <c r="A44" s="437" t="s">
        <v>392</v>
      </c>
      <c r="B44" s="1131"/>
      <c r="C44" s="186">
        <v>0</v>
      </c>
      <c r="D44" s="186">
        <v>0</v>
      </c>
      <c r="E44" s="356">
        <f t="shared" si="0"/>
        <v>0</v>
      </c>
      <c r="F44" s="186">
        <v>0</v>
      </c>
      <c r="G44" s="186">
        <v>0</v>
      </c>
      <c r="H44" s="356">
        <f t="shared" si="1"/>
        <v>0</v>
      </c>
      <c r="I44" s="186">
        <v>0</v>
      </c>
      <c r="J44" s="186">
        <v>0</v>
      </c>
      <c r="K44" s="186">
        <v>0</v>
      </c>
      <c r="L44" s="356">
        <f t="shared" si="2"/>
        <v>0</v>
      </c>
      <c r="M44" s="357">
        <f t="shared" si="3"/>
        <v>0</v>
      </c>
    </row>
    <row r="45" spans="1:13" x14ac:dyDescent="0.2">
      <c r="A45" s="437" t="s">
        <v>393</v>
      </c>
      <c r="B45" s="1131"/>
      <c r="C45" s="186">
        <v>0</v>
      </c>
      <c r="D45" s="186">
        <v>0</v>
      </c>
      <c r="E45" s="356">
        <f t="shared" si="0"/>
        <v>0</v>
      </c>
      <c r="F45" s="186">
        <v>0</v>
      </c>
      <c r="G45" s="186">
        <v>0</v>
      </c>
      <c r="H45" s="356">
        <f t="shared" si="1"/>
        <v>0</v>
      </c>
      <c r="I45" s="186">
        <v>0</v>
      </c>
      <c r="J45" s="186">
        <v>0</v>
      </c>
      <c r="K45" s="186">
        <v>0</v>
      </c>
      <c r="L45" s="356">
        <f t="shared" si="2"/>
        <v>0</v>
      </c>
      <c r="M45" s="357">
        <f t="shared" si="3"/>
        <v>0</v>
      </c>
    </row>
    <row r="46" spans="1:13" x14ac:dyDescent="0.2">
      <c r="A46" s="437" t="s">
        <v>394</v>
      </c>
      <c r="B46" s="1131"/>
      <c r="C46" s="186">
        <v>0</v>
      </c>
      <c r="D46" s="186">
        <v>0</v>
      </c>
      <c r="E46" s="356">
        <f t="shared" si="0"/>
        <v>0</v>
      </c>
      <c r="F46" s="186">
        <v>0</v>
      </c>
      <c r="G46" s="186">
        <v>0</v>
      </c>
      <c r="H46" s="356">
        <f t="shared" si="1"/>
        <v>0</v>
      </c>
      <c r="I46" s="186">
        <v>0</v>
      </c>
      <c r="J46" s="186">
        <v>0</v>
      </c>
      <c r="K46" s="186">
        <v>0</v>
      </c>
      <c r="L46" s="356">
        <f t="shared" si="2"/>
        <v>0</v>
      </c>
      <c r="M46" s="357">
        <f t="shared" si="3"/>
        <v>0</v>
      </c>
    </row>
    <row r="47" spans="1:13" x14ac:dyDescent="0.2">
      <c r="A47" s="437" t="s">
        <v>292</v>
      </c>
      <c r="B47" s="1131"/>
      <c r="C47" s="186">
        <v>0</v>
      </c>
      <c r="D47" s="186">
        <v>0</v>
      </c>
      <c r="E47" s="356">
        <f t="shared" si="0"/>
        <v>0</v>
      </c>
      <c r="F47" s="186">
        <v>0</v>
      </c>
      <c r="G47" s="186">
        <v>0</v>
      </c>
      <c r="H47" s="356">
        <f t="shared" si="1"/>
        <v>0</v>
      </c>
      <c r="I47" s="186">
        <v>0</v>
      </c>
      <c r="J47" s="186">
        <v>0</v>
      </c>
      <c r="K47" s="186">
        <v>0</v>
      </c>
      <c r="L47" s="356">
        <f t="shared" si="2"/>
        <v>0</v>
      </c>
      <c r="M47" s="357">
        <f t="shared" si="3"/>
        <v>0</v>
      </c>
    </row>
    <row r="48" spans="1:13" x14ac:dyDescent="0.2">
      <c r="A48" s="437" t="s">
        <v>395</v>
      </c>
      <c r="B48" s="1131"/>
      <c r="C48" s="186">
        <v>0</v>
      </c>
      <c r="D48" s="186">
        <v>0</v>
      </c>
      <c r="E48" s="356">
        <f t="shared" si="0"/>
        <v>0</v>
      </c>
      <c r="F48" s="186">
        <v>0</v>
      </c>
      <c r="G48" s="186">
        <v>0</v>
      </c>
      <c r="H48" s="356">
        <f t="shared" si="1"/>
        <v>0</v>
      </c>
      <c r="I48" s="186">
        <v>0</v>
      </c>
      <c r="J48" s="186">
        <v>0</v>
      </c>
      <c r="K48" s="186">
        <v>0</v>
      </c>
      <c r="L48" s="356">
        <f t="shared" si="2"/>
        <v>0</v>
      </c>
      <c r="M48" s="357">
        <f t="shared" si="3"/>
        <v>0</v>
      </c>
    </row>
    <row r="49" spans="1:13" x14ac:dyDescent="0.2">
      <c r="A49" s="437" t="s">
        <v>396</v>
      </c>
      <c r="B49" s="1131"/>
      <c r="C49" s="186">
        <v>0</v>
      </c>
      <c r="D49" s="186">
        <v>0</v>
      </c>
      <c r="E49" s="356">
        <f t="shared" si="0"/>
        <v>0</v>
      </c>
      <c r="F49" s="186">
        <v>0</v>
      </c>
      <c r="G49" s="186">
        <v>0</v>
      </c>
      <c r="H49" s="356">
        <f t="shared" si="1"/>
        <v>0</v>
      </c>
      <c r="I49" s="186">
        <v>0</v>
      </c>
      <c r="J49" s="186">
        <v>0</v>
      </c>
      <c r="K49" s="186">
        <v>0</v>
      </c>
      <c r="L49" s="356">
        <f t="shared" si="2"/>
        <v>0</v>
      </c>
      <c r="M49" s="357">
        <f t="shared" si="3"/>
        <v>0</v>
      </c>
    </row>
    <row r="50" spans="1:13" x14ac:dyDescent="0.2">
      <c r="A50" s="437" t="s">
        <v>397</v>
      </c>
      <c r="B50" s="1131"/>
      <c r="C50" s="186">
        <v>0</v>
      </c>
      <c r="D50" s="186">
        <v>0</v>
      </c>
      <c r="E50" s="356">
        <f t="shared" si="0"/>
        <v>0</v>
      </c>
      <c r="F50" s="186">
        <v>0</v>
      </c>
      <c r="G50" s="186">
        <v>0</v>
      </c>
      <c r="H50" s="356">
        <f t="shared" si="1"/>
        <v>0</v>
      </c>
      <c r="I50" s="186">
        <v>0</v>
      </c>
      <c r="J50" s="186">
        <v>0</v>
      </c>
      <c r="K50" s="186">
        <v>0</v>
      </c>
      <c r="L50" s="356">
        <f t="shared" si="2"/>
        <v>0</v>
      </c>
      <c r="M50" s="357">
        <f t="shared" si="3"/>
        <v>0</v>
      </c>
    </row>
    <row r="51" spans="1:13" x14ac:dyDescent="0.2">
      <c r="A51" s="437" t="s">
        <v>398</v>
      </c>
      <c r="B51" s="1131"/>
      <c r="C51" s="186">
        <v>0</v>
      </c>
      <c r="D51" s="186">
        <v>0</v>
      </c>
      <c r="E51" s="356">
        <f t="shared" si="0"/>
        <v>0</v>
      </c>
      <c r="F51" s="186">
        <v>0</v>
      </c>
      <c r="G51" s="186">
        <v>0</v>
      </c>
      <c r="H51" s="356">
        <f t="shared" si="1"/>
        <v>0</v>
      </c>
      <c r="I51" s="186">
        <v>0</v>
      </c>
      <c r="J51" s="186">
        <v>0</v>
      </c>
      <c r="K51" s="186">
        <v>0</v>
      </c>
      <c r="L51" s="356">
        <f t="shared" si="2"/>
        <v>0</v>
      </c>
      <c r="M51" s="357">
        <f t="shared" si="3"/>
        <v>0</v>
      </c>
    </row>
    <row r="52" spans="1:13" x14ac:dyDescent="0.2">
      <c r="A52" s="437" t="s">
        <v>399</v>
      </c>
      <c r="B52" s="1131"/>
      <c r="C52" s="186">
        <v>0</v>
      </c>
      <c r="D52" s="186">
        <v>0</v>
      </c>
      <c r="E52" s="356">
        <f t="shared" si="0"/>
        <v>0</v>
      </c>
      <c r="F52" s="186">
        <v>0</v>
      </c>
      <c r="G52" s="186">
        <v>0</v>
      </c>
      <c r="H52" s="356">
        <f t="shared" si="1"/>
        <v>0</v>
      </c>
      <c r="I52" s="186">
        <v>0</v>
      </c>
      <c r="J52" s="186">
        <v>0</v>
      </c>
      <c r="K52" s="186">
        <v>0</v>
      </c>
      <c r="L52" s="356">
        <f t="shared" si="2"/>
        <v>0</v>
      </c>
      <c r="M52" s="357">
        <f t="shared" si="3"/>
        <v>0</v>
      </c>
    </row>
    <row r="53" spans="1:13" x14ac:dyDescent="0.2">
      <c r="A53" s="437" t="s">
        <v>293</v>
      </c>
      <c r="B53" s="1131"/>
      <c r="C53" s="186">
        <v>0</v>
      </c>
      <c r="D53" s="186">
        <v>0</v>
      </c>
      <c r="E53" s="356">
        <f t="shared" si="0"/>
        <v>0</v>
      </c>
      <c r="F53" s="186">
        <v>0</v>
      </c>
      <c r="G53" s="186">
        <v>0</v>
      </c>
      <c r="H53" s="356">
        <f t="shared" si="1"/>
        <v>0</v>
      </c>
      <c r="I53" s="186">
        <v>0</v>
      </c>
      <c r="J53" s="186">
        <v>0</v>
      </c>
      <c r="K53" s="186">
        <v>0</v>
      </c>
      <c r="L53" s="356">
        <f t="shared" si="2"/>
        <v>0</v>
      </c>
      <c r="M53" s="357">
        <f t="shared" si="3"/>
        <v>0</v>
      </c>
    </row>
    <row r="54" spans="1:13" x14ac:dyDescent="0.2">
      <c r="A54" s="437" t="s">
        <v>400</v>
      </c>
      <c r="B54" s="1131"/>
      <c r="C54" s="186">
        <v>0</v>
      </c>
      <c r="D54" s="186">
        <v>0</v>
      </c>
      <c r="E54" s="356">
        <f t="shared" ref="E54" si="4">+C54+D54</f>
        <v>0</v>
      </c>
      <c r="F54" s="186">
        <v>0</v>
      </c>
      <c r="G54" s="186">
        <v>0</v>
      </c>
      <c r="H54" s="356">
        <f t="shared" si="1"/>
        <v>0</v>
      </c>
      <c r="I54" s="186">
        <v>0</v>
      </c>
      <c r="J54" s="186">
        <v>0</v>
      </c>
      <c r="K54" s="186">
        <v>0</v>
      </c>
      <c r="L54" s="356">
        <f t="shared" si="2"/>
        <v>0</v>
      </c>
      <c r="M54" s="357">
        <f t="shared" si="3"/>
        <v>0</v>
      </c>
    </row>
    <row r="55" spans="1:13" x14ac:dyDescent="0.2">
      <c r="A55" s="436" t="s">
        <v>401</v>
      </c>
      <c r="B55" s="1131"/>
      <c r="C55" s="186">
        <v>0</v>
      </c>
      <c r="D55" s="186">
        <v>0</v>
      </c>
      <c r="E55" s="356">
        <f t="shared" si="0"/>
        <v>0</v>
      </c>
      <c r="F55" s="186">
        <v>0</v>
      </c>
      <c r="G55" s="186">
        <v>0</v>
      </c>
      <c r="H55" s="356">
        <f t="shared" si="1"/>
        <v>0</v>
      </c>
      <c r="I55" s="186">
        <v>0</v>
      </c>
      <c r="J55" s="186">
        <v>0</v>
      </c>
      <c r="K55" s="186">
        <v>0</v>
      </c>
      <c r="L55" s="356">
        <f t="shared" si="2"/>
        <v>0</v>
      </c>
      <c r="M55" s="357">
        <f t="shared" si="3"/>
        <v>0</v>
      </c>
    </row>
    <row r="56" spans="1:13" x14ac:dyDescent="0.2">
      <c r="A56" s="436" t="s">
        <v>213</v>
      </c>
      <c r="B56" s="1131"/>
      <c r="C56" s="186">
        <v>0</v>
      </c>
      <c r="D56" s="186">
        <v>0</v>
      </c>
      <c r="E56" s="356">
        <f t="shared" si="0"/>
        <v>0</v>
      </c>
      <c r="F56" s="186">
        <v>0</v>
      </c>
      <c r="G56" s="186">
        <v>0</v>
      </c>
      <c r="H56" s="356">
        <f t="shared" si="1"/>
        <v>0</v>
      </c>
      <c r="I56" s="186">
        <v>0</v>
      </c>
      <c r="J56" s="186">
        <v>0</v>
      </c>
      <c r="K56" s="186">
        <v>0</v>
      </c>
      <c r="L56" s="356">
        <f t="shared" si="2"/>
        <v>0</v>
      </c>
      <c r="M56" s="357">
        <f t="shared" si="3"/>
        <v>0</v>
      </c>
    </row>
    <row r="57" spans="1:13" x14ac:dyDescent="0.2">
      <c r="A57" s="436" t="s">
        <v>223</v>
      </c>
      <c r="B57" s="1131"/>
      <c r="C57" s="186">
        <v>0</v>
      </c>
      <c r="D57" s="186">
        <v>0</v>
      </c>
      <c r="E57" s="356">
        <f t="shared" si="0"/>
        <v>0</v>
      </c>
      <c r="F57" s="186">
        <v>0</v>
      </c>
      <c r="G57" s="186">
        <v>0</v>
      </c>
      <c r="H57" s="356">
        <f t="shared" si="1"/>
        <v>0</v>
      </c>
      <c r="I57" s="186">
        <v>0</v>
      </c>
      <c r="J57" s="186">
        <v>0</v>
      </c>
      <c r="K57" s="186">
        <v>0</v>
      </c>
      <c r="L57" s="356">
        <f t="shared" si="2"/>
        <v>0</v>
      </c>
      <c r="M57" s="357">
        <f t="shared" si="3"/>
        <v>0</v>
      </c>
    </row>
    <row r="58" spans="1:13" x14ac:dyDescent="0.2">
      <c r="A58" s="436" t="s">
        <v>219</v>
      </c>
      <c r="B58" s="1131"/>
      <c r="C58" s="186">
        <v>0</v>
      </c>
      <c r="D58" s="186">
        <v>0</v>
      </c>
      <c r="E58" s="356">
        <f t="shared" si="0"/>
        <v>0</v>
      </c>
      <c r="F58" s="186">
        <v>0</v>
      </c>
      <c r="G58" s="186">
        <v>0</v>
      </c>
      <c r="H58" s="356">
        <f t="shared" si="1"/>
        <v>0</v>
      </c>
      <c r="I58" s="186">
        <v>0</v>
      </c>
      <c r="J58" s="186">
        <v>0</v>
      </c>
      <c r="K58" s="186">
        <v>0</v>
      </c>
      <c r="L58" s="356">
        <f t="shared" si="2"/>
        <v>0</v>
      </c>
      <c r="M58" s="357">
        <f t="shared" si="3"/>
        <v>0</v>
      </c>
    </row>
    <row r="59" spans="1:13" x14ac:dyDescent="0.2">
      <c r="A59" s="436" t="s">
        <v>220</v>
      </c>
      <c r="B59" s="1131"/>
      <c r="C59" s="186">
        <v>0</v>
      </c>
      <c r="D59" s="186">
        <v>0</v>
      </c>
      <c r="E59" s="356">
        <f t="shared" si="0"/>
        <v>0</v>
      </c>
      <c r="F59" s="186">
        <v>0</v>
      </c>
      <c r="G59" s="186">
        <v>0</v>
      </c>
      <c r="H59" s="356">
        <f t="shared" si="1"/>
        <v>0</v>
      </c>
      <c r="I59" s="186">
        <v>0</v>
      </c>
      <c r="J59" s="186">
        <v>0</v>
      </c>
      <c r="K59" s="186">
        <v>0</v>
      </c>
      <c r="L59" s="356">
        <f t="shared" si="2"/>
        <v>0</v>
      </c>
      <c r="M59" s="357">
        <f t="shared" si="3"/>
        <v>0</v>
      </c>
    </row>
    <row r="60" spans="1:13" x14ac:dyDescent="0.2">
      <c r="A60" s="436" t="s">
        <v>402</v>
      </c>
      <c r="B60" s="1131"/>
      <c r="C60" s="187">
        <v>0</v>
      </c>
      <c r="D60" s="186">
        <v>0</v>
      </c>
      <c r="E60" s="356">
        <f t="shared" si="0"/>
        <v>0</v>
      </c>
      <c r="F60" s="186">
        <v>0</v>
      </c>
      <c r="G60" s="186">
        <v>0</v>
      </c>
      <c r="H60" s="356">
        <f t="shared" si="1"/>
        <v>0</v>
      </c>
      <c r="I60" s="186">
        <v>0</v>
      </c>
      <c r="J60" s="186">
        <v>0</v>
      </c>
      <c r="K60" s="186">
        <v>0</v>
      </c>
      <c r="L60" s="356">
        <f t="shared" si="2"/>
        <v>0</v>
      </c>
      <c r="M60" s="357">
        <f t="shared" si="3"/>
        <v>0</v>
      </c>
    </row>
    <row r="61" spans="1:13" x14ac:dyDescent="0.2">
      <c r="A61" s="436" t="s">
        <v>216</v>
      </c>
      <c r="B61" s="1131"/>
      <c r="C61" s="187">
        <v>0</v>
      </c>
      <c r="D61" s="186">
        <v>0</v>
      </c>
      <c r="E61" s="356">
        <f t="shared" ref="E61:E71" si="5">+C61+D61</f>
        <v>0</v>
      </c>
      <c r="F61" s="186">
        <v>0</v>
      </c>
      <c r="G61" s="186">
        <v>0</v>
      </c>
      <c r="H61" s="356">
        <f t="shared" ref="H61:H71" si="6">+F61+G61</f>
        <v>0</v>
      </c>
      <c r="I61" s="186">
        <v>0</v>
      </c>
      <c r="J61" s="186">
        <v>0</v>
      </c>
      <c r="K61" s="186">
        <v>0</v>
      </c>
      <c r="L61" s="356">
        <f t="shared" ref="L61:L71" si="7">+J61+K61</f>
        <v>0</v>
      </c>
      <c r="M61" s="357">
        <f t="shared" ref="M61:M70" si="8">+E61+H61+I61+L61</f>
        <v>0</v>
      </c>
    </row>
    <row r="62" spans="1:13" x14ac:dyDescent="0.2">
      <c r="A62" s="436" t="s">
        <v>214</v>
      </c>
      <c r="B62" s="1131"/>
      <c r="C62" s="187">
        <v>0</v>
      </c>
      <c r="D62" s="186">
        <v>0</v>
      </c>
      <c r="E62" s="356">
        <f t="shared" si="5"/>
        <v>0</v>
      </c>
      <c r="F62" s="186">
        <v>0</v>
      </c>
      <c r="G62" s="186">
        <v>0</v>
      </c>
      <c r="H62" s="356">
        <f t="shared" si="6"/>
        <v>0</v>
      </c>
      <c r="I62" s="186">
        <v>0</v>
      </c>
      <c r="J62" s="186">
        <v>0</v>
      </c>
      <c r="K62" s="186">
        <v>0</v>
      </c>
      <c r="L62" s="356">
        <f t="shared" si="7"/>
        <v>0</v>
      </c>
      <c r="M62" s="357">
        <f t="shared" si="8"/>
        <v>0</v>
      </c>
    </row>
    <row r="63" spans="1:13" x14ac:dyDescent="0.2">
      <c r="A63" s="436" t="s">
        <v>403</v>
      </c>
      <c r="B63" s="1131"/>
      <c r="C63" s="187">
        <v>0</v>
      </c>
      <c r="D63" s="186">
        <v>0</v>
      </c>
      <c r="E63" s="356">
        <f t="shared" si="5"/>
        <v>0</v>
      </c>
      <c r="F63" s="186">
        <v>0</v>
      </c>
      <c r="G63" s="186">
        <v>0</v>
      </c>
      <c r="H63" s="356">
        <f t="shared" si="6"/>
        <v>0</v>
      </c>
      <c r="I63" s="186">
        <v>0</v>
      </c>
      <c r="J63" s="186">
        <v>0</v>
      </c>
      <c r="K63" s="186">
        <v>0</v>
      </c>
      <c r="L63" s="356">
        <f t="shared" si="7"/>
        <v>0</v>
      </c>
      <c r="M63" s="357">
        <f t="shared" si="8"/>
        <v>0</v>
      </c>
    </row>
    <row r="64" spans="1:13" x14ac:dyDescent="0.2">
      <c r="A64" s="436" t="s">
        <v>404</v>
      </c>
      <c r="B64" s="1131"/>
      <c r="C64" s="187">
        <v>0</v>
      </c>
      <c r="D64" s="186">
        <v>0</v>
      </c>
      <c r="E64" s="356">
        <f t="shared" si="5"/>
        <v>0</v>
      </c>
      <c r="F64" s="186">
        <v>0</v>
      </c>
      <c r="G64" s="186">
        <v>0</v>
      </c>
      <c r="H64" s="356">
        <f t="shared" si="6"/>
        <v>0</v>
      </c>
      <c r="I64" s="186">
        <v>0</v>
      </c>
      <c r="J64" s="186">
        <v>0</v>
      </c>
      <c r="K64" s="186">
        <v>0</v>
      </c>
      <c r="L64" s="356">
        <f t="shared" si="7"/>
        <v>0</v>
      </c>
      <c r="M64" s="357">
        <f t="shared" si="8"/>
        <v>0</v>
      </c>
    </row>
    <row r="65" spans="1:13" x14ac:dyDescent="0.2">
      <c r="A65" s="436" t="s">
        <v>217</v>
      </c>
      <c r="B65" s="1131"/>
      <c r="C65" s="187">
        <v>0</v>
      </c>
      <c r="D65" s="186">
        <v>0</v>
      </c>
      <c r="E65" s="356">
        <f t="shared" si="5"/>
        <v>0</v>
      </c>
      <c r="F65" s="186">
        <v>0</v>
      </c>
      <c r="G65" s="186">
        <v>0</v>
      </c>
      <c r="H65" s="356">
        <f t="shared" si="6"/>
        <v>0</v>
      </c>
      <c r="I65" s="186">
        <v>0</v>
      </c>
      <c r="J65" s="186">
        <v>0</v>
      </c>
      <c r="K65" s="186">
        <v>0</v>
      </c>
      <c r="L65" s="356">
        <f t="shared" si="7"/>
        <v>0</v>
      </c>
      <c r="M65" s="357">
        <f t="shared" si="8"/>
        <v>0</v>
      </c>
    </row>
    <row r="66" spans="1:13" x14ac:dyDescent="0.2">
      <c r="A66" s="436" t="s">
        <v>405</v>
      </c>
      <c r="B66" s="1131"/>
      <c r="C66" s="187">
        <v>0</v>
      </c>
      <c r="D66" s="186">
        <v>0</v>
      </c>
      <c r="E66" s="356">
        <f t="shared" si="5"/>
        <v>0</v>
      </c>
      <c r="F66" s="186">
        <v>0</v>
      </c>
      <c r="G66" s="186">
        <v>0</v>
      </c>
      <c r="H66" s="356">
        <f t="shared" si="6"/>
        <v>0</v>
      </c>
      <c r="I66" s="186">
        <v>0</v>
      </c>
      <c r="J66" s="186">
        <v>0</v>
      </c>
      <c r="K66" s="186">
        <v>0</v>
      </c>
      <c r="L66" s="356">
        <f t="shared" si="7"/>
        <v>0</v>
      </c>
      <c r="M66" s="357">
        <f t="shared" si="8"/>
        <v>0</v>
      </c>
    </row>
    <row r="67" spans="1:13" x14ac:dyDescent="0.2">
      <c r="A67" s="436" t="s">
        <v>406</v>
      </c>
      <c r="B67" s="1131"/>
      <c r="C67" s="187">
        <v>0</v>
      </c>
      <c r="D67" s="186">
        <v>0</v>
      </c>
      <c r="E67" s="356">
        <f t="shared" si="5"/>
        <v>0</v>
      </c>
      <c r="F67" s="186">
        <v>0</v>
      </c>
      <c r="G67" s="186">
        <v>0</v>
      </c>
      <c r="H67" s="356">
        <f t="shared" si="6"/>
        <v>0</v>
      </c>
      <c r="I67" s="186">
        <v>0</v>
      </c>
      <c r="J67" s="186">
        <v>0</v>
      </c>
      <c r="K67" s="186">
        <v>0</v>
      </c>
      <c r="L67" s="356">
        <f t="shared" si="7"/>
        <v>0</v>
      </c>
      <c r="M67" s="357">
        <f t="shared" si="8"/>
        <v>0</v>
      </c>
    </row>
    <row r="68" spans="1:13" x14ac:dyDescent="0.2">
      <c r="A68" s="436" t="s">
        <v>215</v>
      </c>
      <c r="B68" s="1131"/>
      <c r="C68" s="187">
        <v>0</v>
      </c>
      <c r="D68" s="186">
        <v>0</v>
      </c>
      <c r="E68" s="356">
        <f t="shared" si="5"/>
        <v>0</v>
      </c>
      <c r="F68" s="186">
        <v>0</v>
      </c>
      <c r="G68" s="186">
        <v>0</v>
      </c>
      <c r="H68" s="356">
        <f t="shared" si="6"/>
        <v>0</v>
      </c>
      <c r="I68" s="186">
        <v>0</v>
      </c>
      <c r="J68" s="186">
        <v>0</v>
      </c>
      <c r="K68" s="186">
        <v>0</v>
      </c>
      <c r="L68" s="356">
        <f t="shared" si="7"/>
        <v>0</v>
      </c>
      <c r="M68" s="357">
        <f t="shared" si="8"/>
        <v>0</v>
      </c>
    </row>
    <row r="69" spans="1:13" x14ac:dyDescent="0.2">
      <c r="A69" s="436" t="s">
        <v>407</v>
      </c>
      <c r="B69" s="1131"/>
      <c r="C69" s="187">
        <v>0</v>
      </c>
      <c r="D69" s="186">
        <v>0</v>
      </c>
      <c r="E69" s="356">
        <f t="shared" si="5"/>
        <v>0</v>
      </c>
      <c r="F69" s="186">
        <v>0</v>
      </c>
      <c r="G69" s="186">
        <v>0</v>
      </c>
      <c r="H69" s="356">
        <f t="shared" si="6"/>
        <v>0</v>
      </c>
      <c r="I69" s="186">
        <v>0</v>
      </c>
      <c r="J69" s="186">
        <v>0</v>
      </c>
      <c r="K69" s="186">
        <v>0</v>
      </c>
      <c r="L69" s="356">
        <f t="shared" si="7"/>
        <v>0</v>
      </c>
      <c r="M69" s="357">
        <f t="shared" si="8"/>
        <v>0</v>
      </c>
    </row>
    <row r="70" spans="1:13" x14ac:dyDescent="0.2">
      <c r="A70" s="436" t="s">
        <v>218</v>
      </c>
      <c r="B70" s="1131"/>
      <c r="C70" s="187">
        <v>0</v>
      </c>
      <c r="D70" s="186">
        <v>0</v>
      </c>
      <c r="E70" s="356">
        <f t="shared" si="5"/>
        <v>0</v>
      </c>
      <c r="F70" s="186">
        <v>0</v>
      </c>
      <c r="G70" s="186">
        <v>0</v>
      </c>
      <c r="H70" s="356">
        <f t="shared" si="6"/>
        <v>0</v>
      </c>
      <c r="I70" s="186">
        <v>0</v>
      </c>
      <c r="J70" s="186">
        <v>0</v>
      </c>
      <c r="K70" s="186">
        <v>0</v>
      </c>
      <c r="L70" s="356">
        <f t="shared" si="7"/>
        <v>0</v>
      </c>
      <c r="M70" s="357">
        <f t="shared" si="8"/>
        <v>0</v>
      </c>
    </row>
    <row r="71" spans="1:13" ht="13.5" thickBot="1" x14ac:dyDescent="0.25">
      <c r="A71" s="438" t="s">
        <v>221</v>
      </c>
      <c r="B71" s="1131"/>
      <c r="C71" s="187">
        <v>0</v>
      </c>
      <c r="D71" s="186">
        <v>0</v>
      </c>
      <c r="E71" s="356">
        <f t="shared" si="5"/>
        <v>0</v>
      </c>
      <c r="F71" s="186">
        <v>0</v>
      </c>
      <c r="G71" s="186">
        <v>0</v>
      </c>
      <c r="H71" s="356">
        <f t="shared" si="6"/>
        <v>0</v>
      </c>
      <c r="I71" s="186">
        <v>0</v>
      </c>
      <c r="J71" s="186">
        <v>0</v>
      </c>
      <c r="K71" s="186">
        <v>0</v>
      </c>
      <c r="L71" s="356">
        <f t="shared" si="7"/>
        <v>0</v>
      </c>
      <c r="M71" s="357">
        <f>+E71+H71+I71+L71</f>
        <v>0</v>
      </c>
    </row>
    <row r="72" spans="1:13" x14ac:dyDescent="0.2">
      <c r="A72" s="922"/>
      <c r="B72" s="923"/>
      <c r="C72" s="924"/>
      <c r="D72" s="924"/>
      <c r="E72" s="924"/>
      <c r="F72" s="924"/>
      <c r="G72" s="924"/>
      <c r="H72" s="924"/>
      <c r="I72" s="924"/>
      <c r="J72" s="925"/>
      <c r="K72" s="925"/>
      <c r="L72" s="925"/>
      <c r="M72" s="924"/>
    </row>
    <row r="73" spans="1:13" x14ac:dyDescent="0.2">
      <c r="A73" s="926" t="s">
        <v>222</v>
      </c>
      <c r="B73" s="927"/>
      <c r="C73" s="928">
        <f>SUM(C18:C71)</f>
        <v>0</v>
      </c>
      <c r="D73" s="928">
        <f>SUM(D18:D71)</f>
        <v>0</v>
      </c>
      <c r="E73" s="928">
        <f>SUM(E18:E71)</f>
        <v>0</v>
      </c>
      <c r="F73" s="928">
        <f>SUM(F18:F71)</f>
        <v>0</v>
      </c>
      <c r="G73" s="928">
        <f>SUM(G18:G71)</f>
        <v>0</v>
      </c>
      <c r="H73" s="928">
        <f>SUM(H18:H71)</f>
        <v>0</v>
      </c>
      <c r="I73" s="928">
        <f>SUM(I18:I71)</f>
        <v>0</v>
      </c>
      <c r="J73" s="928">
        <f>SUM(J18:J71)</f>
        <v>0</v>
      </c>
      <c r="K73" s="928">
        <f>SUM(K18:K71)</f>
        <v>0</v>
      </c>
      <c r="L73" s="928">
        <f>SUM(L18:L71)</f>
        <v>0</v>
      </c>
      <c r="M73" s="928">
        <f>SUM(M18:M71)</f>
        <v>0</v>
      </c>
    </row>
    <row r="74" spans="1:13" ht="13.5" thickBot="1" x14ac:dyDescent="0.25">
      <c r="A74" s="929"/>
      <c r="B74" s="930"/>
      <c r="C74" s="931"/>
      <c r="D74" s="931"/>
      <c r="E74" s="931"/>
      <c r="F74" s="931"/>
      <c r="G74" s="931"/>
      <c r="H74" s="931"/>
      <c r="I74" s="931"/>
      <c r="J74" s="932"/>
      <c r="K74" s="932"/>
      <c r="L74" s="932"/>
      <c r="M74" s="933"/>
    </row>
    <row r="75" spans="1:13" s="935" customFormat="1" ht="12" x14ac:dyDescent="0.2">
      <c r="A75" s="934"/>
      <c r="B75" s="934"/>
      <c r="J75" s="936"/>
      <c r="K75" s="936"/>
      <c r="L75" s="936"/>
    </row>
    <row r="76" spans="1:13" s="935" customFormat="1" ht="12" x14ac:dyDescent="0.2">
      <c r="J76" s="936"/>
      <c r="K76" s="936"/>
      <c r="L76" s="936"/>
    </row>
    <row r="77" spans="1:13" ht="13.5" thickBot="1" x14ac:dyDescent="0.25"/>
    <row r="78" spans="1:13" ht="16.149999999999999" customHeight="1" thickBot="1" x14ac:dyDescent="0.25">
      <c r="A78" s="1132" t="str">
        <f>"REALITEIT "&amp;$B$4</f>
        <v>REALITEIT 2025</v>
      </c>
      <c r="B78" s="1133"/>
      <c r="C78" s="1133"/>
      <c r="D78" s="1133"/>
      <c r="E78" s="1133"/>
      <c r="F78" s="1133"/>
      <c r="G78" s="1133"/>
      <c r="H78" s="1133"/>
      <c r="I78" s="1133"/>
      <c r="J78" s="1133"/>
      <c r="K78" s="1133"/>
      <c r="L78" s="1133"/>
      <c r="M78" s="1134"/>
    </row>
    <row r="79" spans="1:13" ht="47.65" customHeight="1" thickBot="1" x14ac:dyDescent="0.25">
      <c r="A79" s="912" t="s">
        <v>210</v>
      </c>
      <c r="B79" s="913" t="s">
        <v>408</v>
      </c>
      <c r="C79" s="914" t="str">
        <f>"Oorspronkelijke meerwaarde op basis van historische indexatie voor activa einde boekjaar "&amp;$B$4-1</f>
        <v>Oorspronkelijke meerwaarde op basis van historische indexatie voor activa einde boekjaar 2024</v>
      </c>
      <c r="D79" s="914" t="str">
        <f>"Gecumuleerde afboekingen activa einde boekjaar "&amp;$B$4-1</f>
        <v>Gecumuleerde afboekingen activa einde boekjaar 2024</v>
      </c>
      <c r="E79" s="914" t="str">
        <f>"Nettoboekwaarde meerwaarde op basis van historische indexatie einde boekjaar "&amp;$B$4-1</f>
        <v>Nettoboekwaarde meerwaarde op basis van historische indexatie einde boekjaar 2024</v>
      </c>
      <c r="F79" s="1124" t="str">
        <f>"Transfers boekjaar "&amp;$B$4</f>
        <v>Transfers boekjaar 2025</v>
      </c>
      <c r="G79" s="1125"/>
      <c r="H79" s="1126"/>
      <c r="I79" s="914" t="str">
        <f>"Afboekingen boekjaar "&amp;$B$4</f>
        <v>Afboekingen boekjaar 2025</v>
      </c>
      <c r="J79" s="1127" t="str">
        <f>"Desinvesteringen boekjaar "&amp;$B$4</f>
        <v>Desinvesteringen boekjaar 2025</v>
      </c>
      <c r="K79" s="1128"/>
      <c r="L79" s="1129"/>
      <c r="M79" s="914" t="str">
        <f>"Nettoboekwaarde meerwaarde op basis van historische indexatie einde boekjaar "&amp;$B$4</f>
        <v>Nettoboekwaarde meerwaarde op basis van historische indexatie einde boekjaar 2025</v>
      </c>
    </row>
    <row r="80" spans="1:13" ht="45.75" customHeight="1" x14ac:dyDescent="0.2">
      <c r="A80" s="915"/>
      <c r="B80" s="916"/>
      <c r="C80" s="917"/>
      <c r="D80" s="917"/>
      <c r="E80" s="917"/>
      <c r="F80" s="917" t="str">
        <f>"Historische aanschaffingswaarde transfers boekjaar "&amp;$B$4</f>
        <v>Historische aanschaffingswaarde transfers boekjaar 2025</v>
      </c>
      <c r="G80" s="917" t="str">
        <f>"Gecumuleerde afboekingen en waardeverminderingen transfers boekjaar "&amp;$B$4</f>
        <v>Gecumuleerde afboekingen en waardeverminderingen transfers boekjaar 2025</v>
      </c>
      <c r="H80" s="917" t="str">
        <f>"Nettoboekwaarde transfers boekjaar "&amp;$B$4</f>
        <v>Nettoboekwaarde transfers boekjaar 2025</v>
      </c>
      <c r="I80" s="917"/>
      <c r="J80" s="917" t="str">
        <f>"Historische aanschaffingswaarde desinvesteringen boekjaar "&amp;$B$4</f>
        <v>Historische aanschaffingswaarde desinvesteringen boekjaar 2025</v>
      </c>
      <c r="K80" s="917" t="str">
        <f>"Gecumuleerde afboekingen en waardeverminderingen desinvesteringen boekjaar "&amp;$B$4</f>
        <v>Gecumuleerde afboekingen en waardeverminderingen desinvesteringen boekjaar 2025</v>
      </c>
      <c r="L80" s="917" t="str">
        <f>"Nettoboekwaarde desinvesteringen boekjaar "&amp;$B$4</f>
        <v>Nettoboekwaarde desinvesteringen boekjaar 2025</v>
      </c>
      <c r="M80" s="917"/>
    </row>
    <row r="81" spans="1:13" ht="13.5" thickBot="1" x14ac:dyDescent="0.25">
      <c r="A81" s="918"/>
      <c r="B81" s="919"/>
      <c r="C81" s="920" t="s">
        <v>4</v>
      </c>
      <c r="D81" s="920" t="s">
        <v>8</v>
      </c>
      <c r="E81" s="920"/>
      <c r="F81" s="920" t="s">
        <v>4</v>
      </c>
      <c r="G81" s="920" t="s">
        <v>8</v>
      </c>
      <c r="H81" s="920"/>
      <c r="I81" s="920" t="s">
        <v>8</v>
      </c>
      <c r="J81" s="920" t="s">
        <v>8</v>
      </c>
      <c r="K81" s="920" t="s">
        <v>4</v>
      </c>
      <c r="L81" s="920"/>
      <c r="M81" s="921"/>
    </row>
    <row r="82" spans="1:13" x14ac:dyDescent="0.2">
      <c r="A82" s="435" t="s">
        <v>211</v>
      </c>
      <c r="B82" s="1130">
        <v>0.02</v>
      </c>
      <c r="C82" s="185">
        <v>0</v>
      </c>
      <c r="D82" s="185">
        <v>0</v>
      </c>
      <c r="E82" s="354">
        <f t="shared" ref="E82:E99" si="9">+C82+D82</f>
        <v>0</v>
      </c>
      <c r="F82" s="185">
        <v>0</v>
      </c>
      <c r="G82" s="185">
        <v>0</v>
      </c>
      <c r="H82" s="354">
        <f t="shared" ref="H82:H86" si="10">+F82+G82</f>
        <v>0</v>
      </c>
      <c r="I82" s="185">
        <v>0</v>
      </c>
      <c r="J82" s="185">
        <v>0</v>
      </c>
      <c r="K82" s="185">
        <v>0</v>
      </c>
      <c r="L82" s="354">
        <f t="shared" ref="L82:L86" si="11">+J82+K82</f>
        <v>0</v>
      </c>
      <c r="M82" s="355">
        <f>+E82+H82+I82+L82</f>
        <v>0</v>
      </c>
    </row>
    <row r="83" spans="1:13" x14ac:dyDescent="0.2">
      <c r="A83" s="436" t="s">
        <v>212</v>
      </c>
      <c r="B83" s="1131"/>
      <c r="C83" s="186">
        <v>0</v>
      </c>
      <c r="D83" s="186">
        <v>0</v>
      </c>
      <c r="E83" s="356">
        <f t="shared" si="9"/>
        <v>0</v>
      </c>
      <c r="F83" s="186">
        <v>0</v>
      </c>
      <c r="G83" s="186">
        <v>0</v>
      </c>
      <c r="H83" s="356">
        <f t="shared" si="10"/>
        <v>0</v>
      </c>
      <c r="I83" s="186">
        <v>0</v>
      </c>
      <c r="J83" s="186">
        <v>0</v>
      </c>
      <c r="K83" s="186">
        <v>0</v>
      </c>
      <c r="L83" s="356">
        <f t="shared" si="11"/>
        <v>0</v>
      </c>
      <c r="M83" s="357">
        <f t="shared" ref="M83:M87" si="12">+E83+H83+I83+L83</f>
        <v>0</v>
      </c>
    </row>
    <row r="84" spans="1:13" x14ac:dyDescent="0.2">
      <c r="A84" s="436" t="s">
        <v>370</v>
      </c>
      <c r="B84" s="1131"/>
      <c r="C84" s="186">
        <v>0</v>
      </c>
      <c r="D84" s="186">
        <v>0</v>
      </c>
      <c r="E84" s="356">
        <f t="shared" si="9"/>
        <v>0</v>
      </c>
      <c r="F84" s="186">
        <v>0</v>
      </c>
      <c r="G84" s="186">
        <v>0</v>
      </c>
      <c r="H84" s="356">
        <f t="shared" si="10"/>
        <v>0</v>
      </c>
      <c r="I84" s="186">
        <v>0</v>
      </c>
      <c r="J84" s="186">
        <v>0</v>
      </c>
      <c r="K84" s="186">
        <v>0</v>
      </c>
      <c r="L84" s="356">
        <f t="shared" si="11"/>
        <v>0</v>
      </c>
      <c r="M84" s="357">
        <f t="shared" si="12"/>
        <v>0</v>
      </c>
    </row>
    <row r="85" spans="1:13" x14ac:dyDescent="0.2">
      <c r="A85" s="437" t="s">
        <v>371</v>
      </c>
      <c r="B85" s="1131"/>
      <c r="C85" s="186">
        <v>0</v>
      </c>
      <c r="D85" s="186">
        <v>0</v>
      </c>
      <c r="E85" s="356">
        <f t="shared" si="9"/>
        <v>0</v>
      </c>
      <c r="F85" s="186">
        <v>0</v>
      </c>
      <c r="G85" s="186">
        <v>0</v>
      </c>
      <c r="H85" s="356">
        <f t="shared" si="10"/>
        <v>0</v>
      </c>
      <c r="I85" s="186">
        <v>0</v>
      </c>
      <c r="J85" s="186">
        <v>0</v>
      </c>
      <c r="K85" s="186">
        <v>0</v>
      </c>
      <c r="L85" s="356">
        <f t="shared" si="11"/>
        <v>0</v>
      </c>
      <c r="M85" s="357">
        <f t="shared" si="12"/>
        <v>0</v>
      </c>
    </row>
    <row r="86" spans="1:13" x14ac:dyDescent="0.2">
      <c r="A86" s="437" t="s">
        <v>372</v>
      </c>
      <c r="B86" s="1131"/>
      <c r="C86" s="186">
        <v>0</v>
      </c>
      <c r="D86" s="186">
        <v>0</v>
      </c>
      <c r="E86" s="356">
        <f t="shared" si="9"/>
        <v>0</v>
      </c>
      <c r="F86" s="186">
        <v>0</v>
      </c>
      <c r="G86" s="186">
        <v>0</v>
      </c>
      <c r="H86" s="356">
        <f t="shared" si="10"/>
        <v>0</v>
      </c>
      <c r="I86" s="186">
        <v>0</v>
      </c>
      <c r="J86" s="186">
        <v>0</v>
      </c>
      <c r="K86" s="186">
        <v>0</v>
      </c>
      <c r="L86" s="356">
        <f t="shared" si="11"/>
        <v>0</v>
      </c>
      <c r="M86" s="357">
        <f t="shared" si="12"/>
        <v>0</v>
      </c>
    </row>
    <row r="87" spans="1:13" x14ac:dyDescent="0.2">
      <c r="A87" s="437" t="s">
        <v>373</v>
      </c>
      <c r="B87" s="1131"/>
      <c r="C87" s="186">
        <v>0</v>
      </c>
      <c r="D87" s="186">
        <v>0</v>
      </c>
      <c r="E87" s="356">
        <f t="shared" si="9"/>
        <v>0</v>
      </c>
      <c r="F87" s="186">
        <v>0</v>
      </c>
      <c r="G87" s="186">
        <v>0</v>
      </c>
      <c r="H87" s="356">
        <f>+F87+G87</f>
        <v>0</v>
      </c>
      <c r="I87" s="186">
        <v>0</v>
      </c>
      <c r="J87" s="186">
        <v>0</v>
      </c>
      <c r="K87" s="186">
        <v>0</v>
      </c>
      <c r="L87" s="356">
        <f>+J87+K87</f>
        <v>0</v>
      </c>
      <c r="M87" s="357">
        <f t="shared" si="12"/>
        <v>0</v>
      </c>
    </row>
    <row r="88" spans="1:13" x14ac:dyDescent="0.2">
      <c r="A88" s="437" t="s">
        <v>374</v>
      </c>
      <c r="B88" s="1131"/>
      <c r="C88" s="186">
        <v>0</v>
      </c>
      <c r="D88" s="186">
        <v>0</v>
      </c>
      <c r="E88" s="356">
        <f t="shared" si="9"/>
        <v>0</v>
      </c>
      <c r="F88" s="186">
        <v>0</v>
      </c>
      <c r="G88" s="186">
        <v>0</v>
      </c>
      <c r="H88" s="356">
        <f t="shared" ref="H88:H99" si="13">+F88+G88</f>
        <v>0</v>
      </c>
      <c r="I88" s="186">
        <v>0</v>
      </c>
      <c r="J88" s="186">
        <v>0</v>
      </c>
      <c r="K88" s="186">
        <v>0</v>
      </c>
      <c r="L88" s="356">
        <f t="shared" ref="L88:L89" si="14">+J88+K88</f>
        <v>0</v>
      </c>
      <c r="M88" s="357">
        <f>+E88+H88+I88+L88</f>
        <v>0</v>
      </c>
    </row>
    <row r="89" spans="1:13" x14ac:dyDescent="0.2">
      <c r="A89" s="437" t="s">
        <v>375</v>
      </c>
      <c r="B89" s="1131"/>
      <c r="C89" s="186">
        <v>0</v>
      </c>
      <c r="D89" s="186">
        <v>0</v>
      </c>
      <c r="E89" s="356">
        <f t="shared" si="9"/>
        <v>0</v>
      </c>
      <c r="F89" s="186">
        <v>0</v>
      </c>
      <c r="G89" s="186">
        <v>0</v>
      </c>
      <c r="H89" s="356">
        <f t="shared" si="13"/>
        <v>0</v>
      </c>
      <c r="I89" s="186">
        <v>0</v>
      </c>
      <c r="J89" s="186">
        <v>0</v>
      </c>
      <c r="K89" s="186">
        <v>0</v>
      </c>
      <c r="L89" s="356">
        <f t="shared" si="14"/>
        <v>0</v>
      </c>
      <c r="M89" s="357">
        <f t="shared" ref="M89:M134" si="15">+E89+H89+I89+L89</f>
        <v>0</v>
      </c>
    </row>
    <row r="90" spans="1:13" x14ac:dyDescent="0.2">
      <c r="A90" s="437" t="s">
        <v>376</v>
      </c>
      <c r="B90" s="1131"/>
      <c r="C90" s="186">
        <v>0</v>
      </c>
      <c r="D90" s="186">
        <v>0</v>
      </c>
      <c r="E90" s="356">
        <f t="shared" si="9"/>
        <v>0</v>
      </c>
      <c r="F90" s="186">
        <v>0</v>
      </c>
      <c r="G90" s="186">
        <v>0</v>
      </c>
      <c r="H90" s="356">
        <f t="shared" si="13"/>
        <v>0</v>
      </c>
      <c r="I90" s="186">
        <v>0</v>
      </c>
      <c r="J90" s="186">
        <v>0</v>
      </c>
      <c r="K90" s="186">
        <v>0</v>
      </c>
      <c r="L90" s="356">
        <f>+J90+K90</f>
        <v>0</v>
      </c>
      <c r="M90" s="357">
        <f t="shared" si="15"/>
        <v>0</v>
      </c>
    </row>
    <row r="91" spans="1:13" x14ac:dyDescent="0.2">
      <c r="A91" s="437" t="s">
        <v>290</v>
      </c>
      <c r="B91" s="1131"/>
      <c r="C91" s="186">
        <v>0</v>
      </c>
      <c r="D91" s="186">
        <v>0</v>
      </c>
      <c r="E91" s="356">
        <f t="shared" si="9"/>
        <v>0</v>
      </c>
      <c r="F91" s="186">
        <v>0</v>
      </c>
      <c r="G91" s="186">
        <v>0</v>
      </c>
      <c r="H91" s="356">
        <f t="shared" si="13"/>
        <v>0</v>
      </c>
      <c r="I91" s="186">
        <v>0</v>
      </c>
      <c r="J91" s="186">
        <v>0</v>
      </c>
      <c r="K91" s="186">
        <v>0</v>
      </c>
      <c r="L91" s="356">
        <f t="shared" ref="L91:L99" si="16">+J91+K91</f>
        <v>0</v>
      </c>
      <c r="M91" s="357">
        <f t="shared" si="15"/>
        <v>0</v>
      </c>
    </row>
    <row r="92" spans="1:13" x14ac:dyDescent="0.2">
      <c r="A92" s="437" t="s">
        <v>377</v>
      </c>
      <c r="B92" s="1131"/>
      <c r="C92" s="186">
        <v>0</v>
      </c>
      <c r="D92" s="186">
        <v>0</v>
      </c>
      <c r="E92" s="356">
        <f t="shared" si="9"/>
        <v>0</v>
      </c>
      <c r="F92" s="186">
        <v>0</v>
      </c>
      <c r="G92" s="186">
        <v>0</v>
      </c>
      <c r="H92" s="356">
        <f t="shared" si="13"/>
        <v>0</v>
      </c>
      <c r="I92" s="186">
        <v>0</v>
      </c>
      <c r="J92" s="186">
        <v>0</v>
      </c>
      <c r="K92" s="186">
        <v>0</v>
      </c>
      <c r="L92" s="356">
        <f t="shared" si="16"/>
        <v>0</v>
      </c>
      <c r="M92" s="357">
        <f t="shared" si="15"/>
        <v>0</v>
      </c>
    </row>
    <row r="93" spans="1:13" x14ac:dyDescent="0.2">
      <c r="A93" s="437" t="s">
        <v>378</v>
      </c>
      <c r="B93" s="1131"/>
      <c r="C93" s="186">
        <v>0</v>
      </c>
      <c r="D93" s="186">
        <v>0</v>
      </c>
      <c r="E93" s="356">
        <f t="shared" si="9"/>
        <v>0</v>
      </c>
      <c r="F93" s="186">
        <v>0</v>
      </c>
      <c r="G93" s="186">
        <v>0</v>
      </c>
      <c r="H93" s="356">
        <f t="shared" si="13"/>
        <v>0</v>
      </c>
      <c r="I93" s="186">
        <v>0</v>
      </c>
      <c r="J93" s="186">
        <v>0</v>
      </c>
      <c r="K93" s="186">
        <v>0</v>
      </c>
      <c r="L93" s="356">
        <f t="shared" si="16"/>
        <v>0</v>
      </c>
      <c r="M93" s="357">
        <f t="shared" si="15"/>
        <v>0</v>
      </c>
    </row>
    <row r="94" spans="1:13" x14ac:dyDescent="0.2">
      <c r="A94" s="437" t="s">
        <v>379</v>
      </c>
      <c r="B94" s="1131"/>
      <c r="C94" s="186">
        <v>0</v>
      </c>
      <c r="D94" s="186">
        <v>0</v>
      </c>
      <c r="E94" s="356">
        <f t="shared" si="9"/>
        <v>0</v>
      </c>
      <c r="F94" s="186">
        <v>0</v>
      </c>
      <c r="G94" s="186">
        <v>0</v>
      </c>
      <c r="H94" s="356">
        <f t="shared" si="13"/>
        <v>0</v>
      </c>
      <c r="I94" s="186">
        <v>0</v>
      </c>
      <c r="J94" s="186">
        <v>0</v>
      </c>
      <c r="K94" s="186">
        <v>0</v>
      </c>
      <c r="L94" s="356">
        <f t="shared" si="16"/>
        <v>0</v>
      </c>
      <c r="M94" s="357">
        <f t="shared" si="15"/>
        <v>0</v>
      </c>
    </row>
    <row r="95" spans="1:13" x14ac:dyDescent="0.2">
      <c r="A95" s="437" t="s">
        <v>380</v>
      </c>
      <c r="B95" s="1131"/>
      <c r="C95" s="186">
        <v>0</v>
      </c>
      <c r="D95" s="186">
        <v>0</v>
      </c>
      <c r="E95" s="356">
        <f t="shared" si="9"/>
        <v>0</v>
      </c>
      <c r="F95" s="186">
        <v>0</v>
      </c>
      <c r="G95" s="186">
        <v>0</v>
      </c>
      <c r="H95" s="356">
        <f t="shared" si="13"/>
        <v>0</v>
      </c>
      <c r="I95" s="186">
        <v>0</v>
      </c>
      <c r="J95" s="186">
        <v>0</v>
      </c>
      <c r="K95" s="186">
        <v>0</v>
      </c>
      <c r="L95" s="356">
        <f t="shared" si="16"/>
        <v>0</v>
      </c>
      <c r="M95" s="357">
        <f t="shared" si="15"/>
        <v>0</v>
      </c>
    </row>
    <row r="96" spans="1:13" x14ac:dyDescent="0.2">
      <c r="A96" s="437" t="s">
        <v>381</v>
      </c>
      <c r="B96" s="1131"/>
      <c r="C96" s="186">
        <v>0</v>
      </c>
      <c r="D96" s="186">
        <v>0</v>
      </c>
      <c r="E96" s="356">
        <f t="shared" si="9"/>
        <v>0</v>
      </c>
      <c r="F96" s="186">
        <v>0</v>
      </c>
      <c r="G96" s="186">
        <v>0</v>
      </c>
      <c r="H96" s="356">
        <f t="shared" si="13"/>
        <v>0</v>
      </c>
      <c r="I96" s="186">
        <v>0</v>
      </c>
      <c r="J96" s="186">
        <v>0</v>
      </c>
      <c r="K96" s="186">
        <v>0</v>
      </c>
      <c r="L96" s="356">
        <f t="shared" si="16"/>
        <v>0</v>
      </c>
      <c r="M96" s="357">
        <f t="shared" si="15"/>
        <v>0</v>
      </c>
    </row>
    <row r="97" spans="1:13" x14ac:dyDescent="0.2">
      <c r="A97" s="437" t="s">
        <v>291</v>
      </c>
      <c r="B97" s="1131"/>
      <c r="C97" s="186">
        <v>0</v>
      </c>
      <c r="D97" s="186">
        <v>0</v>
      </c>
      <c r="E97" s="356">
        <f t="shared" si="9"/>
        <v>0</v>
      </c>
      <c r="F97" s="186">
        <v>0</v>
      </c>
      <c r="G97" s="186">
        <v>0</v>
      </c>
      <c r="H97" s="356">
        <f t="shared" si="13"/>
        <v>0</v>
      </c>
      <c r="I97" s="186">
        <v>0</v>
      </c>
      <c r="J97" s="186">
        <v>0</v>
      </c>
      <c r="K97" s="186">
        <v>0</v>
      </c>
      <c r="L97" s="356">
        <f t="shared" si="16"/>
        <v>0</v>
      </c>
      <c r="M97" s="357">
        <f t="shared" si="15"/>
        <v>0</v>
      </c>
    </row>
    <row r="98" spans="1:13" x14ac:dyDescent="0.2">
      <c r="A98" s="437" t="s">
        <v>382</v>
      </c>
      <c r="B98" s="1131"/>
      <c r="C98" s="186">
        <v>0</v>
      </c>
      <c r="D98" s="186">
        <v>0</v>
      </c>
      <c r="E98" s="356">
        <f t="shared" si="9"/>
        <v>0</v>
      </c>
      <c r="F98" s="186">
        <v>0</v>
      </c>
      <c r="G98" s="186">
        <v>0</v>
      </c>
      <c r="H98" s="356">
        <f t="shared" si="13"/>
        <v>0</v>
      </c>
      <c r="I98" s="186">
        <v>0</v>
      </c>
      <c r="J98" s="186">
        <v>0</v>
      </c>
      <c r="K98" s="186">
        <v>0</v>
      </c>
      <c r="L98" s="356">
        <f t="shared" si="16"/>
        <v>0</v>
      </c>
      <c r="M98" s="357">
        <f t="shared" si="15"/>
        <v>0</v>
      </c>
    </row>
    <row r="99" spans="1:13" x14ac:dyDescent="0.2">
      <c r="A99" s="437" t="s">
        <v>383</v>
      </c>
      <c r="B99" s="1131"/>
      <c r="C99" s="186">
        <v>0</v>
      </c>
      <c r="D99" s="186">
        <v>0</v>
      </c>
      <c r="E99" s="356">
        <f t="shared" si="9"/>
        <v>0</v>
      </c>
      <c r="F99" s="186">
        <v>0</v>
      </c>
      <c r="G99" s="186">
        <v>0</v>
      </c>
      <c r="H99" s="356">
        <f t="shared" si="13"/>
        <v>0</v>
      </c>
      <c r="I99" s="186">
        <v>0</v>
      </c>
      <c r="J99" s="186">
        <v>0</v>
      </c>
      <c r="K99" s="186">
        <v>0</v>
      </c>
      <c r="L99" s="356">
        <f t="shared" si="16"/>
        <v>0</v>
      </c>
      <c r="M99" s="357">
        <f t="shared" si="15"/>
        <v>0</v>
      </c>
    </row>
    <row r="100" spans="1:13" x14ac:dyDescent="0.2">
      <c r="A100" s="437" t="s">
        <v>384</v>
      </c>
      <c r="B100" s="1131"/>
      <c r="C100" s="186">
        <v>0</v>
      </c>
      <c r="D100" s="186">
        <v>0</v>
      </c>
      <c r="E100" s="356">
        <f>+C100+D100</f>
        <v>0</v>
      </c>
      <c r="F100" s="186">
        <v>0</v>
      </c>
      <c r="G100" s="186">
        <v>0</v>
      </c>
      <c r="H100" s="356">
        <f>+F100+G100</f>
        <v>0</v>
      </c>
      <c r="I100" s="186">
        <v>0</v>
      </c>
      <c r="J100" s="186">
        <v>0</v>
      </c>
      <c r="K100" s="186">
        <v>0</v>
      </c>
      <c r="L100" s="356">
        <f>+J100+K100</f>
        <v>0</v>
      </c>
      <c r="M100" s="357">
        <f t="shared" si="15"/>
        <v>0</v>
      </c>
    </row>
    <row r="101" spans="1:13" x14ac:dyDescent="0.2">
      <c r="A101" s="437" t="s">
        <v>385</v>
      </c>
      <c r="B101" s="1131"/>
      <c r="C101" s="186">
        <v>0</v>
      </c>
      <c r="D101" s="186">
        <v>0</v>
      </c>
      <c r="E101" s="356">
        <f t="shared" ref="E101:E135" si="17">+C101+D101</f>
        <v>0</v>
      </c>
      <c r="F101" s="186">
        <v>0</v>
      </c>
      <c r="G101" s="186">
        <v>0</v>
      </c>
      <c r="H101" s="356">
        <f t="shared" ref="H101:H135" si="18">+F101+G101</f>
        <v>0</v>
      </c>
      <c r="I101" s="186">
        <v>0</v>
      </c>
      <c r="J101" s="186">
        <v>0</v>
      </c>
      <c r="K101" s="186">
        <v>0</v>
      </c>
      <c r="L101" s="356">
        <f t="shared" ref="L101:L135" si="19">+J101+K101</f>
        <v>0</v>
      </c>
      <c r="M101" s="357">
        <f t="shared" si="15"/>
        <v>0</v>
      </c>
    </row>
    <row r="102" spans="1:13" x14ac:dyDescent="0.2">
      <c r="A102" s="437" t="s">
        <v>386</v>
      </c>
      <c r="B102" s="1131"/>
      <c r="C102" s="186">
        <v>0</v>
      </c>
      <c r="D102" s="186">
        <v>0</v>
      </c>
      <c r="E102" s="356">
        <f t="shared" si="17"/>
        <v>0</v>
      </c>
      <c r="F102" s="186">
        <v>0</v>
      </c>
      <c r="G102" s="186">
        <v>0</v>
      </c>
      <c r="H102" s="356">
        <f t="shared" si="18"/>
        <v>0</v>
      </c>
      <c r="I102" s="186">
        <v>0</v>
      </c>
      <c r="J102" s="186">
        <v>0</v>
      </c>
      <c r="K102" s="186">
        <v>0</v>
      </c>
      <c r="L102" s="356">
        <f t="shared" si="19"/>
        <v>0</v>
      </c>
      <c r="M102" s="357">
        <f t="shared" si="15"/>
        <v>0</v>
      </c>
    </row>
    <row r="103" spans="1:13" x14ac:dyDescent="0.2">
      <c r="A103" s="437" t="s">
        <v>387</v>
      </c>
      <c r="B103" s="1131"/>
      <c r="C103" s="186">
        <v>0</v>
      </c>
      <c r="D103" s="186">
        <v>0</v>
      </c>
      <c r="E103" s="356">
        <f t="shared" si="17"/>
        <v>0</v>
      </c>
      <c r="F103" s="186">
        <v>0</v>
      </c>
      <c r="G103" s="186">
        <v>0</v>
      </c>
      <c r="H103" s="356">
        <f t="shared" si="18"/>
        <v>0</v>
      </c>
      <c r="I103" s="186">
        <v>0</v>
      </c>
      <c r="J103" s="186">
        <v>0</v>
      </c>
      <c r="K103" s="186">
        <v>0</v>
      </c>
      <c r="L103" s="356">
        <f t="shared" si="19"/>
        <v>0</v>
      </c>
      <c r="M103" s="357">
        <f t="shared" si="15"/>
        <v>0</v>
      </c>
    </row>
    <row r="104" spans="1:13" x14ac:dyDescent="0.2">
      <c r="A104" s="437" t="s">
        <v>388</v>
      </c>
      <c r="B104" s="1131"/>
      <c r="C104" s="186">
        <v>0</v>
      </c>
      <c r="D104" s="186">
        <v>0</v>
      </c>
      <c r="E104" s="356">
        <f t="shared" si="17"/>
        <v>0</v>
      </c>
      <c r="F104" s="186">
        <v>0</v>
      </c>
      <c r="G104" s="186">
        <v>0</v>
      </c>
      <c r="H104" s="356">
        <f t="shared" si="18"/>
        <v>0</v>
      </c>
      <c r="I104" s="186">
        <v>0</v>
      </c>
      <c r="J104" s="186">
        <v>0</v>
      </c>
      <c r="K104" s="186">
        <v>0</v>
      </c>
      <c r="L104" s="356">
        <f t="shared" si="19"/>
        <v>0</v>
      </c>
      <c r="M104" s="357">
        <f t="shared" si="15"/>
        <v>0</v>
      </c>
    </row>
    <row r="105" spans="1:13" x14ac:dyDescent="0.2">
      <c r="A105" s="437" t="s">
        <v>389</v>
      </c>
      <c r="B105" s="1131"/>
      <c r="C105" s="186">
        <v>0</v>
      </c>
      <c r="D105" s="186">
        <v>0</v>
      </c>
      <c r="E105" s="356">
        <f t="shared" si="17"/>
        <v>0</v>
      </c>
      <c r="F105" s="186">
        <v>0</v>
      </c>
      <c r="G105" s="186">
        <v>0</v>
      </c>
      <c r="H105" s="356">
        <f t="shared" si="18"/>
        <v>0</v>
      </c>
      <c r="I105" s="186">
        <v>0</v>
      </c>
      <c r="J105" s="186">
        <v>0</v>
      </c>
      <c r="K105" s="186">
        <v>0</v>
      </c>
      <c r="L105" s="356">
        <f t="shared" si="19"/>
        <v>0</v>
      </c>
      <c r="M105" s="357">
        <f t="shared" si="15"/>
        <v>0</v>
      </c>
    </row>
    <row r="106" spans="1:13" x14ac:dyDescent="0.2">
      <c r="A106" s="437" t="s">
        <v>390</v>
      </c>
      <c r="B106" s="1131"/>
      <c r="C106" s="186">
        <v>0</v>
      </c>
      <c r="D106" s="186">
        <v>0</v>
      </c>
      <c r="E106" s="356">
        <f t="shared" si="17"/>
        <v>0</v>
      </c>
      <c r="F106" s="186">
        <v>0</v>
      </c>
      <c r="G106" s="186">
        <v>0</v>
      </c>
      <c r="H106" s="356">
        <f t="shared" si="18"/>
        <v>0</v>
      </c>
      <c r="I106" s="186">
        <v>0</v>
      </c>
      <c r="J106" s="186">
        <v>0</v>
      </c>
      <c r="K106" s="186">
        <v>0</v>
      </c>
      <c r="L106" s="356">
        <f t="shared" si="19"/>
        <v>0</v>
      </c>
      <c r="M106" s="357">
        <f t="shared" si="15"/>
        <v>0</v>
      </c>
    </row>
    <row r="107" spans="1:13" x14ac:dyDescent="0.2">
      <c r="A107" s="437" t="s">
        <v>391</v>
      </c>
      <c r="B107" s="1131"/>
      <c r="C107" s="186">
        <v>0</v>
      </c>
      <c r="D107" s="186">
        <v>0</v>
      </c>
      <c r="E107" s="356">
        <f t="shared" si="17"/>
        <v>0</v>
      </c>
      <c r="F107" s="186">
        <v>0</v>
      </c>
      <c r="G107" s="186">
        <v>0</v>
      </c>
      <c r="H107" s="356">
        <f t="shared" si="18"/>
        <v>0</v>
      </c>
      <c r="I107" s="186">
        <v>0</v>
      </c>
      <c r="J107" s="186">
        <v>0</v>
      </c>
      <c r="K107" s="186">
        <v>0</v>
      </c>
      <c r="L107" s="356">
        <f t="shared" si="19"/>
        <v>0</v>
      </c>
      <c r="M107" s="357">
        <f t="shared" si="15"/>
        <v>0</v>
      </c>
    </row>
    <row r="108" spans="1:13" x14ac:dyDescent="0.2">
      <c r="A108" s="437" t="s">
        <v>392</v>
      </c>
      <c r="B108" s="1131"/>
      <c r="C108" s="186">
        <v>0</v>
      </c>
      <c r="D108" s="186">
        <v>0</v>
      </c>
      <c r="E108" s="356">
        <f t="shared" si="17"/>
        <v>0</v>
      </c>
      <c r="F108" s="186">
        <v>0</v>
      </c>
      <c r="G108" s="186">
        <v>0</v>
      </c>
      <c r="H108" s="356">
        <f t="shared" si="18"/>
        <v>0</v>
      </c>
      <c r="I108" s="186">
        <v>0</v>
      </c>
      <c r="J108" s="186">
        <v>0</v>
      </c>
      <c r="K108" s="186">
        <v>0</v>
      </c>
      <c r="L108" s="356">
        <f t="shared" si="19"/>
        <v>0</v>
      </c>
      <c r="M108" s="357">
        <f t="shared" si="15"/>
        <v>0</v>
      </c>
    </row>
    <row r="109" spans="1:13" x14ac:dyDescent="0.2">
      <c r="A109" s="437" t="s">
        <v>393</v>
      </c>
      <c r="B109" s="1131"/>
      <c r="C109" s="186">
        <v>0</v>
      </c>
      <c r="D109" s="186">
        <v>0</v>
      </c>
      <c r="E109" s="356">
        <f t="shared" si="17"/>
        <v>0</v>
      </c>
      <c r="F109" s="186">
        <v>0</v>
      </c>
      <c r="G109" s="186">
        <v>0</v>
      </c>
      <c r="H109" s="356">
        <f t="shared" si="18"/>
        <v>0</v>
      </c>
      <c r="I109" s="186">
        <v>0</v>
      </c>
      <c r="J109" s="186">
        <v>0</v>
      </c>
      <c r="K109" s="186">
        <v>0</v>
      </c>
      <c r="L109" s="356">
        <f t="shared" si="19"/>
        <v>0</v>
      </c>
      <c r="M109" s="357">
        <f t="shared" si="15"/>
        <v>0</v>
      </c>
    </row>
    <row r="110" spans="1:13" x14ac:dyDescent="0.2">
      <c r="A110" s="437" t="s">
        <v>394</v>
      </c>
      <c r="B110" s="1131"/>
      <c r="C110" s="186">
        <v>0</v>
      </c>
      <c r="D110" s="186">
        <v>0</v>
      </c>
      <c r="E110" s="356">
        <f t="shared" si="17"/>
        <v>0</v>
      </c>
      <c r="F110" s="186">
        <v>0</v>
      </c>
      <c r="G110" s="186">
        <v>0</v>
      </c>
      <c r="H110" s="356">
        <f t="shared" si="18"/>
        <v>0</v>
      </c>
      <c r="I110" s="186">
        <v>0</v>
      </c>
      <c r="J110" s="186">
        <v>0</v>
      </c>
      <c r="K110" s="186">
        <v>0</v>
      </c>
      <c r="L110" s="356">
        <f t="shared" si="19"/>
        <v>0</v>
      </c>
      <c r="M110" s="357">
        <f t="shared" si="15"/>
        <v>0</v>
      </c>
    </row>
    <row r="111" spans="1:13" x14ac:dyDescent="0.2">
      <c r="A111" s="437" t="s">
        <v>292</v>
      </c>
      <c r="B111" s="1131"/>
      <c r="C111" s="186">
        <v>0</v>
      </c>
      <c r="D111" s="186">
        <v>0</v>
      </c>
      <c r="E111" s="356">
        <f t="shared" si="17"/>
        <v>0</v>
      </c>
      <c r="F111" s="186">
        <v>0</v>
      </c>
      <c r="G111" s="186">
        <v>0</v>
      </c>
      <c r="H111" s="356">
        <f t="shared" si="18"/>
        <v>0</v>
      </c>
      <c r="I111" s="186">
        <v>0</v>
      </c>
      <c r="J111" s="186">
        <v>0</v>
      </c>
      <c r="K111" s="186">
        <v>0</v>
      </c>
      <c r="L111" s="356">
        <f t="shared" si="19"/>
        <v>0</v>
      </c>
      <c r="M111" s="357">
        <f t="shared" si="15"/>
        <v>0</v>
      </c>
    </row>
    <row r="112" spans="1:13" x14ac:dyDescent="0.2">
      <c r="A112" s="437" t="s">
        <v>395</v>
      </c>
      <c r="B112" s="1131"/>
      <c r="C112" s="186">
        <v>0</v>
      </c>
      <c r="D112" s="186">
        <v>0</v>
      </c>
      <c r="E112" s="356">
        <f t="shared" si="17"/>
        <v>0</v>
      </c>
      <c r="F112" s="186">
        <v>0</v>
      </c>
      <c r="G112" s="186">
        <v>0</v>
      </c>
      <c r="H112" s="356">
        <f t="shared" si="18"/>
        <v>0</v>
      </c>
      <c r="I112" s="186">
        <v>0</v>
      </c>
      <c r="J112" s="186">
        <v>0</v>
      </c>
      <c r="K112" s="186">
        <v>0</v>
      </c>
      <c r="L112" s="356">
        <f t="shared" si="19"/>
        <v>0</v>
      </c>
      <c r="M112" s="357">
        <f t="shared" si="15"/>
        <v>0</v>
      </c>
    </row>
    <row r="113" spans="1:13" x14ac:dyDescent="0.2">
      <c r="A113" s="437" t="s">
        <v>396</v>
      </c>
      <c r="B113" s="1131"/>
      <c r="C113" s="186">
        <v>0</v>
      </c>
      <c r="D113" s="186">
        <v>0</v>
      </c>
      <c r="E113" s="356">
        <f t="shared" si="17"/>
        <v>0</v>
      </c>
      <c r="F113" s="186">
        <v>0</v>
      </c>
      <c r="G113" s="186">
        <v>0</v>
      </c>
      <c r="H113" s="356">
        <f t="shared" si="18"/>
        <v>0</v>
      </c>
      <c r="I113" s="186">
        <v>0</v>
      </c>
      <c r="J113" s="186">
        <v>0</v>
      </c>
      <c r="K113" s="186">
        <v>0</v>
      </c>
      <c r="L113" s="356">
        <f t="shared" si="19"/>
        <v>0</v>
      </c>
      <c r="M113" s="357">
        <f t="shared" si="15"/>
        <v>0</v>
      </c>
    </row>
    <row r="114" spans="1:13" x14ac:dyDescent="0.2">
      <c r="A114" s="437" t="s">
        <v>397</v>
      </c>
      <c r="B114" s="1131"/>
      <c r="C114" s="186">
        <v>0</v>
      </c>
      <c r="D114" s="186">
        <v>0</v>
      </c>
      <c r="E114" s="356">
        <f t="shared" si="17"/>
        <v>0</v>
      </c>
      <c r="F114" s="186">
        <v>0</v>
      </c>
      <c r="G114" s="186">
        <v>0</v>
      </c>
      <c r="H114" s="356">
        <f t="shared" si="18"/>
        <v>0</v>
      </c>
      <c r="I114" s="186">
        <v>0</v>
      </c>
      <c r="J114" s="186">
        <v>0</v>
      </c>
      <c r="K114" s="186">
        <v>0</v>
      </c>
      <c r="L114" s="356">
        <f t="shared" si="19"/>
        <v>0</v>
      </c>
      <c r="M114" s="357">
        <f t="shared" si="15"/>
        <v>0</v>
      </c>
    </row>
    <row r="115" spans="1:13" x14ac:dyDescent="0.2">
      <c r="A115" s="437" t="s">
        <v>398</v>
      </c>
      <c r="B115" s="1131"/>
      <c r="C115" s="186">
        <v>0</v>
      </c>
      <c r="D115" s="186">
        <v>0</v>
      </c>
      <c r="E115" s="356">
        <f t="shared" si="17"/>
        <v>0</v>
      </c>
      <c r="F115" s="186">
        <v>0</v>
      </c>
      <c r="G115" s="186">
        <v>0</v>
      </c>
      <c r="H115" s="356">
        <f t="shared" si="18"/>
        <v>0</v>
      </c>
      <c r="I115" s="186">
        <v>0</v>
      </c>
      <c r="J115" s="186">
        <v>0</v>
      </c>
      <c r="K115" s="186">
        <v>0</v>
      </c>
      <c r="L115" s="356">
        <f t="shared" si="19"/>
        <v>0</v>
      </c>
      <c r="M115" s="357">
        <f t="shared" si="15"/>
        <v>0</v>
      </c>
    </row>
    <row r="116" spans="1:13" x14ac:dyDescent="0.2">
      <c r="A116" s="437" t="s">
        <v>399</v>
      </c>
      <c r="B116" s="1131"/>
      <c r="C116" s="186">
        <v>0</v>
      </c>
      <c r="D116" s="186">
        <v>0</v>
      </c>
      <c r="E116" s="356">
        <f t="shared" si="17"/>
        <v>0</v>
      </c>
      <c r="F116" s="186">
        <v>0</v>
      </c>
      <c r="G116" s="186">
        <v>0</v>
      </c>
      <c r="H116" s="356">
        <f t="shared" si="18"/>
        <v>0</v>
      </c>
      <c r="I116" s="186">
        <v>0</v>
      </c>
      <c r="J116" s="186">
        <v>0</v>
      </c>
      <c r="K116" s="186">
        <v>0</v>
      </c>
      <c r="L116" s="356">
        <f t="shared" si="19"/>
        <v>0</v>
      </c>
      <c r="M116" s="357">
        <f t="shared" si="15"/>
        <v>0</v>
      </c>
    </row>
    <row r="117" spans="1:13" x14ac:dyDescent="0.2">
      <c r="A117" s="437" t="s">
        <v>293</v>
      </c>
      <c r="B117" s="1131"/>
      <c r="C117" s="186">
        <v>0</v>
      </c>
      <c r="D117" s="186">
        <v>0</v>
      </c>
      <c r="E117" s="356">
        <f t="shared" si="17"/>
        <v>0</v>
      </c>
      <c r="F117" s="186">
        <v>0</v>
      </c>
      <c r="G117" s="186">
        <v>0</v>
      </c>
      <c r="H117" s="356">
        <f t="shared" si="18"/>
        <v>0</v>
      </c>
      <c r="I117" s="186">
        <v>0</v>
      </c>
      <c r="J117" s="186">
        <v>0</v>
      </c>
      <c r="K117" s="186">
        <v>0</v>
      </c>
      <c r="L117" s="356">
        <f t="shared" si="19"/>
        <v>0</v>
      </c>
      <c r="M117" s="357">
        <f t="shared" si="15"/>
        <v>0</v>
      </c>
    </row>
    <row r="118" spans="1:13" x14ac:dyDescent="0.2">
      <c r="A118" s="437" t="s">
        <v>400</v>
      </c>
      <c r="B118" s="1131"/>
      <c r="C118" s="186">
        <v>0</v>
      </c>
      <c r="D118" s="186">
        <v>0</v>
      </c>
      <c r="E118" s="356">
        <f t="shared" si="17"/>
        <v>0</v>
      </c>
      <c r="F118" s="186">
        <v>0</v>
      </c>
      <c r="G118" s="186">
        <v>0</v>
      </c>
      <c r="H118" s="356">
        <f t="shared" si="18"/>
        <v>0</v>
      </c>
      <c r="I118" s="186">
        <v>0</v>
      </c>
      <c r="J118" s="186">
        <v>0</v>
      </c>
      <c r="K118" s="186">
        <v>0</v>
      </c>
      <c r="L118" s="356">
        <f t="shared" si="19"/>
        <v>0</v>
      </c>
      <c r="M118" s="357">
        <f t="shared" si="15"/>
        <v>0</v>
      </c>
    </row>
    <row r="119" spans="1:13" x14ac:dyDescent="0.2">
      <c r="A119" s="436" t="s">
        <v>401</v>
      </c>
      <c r="B119" s="1131"/>
      <c r="C119" s="186">
        <v>0</v>
      </c>
      <c r="D119" s="186">
        <v>0</v>
      </c>
      <c r="E119" s="356">
        <f t="shared" si="17"/>
        <v>0</v>
      </c>
      <c r="F119" s="186">
        <v>0</v>
      </c>
      <c r="G119" s="186">
        <v>0</v>
      </c>
      <c r="H119" s="356">
        <f t="shared" si="18"/>
        <v>0</v>
      </c>
      <c r="I119" s="186">
        <v>0</v>
      </c>
      <c r="J119" s="186">
        <v>0</v>
      </c>
      <c r="K119" s="186">
        <v>0</v>
      </c>
      <c r="L119" s="356">
        <f t="shared" si="19"/>
        <v>0</v>
      </c>
      <c r="M119" s="357">
        <f t="shared" si="15"/>
        <v>0</v>
      </c>
    </row>
    <row r="120" spans="1:13" x14ac:dyDescent="0.2">
      <c r="A120" s="436" t="s">
        <v>213</v>
      </c>
      <c r="B120" s="1131"/>
      <c r="C120" s="186">
        <v>0</v>
      </c>
      <c r="D120" s="186">
        <v>0</v>
      </c>
      <c r="E120" s="356">
        <f t="shared" si="17"/>
        <v>0</v>
      </c>
      <c r="F120" s="186">
        <v>0</v>
      </c>
      <c r="G120" s="186">
        <v>0</v>
      </c>
      <c r="H120" s="356">
        <f t="shared" si="18"/>
        <v>0</v>
      </c>
      <c r="I120" s="186">
        <v>0</v>
      </c>
      <c r="J120" s="186">
        <v>0</v>
      </c>
      <c r="K120" s="186">
        <v>0</v>
      </c>
      <c r="L120" s="356">
        <f t="shared" si="19"/>
        <v>0</v>
      </c>
      <c r="M120" s="357">
        <f t="shared" si="15"/>
        <v>0</v>
      </c>
    </row>
    <row r="121" spans="1:13" x14ac:dyDescent="0.2">
      <c r="A121" s="436" t="s">
        <v>223</v>
      </c>
      <c r="B121" s="1131"/>
      <c r="C121" s="186">
        <v>0</v>
      </c>
      <c r="D121" s="186">
        <v>0</v>
      </c>
      <c r="E121" s="356">
        <f t="shared" si="17"/>
        <v>0</v>
      </c>
      <c r="F121" s="186">
        <v>0</v>
      </c>
      <c r="G121" s="186">
        <v>0</v>
      </c>
      <c r="H121" s="356">
        <f t="shared" si="18"/>
        <v>0</v>
      </c>
      <c r="I121" s="186">
        <v>0</v>
      </c>
      <c r="J121" s="186">
        <v>0</v>
      </c>
      <c r="K121" s="186">
        <v>0</v>
      </c>
      <c r="L121" s="356">
        <f t="shared" si="19"/>
        <v>0</v>
      </c>
      <c r="M121" s="357">
        <f t="shared" si="15"/>
        <v>0</v>
      </c>
    </row>
    <row r="122" spans="1:13" x14ac:dyDescent="0.2">
      <c r="A122" s="436" t="s">
        <v>219</v>
      </c>
      <c r="B122" s="1131"/>
      <c r="C122" s="186">
        <v>0</v>
      </c>
      <c r="D122" s="186">
        <v>0</v>
      </c>
      <c r="E122" s="356">
        <f t="shared" si="17"/>
        <v>0</v>
      </c>
      <c r="F122" s="186">
        <v>0</v>
      </c>
      <c r="G122" s="186">
        <v>0</v>
      </c>
      <c r="H122" s="356">
        <f t="shared" si="18"/>
        <v>0</v>
      </c>
      <c r="I122" s="186">
        <v>0</v>
      </c>
      <c r="J122" s="186">
        <v>0</v>
      </c>
      <c r="K122" s="186">
        <v>0</v>
      </c>
      <c r="L122" s="356">
        <f t="shared" si="19"/>
        <v>0</v>
      </c>
      <c r="M122" s="357">
        <f t="shared" si="15"/>
        <v>0</v>
      </c>
    </row>
    <row r="123" spans="1:13" x14ac:dyDescent="0.2">
      <c r="A123" s="436" t="s">
        <v>220</v>
      </c>
      <c r="B123" s="1131"/>
      <c r="C123" s="186">
        <v>0</v>
      </c>
      <c r="D123" s="186">
        <v>0</v>
      </c>
      <c r="E123" s="356">
        <f t="shared" si="17"/>
        <v>0</v>
      </c>
      <c r="F123" s="186">
        <v>0</v>
      </c>
      <c r="G123" s="186">
        <v>0</v>
      </c>
      <c r="H123" s="356">
        <f t="shared" si="18"/>
        <v>0</v>
      </c>
      <c r="I123" s="186">
        <v>0</v>
      </c>
      <c r="J123" s="186">
        <v>0</v>
      </c>
      <c r="K123" s="186">
        <v>0</v>
      </c>
      <c r="L123" s="356">
        <f t="shared" si="19"/>
        <v>0</v>
      </c>
      <c r="M123" s="357">
        <f t="shared" si="15"/>
        <v>0</v>
      </c>
    </row>
    <row r="124" spans="1:13" x14ac:dyDescent="0.2">
      <c r="A124" s="436" t="s">
        <v>402</v>
      </c>
      <c r="B124" s="1131"/>
      <c r="C124" s="187">
        <v>0</v>
      </c>
      <c r="D124" s="186">
        <v>0</v>
      </c>
      <c r="E124" s="356">
        <f t="shared" si="17"/>
        <v>0</v>
      </c>
      <c r="F124" s="186">
        <v>0</v>
      </c>
      <c r="G124" s="186">
        <v>0</v>
      </c>
      <c r="H124" s="356">
        <f t="shared" si="18"/>
        <v>0</v>
      </c>
      <c r="I124" s="186">
        <v>0</v>
      </c>
      <c r="J124" s="186">
        <v>0</v>
      </c>
      <c r="K124" s="186">
        <v>0</v>
      </c>
      <c r="L124" s="356">
        <f t="shared" si="19"/>
        <v>0</v>
      </c>
      <c r="M124" s="357">
        <f t="shared" si="15"/>
        <v>0</v>
      </c>
    </row>
    <row r="125" spans="1:13" x14ac:dyDescent="0.2">
      <c r="A125" s="436" t="s">
        <v>216</v>
      </c>
      <c r="B125" s="1131"/>
      <c r="C125" s="187">
        <v>0</v>
      </c>
      <c r="D125" s="186">
        <v>0</v>
      </c>
      <c r="E125" s="356">
        <f t="shared" si="17"/>
        <v>0</v>
      </c>
      <c r="F125" s="186">
        <v>0</v>
      </c>
      <c r="G125" s="186">
        <v>0</v>
      </c>
      <c r="H125" s="356">
        <f t="shared" si="18"/>
        <v>0</v>
      </c>
      <c r="I125" s="186">
        <v>0</v>
      </c>
      <c r="J125" s="186">
        <v>0</v>
      </c>
      <c r="K125" s="186">
        <v>0</v>
      </c>
      <c r="L125" s="356">
        <f t="shared" si="19"/>
        <v>0</v>
      </c>
      <c r="M125" s="357">
        <f t="shared" si="15"/>
        <v>0</v>
      </c>
    </row>
    <row r="126" spans="1:13" x14ac:dyDescent="0.2">
      <c r="A126" s="436" t="s">
        <v>214</v>
      </c>
      <c r="B126" s="1131"/>
      <c r="C126" s="187">
        <v>0</v>
      </c>
      <c r="D126" s="186">
        <v>0</v>
      </c>
      <c r="E126" s="356">
        <f t="shared" si="17"/>
        <v>0</v>
      </c>
      <c r="F126" s="186">
        <v>0</v>
      </c>
      <c r="G126" s="186">
        <v>0</v>
      </c>
      <c r="H126" s="356">
        <f t="shared" si="18"/>
        <v>0</v>
      </c>
      <c r="I126" s="186">
        <v>0</v>
      </c>
      <c r="J126" s="186">
        <v>0</v>
      </c>
      <c r="K126" s="186">
        <v>0</v>
      </c>
      <c r="L126" s="356">
        <f t="shared" si="19"/>
        <v>0</v>
      </c>
      <c r="M126" s="357">
        <f t="shared" si="15"/>
        <v>0</v>
      </c>
    </row>
    <row r="127" spans="1:13" x14ac:dyDescent="0.2">
      <c r="A127" s="436" t="s">
        <v>403</v>
      </c>
      <c r="B127" s="1131"/>
      <c r="C127" s="187">
        <v>0</v>
      </c>
      <c r="D127" s="186">
        <v>0</v>
      </c>
      <c r="E127" s="356">
        <f t="shared" si="17"/>
        <v>0</v>
      </c>
      <c r="F127" s="186">
        <v>0</v>
      </c>
      <c r="G127" s="186">
        <v>0</v>
      </c>
      <c r="H127" s="356">
        <f t="shared" si="18"/>
        <v>0</v>
      </c>
      <c r="I127" s="186">
        <v>0</v>
      </c>
      <c r="J127" s="186">
        <v>0</v>
      </c>
      <c r="K127" s="186">
        <v>0</v>
      </c>
      <c r="L127" s="356">
        <f t="shared" si="19"/>
        <v>0</v>
      </c>
      <c r="M127" s="357">
        <f t="shared" si="15"/>
        <v>0</v>
      </c>
    </row>
    <row r="128" spans="1:13" x14ac:dyDescent="0.2">
      <c r="A128" s="436" t="s">
        <v>404</v>
      </c>
      <c r="B128" s="1131"/>
      <c r="C128" s="187">
        <v>0</v>
      </c>
      <c r="D128" s="186">
        <v>0</v>
      </c>
      <c r="E128" s="356">
        <f t="shared" si="17"/>
        <v>0</v>
      </c>
      <c r="F128" s="186">
        <v>0</v>
      </c>
      <c r="G128" s="186">
        <v>0</v>
      </c>
      <c r="H128" s="356">
        <f t="shared" si="18"/>
        <v>0</v>
      </c>
      <c r="I128" s="186">
        <v>0</v>
      </c>
      <c r="J128" s="186">
        <v>0</v>
      </c>
      <c r="K128" s="186">
        <v>0</v>
      </c>
      <c r="L128" s="356">
        <f t="shared" si="19"/>
        <v>0</v>
      </c>
      <c r="M128" s="357">
        <f t="shared" si="15"/>
        <v>0</v>
      </c>
    </row>
    <row r="129" spans="1:13" x14ac:dyDescent="0.2">
      <c r="A129" s="436" t="s">
        <v>217</v>
      </c>
      <c r="B129" s="1131"/>
      <c r="C129" s="187">
        <v>0</v>
      </c>
      <c r="D129" s="186">
        <v>0</v>
      </c>
      <c r="E129" s="356">
        <f t="shared" si="17"/>
        <v>0</v>
      </c>
      <c r="F129" s="186">
        <v>0</v>
      </c>
      <c r="G129" s="186">
        <v>0</v>
      </c>
      <c r="H129" s="356">
        <f t="shared" si="18"/>
        <v>0</v>
      </c>
      <c r="I129" s="186">
        <v>0</v>
      </c>
      <c r="J129" s="186">
        <v>0</v>
      </c>
      <c r="K129" s="186">
        <v>0</v>
      </c>
      <c r="L129" s="356">
        <f t="shared" si="19"/>
        <v>0</v>
      </c>
      <c r="M129" s="357">
        <f t="shared" si="15"/>
        <v>0</v>
      </c>
    </row>
    <row r="130" spans="1:13" x14ac:dyDescent="0.2">
      <c r="A130" s="436" t="s">
        <v>405</v>
      </c>
      <c r="B130" s="1131"/>
      <c r="C130" s="187">
        <v>0</v>
      </c>
      <c r="D130" s="186">
        <v>0</v>
      </c>
      <c r="E130" s="356">
        <f t="shared" si="17"/>
        <v>0</v>
      </c>
      <c r="F130" s="186">
        <v>0</v>
      </c>
      <c r="G130" s="186">
        <v>0</v>
      </c>
      <c r="H130" s="356">
        <f t="shared" si="18"/>
        <v>0</v>
      </c>
      <c r="I130" s="186">
        <v>0</v>
      </c>
      <c r="J130" s="186">
        <v>0</v>
      </c>
      <c r="K130" s="186">
        <v>0</v>
      </c>
      <c r="L130" s="356">
        <f t="shared" si="19"/>
        <v>0</v>
      </c>
      <c r="M130" s="357">
        <f t="shared" si="15"/>
        <v>0</v>
      </c>
    </row>
    <row r="131" spans="1:13" x14ac:dyDescent="0.2">
      <c r="A131" s="436" t="s">
        <v>406</v>
      </c>
      <c r="B131" s="1131"/>
      <c r="C131" s="187">
        <v>0</v>
      </c>
      <c r="D131" s="186">
        <v>0</v>
      </c>
      <c r="E131" s="356">
        <f t="shared" si="17"/>
        <v>0</v>
      </c>
      <c r="F131" s="186">
        <v>0</v>
      </c>
      <c r="G131" s="186">
        <v>0</v>
      </c>
      <c r="H131" s="356">
        <f t="shared" si="18"/>
        <v>0</v>
      </c>
      <c r="I131" s="186">
        <v>0</v>
      </c>
      <c r="J131" s="186">
        <v>0</v>
      </c>
      <c r="K131" s="186">
        <v>0</v>
      </c>
      <c r="L131" s="356">
        <f t="shared" si="19"/>
        <v>0</v>
      </c>
      <c r="M131" s="357">
        <f t="shared" si="15"/>
        <v>0</v>
      </c>
    </row>
    <row r="132" spans="1:13" x14ac:dyDescent="0.2">
      <c r="A132" s="436" t="s">
        <v>215</v>
      </c>
      <c r="B132" s="1131"/>
      <c r="C132" s="187">
        <v>0</v>
      </c>
      <c r="D132" s="186">
        <v>0</v>
      </c>
      <c r="E132" s="356">
        <f t="shared" si="17"/>
        <v>0</v>
      </c>
      <c r="F132" s="186">
        <v>0</v>
      </c>
      <c r="G132" s="186">
        <v>0</v>
      </c>
      <c r="H132" s="356">
        <f t="shared" si="18"/>
        <v>0</v>
      </c>
      <c r="I132" s="186">
        <v>0</v>
      </c>
      <c r="J132" s="186">
        <v>0</v>
      </c>
      <c r="K132" s="186">
        <v>0</v>
      </c>
      <c r="L132" s="356">
        <f t="shared" si="19"/>
        <v>0</v>
      </c>
      <c r="M132" s="357">
        <f t="shared" si="15"/>
        <v>0</v>
      </c>
    </row>
    <row r="133" spans="1:13" x14ac:dyDescent="0.2">
      <c r="A133" s="436" t="s">
        <v>407</v>
      </c>
      <c r="B133" s="1131"/>
      <c r="C133" s="187">
        <v>0</v>
      </c>
      <c r="D133" s="186">
        <v>0</v>
      </c>
      <c r="E133" s="356">
        <f t="shared" si="17"/>
        <v>0</v>
      </c>
      <c r="F133" s="186">
        <v>0</v>
      </c>
      <c r="G133" s="186">
        <v>0</v>
      </c>
      <c r="H133" s="356">
        <f t="shared" si="18"/>
        <v>0</v>
      </c>
      <c r="I133" s="186">
        <v>0</v>
      </c>
      <c r="J133" s="186">
        <v>0</v>
      </c>
      <c r="K133" s="186">
        <v>0</v>
      </c>
      <c r="L133" s="356">
        <f t="shared" si="19"/>
        <v>0</v>
      </c>
      <c r="M133" s="357">
        <f t="shared" si="15"/>
        <v>0</v>
      </c>
    </row>
    <row r="134" spans="1:13" x14ac:dyDescent="0.2">
      <c r="A134" s="436" t="s">
        <v>218</v>
      </c>
      <c r="B134" s="1131"/>
      <c r="C134" s="187">
        <v>0</v>
      </c>
      <c r="D134" s="186">
        <v>0</v>
      </c>
      <c r="E134" s="356">
        <f t="shared" si="17"/>
        <v>0</v>
      </c>
      <c r="F134" s="186">
        <v>0</v>
      </c>
      <c r="G134" s="186">
        <v>0</v>
      </c>
      <c r="H134" s="356">
        <f t="shared" si="18"/>
        <v>0</v>
      </c>
      <c r="I134" s="186">
        <v>0</v>
      </c>
      <c r="J134" s="186">
        <v>0</v>
      </c>
      <c r="K134" s="186">
        <v>0</v>
      </c>
      <c r="L134" s="356">
        <f t="shared" si="19"/>
        <v>0</v>
      </c>
      <c r="M134" s="357">
        <f t="shared" si="15"/>
        <v>0</v>
      </c>
    </row>
    <row r="135" spans="1:13" ht="13.5" thickBot="1" x14ac:dyDescent="0.25">
      <c r="A135" s="438" t="s">
        <v>221</v>
      </c>
      <c r="B135" s="1131"/>
      <c r="C135" s="187">
        <v>0</v>
      </c>
      <c r="D135" s="186">
        <v>0</v>
      </c>
      <c r="E135" s="356">
        <f t="shared" si="17"/>
        <v>0</v>
      </c>
      <c r="F135" s="186">
        <v>0</v>
      </c>
      <c r="G135" s="186">
        <v>0</v>
      </c>
      <c r="H135" s="356">
        <f t="shared" si="18"/>
        <v>0</v>
      </c>
      <c r="I135" s="186">
        <v>0</v>
      </c>
      <c r="J135" s="186">
        <v>0</v>
      </c>
      <c r="K135" s="186">
        <v>0</v>
      </c>
      <c r="L135" s="356">
        <f t="shared" si="19"/>
        <v>0</v>
      </c>
      <c r="M135" s="357">
        <f>+E135+H135+I135+L135</f>
        <v>0</v>
      </c>
    </row>
    <row r="136" spans="1:13" x14ac:dyDescent="0.2">
      <c r="A136" s="922"/>
      <c r="B136" s="923"/>
      <c r="C136" s="924"/>
      <c r="D136" s="924"/>
      <c r="E136" s="924"/>
      <c r="F136" s="924"/>
      <c r="G136" s="924"/>
      <c r="H136" s="924"/>
      <c r="I136" s="924"/>
      <c r="J136" s="925"/>
      <c r="K136" s="925"/>
      <c r="L136" s="925"/>
      <c r="M136" s="924"/>
    </row>
    <row r="137" spans="1:13" x14ac:dyDescent="0.2">
      <c r="A137" s="926" t="s">
        <v>222</v>
      </c>
      <c r="B137" s="927"/>
      <c r="C137" s="928">
        <f t="shared" ref="C137:M137" si="20">SUM(C82:C135)</f>
        <v>0</v>
      </c>
      <c r="D137" s="928">
        <f t="shared" si="20"/>
        <v>0</v>
      </c>
      <c r="E137" s="928">
        <f t="shared" si="20"/>
        <v>0</v>
      </c>
      <c r="F137" s="928">
        <f t="shared" si="20"/>
        <v>0</v>
      </c>
      <c r="G137" s="928">
        <f t="shared" si="20"/>
        <v>0</v>
      </c>
      <c r="H137" s="928">
        <f t="shared" si="20"/>
        <v>0</v>
      </c>
      <c r="I137" s="928">
        <f t="shared" si="20"/>
        <v>0</v>
      </c>
      <c r="J137" s="928">
        <f t="shared" si="20"/>
        <v>0</v>
      </c>
      <c r="K137" s="928">
        <f t="shared" si="20"/>
        <v>0</v>
      </c>
      <c r="L137" s="928">
        <f t="shared" si="20"/>
        <v>0</v>
      </c>
      <c r="M137" s="928">
        <f t="shared" si="20"/>
        <v>0</v>
      </c>
    </row>
    <row r="138" spans="1:13" ht="13.5" thickBot="1" x14ac:dyDescent="0.25">
      <c r="A138" s="929"/>
      <c r="B138" s="930"/>
      <c r="C138" s="931"/>
      <c r="D138" s="931"/>
      <c r="E138" s="931"/>
      <c r="F138" s="931"/>
      <c r="G138" s="931"/>
      <c r="H138" s="931"/>
      <c r="I138" s="931"/>
      <c r="J138" s="932"/>
      <c r="K138" s="932"/>
      <c r="L138" s="932"/>
      <c r="M138" s="933"/>
    </row>
  </sheetData>
  <sheetProtection algorithmName="SHA-512" hashValue="xZFay08lf/osQgMYb8qNaXKQeauMlaSNcUs0/x/o/gADOaW86YMZ8Lt5uzLSihs2KsSihZJyNRPq3eiNbGHdTQ==" saltValue="g8JbIjZsxz3G8T+LkVYBiw==" spinCount="100000" sheet="1" objects="1" scenarios="1" insertRows="0"/>
  <mergeCells count="9">
    <mergeCell ref="F79:H79"/>
    <mergeCell ref="J79:L79"/>
    <mergeCell ref="B82:B135"/>
    <mergeCell ref="A14:M14"/>
    <mergeCell ref="A1:J1"/>
    <mergeCell ref="B18:B71"/>
    <mergeCell ref="F15:H15"/>
    <mergeCell ref="J15:L15"/>
    <mergeCell ref="A78:M78"/>
  </mergeCells>
  <conditionalFormatting sqref="A1:XFD1048576">
    <cfRule type="expression" dxfId="7" priority="6">
      <formula>$O$1="aardgas"</formula>
    </cfRule>
  </conditionalFormatting>
  <dataValidations count="2">
    <dataValidation type="decimal" operator="greaterThanOrEqual" allowBlank="1" showInputMessage="1" showErrorMessage="1" errorTitle="Negatief bedrag" error="Gelieve een positieve waarde in te geven" sqref="WVQ983076:WVQ983119 C65572:C65615 JE65572:JE65615 TA65572:TA65615 ACW65572:ACW65615 AMS65572:AMS65615 AWO65572:AWO65615 BGK65572:BGK65615 BQG65572:BQG65615 CAC65572:CAC65615 CJY65572:CJY65615 CTU65572:CTU65615 DDQ65572:DDQ65615 DNM65572:DNM65615 DXI65572:DXI65615 EHE65572:EHE65615 ERA65572:ERA65615 FAW65572:FAW65615 FKS65572:FKS65615 FUO65572:FUO65615 GEK65572:GEK65615 GOG65572:GOG65615 GYC65572:GYC65615 HHY65572:HHY65615 HRU65572:HRU65615 IBQ65572:IBQ65615 ILM65572:ILM65615 IVI65572:IVI65615 JFE65572:JFE65615 JPA65572:JPA65615 JYW65572:JYW65615 KIS65572:KIS65615 KSO65572:KSO65615 LCK65572:LCK65615 LMG65572:LMG65615 LWC65572:LWC65615 MFY65572:MFY65615 MPU65572:MPU65615 MZQ65572:MZQ65615 NJM65572:NJM65615 NTI65572:NTI65615 ODE65572:ODE65615 ONA65572:ONA65615 OWW65572:OWW65615 PGS65572:PGS65615 PQO65572:PQO65615 QAK65572:QAK65615 QKG65572:QKG65615 QUC65572:QUC65615 RDY65572:RDY65615 RNU65572:RNU65615 RXQ65572:RXQ65615 SHM65572:SHM65615 SRI65572:SRI65615 TBE65572:TBE65615 TLA65572:TLA65615 TUW65572:TUW65615 UES65572:UES65615 UOO65572:UOO65615 UYK65572:UYK65615 VIG65572:VIG65615 VSC65572:VSC65615 WBY65572:WBY65615 WLU65572:WLU65615 WVQ65572:WVQ65615 C131108:C131151 JE131108:JE131151 TA131108:TA131151 ACW131108:ACW131151 AMS131108:AMS131151 AWO131108:AWO131151 BGK131108:BGK131151 BQG131108:BQG131151 CAC131108:CAC131151 CJY131108:CJY131151 CTU131108:CTU131151 DDQ131108:DDQ131151 DNM131108:DNM131151 DXI131108:DXI131151 EHE131108:EHE131151 ERA131108:ERA131151 FAW131108:FAW131151 FKS131108:FKS131151 FUO131108:FUO131151 GEK131108:GEK131151 GOG131108:GOG131151 GYC131108:GYC131151 HHY131108:HHY131151 HRU131108:HRU131151 IBQ131108:IBQ131151 ILM131108:ILM131151 IVI131108:IVI131151 JFE131108:JFE131151 JPA131108:JPA131151 JYW131108:JYW131151 KIS131108:KIS131151 KSO131108:KSO131151 LCK131108:LCK131151 LMG131108:LMG131151 LWC131108:LWC131151 MFY131108:MFY131151 MPU131108:MPU131151 MZQ131108:MZQ131151 NJM131108:NJM131151 NTI131108:NTI131151 ODE131108:ODE131151 ONA131108:ONA131151 OWW131108:OWW131151 PGS131108:PGS131151 PQO131108:PQO131151 QAK131108:QAK131151 QKG131108:QKG131151 QUC131108:QUC131151 RDY131108:RDY131151 RNU131108:RNU131151 RXQ131108:RXQ131151 SHM131108:SHM131151 SRI131108:SRI131151 TBE131108:TBE131151 TLA131108:TLA131151 TUW131108:TUW131151 UES131108:UES131151 UOO131108:UOO131151 UYK131108:UYK131151 VIG131108:VIG131151 VSC131108:VSC131151 WBY131108:WBY131151 WLU131108:WLU131151 WVQ131108:WVQ131151 C196644:C196687 JE196644:JE196687 TA196644:TA196687 ACW196644:ACW196687 AMS196644:AMS196687 AWO196644:AWO196687 BGK196644:BGK196687 BQG196644:BQG196687 CAC196644:CAC196687 CJY196644:CJY196687 CTU196644:CTU196687 DDQ196644:DDQ196687 DNM196644:DNM196687 DXI196644:DXI196687 EHE196644:EHE196687 ERA196644:ERA196687 FAW196644:FAW196687 FKS196644:FKS196687 FUO196644:FUO196687 GEK196644:GEK196687 GOG196644:GOG196687 GYC196644:GYC196687 HHY196644:HHY196687 HRU196644:HRU196687 IBQ196644:IBQ196687 ILM196644:ILM196687 IVI196644:IVI196687 JFE196644:JFE196687 JPA196644:JPA196687 JYW196644:JYW196687 KIS196644:KIS196687 KSO196644:KSO196687 LCK196644:LCK196687 LMG196644:LMG196687 LWC196644:LWC196687 MFY196644:MFY196687 MPU196644:MPU196687 MZQ196644:MZQ196687 NJM196644:NJM196687 NTI196644:NTI196687 ODE196644:ODE196687 ONA196644:ONA196687 OWW196644:OWW196687 PGS196644:PGS196687 PQO196644:PQO196687 QAK196644:QAK196687 QKG196644:QKG196687 QUC196644:QUC196687 RDY196644:RDY196687 RNU196644:RNU196687 RXQ196644:RXQ196687 SHM196644:SHM196687 SRI196644:SRI196687 TBE196644:TBE196687 TLA196644:TLA196687 TUW196644:TUW196687 UES196644:UES196687 UOO196644:UOO196687 UYK196644:UYK196687 VIG196644:VIG196687 VSC196644:VSC196687 WBY196644:WBY196687 WLU196644:WLU196687 WVQ196644:WVQ196687 C262180:C262223 JE262180:JE262223 TA262180:TA262223 ACW262180:ACW262223 AMS262180:AMS262223 AWO262180:AWO262223 BGK262180:BGK262223 BQG262180:BQG262223 CAC262180:CAC262223 CJY262180:CJY262223 CTU262180:CTU262223 DDQ262180:DDQ262223 DNM262180:DNM262223 DXI262180:DXI262223 EHE262180:EHE262223 ERA262180:ERA262223 FAW262180:FAW262223 FKS262180:FKS262223 FUO262180:FUO262223 GEK262180:GEK262223 GOG262180:GOG262223 GYC262180:GYC262223 HHY262180:HHY262223 HRU262180:HRU262223 IBQ262180:IBQ262223 ILM262180:ILM262223 IVI262180:IVI262223 JFE262180:JFE262223 JPA262180:JPA262223 JYW262180:JYW262223 KIS262180:KIS262223 KSO262180:KSO262223 LCK262180:LCK262223 LMG262180:LMG262223 LWC262180:LWC262223 MFY262180:MFY262223 MPU262180:MPU262223 MZQ262180:MZQ262223 NJM262180:NJM262223 NTI262180:NTI262223 ODE262180:ODE262223 ONA262180:ONA262223 OWW262180:OWW262223 PGS262180:PGS262223 PQO262180:PQO262223 QAK262180:QAK262223 QKG262180:QKG262223 QUC262180:QUC262223 RDY262180:RDY262223 RNU262180:RNU262223 RXQ262180:RXQ262223 SHM262180:SHM262223 SRI262180:SRI262223 TBE262180:TBE262223 TLA262180:TLA262223 TUW262180:TUW262223 UES262180:UES262223 UOO262180:UOO262223 UYK262180:UYK262223 VIG262180:VIG262223 VSC262180:VSC262223 WBY262180:WBY262223 WLU262180:WLU262223 WVQ262180:WVQ262223 C327716:C327759 JE327716:JE327759 TA327716:TA327759 ACW327716:ACW327759 AMS327716:AMS327759 AWO327716:AWO327759 BGK327716:BGK327759 BQG327716:BQG327759 CAC327716:CAC327759 CJY327716:CJY327759 CTU327716:CTU327759 DDQ327716:DDQ327759 DNM327716:DNM327759 DXI327716:DXI327759 EHE327716:EHE327759 ERA327716:ERA327759 FAW327716:FAW327759 FKS327716:FKS327759 FUO327716:FUO327759 GEK327716:GEK327759 GOG327716:GOG327759 GYC327716:GYC327759 HHY327716:HHY327759 HRU327716:HRU327759 IBQ327716:IBQ327759 ILM327716:ILM327759 IVI327716:IVI327759 JFE327716:JFE327759 JPA327716:JPA327759 JYW327716:JYW327759 KIS327716:KIS327759 KSO327716:KSO327759 LCK327716:LCK327759 LMG327716:LMG327759 LWC327716:LWC327759 MFY327716:MFY327759 MPU327716:MPU327759 MZQ327716:MZQ327759 NJM327716:NJM327759 NTI327716:NTI327759 ODE327716:ODE327759 ONA327716:ONA327759 OWW327716:OWW327759 PGS327716:PGS327759 PQO327716:PQO327759 QAK327716:QAK327759 QKG327716:QKG327759 QUC327716:QUC327759 RDY327716:RDY327759 RNU327716:RNU327759 RXQ327716:RXQ327759 SHM327716:SHM327759 SRI327716:SRI327759 TBE327716:TBE327759 TLA327716:TLA327759 TUW327716:TUW327759 UES327716:UES327759 UOO327716:UOO327759 UYK327716:UYK327759 VIG327716:VIG327759 VSC327716:VSC327759 WBY327716:WBY327759 WLU327716:WLU327759 WVQ327716:WVQ327759 C393252:C393295 JE393252:JE393295 TA393252:TA393295 ACW393252:ACW393295 AMS393252:AMS393295 AWO393252:AWO393295 BGK393252:BGK393295 BQG393252:BQG393295 CAC393252:CAC393295 CJY393252:CJY393295 CTU393252:CTU393295 DDQ393252:DDQ393295 DNM393252:DNM393295 DXI393252:DXI393295 EHE393252:EHE393295 ERA393252:ERA393295 FAW393252:FAW393295 FKS393252:FKS393295 FUO393252:FUO393295 GEK393252:GEK393295 GOG393252:GOG393295 GYC393252:GYC393295 HHY393252:HHY393295 HRU393252:HRU393295 IBQ393252:IBQ393295 ILM393252:ILM393295 IVI393252:IVI393295 JFE393252:JFE393295 JPA393252:JPA393295 JYW393252:JYW393295 KIS393252:KIS393295 KSO393252:KSO393295 LCK393252:LCK393295 LMG393252:LMG393295 LWC393252:LWC393295 MFY393252:MFY393295 MPU393252:MPU393295 MZQ393252:MZQ393295 NJM393252:NJM393295 NTI393252:NTI393295 ODE393252:ODE393295 ONA393252:ONA393295 OWW393252:OWW393295 PGS393252:PGS393295 PQO393252:PQO393295 QAK393252:QAK393295 QKG393252:QKG393295 QUC393252:QUC393295 RDY393252:RDY393295 RNU393252:RNU393295 RXQ393252:RXQ393295 SHM393252:SHM393295 SRI393252:SRI393295 TBE393252:TBE393295 TLA393252:TLA393295 TUW393252:TUW393295 UES393252:UES393295 UOO393252:UOO393295 UYK393252:UYK393295 VIG393252:VIG393295 VSC393252:VSC393295 WBY393252:WBY393295 WLU393252:WLU393295 WVQ393252:WVQ393295 C458788:C458831 JE458788:JE458831 TA458788:TA458831 ACW458788:ACW458831 AMS458788:AMS458831 AWO458788:AWO458831 BGK458788:BGK458831 BQG458788:BQG458831 CAC458788:CAC458831 CJY458788:CJY458831 CTU458788:CTU458831 DDQ458788:DDQ458831 DNM458788:DNM458831 DXI458788:DXI458831 EHE458788:EHE458831 ERA458788:ERA458831 FAW458788:FAW458831 FKS458788:FKS458831 FUO458788:FUO458831 GEK458788:GEK458831 GOG458788:GOG458831 GYC458788:GYC458831 HHY458788:HHY458831 HRU458788:HRU458831 IBQ458788:IBQ458831 ILM458788:ILM458831 IVI458788:IVI458831 JFE458788:JFE458831 JPA458788:JPA458831 JYW458788:JYW458831 KIS458788:KIS458831 KSO458788:KSO458831 LCK458788:LCK458831 LMG458788:LMG458831 LWC458788:LWC458831 MFY458788:MFY458831 MPU458788:MPU458831 MZQ458788:MZQ458831 NJM458788:NJM458831 NTI458788:NTI458831 ODE458788:ODE458831 ONA458788:ONA458831 OWW458788:OWW458831 PGS458788:PGS458831 PQO458788:PQO458831 QAK458788:QAK458831 QKG458788:QKG458831 QUC458788:QUC458831 RDY458788:RDY458831 RNU458788:RNU458831 RXQ458788:RXQ458831 SHM458788:SHM458831 SRI458788:SRI458831 TBE458788:TBE458831 TLA458788:TLA458831 TUW458788:TUW458831 UES458788:UES458831 UOO458788:UOO458831 UYK458788:UYK458831 VIG458788:VIG458831 VSC458788:VSC458831 WBY458788:WBY458831 WLU458788:WLU458831 WVQ458788:WVQ458831 C524324:C524367 JE524324:JE524367 TA524324:TA524367 ACW524324:ACW524367 AMS524324:AMS524367 AWO524324:AWO524367 BGK524324:BGK524367 BQG524324:BQG524367 CAC524324:CAC524367 CJY524324:CJY524367 CTU524324:CTU524367 DDQ524324:DDQ524367 DNM524324:DNM524367 DXI524324:DXI524367 EHE524324:EHE524367 ERA524324:ERA524367 FAW524324:FAW524367 FKS524324:FKS524367 FUO524324:FUO524367 GEK524324:GEK524367 GOG524324:GOG524367 GYC524324:GYC524367 HHY524324:HHY524367 HRU524324:HRU524367 IBQ524324:IBQ524367 ILM524324:ILM524367 IVI524324:IVI524367 JFE524324:JFE524367 JPA524324:JPA524367 JYW524324:JYW524367 KIS524324:KIS524367 KSO524324:KSO524367 LCK524324:LCK524367 LMG524324:LMG524367 LWC524324:LWC524367 MFY524324:MFY524367 MPU524324:MPU524367 MZQ524324:MZQ524367 NJM524324:NJM524367 NTI524324:NTI524367 ODE524324:ODE524367 ONA524324:ONA524367 OWW524324:OWW524367 PGS524324:PGS524367 PQO524324:PQO524367 QAK524324:QAK524367 QKG524324:QKG524367 QUC524324:QUC524367 RDY524324:RDY524367 RNU524324:RNU524367 RXQ524324:RXQ524367 SHM524324:SHM524367 SRI524324:SRI524367 TBE524324:TBE524367 TLA524324:TLA524367 TUW524324:TUW524367 UES524324:UES524367 UOO524324:UOO524367 UYK524324:UYK524367 VIG524324:VIG524367 VSC524324:VSC524367 WBY524324:WBY524367 WLU524324:WLU524367 WVQ524324:WVQ524367 C589860:C589903 JE589860:JE589903 TA589860:TA589903 ACW589860:ACW589903 AMS589860:AMS589903 AWO589860:AWO589903 BGK589860:BGK589903 BQG589860:BQG589903 CAC589860:CAC589903 CJY589860:CJY589903 CTU589860:CTU589903 DDQ589860:DDQ589903 DNM589860:DNM589903 DXI589860:DXI589903 EHE589860:EHE589903 ERA589860:ERA589903 FAW589860:FAW589903 FKS589860:FKS589903 FUO589860:FUO589903 GEK589860:GEK589903 GOG589860:GOG589903 GYC589860:GYC589903 HHY589860:HHY589903 HRU589860:HRU589903 IBQ589860:IBQ589903 ILM589860:ILM589903 IVI589860:IVI589903 JFE589860:JFE589903 JPA589860:JPA589903 JYW589860:JYW589903 KIS589860:KIS589903 KSO589860:KSO589903 LCK589860:LCK589903 LMG589860:LMG589903 LWC589860:LWC589903 MFY589860:MFY589903 MPU589860:MPU589903 MZQ589860:MZQ589903 NJM589860:NJM589903 NTI589860:NTI589903 ODE589860:ODE589903 ONA589860:ONA589903 OWW589860:OWW589903 PGS589860:PGS589903 PQO589860:PQO589903 QAK589860:QAK589903 QKG589860:QKG589903 QUC589860:QUC589903 RDY589860:RDY589903 RNU589860:RNU589903 RXQ589860:RXQ589903 SHM589860:SHM589903 SRI589860:SRI589903 TBE589860:TBE589903 TLA589860:TLA589903 TUW589860:TUW589903 UES589860:UES589903 UOO589860:UOO589903 UYK589860:UYK589903 VIG589860:VIG589903 VSC589860:VSC589903 WBY589860:WBY589903 WLU589860:WLU589903 WVQ589860:WVQ589903 C655396:C655439 JE655396:JE655439 TA655396:TA655439 ACW655396:ACW655439 AMS655396:AMS655439 AWO655396:AWO655439 BGK655396:BGK655439 BQG655396:BQG655439 CAC655396:CAC655439 CJY655396:CJY655439 CTU655396:CTU655439 DDQ655396:DDQ655439 DNM655396:DNM655439 DXI655396:DXI655439 EHE655396:EHE655439 ERA655396:ERA655439 FAW655396:FAW655439 FKS655396:FKS655439 FUO655396:FUO655439 GEK655396:GEK655439 GOG655396:GOG655439 GYC655396:GYC655439 HHY655396:HHY655439 HRU655396:HRU655439 IBQ655396:IBQ655439 ILM655396:ILM655439 IVI655396:IVI655439 JFE655396:JFE655439 JPA655396:JPA655439 JYW655396:JYW655439 KIS655396:KIS655439 KSO655396:KSO655439 LCK655396:LCK655439 LMG655396:LMG655439 LWC655396:LWC655439 MFY655396:MFY655439 MPU655396:MPU655439 MZQ655396:MZQ655439 NJM655396:NJM655439 NTI655396:NTI655439 ODE655396:ODE655439 ONA655396:ONA655439 OWW655396:OWW655439 PGS655396:PGS655439 PQO655396:PQO655439 QAK655396:QAK655439 QKG655396:QKG655439 QUC655396:QUC655439 RDY655396:RDY655439 RNU655396:RNU655439 RXQ655396:RXQ655439 SHM655396:SHM655439 SRI655396:SRI655439 TBE655396:TBE655439 TLA655396:TLA655439 TUW655396:TUW655439 UES655396:UES655439 UOO655396:UOO655439 UYK655396:UYK655439 VIG655396:VIG655439 VSC655396:VSC655439 WBY655396:WBY655439 WLU655396:WLU655439 WVQ655396:WVQ655439 C720932:C720975 JE720932:JE720975 TA720932:TA720975 ACW720932:ACW720975 AMS720932:AMS720975 AWO720932:AWO720975 BGK720932:BGK720975 BQG720932:BQG720975 CAC720932:CAC720975 CJY720932:CJY720975 CTU720932:CTU720975 DDQ720932:DDQ720975 DNM720932:DNM720975 DXI720932:DXI720975 EHE720932:EHE720975 ERA720932:ERA720975 FAW720932:FAW720975 FKS720932:FKS720975 FUO720932:FUO720975 GEK720932:GEK720975 GOG720932:GOG720975 GYC720932:GYC720975 HHY720932:HHY720975 HRU720932:HRU720975 IBQ720932:IBQ720975 ILM720932:ILM720975 IVI720932:IVI720975 JFE720932:JFE720975 JPA720932:JPA720975 JYW720932:JYW720975 KIS720932:KIS720975 KSO720932:KSO720975 LCK720932:LCK720975 LMG720932:LMG720975 LWC720932:LWC720975 MFY720932:MFY720975 MPU720932:MPU720975 MZQ720932:MZQ720975 NJM720932:NJM720975 NTI720932:NTI720975 ODE720932:ODE720975 ONA720932:ONA720975 OWW720932:OWW720975 PGS720932:PGS720975 PQO720932:PQO720975 QAK720932:QAK720975 QKG720932:QKG720975 QUC720932:QUC720975 RDY720932:RDY720975 RNU720932:RNU720975 RXQ720932:RXQ720975 SHM720932:SHM720975 SRI720932:SRI720975 TBE720932:TBE720975 TLA720932:TLA720975 TUW720932:TUW720975 UES720932:UES720975 UOO720932:UOO720975 UYK720932:UYK720975 VIG720932:VIG720975 VSC720932:VSC720975 WBY720932:WBY720975 WLU720932:WLU720975 WVQ720932:WVQ720975 C786468:C786511 JE786468:JE786511 TA786468:TA786511 ACW786468:ACW786511 AMS786468:AMS786511 AWO786468:AWO786511 BGK786468:BGK786511 BQG786468:BQG786511 CAC786468:CAC786511 CJY786468:CJY786511 CTU786468:CTU786511 DDQ786468:DDQ786511 DNM786468:DNM786511 DXI786468:DXI786511 EHE786468:EHE786511 ERA786468:ERA786511 FAW786468:FAW786511 FKS786468:FKS786511 FUO786468:FUO786511 GEK786468:GEK786511 GOG786468:GOG786511 GYC786468:GYC786511 HHY786468:HHY786511 HRU786468:HRU786511 IBQ786468:IBQ786511 ILM786468:ILM786511 IVI786468:IVI786511 JFE786468:JFE786511 JPA786468:JPA786511 JYW786468:JYW786511 KIS786468:KIS786511 KSO786468:KSO786511 LCK786468:LCK786511 LMG786468:LMG786511 LWC786468:LWC786511 MFY786468:MFY786511 MPU786468:MPU786511 MZQ786468:MZQ786511 NJM786468:NJM786511 NTI786468:NTI786511 ODE786468:ODE786511 ONA786468:ONA786511 OWW786468:OWW786511 PGS786468:PGS786511 PQO786468:PQO786511 QAK786468:QAK786511 QKG786468:QKG786511 QUC786468:QUC786511 RDY786468:RDY786511 RNU786468:RNU786511 RXQ786468:RXQ786511 SHM786468:SHM786511 SRI786468:SRI786511 TBE786468:TBE786511 TLA786468:TLA786511 TUW786468:TUW786511 UES786468:UES786511 UOO786468:UOO786511 UYK786468:UYK786511 VIG786468:VIG786511 VSC786468:VSC786511 WBY786468:WBY786511 WLU786468:WLU786511 WVQ786468:WVQ786511 C852004:C852047 JE852004:JE852047 TA852004:TA852047 ACW852004:ACW852047 AMS852004:AMS852047 AWO852004:AWO852047 BGK852004:BGK852047 BQG852004:BQG852047 CAC852004:CAC852047 CJY852004:CJY852047 CTU852004:CTU852047 DDQ852004:DDQ852047 DNM852004:DNM852047 DXI852004:DXI852047 EHE852004:EHE852047 ERA852004:ERA852047 FAW852004:FAW852047 FKS852004:FKS852047 FUO852004:FUO852047 GEK852004:GEK852047 GOG852004:GOG852047 GYC852004:GYC852047 HHY852004:HHY852047 HRU852004:HRU852047 IBQ852004:IBQ852047 ILM852004:ILM852047 IVI852004:IVI852047 JFE852004:JFE852047 JPA852004:JPA852047 JYW852004:JYW852047 KIS852004:KIS852047 KSO852004:KSO852047 LCK852004:LCK852047 LMG852004:LMG852047 LWC852004:LWC852047 MFY852004:MFY852047 MPU852004:MPU852047 MZQ852004:MZQ852047 NJM852004:NJM852047 NTI852004:NTI852047 ODE852004:ODE852047 ONA852004:ONA852047 OWW852004:OWW852047 PGS852004:PGS852047 PQO852004:PQO852047 QAK852004:QAK852047 QKG852004:QKG852047 QUC852004:QUC852047 RDY852004:RDY852047 RNU852004:RNU852047 RXQ852004:RXQ852047 SHM852004:SHM852047 SRI852004:SRI852047 TBE852004:TBE852047 TLA852004:TLA852047 TUW852004:TUW852047 UES852004:UES852047 UOO852004:UOO852047 UYK852004:UYK852047 VIG852004:VIG852047 VSC852004:VSC852047 WBY852004:WBY852047 WLU852004:WLU852047 WVQ852004:WVQ852047 C917540:C917583 JE917540:JE917583 TA917540:TA917583 ACW917540:ACW917583 AMS917540:AMS917583 AWO917540:AWO917583 BGK917540:BGK917583 BQG917540:BQG917583 CAC917540:CAC917583 CJY917540:CJY917583 CTU917540:CTU917583 DDQ917540:DDQ917583 DNM917540:DNM917583 DXI917540:DXI917583 EHE917540:EHE917583 ERA917540:ERA917583 FAW917540:FAW917583 FKS917540:FKS917583 FUO917540:FUO917583 GEK917540:GEK917583 GOG917540:GOG917583 GYC917540:GYC917583 HHY917540:HHY917583 HRU917540:HRU917583 IBQ917540:IBQ917583 ILM917540:ILM917583 IVI917540:IVI917583 JFE917540:JFE917583 JPA917540:JPA917583 JYW917540:JYW917583 KIS917540:KIS917583 KSO917540:KSO917583 LCK917540:LCK917583 LMG917540:LMG917583 LWC917540:LWC917583 MFY917540:MFY917583 MPU917540:MPU917583 MZQ917540:MZQ917583 NJM917540:NJM917583 NTI917540:NTI917583 ODE917540:ODE917583 ONA917540:ONA917583 OWW917540:OWW917583 PGS917540:PGS917583 PQO917540:PQO917583 QAK917540:QAK917583 QKG917540:QKG917583 QUC917540:QUC917583 RDY917540:RDY917583 RNU917540:RNU917583 RXQ917540:RXQ917583 SHM917540:SHM917583 SRI917540:SRI917583 TBE917540:TBE917583 TLA917540:TLA917583 TUW917540:TUW917583 UES917540:UES917583 UOO917540:UOO917583 UYK917540:UYK917583 VIG917540:VIG917583 VSC917540:VSC917583 WBY917540:WBY917583 WLU917540:WLU917583 WVQ917540:WVQ917583 C983076:C983119 JE983076:JE983119 TA983076:TA983119 ACW983076:ACW983119 AMS983076:AMS983119 AWO983076:AWO983119 BGK983076:BGK983119 BQG983076:BQG983119 CAC983076:CAC983119 CJY983076:CJY983119 CTU983076:CTU983119 DDQ983076:DDQ983119 DNM983076:DNM983119 DXI983076:DXI983119 EHE983076:EHE983119 ERA983076:ERA983119 FAW983076:FAW983119 FKS983076:FKS983119 FUO983076:FUO983119 GEK983076:GEK983119 GOG983076:GOG983119 GYC983076:GYC983119 HHY983076:HHY983119 HRU983076:HRU983119 IBQ983076:IBQ983119 ILM983076:ILM983119 IVI983076:IVI983119 JFE983076:JFE983119 JPA983076:JPA983119 JYW983076:JYW983119 KIS983076:KIS983119 KSO983076:KSO983119 LCK983076:LCK983119 LMG983076:LMG983119 LWC983076:LWC983119 MFY983076:MFY983119 MPU983076:MPU983119 MZQ983076:MZQ983119 NJM983076:NJM983119 NTI983076:NTI983119 ODE983076:ODE983119 ONA983076:ONA983119 OWW983076:OWW983119 PGS983076:PGS983119 PQO983076:PQO983119 QAK983076:QAK983119 QKG983076:QKG983119 QUC983076:QUC983119 RDY983076:RDY983119 RNU983076:RNU983119 RXQ983076:RXQ983119 SHM983076:SHM983119 SRI983076:SRI983119 TBE983076:TBE983119 TLA983076:TLA983119 TUW983076:TUW983119 UES983076:UES983119 UOO983076:UOO983119 UYK983076:UYK983119 VIG983076:VIG983119 VSC983076:VSC983119 WBY983076:WBY983119 WLU983076:WLU983119 WVQ18:WVQ71 WLU18:WLU71 WBY18:WBY71 VSC18:VSC71 VIG18:VIG71 UYK18:UYK71 UOO18:UOO71 UES18:UES71 TUW18:TUW71 TLA18:TLA71 TBE18:TBE71 SRI18:SRI71 SHM18:SHM71 RXQ18:RXQ71 RNU18:RNU71 RDY18:RDY71 QUC18:QUC71 QKG18:QKG71 QAK18:QAK71 PQO18:PQO71 PGS18:PGS71 OWW18:OWW71 ONA18:ONA71 ODE18:ODE71 NTI18:NTI71 NJM18:NJM71 MZQ18:MZQ71 MPU18:MPU71 MFY18:MFY71 LWC18:LWC71 LMG18:LMG71 LCK18:LCK71 KSO18:KSO71 KIS18:KIS71 JYW18:JYW71 JPA18:JPA71 JFE18:JFE71 IVI18:IVI71 ILM18:ILM71 IBQ18:IBQ71 HRU18:HRU71 HHY18:HHY71 GYC18:GYC71 GOG18:GOG71 GEK18:GEK71 FUO18:FUO71 FKS18:FKS71 FAW18:FAW71 ERA18:ERA71 EHE18:EHE71 DXI18:DXI71 DNM18:DNM71 DDQ18:DDQ71 CTU18:CTU71 CJY18:CJY71 CAC18:CAC71 BQG18:BQG71 BGK18:BGK71 AWO18:AWO71 AMS18:AMS71 ACW18:ACW71 TA18:TA71 JE18:JE71 C18:C71 WVQ82:WVQ135 WLU82:WLU135 WBY82:WBY135 VSC82:VSC135 VIG82:VIG135 UYK82:UYK135 UOO82:UOO135 UES82:UES135 TUW82:TUW135 TLA82:TLA135 TBE82:TBE135 SRI82:SRI135 SHM82:SHM135 RXQ82:RXQ135 RNU82:RNU135 RDY82:RDY135 QUC82:QUC135 QKG82:QKG135 QAK82:QAK135 PQO82:PQO135 PGS82:PGS135 OWW82:OWW135 ONA82:ONA135 ODE82:ODE135 NTI82:NTI135 NJM82:NJM135 MZQ82:MZQ135 MPU82:MPU135 MFY82:MFY135 LWC82:LWC135 LMG82:LMG135 LCK82:LCK135 KSO82:KSO135 KIS82:KIS135 JYW82:JYW135 JPA82:JPA135 JFE82:JFE135 IVI82:IVI135 ILM82:ILM135 IBQ82:IBQ135 HRU82:HRU135 HHY82:HHY135 GYC82:GYC135 GOG82:GOG135 GEK82:GEK135 FUO82:FUO135 FKS82:FKS135 FAW82:FAW135 ERA82:ERA135 EHE82:EHE135 DXI82:DXI135 DNM82:DNM135 DDQ82:DDQ135 CTU82:CTU135 CJY82:CJY135 CAC82:CAC135 BQG82:BQG135 BGK82:BGK135 AWO82:AWO135 AMS82:AMS135 ACW82:ACW135 TA82:TA135 JE82:JE135 C82:C135" xr:uid="{E6DCB3DE-878F-49AF-ABDC-69E6EC3203C6}">
      <formula1>0</formula1>
    </dataValidation>
    <dataValidation type="decimal" operator="lessThanOrEqual" allowBlank="1" showInputMessage="1" showErrorMessage="1" errorTitle="Positief bedrag" error="Gelieve een negatief bedrag in te geven" sqref="F131108:L131151 JH65572:JH65615 TD65572:TD65615 ACZ65572:ACZ65615 AMV65572:AMV65615 AWR65572:AWR65615 BGN65572:BGN65615 BQJ65572:BQJ65615 CAF65572:CAF65615 CKB65572:CKB65615 CTX65572:CTX65615 DDT65572:DDT65615 DNP65572:DNP65615 DXL65572:DXL65615 EHH65572:EHH65615 ERD65572:ERD65615 FAZ65572:FAZ65615 FKV65572:FKV65615 FUR65572:FUR65615 GEN65572:GEN65615 GOJ65572:GOJ65615 GYF65572:GYF65615 HIB65572:HIB65615 HRX65572:HRX65615 IBT65572:IBT65615 ILP65572:ILP65615 IVL65572:IVL65615 JFH65572:JFH65615 JPD65572:JPD65615 JYZ65572:JYZ65615 KIV65572:KIV65615 KSR65572:KSR65615 LCN65572:LCN65615 LMJ65572:LMJ65615 LWF65572:LWF65615 MGB65572:MGB65615 MPX65572:MPX65615 MZT65572:MZT65615 NJP65572:NJP65615 NTL65572:NTL65615 ODH65572:ODH65615 OND65572:OND65615 OWZ65572:OWZ65615 PGV65572:PGV65615 PQR65572:PQR65615 QAN65572:QAN65615 QKJ65572:QKJ65615 QUF65572:QUF65615 REB65572:REB65615 RNX65572:RNX65615 RXT65572:RXT65615 SHP65572:SHP65615 SRL65572:SRL65615 TBH65572:TBH65615 TLD65572:TLD65615 TUZ65572:TUZ65615 UEV65572:UEV65615 UOR65572:UOR65615 UYN65572:UYN65615 VIJ65572:VIJ65615 VSF65572:VSF65615 WCB65572:WCB65615 WLX65572:WLX65615 WVT65572:WVT65615 F196644:L196687 JH131108:JH131151 TD131108:TD131151 ACZ131108:ACZ131151 AMV131108:AMV131151 AWR131108:AWR131151 BGN131108:BGN131151 BQJ131108:BQJ131151 CAF131108:CAF131151 CKB131108:CKB131151 CTX131108:CTX131151 DDT131108:DDT131151 DNP131108:DNP131151 DXL131108:DXL131151 EHH131108:EHH131151 ERD131108:ERD131151 FAZ131108:FAZ131151 FKV131108:FKV131151 FUR131108:FUR131151 GEN131108:GEN131151 GOJ131108:GOJ131151 GYF131108:GYF131151 HIB131108:HIB131151 HRX131108:HRX131151 IBT131108:IBT131151 ILP131108:ILP131151 IVL131108:IVL131151 JFH131108:JFH131151 JPD131108:JPD131151 JYZ131108:JYZ131151 KIV131108:KIV131151 KSR131108:KSR131151 LCN131108:LCN131151 LMJ131108:LMJ131151 LWF131108:LWF131151 MGB131108:MGB131151 MPX131108:MPX131151 MZT131108:MZT131151 NJP131108:NJP131151 NTL131108:NTL131151 ODH131108:ODH131151 OND131108:OND131151 OWZ131108:OWZ131151 PGV131108:PGV131151 PQR131108:PQR131151 QAN131108:QAN131151 QKJ131108:QKJ131151 QUF131108:QUF131151 REB131108:REB131151 RNX131108:RNX131151 RXT131108:RXT131151 SHP131108:SHP131151 SRL131108:SRL131151 TBH131108:TBH131151 TLD131108:TLD131151 TUZ131108:TUZ131151 UEV131108:UEV131151 UOR131108:UOR131151 UYN131108:UYN131151 VIJ131108:VIJ131151 VSF131108:VSF131151 WCB131108:WCB131151 WLX131108:WLX131151 WVT131108:WVT131151 F262180:L262223 JH196644:JH196687 TD196644:TD196687 ACZ196644:ACZ196687 AMV196644:AMV196687 AWR196644:AWR196687 BGN196644:BGN196687 BQJ196644:BQJ196687 CAF196644:CAF196687 CKB196644:CKB196687 CTX196644:CTX196687 DDT196644:DDT196687 DNP196644:DNP196687 DXL196644:DXL196687 EHH196644:EHH196687 ERD196644:ERD196687 FAZ196644:FAZ196687 FKV196644:FKV196687 FUR196644:FUR196687 GEN196644:GEN196687 GOJ196644:GOJ196687 GYF196644:GYF196687 HIB196644:HIB196687 HRX196644:HRX196687 IBT196644:IBT196687 ILP196644:ILP196687 IVL196644:IVL196687 JFH196644:JFH196687 JPD196644:JPD196687 JYZ196644:JYZ196687 KIV196644:KIV196687 KSR196644:KSR196687 LCN196644:LCN196687 LMJ196644:LMJ196687 LWF196644:LWF196687 MGB196644:MGB196687 MPX196644:MPX196687 MZT196644:MZT196687 NJP196644:NJP196687 NTL196644:NTL196687 ODH196644:ODH196687 OND196644:OND196687 OWZ196644:OWZ196687 PGV196644:PGV196687 PQR196644:PQR196687 QAN196644:QAN196687 QKJ196644:QKJ196687 QUF196644:QUF196687 REB196644:REB196687 RNX196644:RNX196687 RXT196644:RXT196687 SHP196644:SHP196687 SRL196644:SRL196687 TBH196644:TBH196687 TLD196644:TLD196687 TUZ196644:TUZ196687 UEV196644:UEV196687 UOR196644:UOR196687 UYN196644:UYN196687 VIJ196644:VIJ196687 VSF196644:VSF196687 WCB196644:WCB196687 WLX196644:WLX196687 WVT196644:WVT196687 F327716:L327759 JH262180:JH262223 TD262180:TD262223 ACZ262180:ACZ262223 AMV262180:AMV262223 AWR262180:AWR262223 BGN262180:BGN262223 BQJ262180:BQJ262223 CAF262180:CAF262223 CKB262180:CKB262223 CTX262180:CTX262223 DDT262180:DDT262223 DNP262180:DNP262223 DXL262180:DXL262223 EHH262180:EHH262223 ERD262180:ERD262223 FAZ262180:FAZ262223 FKV262180:FKV262223 FUR262180:FUR262223 GEN262180:GEN262223 GOJ262180:GOJ262223 GYF262180:GYF262223 HIB262180:HIB262223 HRX262180:HRX262223 IBT262180:IBT262223 ILP262180:ILP262223 IVL262180:IVL262223 JFH262180:JFH262223 JPD262180:JPD262223 JYZ262180:JYZ262223 KIV262180:KIV262223 KSR262180:KSR262223 LCN262180:LCN262223 LMJ262180:LMJ262223 LWF262180:LWF262223 MGB262180:MGB262223 MPX262180:MPX262223 MZT262180:MZT262223 NJP262180:NJP262223 NTL262180:NTL262223 ODH262180:ODH262223 OND262180:OND262223 OWZ262180:OWZ262223 PGV262180:PGV262223 PQR262180:PQR262223 QAN262180:QAN262223 QKJ262180:QKJ262223 QUF262180:QUF262223 REB262180:REB262223 RNX262180:RNX262223 RXT262180:RXT262223 SHP262180:SHP262223 SRL262180:SRL262223 TBH262180:TBH262223 TLD262180:TLD262223 TUZ262180:TUZ262223 UEV262180:UEV262223 UOR262180:UOR262223 UYN262180:UYN262223 VIJ262180:VIJ262223 VSF262180:VSF262223 WCB262180:WCB262223 WLX262180:WLX262223 WVT262180:WVT262223 F393252:L393295 JH327716:JH327759 TD327716:TD327759 ACZ327716:ACZ327759 AMV327716:AMV327759 AWR327716:AWR327759 BGN327716:BGN327759 BQJ327716:BQJ327759 CAF327716:CAF327759 CKB327716:CKB327759 CTX327716:CTX327759 DDT327716:DDT327759 DNP327716:DNP327759 DXL327716:DXL327759 EHH327716:EHH327759 ERD327716:ERD327759 FAZ327716:FAZ327759 FKV327716:FKV327759 FUR327716:FUR327759 GEN327716:GEN327759 GOJ327716:GOJ327759 GYF327716:GYF327759 HIB327716:HIB327759 HRX327716:HRX327759 IBT327716:IBT327759 ILP327716:ILP327759 IVL327716:IVL327759 JFH327716:JFH327759 JPD327716:JPD327759 JYZ327716:JYZ327759 KIV327716:KIV327759 KSR327716:KSR327759 LCN327716:LCN327759 LMJ327716:LMJ327759 LWF327716:LWF327759 MGB327716:MGB327759 MPX327716:MPX327759 MZT327716:MZT327759 NJP327716:NJP327759 NTL327716:NTL327759 ODH327716:ODH327759 OND327716:OND327759 OWZ327716:OWZ327759 PGV327716:PGV327759 PQR327716:PQR327759 QAN327716:QAN327759 QKJ327716:QKJ327759 QUF327716:QUF327759 REB327716:REB327759 RNX327716:RNX327759 RXT327716:RXT327759 SHP327716:SHP327759 SRL327716:SRL327759 TBH327716:TBH327759 TLD327716:TLD327759 TUZ327716:TUZ327759 UEV327716:UEV327759 UOR327716:UOR327759 UYN327716:UYN327759 VIJ327716:VIJ327759 VSF327716:VSF327759 WCB327716:WCB327759 WLX327716:WLX327759 WVT327716:WVT327759 F458788:L458831 JH393252:JH393295 TD393252:TD393295 ACZ393252:ACZ393295 AMV393252:AMV393295 AWR393252:AWR393295 BGN393252:BGN393295 BQJ393252:BQJ393295 CAF393252:CAF393295 CKB393252:CKB393295 CTX393252:CTX393295 DDT393252:DDT393295 DNP393252:DNP393295 DXL393252:DXL393295 EHH393252:EHH393295 ERD393252:ERD393295 FAZ393252:FAZ393295 FKV393252:FKV393295 FUR393252:FUR393295 GEN393252:GEN393295 GOJ393252:GOJ393295 GYF393252:GYF393295 HIB393252:HIB393295 HRX393252:HRX393295 IBT393252:IBT393295 ILP393252:ILP393295 IVL393252:IVL393295 JFH393252:JFH393295 JPD393252:JPD393295 JYZ393252:JYZ393295 KIV393252:KIV393295 KSR393252:KSR393295 LCN393252:LCN393295 LMJ393252:LMJ393295 LWF393252:LWF393295 MGB393252:MGB393295 MPX393252:MPX393295 MZT393252:MZT393295 NJP393252:NJP393295 NTL393252:NTL393295 ODH393252:ODH393295 OND393252:OND393295 OWZ393252:OWZ393295 PGV393252:PGV393295 PQR393252:PQR393295 QAN393252:QAN393295 QKJ393252:QKJ393295 QUF393252:QUF393295 REB393252:REB393295 RNX393252:RNX393295 RXT393252:RXT393295 SHP393252:SHP393295 SRL393252:SRL393295 TBH393252:TBH393295 TLD393252:TLD393295 TUZ393252:TUZ393295 UEV393252:UEV393295 UOR393252:UOR393295 UYN393252:UYN393295 VIJ393252:VIJ393295 VSF393252:VSF393295 WCB393252:WCB393295 WLX393252:WLX393295 WVT393252:WVT393295 F524324:L524367 JH458788:JH458831 TD458788:TD458831 ACZ458788:ACZ458831 AMV458788:AMV458831 AWR458788:AWR458831 BGN458788:BGN458831 BQJ458788:BQJ458831 CAF458788:CAF458831 CKB458788:CKB458831 CTX458788:CTX458831 DDT458788:DDT458831 DNP458788:DNP458831 DXL458788:DXL458831 EHH458788:EHH458831 ERD458788:ERD458831 FAZ458788:FAZ458831 FKV458788:FKV458831 FUR458788:FUR458831 GEN458788:GEN458831 GOJ458788:GOJ458831 GYF458788:GYF458831 HIB458788:HIB458831 HRX458788:HRX458831 IBT458788:IBT458831 ILP458788:ILP458831 IVL458788:IVL458831 JFH458788:JFH458831 JPD458788:JPD458831 JYZ458788:JYZ458831 KIV458788:KIV458831 KSR458788:KSR458831 LCN458788:LCN458831 LMJ458788:LMJ458831 LWF458788:LWF458831 MGB458788:MGB458831 MPX458788:MPX458831 MZT458788:MZT458831 NJP458788:NJP458831 NTL458788:NTL458831 ODH458788:ODH458831 OND458788:OND458831 OWZ458788:OWZ458831 PGV458788:PGV458831 PQR458788:PQR458831 QAN458788:QAN458831 QKJ458788:QKJ458831 QUF458788:QUF458831 REB458788:REB458831 RNX458788:RNX458831 RXT458788:RXT458831 SHP458788:SHP458831 SRL458788:SRL458831 TBH458788:TBH458831 TLD458788:TLD458831 TUZ458788:TUZ458831 UEV458788:UEV458831 UOR458788:UOR458831 UYN458788:UYN458831 VIJ458788:VIJ458831 VSF458788:VSF458831 WCB458788:WCB458831 WLX458788:WLX458831 WVT458788:WVT458831 F589860:L589903 JH524324:JH524367 TD524324:TD524367 ACZ524324:ACZ524367 AMV524324:AMV524367 AWR524324:AWR524367 BGN524324:BGN524367 BQJ524324:BQJ524367 CAF524324:CAF524367 CKB524324:CKB524367 CTX524324:CTX524367 DDT524324:DDT524367 DNP524324:DNP524367 DXL524324:DXL524367 EHH524324:EHH524367 ERD524324:ERD524367 FAZ524324:FAZ524367 FKV524324:FKV524367 FUR524324:FUR524367 GEN524324:GEN524367 GOJ524324:GOJ524367 GYF524324:GYF524367 HIB524324:HIB524367 HRX524324:HRX524367 IBT524324:IBT524367 ILP524324:ILP524367 IVL524324:IVL524367 JFH524324:JFH524367 JPD524324:JPD524367 JYZ524324:JYZ524367 KIV524324:KIV524367 KSR524324:KSR524367 LCN524324:LCN524367 LMJ524324:LMJ524367 LWF524324:LWF524367 MGB524324:MGB524367 MPX524324:MPX524367 MZT524324:MZT524367 NJP524324:NJP524367 NTL524324:NTL524367 ODH524324:ODH524367 OND524324:OND524367 OWZ524324:OWZ524367 PGV524324:PGV524367 PQR524324:PQR524367 QAN524324:QAN524367 QKJ524324:QKJ524367 QUF524324:QUF524367 REB524324:REB524367 RNX524324:RNX524367 RXT524324:RXT524367 SHP524324:SHP524367 SRL524324:SRL524367 TBH524324:TBH524367 TLD524324:TLD524367 TUZ524324:TUZ524367 UEV524324:UEV524367 UOR524324:UOR524367 UYN524324:UYN524367 VIJ524324:VIJ524367 VSF524324:VSF524367 WCB524324:WCB524367 WLX524324:WLX524367 WVT524324:WVT524367 F655396:L655439 JH589860:JH589903 TD589860:TD589903 ACZ589860:ACZ589903 AMV589860:AMV589903 AWR589860:AWR589903 BGN589860:BGN589903 BQJ589860:BQJ589903 CAF589860:CAF589903 CKB589860:CKB589903 CTX589860:CTX589903 DDT589860:DDT589903 DNP589860:DNP589903 DXL589860:DXL589903 EHH589860:EHH589903 ERD589860:ERD589903 FAZ589860:FAZ589903 FKV589860:FKV589903 FUR589860:FUR589903 GEN589860:GEN589903 GOJ589860:GOJ589903 GYF589860:GYF589903 HIB589860:HIB589903 HRX589860:HRX589903 IBT589860:IBT589903 ILP589860:ILP589903 IVL589860:IVL589903 JFH589860:JFH589903 JPD589860:JPD589903 JYZ589860:JYZ589903 KIV589860:KIV589903 KSR589860:KSR589903 LCN589860:LCN589903 LMJ589860:LMJ589903 LWF589860:LWF589903 MGB589860:MGB589903 MPX589860:MPX589903 MZT589860:MZT589903 NJP589860:NJP589903 NTL589860:NTL589903 ODH589860:ODH589903 OND589860:OND589903 OWZ589860:OWZ589903 PGV589860:PGV589903 PQR589860:PQR589903 QAN589860:QAN589903 QKJ589860:QKJ589903 QUF589860:QUF589903 REB589860:REB589903 RNX589860:RNX589903 RXT589860:RXT589903 SHP589860:SHP589903 SRL589860:SRL589903 TBH589860:TBH589903 TLD589860:TLD589903 TUZ589860:TUZ589903 UEV589860:UEV589903 UOR589860:UOR589903 UYN589860:UYN589903 VIJ589860:VIJ589903 VSF589860:VSF589903 WCB589860:WCB589903 WLX589860:WLX589903 WVT589860:WVT589903 F720932:L720975 JH655396:JH655439 TD655396:TD655439 ACZ655396:ACZ655439 AMV655396:AMV655439 AWR655396:AWR655439 BGN655396:BGN655439 BQJ655396:BQJ655439 CAF655396:CAF655439 CKB655396:CKB655439 CTX655396:CTX655439 DDT655396:DDT655439 DNP655396:DNP655439 DXL655396:DXL655439 EHH655396:EHH655439 ERD655396:ERD655439 FAZ655396:FAZ655439 FKV655396:FKV655439 FUR655396:FUR655439 GEN655396:GEN655439 GOJ655396:GOJ655439 GYF655396:GYF655439 HIB655396:HIB655439 HRX655396:HRX655439 IBT655396:IBT655439 ILP655396:ILP655439 IVL655396:IVL655439 JFH655396:JFH655439 JPD655396:JPD655439 JYZ655396:JYZ655439 KIV655396:KIV655439 KSR655396:KSR655439 LCN655396:LCN655439 LMJ655396:LMJ655439 LWF655396:LWF655439 MGB655396:MGB655439 MPX655396:MPX655439 MZT655396:MZT655439 NJP655396:NJP655439 NTL655396:NTL655439 ODH655396:ODH655439 OND655396:OND655439 OWZ655396:OWZ655439 PGV655396:PGV655439 PQR655396:PQR655439 QAN655396:QAN655439 QKJ655396:QKJ655439 QUF655396:QUF655439 REB655396:REB655439 RNX655396:RNX655439 RXT655396:RXT655439 SHP655396:SHP655439 SRL655396:SRL655439 TBH655396:TBH655439 TLD655396:TLD655439 TUZ655396:TUZ655439 UEV655396:UEV655439 UOR655396:UOR655439 UYN655396:UYN655439 VIJ655396:VIJ655439 VSF655396:VSF655439 WCB655396:WCB655439 WLX655396:WLX655439 WVT655396:WVT655439 F786468:L786511 JH720932:JH720975 TD720932:TD720975 ACZ720932:ACZ720975 AMV720932:AMV720975 AWR720932:AWR720975 BGN720932:BGN720975 BQJ720932:BQJ720975 CAF720932:CAF720975 CKB720932:CKB720975 CTX720932:CTX720975 DDT720932:DDT720975 DNP720932:DNP720975 DXL720932:DXL720975 EHH720932:EHH720975 ERD720932:ERD720975 FAZ720932:FAZ720975 FKV720932:FKV720975 FUR720932:FUR720975 GEN720932:GEN720975 GOJ720932:GOJ720975 GYF720932:GYF720975 HIB720932:HIB720975 HRX720932:HRX720975 IBT720932:IBT720975 ILP720932:ILP720975 IVL720932:IVL720975 JFH720932:JFH720975 JPD720932:JPD720975 JYZ720932:JYZ720975 KIV720932:KIV720975 KSR720932:KSR720975 LCN720932:LCN720975 LMJ720932:LMJ720975 LWF720932:LWF720975 MGB720932:MGB720975 MPX720932:MPX720975 MZT720932:MZT720975 NJP720932:NJP720975 NTL720932:NTL720975 ODH720932:ODH720975 OND720932:OND720975 OWZ720932:OWZ720975 PGV720932:PGV720975 PQR720932:PQR720975 QAN720932:QAN720975 QKJ720932:QKJ720975 QUF720932:QUF720975 REB720932:REB720975 RNX720932:RNX720975 RXT720932:RXT720975 SHP720932:SHP720975 SRL720932:SRL720975 TBH720932:TBH720975 TLD720932:TLD720975 TUZ720932:TUZ720975 UEV720932:UEV720975 UOR720932:UOR720975 UYN720932:UYN720975 VIJ720932:VIJ720975 VSF720932:VSF720975 WCB720932:WCB720975 WLX720932:WLX720975 WVT720932:WVT720975 F852004:L852047 JH786468:JH786511 TD786468:TD786511 ACZ786468:ACZ786511 AMV786468:AMV786511 AWR786468:AWR786511 BGN786468:BGN786511 BQJ786468:BQJ786511 CAF786468:CAF786511 CKB786468:CKB786511 CTX786468:CTX786511 DDT786468:DDT786511 DNP786468:DNP786511 DXL786468:DXL786511 EHH786468:EHH786511 ERD786468:ERD786511 FAZ786468:FAZ786511 FKV786468:FKV786511 FUR786468:FUR786511 GEN786468:GEN786511 GOJ786468:GOJ786511 GYF786468:GYF786511 HIB786468:HIB786511 HRX786468:HRX786511 IBT786468:IBT786511 ILP786468:ILP786511 IVL786468:IVL786511 JFH786468:JFH786511 JPD786468:JPD786511 JYZ786468:JYZ786511 KIV786468:KIV786511 KSR786468:KSR786511 LCN786468:LCN786511 LMJ786468:LMJ786511 LWF786468:LWF786511 MGB786468:MGB786511 MPX786468:MPX786511 MZT786468:MZT786511 NJP786468:NJP786511 NTL786468:NTL786511 ODH786468:ODH786511 OND786468:OND786511 OWZ786468:OWZ786511 PGV786468:PGV786511 PQR786468:PQR786511 QAN786468:QAN786511 QKJ786468:QKJ786511 QUF786468:QUF786511 REB786468:REB786511 RNX786468:RNX786511 RXT786468:RXT786511 SHP786468:SHP786511 SRL786468:SRL786511 TBH786468:TBH786511 TLD786468:TLD786511 TUZ786468:TUZ786511 UEV786468:UEV786511 UOR786468:UOR786511 UYN786468:UYN786511 VIJ786468:VIJ786511 VSF786468:VSF786511 WCB786468:WCB786511 WLX786468:WLX786511 WVT786468:WVT786511 F917540:L917583 JH852004:JH852047 TD852004:TD852047 ACZ852004:ACZ852047 AMV852004:AMV852047 AWR852004:AWR852047 BGN852004:BGN852047 BQJ852004:BQJ852047 CAF852004:CAF852047 CKB852004:CKB852047 CTX852004:CTX852047 DDT852004:DDT852047 DNP852004:DNP852047 DXL852004:DXL852047 EHH852004:EHH852047 ERD852004:ERD852047 FAZ852004:FAZ852047 FKV852004:FKV852047 FUR852004:FUR852047 GEN852004:GEN852047 GOJ852004:GOJ852047 GYF852004:GYF852047 HIB852004:HIB852047 HRX852004:HRX852047 IBT852004:IBT852047 ILP852004:ILP852047 IVL852004:IVL852047 JFH852004:JFH852047 JPD852004:JPD852047 JYZ852004:JYZ852047 KIV852004:KIV852047 KSR852004:KSR852047 LCN852004:LCN852047 LMJ852004:LMJ852047 LWF852004:LWF852047 MGB852004:MGB852047 MPX852004:MPX852047 MZT852004:MZT852047 NJP852004:NJP852047 NTL852004:NTL852047 ODH852004:ODH852047 OND852004:OND852047 OWZ852004:OWZ852047 PGV852004:PGV852047 PQR852004:PQR852047 QAN852004:QAN852047 QKJ852004:QKJ852047 QUF852004:QUF852047 REB852004:REB852047 RNX852004:RNX852047 RXT852004:RXT852047 SHP852004:SHP852047 SRL852004:SRL852047 TBH852004:TBH852047 TLD852004:TLD852047 TUZ852004:TUZ852047 UEV852004:UEV852047 UOR852004:UOR852047 UYN852004:UYN852047 VIJ852004:VIJ852047 VSF852004:VSF852047 WCB852004:WCB852047 WLX852004:WLX852047 WVT852004:WVT852047 F983076:L983119 JH917540:JH917583 TD917540:TD917583 ACZ917540:ACZ917583 AMV917540:AMV917583 AWR917540:AWR917583 BGN917540:BGN917583 BQJ917540:BQJ917583 CAF917540:CAF917583 CKB917540:CKB917583 CTX917540:CTX917583 DDT917540:DDT917583 DNP917540:DNP917583 DXL917540:DXL917583 EHH917540:EHH917583 ERD917540:ERD917583 FAZ917540:FAZ917583 FKV917540:FKV917583 FUR917540:FUR917583 GEN917540:GEN917583 GOJ917540:GOJ917583 GYF917540:GYF917583 HIB917540:HIB917583 HRX917540:HRX917583 IBT917540:IBT917583 ILP917540:ILP917583 IVL917540:IVL917583 JFH917540:JFH917583 JPD917540:JPD917583 JYZ917540:JYZ917583 KIV917540:KIV917583 KSR917540:KSR917583 LCN917540:LCN917583 LMJ917540:LMJ917583 LWF917540:LWF917583 MGB917540:MGB917583 MPX917540:MPX917583 MZT917540:MZT917583 NJP917540:NJP917583 NTL917540:NTL917583 ODH917540:ODH917583 OND917540:OND917583 OWZ917540:OWZ917583 PGV917540:PGV917583 PQR917540:PQR917583 QAN917540:QAN917583 QKJ917540:QKJ917583 QUF917540:QUF917583 REB917540:REB917583 RNX917540:RNX917583 RXT917540:RXT917583 SHP917540:SHP917583 SRL917540:SRL917583 TBH917540:TBH917583 TLD917540:TLD917583 TUZ917540:TUZ917583 UEV917540:UEV917583 UOR917540:UOR917583 UYN917540:UYN917583 VIJ917540:VIJ917583 VSF917540:VSF917583 WCB917540:WCB917583 WLX917540:WLX917583 WVT917540:WVT917583 JH983076:JH983119 TD983076:TD983119 ACZ983076:ACZ983119 AMV983076:AMV983119 AWR983076:AWR983119 BGN983076:BGN983119 BQJ983076:BQJ983119 CAF983076:CAF983119 CKB983076:CKB983119 CTX983076:CTX983119 DDT983076:DDT983119 DNP983076:DNP983119 DXL983076:DXL983119 EHH983076:EHH983119 ERD983076:ERD983119 FAZ983076:FAZ983119 FKV983076:FKV983119 FUR983076:FUR983119 GEN983076:GEN983119 GOJ983076:GOJ983119 GYF983076:GYF983119 HIB983076:HIB983119 HRX983076:HRX983119 IBT983076:IBT983119 ILP983076:ILP983119 IVL983076:IVL983119 JFH983076:JFH983119 JPD983076:JPD983119 JYZ983076:JYZ983119 KIV983076:KIV983119 KSR983076:KSR983119 LCN983076:LCN983119 LMJ983076:LMJ983119 LWF983076:LWF983119 MGB983076:MGB983119 MPX983076:MPX983119 MZT983076:MZT983119 NJP983076:NJP983119 NTL983076:NTL983119 ODH983076:ODH983119 OND983076:OND983119 OWZ983076:OWZ983119 PGV983076:PGV983119 PQR983076:PQR983119 QAN983076:QAN983119 QKJ983076:QKJ983119 QUF983076:QUF983119 REB983076:REB983119 RNX983076:RNX983119 RXT983076:RXT983119 SHP983076:SHP983119 SRL983076:SRL983119 TBH983076:TBH983119 TLD983076:TLD983119 TUZ983076:TUZ983119 UEV983076:UEV983119 UOR983076:UOR983119 UYN983076:UYN983119 VIJ983076:VIJ983119 VSF983076:VSF983119 WCB983076:WCB983119 WLX983076:WLX983119 WVT983076:WVT983119 WVR983076:WVR983119 D65572:D65615 JF65572:JF65615 TB65572:TB65615 ACX65572:ACX65615 AMT65572:AMT65615 AWP65572:AWP65615 BGL65572:BGL65615 BQH65572:BQH65615 CAD65572:CAD65615 CJZ65572:CJZ65615 CTV65572:CTV65615 DDR65572:DDR65615 DNN65572:DNN65615 DXJ65572:DXJ65615 EHF65572:EHF65615 ERB65572:ERB65615 FAX65572:FAX65615 FKT65572:FKT65615 FUP65572:FUP65615 GEL65572:GEL65615 GOH65572:GOH65615 GYD65572:GYD65615 HHZ65572:HHZ65615 HRV65572:HRV65615 IBR65572:IBR65615 ILN65572:ILN65615 IVJ65572:IVJ65615 JFF65572:JFF65615 JPB65572:JPB65615 JYX65572:JYX65615 KIT65572:KIT65615 KSP65572:KSP65615 LCL65572:LCL65615 LMH65572:LMH65615 LWD65572:LWD65615 MFZ65572:MFZ65615 MPV65572:MPV65615 MZR65572:MZR65615 NJN65572:NJN65615 NTJ65572:NTJ65615 ODF65572:ODF65615 ONB65572:ONB65615 OWX65572:OWX65615 PGT65572:PGT65615 PQP65572:PQP65615 QAL65572:QAL65615 QKH65572:QKH65615 QUD65572:QUD65615 RDZ65572:RDZ65615 RNV65572:RNV65615 RXR65572:RXR65615 SHN65572:SHN65615 SRJ65572:SRJ65615 TBF65572:TBF65615 TLB65572:TLB65615 TUX65572:TUX65615 UET65572:UET65615 UOP65572:UOP65615 UYL65572:UYL65615 VIH65572:VIH65615 VSD65572:VSD65615 WBZ65572:WBZ65615 WLV65572:WLV65615 WVR65572:WVR65615 D131108:D131151 JF131108:JF131151 TB131108:TB131151 ACX131108:ACX131151 AMT131108:AMT131151 AWP131108:AWP131151 BGL131108:BGL131151 BQH131108:BQH131151 CAD131108:CAD131151 CJZ131108:CJZ131151 CTV131108:CTV131151 DDR131108:DDR131151 DNN131108:DNN131151 DXJ131108:DXJ131151 EHF131108:EHF131151 ERB131108:ERB131151 FAX131108:FAX131151 FKT131108:FKT131151 FUP131108:FUP131151 GEL131108:GEL131151 GOH131108:GOH131151 GYD131108:GYD131151 HHZ131108:HHZ131151 HRV131108:HRV131151 IBR131108:IBR131151 ILN131108:ILN131151 IVJ131108:IVJ131151 JFF131108:JFF131151 JPB131108:JPB131151 JYX131108:JYX131151 KIT131108:KIT131151 KSP131108:KSP131151 LCL131108:LCL131151 LMH131108:LMH131151 LWD131108:LWD131151 MFZ131108:MFZ131151 MPV131108:MPV131151 MZR131108:MZR131151 NJN131108:NJN131151 NTJ131108:NTJ131151 ODF131108:ODF131151 ONB131108:ONB131151 OWX131108:OWX131151 PGT131108:PGT131151 PQP131108:PQP131151 QAL131108:QAL131151 QKH131108:QKH131151 QUD131108:QUD131151 RDZ131108:RDZ131151 RNV131108:RNV131151 RXR131108:RXR131151 SHN131108:SHN131151 SRJ131108:SRJ131151 TBF131108:TBF131151 TLB131108:TLB131151 TUX131108:TUX131151 UET131108:UET131151 UOP131108:UOP131151 UYL131108:UYL131151 VIH131108:VIH131151 VSD131108:VSD131151 WBZ131108:WBZ131151 WLV131108:WLV131151 WVR131108:WVR131151 D196644:D196687 JF196644:JF196687 TB196644:TB196687 ACX196644:ACX196687 AMT196644:AMT196687 AWP196644:AWP196687 BGL196644:BGL196687 BQH196644:BQH196687 CAD196644:CAD196687 CJZ196644:CJZ196687 CTV196644:CTV196687 DDR196644:DDR196687 DNN196644:DNN196687 DXJ196644:DXJ196687 EHF196644:EHF196687 ERB196644:ERB196687 FAX196644:FAX196687 FKT196644:FKT196687 FUP196644:FUP196687 GEL196644:GEL196687 GOH196644:GOH196687 GYD196644:GYD196687 HHZ196644:HHZ196687 HRV196644:HRV196687 IBR196644:IBR196687 ILN196644:ILN196687 IVJ196644:IVJ196687 JFF196644:JFF196687 JPB196644:JPB196687 JYX196644:JYX196687 KIT196644:KIT196687 KSP196644:KSP196687 LCL196644:LCL196687 LMH196644:LMH196687 LWD196644:LWD196687 MFZ196644:MFZ196687 MPV196644:MPV196687 MZR196644:MZR196687 NJN196644:NJN196687 NTJ196644:NTJ196687 ODF196644:ODF196687 ONB196644:ONB196687 OWX196644:OWX196687 PGT196644:PGT196687 PQP196644:PQP196687 QAL196644:QAL196687 QKH196644:QKH196687 QUD196644:QUD196687 RDZ196644:RDZ196687 RNV196644:RNV196687 RXR196644:RXR196687 SHN196644:SHN196687 SRJ196644:SRJ196687 TBF196644:TBF196687 TLB196644:TLB196687 TUX196644:TUX196687 UET196644:UET196687 UOP196644:UOP196687 UYL196644:UYL196687 VIH196644:VIH196687 VSD196644:VSD196687 WBZ196644:WBZ196687 WLV196644:WLV196687 WVR196644:WVR196687 D262180:D262223 JF262180:JF262223 TB262180:TB262223 ACX262180:ACX262223 AMT262180:AMT262223 AWP262180:AWP262223 BGL262180:BGL262223 BQH262180:BQH262223 CAD262180:CAD262223 CJZ262180:CJZ262223 CTV262180:CTV262223 DDR262180:DDR262223 DNN262180:DNN262223 DXJ262180:DXJ262223 EHF262180:EHF262223 ERB262180:ERB262223 FAX262180:FAX262223 FKT262180:FKT262223 FUP262180:FUP262223 GEL262180:GEL262223 GOH262180:GOH262223 GYD262180:GYD262223 HHZ262180:HHZ262223 HRV262180:HRV262223 IBR262180:IBR262223 ILN262180:ILN262223 IVJ262180:IVJ262223 JFF262180:JFF262223 JPB262180:JPB262223 JYX262180:JYX262223 KIT262180:KIT262223 KSP262180:KSP262223 LCL262180:LCL262223 LMH262180:LMH262223 LWD262180:LWD262223 MFZ262180:MFZ262223 MPV262180:MPV262223 MZR262180:MZR262223 NJN262180:NJN262223 NTJ262180:NTJ262223 ODF262180:ODF262223 ONB262180:ONB262223 OWX262180:OWX262223 PGT262180:PGT262223 PQP262180:PQP262223 QAL262180:QAL262223 QKH262180:QKH262223 QUD262180:QUD262223 RDZ262180:RDZ262223 RNV262180:RNV262223 RXR262180:RXR262223 SHN262180:SHN262223 SRJ262180:SRJ262223 TBF262180:TBF262223 TLB262180:TLB262223 TUX262180:TUX262223 UET262180:UET262223 UOP262180:UOP262223 UYL262180:UYL262223 VIH262180:VIH262223 VSD262180:VSD262223 WBZ262180:WBZ262223 WLV262180:WLV262223 WVR262180:WVR262223 D327716:D327759 JF327716:JF327759 TB327716:TB327759 ACX327716:ACX327759 AMT327716:AMT327759 AWP327716:AWP327759 BGL327716:BGL327759 BQH327716:BQH327759 CAD327716:CAD327759 CJZ327716:CJZ327759 CTV327716:CTV327759 DDR327716:DDR327759 DNN327716:DNN327759 DXJ327716:DXJ327759 EHF327716:EHF327759 ERB327716:ERB327759 FAX327716:FAX327759 FKT327716:FKT327759 FUP327716:FUP327759 GEL327716:GEL327759 GOH327716:GOH327759 GYD327716:GYD327759 HHZ327716:HHZ327759 HRV327716:HRV327759 IBR327716:IBR327759 ILN327716:ILN327759 IVJ327716:IVJ327759 JFF327716:JFF327759 JPB327716:JPB327759 JYX327716:JYX327759 KIT327716:KIT327759 KSP327716:KSP327759 LCL327716:LCL327759 LMH327716:LMH327759 LWD327716:LWD327759 MFZ327716:MFZ327759 MPV327716:MPV327759 MZR327716:MZR327759 NJN327716:NJN327759 NTJ327716:NTJ327759 ODF327716:ODF327759 ONB327716:ONB327759 OWX327716:OWX327759 PGT327716:PGT327759 PQP327716:PQP327759 QAL327716:QAL327759 QKH327716:QKH327759 QUD327716:QUD327759 RDZ327716:RDZ327759 RNV327716:RNV327759 RXR327716:RXR327759 SHN327716:SHN327759 SRJ327716:SRJ327759 TBF327716:TBF327759 TLB327716:TLB327759 TUX327716:TUX327759 UET327716:UET327759 UOP327716:UOP327759 UYL327716:UYL327759 VIH327716:VIH327759 VSD327716:VSD327759 WBZ327716:WBZ327759 WLV327716:WLV327759 WVR327716:WVR327759 D393252:D393295 JF393252:JF393295 TB393252:TB393295 ACX393252:ACX393295 AMT393252:AMT393295 AWP393252:AWP393295 BGL393252:BGL393295 BQH393252:BQH393295 CAD393252:CAD393295 CJZ393252:CJZ393295 CTV393252:CTV393295 DDR393252:DDR393295 DNN393252:DNN393295 DXJ393252:DXJ393295 EHF393252:EHF393295 ERB393252:ERB393295 FAX393252:FAX393295 FKT393252:FKT393295 FUP393252:FUP393295 GEL393252:GEL393295 GOH393252:GOH393295 GYD393252:GYD393295 HHZ393252:HHZ393295 HRV393252:HRV393295 IBR393252:IBR393295 ILN393252:ILN393295 IVJ393252:IVJ393295 JFF393252:JFF393295 JPB393252:JPB393295 JYX393252:JYX393295 KIT393252:KIT393295 KSP393252:KSP393295 LCL393252:LCL393295 LMH393252:LMH393295 LWD393252:LWD393295 MFZ393252:MFZ393295 MPV393252:MPV393295 MZR393252:MZR393295 NJN393252:NJN393295 NTJ393252:NTJ393295 ODF393252:ODF393295 ONB393252:ONB393295 OWX393252:OWX393295 PGT393252:PGT393295 PQP393252:PQP393295 QAL393252:QAL393295 QKH393252:QKH393295 QUD393252:QUD393295 RDZ393252:RDZ393295 RNV393252:RNV393295 RXR393252:RXR393295 SHN393252:SHN393295 SRJ393252:SRJ393295 TBF393252:TBF393295 TLB393252:TLB393295 TUX393252:TUX393295 UET393252:UET393295 UOP393252:UOP393295 UYL393252:UYL393295 VIH393252:VIH393295 VSD393252:VSD393295 WBZ393252:WBZ393295 WLV393252:WLV393295 WVR393252:WVR393295 D458788:D458831 JF458788:JF458831 TB458788:TB458831 ACX458788:ACX458831 AMT458788:AMT458831 AWP458788:AWP458831 BGL458788:BGL458831 BQH458788:BQH458831 CAD458788:CAD458831 CJZ458788:CJZ458831 CTV458788:CTV458831 DDR458788:DDR458831 DNN458788:DNN458831 DXJ458788:DXJ458831 EHF458788:EHF458831 ERB458788:ERB458831 FAX458788:FAX458831 FKT458788:FKT458831 FUP458788:FUP458831 GEL458788:GEL458831 GOH458788:GOH458831 GYD458788:GYD458831 HHZ458788:HHZ458831 HRV458788:HRV458831 IBR458788:IBR458831 ILN458788:ILN458831 IVJ458788:IVJ458831 JFF458788:JFF458831 JPB458788:JPB458831 JYX458788:JYX458831 KIT458788:KIT458831 KSP458788:KSP458831 LCL458788:LCL458831 LMH458788:LMH458831 LWD458788:LWD458831 MFZ458788:MFZ458831 MPV458788:MPV458831 MZR458788:MZR458831 NJN458788:NJN458831 NTJ458788:NTJ458831 ODF458788:ODF458831 ONB458788:ONB458831 OWX458788:OWX458831 PGT458788:PGT458831 PQP458788:PQP458831 QAL458788:QAL458831 QKH458788:QKH458831 QUD458788:QUD458831 RDZ458788:RDZ458831 RNV458788:RNV458831 RXR458788:RXR458831 SHN458788:SHN458831 SRJ458788:SRJ458831 TBF458788:TBF458831 TLB458788:TLB458831 TUX458788:TUX458831 UET458788:UET458831 UOP458788:UOP458831 UYL458788:UYL458831 VIH458788:VIH458831 VSD458788:VSD458831 WBZ458788:WBZ458831 WLV458788:WLV458831 WVR458788:WVR458831 D524324:D524367 JF524324:JF524367 TB524324:TB524367 ACX524324:ACX524367 AMT524324:AMT524367 AWP524324:AWP524367 BGL524324:BGL524367 BQH524324:BQH524367 CAD524324:CAD524367 CJZ524324:CJZ524367 CTV524324:CTV524367 DDR524324:DDR524367 DNN524324:DNN524367 DXJ524324:DXJ524367 EHF524324:EHF524367 ERB524324:ERB524367 FAX524324:FAX524367 FKT524324:FKT524367 FUP524324:FUP524367 GEL524324:GEL524367 GOH524324:GOH524367 GYD524324:GYD524367 HHZ524324:HHZ524367 HRV524324:HRV524367 IBR524324:IBR524367 ILN524324:ILN524367 IVJ524324:IVJ524367 JFF524324:JFF524367 JPB524324:JPB524367 JYX524324:JYX524367 KIT524324:KIT524367 KSP524324:KSP524367 LCL524324:LCL524367 LMH524324:LMH524367 LWD524324:LWD524367 MFZ524324:MFZ524367 MPV524324:MPV524367 MZR524324:MZR524367 NJN524324:NJN524367 NTJ524324:NTJ524367 ODF524324:ODF524367 ONB524324:ONB524367 OWX524324:OWX524367 PGT524324:PGT524367 PQP524324:PQP524367 QAL524324:QAL524367 QKH524324:QKH524367 QUD524324:QUD524367 RDZ524324:RDZ524367 RNV524324:RNV524367 RXR524324:RXR524367 SHN524324:SHN524367 SRJ524324:SRJ524367 TBF524324:TBF524367 TLB524324:TLB524367 TUX524324:TUX524367 UET524324:UET524367 UOP524324:UOP524367 UYL524324:UYL524367 VIH524324:VIH524367 VSD524324:VSD524367 WBZ524324:WBZ524367 WLV524324:WLV524367 WVR524324:WVR524367 D589860:D589903 JF589860:JF589903 TB589860:TB589903 ACX589860:ACX589903 AMT589860:AMT589903 AWP589860:AWP589903 BGL589860:BGL589903 BQH589860:BQH589903 CAD589860:CAD589903 CJZ589860:CJZ589903 CTV589860:CTV589903 DDR589860:DDR589903 DNN589860:DNN589903 DXJ589860:DXJ589903 EHF589860:EHF589903 ERB589860:ERB589903 FAX589860:FAX589903 FKT589860:FKT589903 FUP589860:FUP589903 GEL589860:GEL589903 GOH589860:GOH589903 GYD589860:GYD589903 HHZ589860:HHZ589903 HRV589860:HRV589903 IBR589860:IBR589903 ILN589860:ILN589903 IVJ589860:IVJ589903 JFF589860:JFF589903 JPB589860:JPB589903 JYX589860:JYX589903 KIT589860:KIT589903 KSP589860:KSP589903 LCL589860:LCL589903 LMH589860:LMH589903 LWD589860:LWD589903 MFZ589860:MFZ589903 MPV589860:MPV589903 MZR589860:MZR589903 NJN589860:NJN589903 NTJ589860:NTJ589903 ODF589860:ODF589903 ONB589860:ONB589903 OWX589860:OWX589903 PGT589860:PGT589903 PQP589860:PQP589903 QAL589860:QAL589903 QKH589860:QKH589903 QUD589860:QUD589903 RDZ589860:RDZ589903 RNV589860:RNV589903 RXR589860:RXR589903 SHN589860:SHN589903 SRJ589860:SRJ589903 TBF589860:TBF589903 TLB589860:TLB589903 TUX589860:TUX589903 UET589860:UET589903 UOP589860:UOP589903 UYL589860:UYL589903 VIH589860:VIH589903 VSD589860:VSD589903 WBZ589860:WBZ589903 WLV589860:WLV589903 WVR589860:WVR589903 D655396:D655439 JF655396:JF655439 TB655396:TB655439 ACX655396:ACX655439 AMT655396:AMT655439 AWP655396:AWP655439 BGL655396:BGL655439 BQH655396:BQH655439 CAD655396:CAD655439 CJZ655396:CJZ655439 CTV655396:CTV655439 DDR655396:DDR655439 DNN655396:DNN655439 DXJ655396:DXJ655439 EHF655396:EHF655439 ERB655396:ERB655439 FAX655396:FAX655439 FKT655396:FKT655439 FUP655396:FUP655439 GEL655396:GEL655439 GOH655396:GOH655439 GYD655396:GYD655439 HHZ655396:HHZ655439 HRV655396:HRV655439 IBR655396:IBR655439 ILN655396:ILN655439 IVJ655396:IVJ655439 JFF655396:JFF655439 JPB655396:JPB655439 JYX655396:JYX655439 KIT655396:KIT655439 KSP655396:KSP655439 LCL655396:LCL655439 LMH655396:LMH655439 LWD655396:LWD655439 MFZ655396:MFZ655439 MPV655396:MPV655439 MZR655396:MZR655439 NJN655396:NJN655439 NTJ655396:NTJ655439 ODF655396:ODF655439 ONB655396:ONB655439 OWX655396:OWX655439 PGT655396:PGT655439 PQP655396:PQP655439 QAL655396:QAL655439 QKH655396:QKH655439 QUD655396:QUD655439 RDZ655396:RDZ655439 RNV655396:RNV655439 RXR655396:RXR655439 SHN655396:SHN655439 SRJ655396:SRJ655439 TBF655396:TBF655439 TLB655396:TLB655439 TUX655396:TUX655439 UET655396:UET655439 UOP655396:UOP655439 UYL655396:UYL655439 VIH655396:VIH655439 VSD655396:VSD655439 WBZ655396:WBZ655439 WLV655396:WLV655439 WVR655396:WVR655439 D720932:D720975 JF720932:JF720975 TB720932:TB720975 ACX720932:ACX720975 AMT720932:AMT720975 AWP720932:AWP720975 BGL720932:BGL720975 BQH720932:BQH720975 CAD720932:CAD720975 CJZ720932:CJZ720975 CTV720932:CTV720975 DDR720932:DDR720975 DNN720932:DNN720975 DXJ720932:DXJ720975 EHF720932:EHF720975 ERB720932:ERB720975 FAX720932:FAX720975 FKT720932:FKT720975 FUP720932:FUP720975 GEL720932:GEL720975 GOH720932:GOH720975 GYD720932:GYD720975 HHZ720932:HHZ720975 HRV720932:HRV720975 IBR720932:IBR720975 ILN720932:ILN720975 IVJ720932:IVJ720975 JFF720932:JFF720975 JPB720932:JPB720975 JYX720932:JYX720975 KIT720932:KIT720975 KSP720932:KSP720975 LCL720932:LCL720975 LMH720932:LMH720975 LWD720932:LWD720975 MFZ720932:MFZ720975 MPV720932:MPV720975 MZR720932:MZR720975 NJN720932:NJN720975 NTJ720932:NTJ720975 ODF720932:ODF720975 ONB720932:ONB720975 OWX720932:OWX720975 PGT720932:PGT720975 PQP720932:PQP720975 QAL720932:QAL720975 QKH720932:QKH720975 QUD720932:QUD720975 RDZ720932:RDZ720975 RNV720932:RNV720975 RXR720932:RXR720975 SHN720932:SHN720975 SRJ720932:SRJ720975 TBF720932:TBF720975 TLB720932:TLB720975 TUX720932:TUX720975 UET720932:UET720975 UOP720932:UOP720975 UYL720932:UYL720975 VIH720932:VIH720975 VSD720932:VSD720975 WBZ720932:WBZ720975 WLV720932:WLV720975 WVR720932:WVR720975 D786468:D786511 JF786468:JF786511 TB786468:TB786511 ACX786468:ACX786511 AMT786468:AMT786511 AWP786468:AWP786511 BGL786468:BGL786511 BQH786468:BQH786511 CAD786468:CAD786511 CJZ786468:CJZ786511 CTV786468:CTV786511 DDR786468:DDR786511 DNN786468:DNN786511 DXJ786468:DXJ786511 EHF786468:EHF786511 ERB786468:ERB786511 FAX786468:FAX786511 FKT786468:FKT786511 FUP786468:FUP786511 GEL786468:GEL786511 GOH786468:GOH786511 GYD786468:GYD786511 HHZ786468:HHZ786511 HRV786468:HRV786511 IBR786468:IBR786511 ILN786468:ILN786511 IVJ786468:IVJ786511 JFF786468:JFF786511 JPB786468:JPB786511 JYX786468:JYX786511 KIT786468:KIT786511 KSP786468:KSP786511 LCL786468:LCL786511 LMH786468:LMH786511 LWD786468:LWD786511 MFZ786468:MFZ786511 MPV786468:MPV786511 MZR786468:MZR786511 NJN786468:NJN786511 NTJ786468:NTJ786511 ODF786468:ODF786511 ONB786468:ONB786511 OWX786468:OWX786511 PGT786468:PGT786511 PQP786468:PQP786511 QAL786468:QAL786511 QKH786468:QKH786511 QUD786468:QUD786511 RDZ786468:RDZ786511 RNV786468:RNV786511 RXR786468:RXR786511 SHN786468:SHN786511 SRJ786468:SRJ786511 TBF786468:TBF786511 TLB786468:TLB786511 TUX786468:TUX786511 UET786468:UET786511 UOP786468:UOP786511 UYL786468:UYL786511 VIH786468:VIH786511 VSD786468:VSD786511 WBZ786468:WBZ786511 WLV786468:WLV786511 WVR786468:WVR786511 D852004:D852047 JF852004:JF852047 TB852004:TB852047 ACX852004:ACX852047 AMT852004:AMT852047 AWP852004:AWP852047 BGL852004:BGL852047 BQH852004:BQH852047 CAD852004:CAD852047 CJZ852004:CJZ852047 CTV852004:CTV852047 DDR852004:DDR852047 DNN852004:DNN852047 DXJ852004:DXJ852047 EHF852004:EHF852047 ERB852004:ERB852047 FAX852004:FAX852047 FKT852004:FKT852047 FUP852004:FUP852047 GEL852004:GEL852047 GOH852004:GOH852047 GYD852004:GYD852047 HHZ852004:HHZ852047 HRV852004:HRV852047 IBR852004:IBR852047 ILN852004:ILN852047 IVJ852004:IVJ852047 JFF852004:JFF852047 JPB852004:JPB852047 JYX852004:JYX852047 KIT852004:KIT852047 KSP852004:KSP852047 LCL852004:LCL852047 LMH852004:LMH852047 LWD852004:LWD852047 MFZ852004:MFZ852047 MPV852004:MPV852047 MZR852004:MZR852047 NJN852004:NJN852047 NTJ852004:NTJ852047 ODF852004:ODF852047 ONB852004:ONB852047 OWX852004:OWX852047 PGT852004:PGT852047 PQP852004:PQP852047 QAL852004:QAL852047 QKH852004:QKH852047 QUD852004:QUD852047 RDZ852004:RDZ852047 RNV852004:RNV852047 RXR852004:RXR852047 SHN852004:SHN852047 SRJ852004:SRJ852047 TBF852004:TBF852047 TLB852004:TLB852047 TUX852004:TUX852047 UET852004:UET852047 UOP852004:UOP852047 UYL852004:UYL852047 VIH852004:VIH852047 VSD852004:VSD852047 WBZ852004:WBZ852047 WLV852004:WLV852047 WVR852004:WVR852047 D917540:D917583 JF917540:JF917583 TB917540:TB917583 ACX917540:ACX917583 AMT917540:AMT917583 AWP917540:AWP917583 BGL917540:BGL917583 BQH917540:BQH917583 CAD917540:CAD917583 CJZ917540:CJZ917583 CTV917540:CTV917583 DDR917540:DDR917583 DNN917540:DNN917583 DXJ917540:DXJ917583 EHF917540:EHF917583 ERB917540:ERB917583 FAX917540:FAX917583 FKT917540:FKT917583 FUP917540:FUP917583 GEL917540:GEL917583 GOH917540:GOH917583 GYD917540:GYD917583 HHZ917540:HHZ917583 HRV917540:HRV917583 IBR917540:IBR917583 ILN917540:ILN917583 IVJ917540:IVJ917583 JFF917540:JFF917583 JPB917540:JPB917583 JYX917540:JYX917583 KIT917540:KIT917583 KSP917540:KSP917583 LCL917540:LCL917583 LMH917540:LMH917583 LWD917540:LWD917583 MFZ917540:MFZ917583 MPV917540:MPV917583 MZR917540:MZR917583 NJN917540:NJN917583 NTJ917540:NTJ917583 ODF917540:ODF917583 ONB917540:ONB917583 OWX917540:OWX917583 PGT917540:PGT917583 PQP917540:PQP917583 QAL917540:QAL917583 QKH917540:QKH917583 QUD917540:QUD917583 RDZ917540:RDZ917583 RNV917540:RNV917583 RXR917540:RXR917583 SHN917540:SHN917583 SRJ917540:SRJ917583 TBF917540:TBF917583 TLB917540:TLB917583 TUX917540:TUX917583 UET917540:UET917583 UOP917540:UOP917583 UYL917540:UYL917583 VIH917540:VIH917583 VSD917540:VSD917583 WBZ917540:WBZ917583 WLV917540:WLV917583 WVR917540:WVR917583 D983076:D983119 JF983076:JF983119 TB983076:TB983119 ACX983076:ACX983119 AMT983076:AMT983119 AWP983076:AWP983119 BGL983076:BGL983119 BQH983076:BQH983119 CAD983076:CAD983119 CJZ983076:CJZ983119 CTV983076:CTV983119 DDR983076:DDR983119 DNN983076:DNN983119 DXJ983076:DXJ983119 EHF983076:EHF983119 ERB983076:ERB983119 FAX983076:FAX983119 FKT983076:FKT983119 FUP983076:FUP983119 GEL983076:GEL983119 GOH983076:GOH983119 GYD983076:GYD983119 HHZ983076:HHZ983119 HRV983076:HRV983119 IBR983076:IBR983119 ILN983076:ILN983119 IVJ983076:IVJ983119 JFF983076:JFF983119 JPB983076:JPB983119 JYX983076:JYX983119 KIT983076:KIT983119 KSP983076:KSP983119 LCL983076:LCL983119 LMH983076:LMH983119 LWD983076:LWD983119 MFZ983076:MFZ983119 MPV983076:MPV983119 MZR983076:MZR983119 NJN983076:NJN983119 NTJ983076:NTJ983119 ODF983076:ODF983119 ONB983076:ONB983119 OWX983076:OWX983119 PGT983076:PGT983119 PQP983076:PQP983119 QAL983076:QAL983119 QKH983076:QKH983119 QUD983076:QUD983119 RDZ983076:RDZ983119 RNV983076:RNV983119 RXR983076:RXR983119 SHN983076:SHN983119 SRJ983076:SRJ983119 TBF983076:TBF983119 TLB983076:TLB983119 TUX983076:TUX983119 UET983076:UET983119 UOP983076:UOP983119 UYL983076:UYL983119 VIH983076:VIH983119 VSD983076:VSD983119 WBZ983076:WBZ983119 WLV983076:WLV983119 WVR18:WVR71 WLV18:WLV71 WBZ18:WBZ71 VSD18:VSD71 VIH18:VIH71 UYL18:UYL71 UOP18:UOP71 UET18:UET71 TUX18:TUX71 TLB18:TLB71 TBF18:TBF71 SRJ18:SRJ71 SHN18:SHN71 RXR18:RXR71 RNV18:RNV71 RDZ18:RDZ71 QUD18:QUD71 QKH18:QKH71 QAL18:QAL71 PQP18:PQP71 PGT18:PGT71 OWX18:OWX71 ONB18:ONB71 ODF18:ODF71 NTJ18:NTJ71 NJN18:NJN71 MZR18:MZR71 MPV18:MPV71 MFZ18:MFZ71 LWD18:LWD71 LMH18:LMH71 LCL18:LCL71 KSP18:KSP71 KIT18:KIT71 JYX18:JYX71 JPB18:JPB71 JFF18:JFF71 IVJ18:IVJ71 ILN18:ILN71 IBR18:IBR71 HRV18:HRV71 HHZ18:HHZ71 GYD18:GYD71 GOH18:GOH71 GEL18:GEL71 FUP18:FUP71 FKT18:FKT71 FAX18:FAX71 ERB18:ERB71 EHF18:EHF71 DXJ18:DXJ71 DNN18:DNN71 DDR18:DDR71 CTV18:CTV71 CJZ18:CJZ71 CAD18:CAD71 BQH18:BQH71 BGL18:BGL71 AWP18:AWP71 AMT18:AMT71 ACX18:ACX71 TB18:TB71 JF18:JF71 WVT18:WVT71 WLX18:WLX71 WCB18:WCB71 VSF18:VSF71 VIJ18:VIJ71 UYN18:UYN71 UOR18:UOR71 UEV18:UEV71 TUZ18:TUZ71 TLD18:TLD71 TBH18:TBH71 SRL18:SRL71 SHP18:SHP71 RXT18:RXT71 RNX18:RNX71 REB18:REB71 QUF18:QUF71 QKJ18:QKJ71 QAN18:QAN71 PQR18:PQR71 PGV18:PGV71 OWZ18:OWZ71 OND18:OND71 ODH18:ODH71 NTL18:NTL71 NJP18:NJP71 MZT18:MZT71 MPX18:MPX71 MGB18:MGB71 LWF18:LWF71 LMJ18:LMJ71 LCN18:LCN71 KSR18:KSR71 KIV18:KIV71 JYZ18:JYZ71 JPD18:JPD71 JFH18:JFH71 IVL18:IVL71 ILP18:ILP71 IBT18:IBT71 HRX18:HRX71 HIB18:HIB71 GYF18:GYF71 GOJ18:GOJ71 GEN18:GEN71 FUR18:FUR71 FKV18:FKV71 FAZ18:FAZ71 ERD18:ERD71 EHH18:EHH71 DXL18:DXL71 DNP18:DNP71 DDT18:DDT71 CTX18:CTX71 CKB18:CKB71 CAF18:CAF71 BQJ18:BQJ71 BGN18:BGN71 AWR18:AWR71 AMV18:AMV71 ACZ18:ACZ71 TD18:TD71 JH18:JH71 I18:J71 F65572:L65615 D18:D71 WVR82:WVR135 WLV82:WLV135 WBZ82:WBZ135 VSD82:VSD135 VIH82:VIH135 UYL82:UYL135 UOP82:UOP135 UET82:UET135 TUX82:TUX135 TLB82:TLB135 TBF82:TBF135 SRJ82:SRJ135 SHN82:SHN135 RXR82:RXR135 RNV82:RNV135 RDZ82:RDZ135 QUD82:QUD135 QKH82:QKH135 QAL82:QAL135 PQP82:PQP135 PGT82:PGT135 OWX82:OWX135 ONB82:ONB135 ODF82:ODF135 NTJ82:NTJ135 NJN82:NJN135 MZR82:MZR135 MPV82:MPV135 MFZ82:MFZ135 LWD82:LWD135 LMH82:LMH135 LCL82:LCL135 KSP82:KSP135 KIT82:KIT135 JYX82:JYX135 JPB82:JPB135 JFF82:JFF135 IVJ82:IVJ135 ILN82:ILN135 IBR82:IBR135 HRV82:HRV135 HHZ82:HHZ135 GYD82:GYD135 GOH82:GOH135 GEL82:GEL135 FUP82:FUP135 FKT82:FKT135 FAX82:FAX135 ERB82:ERB135 EHF82:EHF135 DXJ82:DXJ135 DNN82:DNN135 DDR82:DDR135 CTV82:CTV135 CJZ82:CJZ135 CAD82:CAD135 BQH82:BQH135 BGL82:BGL135 AWP82:AWP135 AMT82:AMT135 ACX82:ACX135 TB82:TB135 JF82:JF135 WVT82:WVT135 WLX82:WLX135 WCB82:WCB135 VSF82:VSF135 VIJ82:VIJ135 UYN82:UYN135 UOR82:UOR135 UEV82:UEV135 TUZ82:TUZ135 TLD82:TLD135 TBH82:TBH135 SRL82:SRL135 SHP82:SHP135 RXT82:RXT135 RNX82:RNX135 REB82:REB135 QUF82:QUF135 QKJ82:QKJ135 QAN82:QAN135 PQR82:PQR135 PGV82:PGV135 OWZ82:OWZ135 OND82:OND135 ODH82:ODH135 NTL82:NTL135 NJP82:NJP135 MZT82:MZT135 MPX82:MPX135 MGB82:MGB135 LWF82:LWF135 LMJ82:LMJ135 LCN82:LCN135 KSR82:KSR135 KIV82:KIV135 JYZ82:JYZ135 JPD82:JPD135 JFH82:JFH135 IVL82:IVL135 ILP82:ILP135 IBT82:IBT135 HRX82:HRX135 HIB82:HIB135 GYF82:GYF135 GOJ82:GOJ135 GEN82:GEN135 FUR82:FUR135 FKV82:FKV135 FAZ82:FAZ135 ERD82:ERD135 EHH82:EHH135 DXL82:DXL135 DNP82:DNP135 DDT82:DDT135 CTX82:CTX135 CKB82:CKB135 CAF82:CAF135 BQJ82:BQJ135 BGN82:BGN135 AWR82:AWR135 AMV82:AMV135 ACZ82:ACZ135 TD82:TD135 JH82:JH135 I82:J135 D82:D135" xr:uid="{BA5731D9-F709-419A-88FE-90C700FEBA4B}">
      <formula1>0</formula1>
    </dataValidation>
  </dataValidations>
  <pageMargins left="0.74803149606299213" right="0.74803149606299213" top="0.98425196850393704" bottom="0.98425196850393704" header="0.51181102362204722" footer="0.51181102362204722"/>
  <pageSetup paperSize="8" scale="75" fitToWidth="3" fitToHeight="3"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 id="{D63EC919-2528-4248-8E3C-A753A432BEA8}">
            <xm:f>TITELBLAD!$G$16="ex-ante"</xm:f>
            <x14:dxf>
              <fill>
                <patternFill patternType="lightUp"/>
              </fill>
            </x14:dxf>
          </x14:cfRule>
          <xm:sqref>A78:M138</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91137-24E3-4B51-953F-8829F46D74E4}">
  <dimension ref="A1:AC138"/>
  <sheetViews>
    <sheetView zoomScale="80" zoomScaleNormal="80" workbookViewId="0">
      <selection activeCell="A2" sqref="A2"/>
    </sheetView>
  </sheetViews>
  <sheetFormatPr defaultColWidth="9.28515625" defaultRowHeight="12.75" x14ac:dyDescent="0.2"/>
  <cols>
    <col min="1" max="1" width="51.42578125" style="25" customWidth="1"/>
    <col min="2" max="2" width="26.5703125" style="25" customWidth="1"/>
    <col min="3" max="7" width="31" style="25" customWidth="1"/>
    <col min="8" max="9" width="31" style="360" customWidth="1"/>
    <col min="10" max="10" width="31" style="25" customWidth="1"/>
    <col min="11" max="13" width="31.140625" style="25" customWidth="1"/>
    <col min="14" max="53" width="9.28515625" style="25" customWidth="1"/>
    <col min="54" max="259" width="9.28515625" style="25"/>
    <col min="260" max="260" width="51.42578125" style="25" customWidth="1"/>
    <col min="261" max="261" width="26.5703125" style="25" customWidth="1"/>
    <col min="262" max="266" width="31" style="25" customWidth="1"/>
    <col min="267" max="267" width="8.7109375" style="25" customWidth="1"/>
    <col min="268" max="515" width="9.28515625" style="25"/>
    <col min="516" max="516" width="51.42578125" style="25" customWidth="1"/>
    <col min="517" max="517" width="26.5703125" style="25" customWidth="1"/>
    <col min="518" max="522" width="31" style="25" customWidth="1"/>
    <col min="523" max="523" width="8.7109375" style="25" customWidth="1"/>
    <col min="524" max="771" width="9.28515625" style="25"/>
    <col min="772" max="772" width="51.42578125" style="25" customWidth="1"/>
    <col min="773" max="773" width="26.5703125" style="25" customWidth="1"/>
    <col min="774" max="778" width="31" style="25" customWidth="1"/>
    <col min="779" max="779" width="8.7109375" style="25" customWidth="1"/>
    <col min="780" max="1027" width="9.28515625" style="25"/>
    <col min="1028" max="1028" width="51.42578125" style="25" customWidth="1"/>
    <col min="1029" max="1029" width="26.5703125" style="25" customWidth="1"/>
    <col min="1030" max="1034" width="31" style="25" customWidth="1"/>
    <col min="1035" max="1035" width="8.7109375" style="25" customWidth="1"/>
    <col min="1036" max="1283" width="9.28515625" style="25"/>
    <col min="1284" max="1284" width="51.42578125" style="25" customWidth="1"/>
    <col min="1285" max="1285" width="26.5703125" style="25" customWidth="1"/>
    <col min="1286" max="1290" width="31" style="25" customWidth="1"/>
    <col min="1291" max="1291" width="8.7109375" style="25" customWidth="1"/>
    <col min="1292" max="1539" width="9.28515625" style="25"/>
    <col min="1540" max="1540" width="51.42578125" style="25" customWidth="1"/>
    <col min="1541" max="1541" width="26.5703125" style="25" customWidth="1"/>
    <col min="1542" max="1546" width="31" style="25" customWidth="1"/>
    <col min="1547" max="1547" width="8.7109375" style="25" customWidth="1"/>
    <col min="1548" max="1795" width="9.28515625" style="25"/>
    <col min="1796" max="1796" width="51.42578125" style="25" customWidth="1"/>
    <col min="1797" max="1797" width="26.5703125" style="25" customWidth="1"/>
    <col min="1798" max="1802" width="31" style="25" customWidth="1"/>
    <col min="1803" max="1803" width="8.7109375" style="25" customWidth="1"/>
    <col min="1804" max="2051" width="9.28515625" style="25"/>
    <col min="2052" max="2052" width="51.42578125" style="25" customWidth="1"/>
    <col min="2053" max="2053" width="26.5703125" style="25" customWidth="1"/>
    <col min="2054" max="2058" width="31" style="25" customWidth="1"/>
    <col min="2059" max="2059" width="8.7109375" style="25" customWidth="1"/>
    <col min="2060" max="2307" width="9.28515625" style="25"/>
    <col min="2308" max="2308" width="51.42578125" style="25" customWidth="1"/>
    <col min="2309" max="2309" width="26.5703125" style="25" customWidth="1"/>
    <col min="2310" max="2314" width="31" style="25" customWidth="1"/>
    <col min="2315" max="2315" width="8.7109375" style="25" customWidth="1"/>
    <col min="2316" max="2563" width="9.28515625" style="25"/>
    <col min="2564" max="2564" width="51.42578125" style="25" customWidth="1"/>
    <col min="2565" max="2565" width="26.5703125" style="25" customWidth="1"/>
    <col min="2566" max="2570" width="31" style="25" customWidth="1"/>
    <col min="2571" max="2571" width="8.7109375" style="25" customWidth="1"/>
    <col min="2572" max="2819" width="9.28515625" style="25"/>
    <col min="2820" max="2820" width="51.42578125" style="25" customWidth="1"/>
    <col min="2821" max="2821" width="26.5703125" style="25" customWidth="1"/>
    <col min="2822" max="2826" width="31" style="25" customWidth="1"/>
    <col min="2827" max="2827" width="8.7109375" style="25" customWidth="1"/>
    <col min="2828" max="3075" width="9.28515625" style="25"/>
    <col min="3076" max="3076" width="51.42578125" style="25" customWidth="1"/>
    <col min="3077" max="3077" width="26.5703125" style="25" customWidth="1"/>
    <col min="3078" max="3082" width="31" style="25" customWidth="1"/>
    <col min="3083" max="3083" width="8.7109375" style="25" customWidth="1"/>
    <col min="3084" max="3331" width="9.28515625" style="25"/>
    <col min="3332" max="3332" width="51.42578125" style="25" customWidth="1"/>
    <col min="3333" max="3333" width="26.5703125" style="25" customWidth="1"/>
    <col min="3334" max="3338" width="31" style="25" customWidth="1"/>
    <col min="3339" max="3339" width="8.7109375" style="25" customWidth="1"/>
    <col min="3340" max="3587" width="9.28515625" style="25"/>
    <col min="3588" max="3588" width="51.42578125" style="25" customWidth="1"/>
    <col min="3589" max="3589" width="26.5703125" style="25" customWidth="1"/>
    <col min="3590" max="3594" width="31" style="25" customWidth="1"/>
    <col min="3595" max="3595" width="8.7109375" style="25" customWidth="1"/>
    <col min="3596" max="3843" width="9.28515625" style="25"/>
    <col min="3844" max="3844" width="51.42578125" style="25" customWidth="1"/>
    <col min="3845" max="3845" width="26.5703125" style="25" customWidth="1"/>
    <col min="3846" max="3850" width="31" style="25" customWidth="1"/>
    <col min="3851" max="3851" width="8.7109375" style="25" customWidth="1"/>
    <col min="3852" max="4099" width="9.28515625" style="25"/>
    <col min="4100" max="4100" width="51.42578125" style="25" customWidth="1"/>
    <col min="4101" max="4101" width="26.5703125" style="25" customWidth="1"/>
    <col min="4102" max="4106" width="31" style="25" customWidth="1"/>
    <col min="4107" max="4107" width="8.7109375" style="25" customWidth="1"/>
    <col min="4108" max="4355" width="9.28515625" style="25"/>
    <col min="4356" max="4356" width="51.42578125" style="25" customWidth="1"/>
    <col min="4357" max="4357" width="26.5703125" style="25" customWidth="1"/>
    <col min="4358" max="4362" width="31" style="25" customWidth="1"/>
    <col min="4363" max="4363" width="8.7109375" style="25" customWidth="1"/>
    <col min="4364" max="4611" width="9.28515625" style="25"/>
    <col min="4612" max="4612" width="51.42578125" style="25" customWidth="1"/>
    <col min="4613" max="4613" width="26.5703125" style="25" customWidth="1"/>
    <col min="4614" max="4618" width="31" style="25" customWidth="1"/>
    <col min="4619" max="4619" width="8.7109375" style="25" customWidth="1"/>
    <col min="4620" max="4867" width="9.28515625" style="25"/>
    <col min="4868" max="4868" width="51.42578125" style="25" customWidth="1"/>
    <col min="4869" max="4869" width="26.5703125" style="25" customWidth="1"/>
    <col min="4870" max="4874" width="31" style="25" customWidth="1"/>
    <col min="4875" max="4875" width="8.7109375" style="25" customWidth="1"/>
    <col min="4876" max="5123" width="9.28515625" style="25"/>
    <col min="5124" max="5124" width="51.42578125" style="25" customWidth="1"/>
    <col min="5125" max="5125" width="26.5703125" style="25" customWidth="1"/>
    <col min="5126" max="5130" width="31" style="25" customWidth="1"/>
    <col min="5131" max="5131" width="8.7109375" style="25" customWidth="1"/>
    <col min="5132" max="5379" width="9.28515625" style="25"/>
    <col min="5380" max="5380" width="51.42578125" style="25" customWidth="1"/>
    <col min="5381" max="5381" width="26.5703125" style="25" customWidth="1"/>
    <col min="5382" max="5386" width="31" style="25" customWidth="1"/>
    <col min="5387" max="5387" width="8.7109375" style="25" customWidth="1"/>
    <col min="5388" max="5635" width="9.28515625" style="25"/>
    <col min="5636" max="5636" width="51.42578125" style="25" customWidth="1"/>
    <col min="5637" max="5637" width="26.5703125" style="25" customWidth="1"/>
    <col min="5638" max="5642" width="31" style="25" customWidth="1"/>
    <col min="5643" max="5643" width="8.7109375" style="25" customWidth="1"/>
    <col min="5644" max="5891" width="9.28515625" style="25"/>
    <col min="5892" max="5892" width="51.42578125" style="25" customWidth="1"/>
    <col min="5893" max="5893" width="26.5703125" style="25" customWidth="1"/>
    <col min="5894" max="5898" width="31" style="25" customWidth="1"/>
    <col min="5899" max="5899" width="8.7109375" style="25" customWidth="1"/>
    <col min="5900" max="6147" width="9.28515625" style="25"/>
    <col min="6148" max="6148" width="51.42578125" style="25" customWidth="1"/>
    <col min="6149" max="6149" width="26.5703125" style="25" customWidth="1"/>
    <col min="6150" max="6154" width="31" style="25" customWidth="1"/>
    <col min="6155" max="6155" width="8.7109375" style="25" customWidth="1"/>
    <col min="6156" max="6403" width="9.28515625" style="25"/>
    <col min="6404" max="6404" width="51.42578125" style="25" customWidth="1"/>
    <col min="6405" max="6405" width="26.5703125" style="25" customWidth="1"/>
    <col min="6406" max="6410" width="31" style="25" customWidth="1"/>
    <col min="6411" max="6411" width="8.7109375" style="25" customWidth="1"/>
    <col min="6412" max="6659" width="9.28515625" style="25"/>
    <col min="6660" max="6660" width="51.42578125" style="25" customWidth="1"/>
    <col min="6661" max="6661" width="26.5703125" style="25" customWidth="1"/>
    <col min="6662" max="6666" width="31" style="25" customWidth="1"/>
    <col min="6667" max="6667" width="8.7109375" style="25" customWidth="1"/>
    <col min="6668" max="6915" width="9.28515625" style="25"/>
    <col min="6916" max="6916" width="51.42578125" style="25" customWidth="1"/>
    <col min="6917" max="6917" width="26.5703125" style="25" customWidth="1"/>
    <col min="6918" max="6922" width="31" style="25" customWidth="1"/>
    <col min="6923" max="6923" width="8.7109375" style="25" customWidth="1"/>
    <col min="6924" max="7171" width="9.28515625" style="25"/>
    <col min="7172" max="7172" width="51.42578125" style="25" customWidth="1"/>
    <col min="7173" max="7173" width="26.5703125" style="25" customWidth="1"/>
    <col min="7174" max="7178" width="31" style="25" customWidth="1"/>
    <col min="7179" max="7179" width="8.7109375" style="25" customWidth="1"/>
    <col min="7180" max="7427" width="9.28515625" style="25"/>
    <col min="7428" max="7428" width="51.42578125" style="25" customWidth="1"/>
    <col min="7429" max="7429" width="26.5703125" style="25" customWidth="1"/>
    <col min="7430" max="7434" width="31" style="25" customWidth="1"/>
    <col min="7435" max="7435" width="8.7109375" style="25" customWidth="1"/>
    <col min="7436" max="7683" width="9.28515625" style="25"/>
    <col min="7684" max="7684" width="51.42578125" style="25" customWidth="1"/>
    <col min="7685" max="7685" width="26.5703125" style="25" customWidth="1"/>
    <col min="7686" max="7690" width="31" style="25" customWidth="1"/>
    <col min="7691" max="7691" width="8.7109375" style="25" customWidth="1"/>
    <col min="7692" max="7939" width="9.28515625" style="25"/>
    <col min="7940" max="7940" width="51.42578125" style="25" customWidth="1"/>
    <col min="7941" max="7941" width="26.5703125" style="25" customWidth="1"/>
    <col min="7942" max="7946" width="31" style="25" customWidth="1"/>
    <col min="7947" max="7947" width="8.7109375" style="25" customWidth="1"/>
    <col min="7948" max="8195" width="9.28515625" style="25"/>
    <col min="8196" max="8196" width="51.42578125" style="25" customWidth="1"/>
    <col min="8197" max="8197" width="26.5703125" style="25" customWidth="1"/>
    <col min="8198" max="8202" width="31" style="25" customWidth="1"/>
    <col min="8203" max="8203" width="8.7109375" style="25" customWidth="1"/>
    <col min="8204" max="8451" width="9.28515625" style="25"/>
    <col min="8452" max="8452" width="51.42578125" style="25" customWidth="1"/>
    <col min="8453" max="8453" width="26.5703125" style="25" customWidth="1"/>
    <col min="8454" max="8458" width="31" style="25" customWidth="1"/>
    <col min="8459" max="8459" width="8.7109375" style="25" customWidth="1"/>
    <col min="8460" max="8707" width="9.28515625" style="25"/>
    <col min="8708" max="8708" width="51.42578125" style="25" customWidth="1"/>
    <col min="8709" max="8709" width="26.5703125" style="25" customWidth="1"/>
    <col min="8710" max="8714" width="31" style="25" customWidth="1"/>
    <col min="8715" max="8715" width="8.7109375" style="25" customWidth="1"/>
    <col min="8716" max="8963" width="9.28515625" style="25"/>
    <col min="8964" max="8964" width="51.42578125" style="25" customWidth="1"/>
    <col min="8965" max="8965" width="26.5703125" style="25" customWidth="1"/>
    <col min="8966" max="8970" width="31" style="25" customWidth="1"/>
    <col min="8971" max="8971" width="8.7109375" style="25" customWidth="1"/>
    <col min="8972" max="9219" width="9.28515625" style="25"/>
    <col min="9220" max="9220" width="51.42578125" style="25" customWidth="1"/>
    <col min="9221" max="9221" width="26.5703125" style="25" customWidth="1"/>
    <col min="9222" max="9226" width="31" style="25" customWidth="1"/>
    <col min="9227" max="9227" width="8.7109375" style="25" customWidth="1"/>
    <col min="9228" max="9475" width="9.28515625" style="25"/>
    <col min="9476" max="9476" width="51.42578125" style="25" customWidth="1"/>
    <col min="9477" max="9477" width="26.5703125" style="25" customWidth="1"/>
    <col min="9478" max="9482" width="31" style="25" customWidth="1"/>
    <col min="9483" max="9483" width="8.7109375" style="25" customWidth="1"/>
    <col min="9484" max="9731" width="9.28515625" style="25"/>
    <col min="9732" max="9732" width="51.42578125" style="25" customWidth="1"/>
    <col min="9733" max="9733" width="26.5703125" style="25" customWidth="1"/>
    <col min="9734" max="9738" width="31" style="25" customWidth="1"/>
    <col min="9739" max="9739" width="8.7109375" style="25" customWidth="1"/>
    <col min="9740" max="9987" width="9.28515625" style="25"/>
    <col min="9988" max="9988" width="51.42578125" style="25" customWidth="1"/>
    <col min="9989" max="9989" width="26.5703125" style="25" customWidth="1"/>
    <col min="9990" max="9994" width="31" style="25" customWidth="1"/>
    <col min="9995" max="9995" width="8.7109375" style="25" customWidth="1"/>
    <col min="9996" max="10243" width="9.28515625" style="25"/>
    <col min="10244" max="10244" width="51.42578125" style="25" customWidth="1"/>
    <col min="10245" max="10245" width="26.5703125" style="25" customWidth="1"/>
    <col min="10246" max="10250" width="31" style="25" customWidth="1"/>
    <col min="10251" max="10251" width="8.7109375" style="25" customWidth="1"/>
    <col min="10252" max="10499" width="9.28515625" style="25"/>
    <col min="10500" max="10500" width="51.42578125" style="25" customWidth="1"/>
    <col min="10501" max="10501" width="26.5703125" style="25" customWidth="1"/>
    <col min="10502" max="10506" width="31" style="25" customWidth="1"/>
    <col min="10507" max="10507" width="8.7109375" style="25" customWidth="1"/>
    <col min="10508" max="10755" width="9.28515625" style="25"/>
    <col min="10756" max="10756" width="51.42578125" style="25" customWidth="1"/>
    <col min="10757" max="10757" width="26.5703125" style="25" customWidth="1"/>
    <col min="10758" max="10762" width="31" style="25" customWidth="1"/>
    <col min="10763" max="10763" width="8.7109375" style="25" customWidth="1"/>
    <col min="10764" max="11011" width="9.28515625" style="25"/>
    <col min="11012" max="11012" width="51.42578125" style="25" customWidth="1"/>
    <col min="11013" max="11013" width="26.5703125" style="25" customWidth="1"/>
    <col min="11014" max="11018" width="31" style="25" customWidth="1"/>
    <col min="11019" max="11019" width="8.7109375" style="25" customWidth="1"/>
    <col min="11020" max="11267" width="9.28515625" style="25"/>
    <col min="11268" max="11268" width="51.42578125" style="25" customWidth="1"/>
    <col min="11269" max="11269" width="26.5703125" style="25" customWidth="1"/>
    <col min="11270" max="11274" width="31" style="25" customWidth="1"/>
    <col min="11275" max="11275" width="8.7109375" style="25" customWidth="1"/>
    <col min="11276" max="11523" width="9.28515625" style="25"/>
    <col min="11524" max="11524" width="51.42578125" style="25" customWidth="1"/>
    <col min="11525" max="11525" width="26.5703125" style="25" customWidth="1"/>
    <col min="11526" max="11530" width="31" style="25" customWidth="1"/>
    <col min="11531" max="11531" width="8.7109375" style="25" customWidth="1"/>
    <col min="11532" max="11779" width="9.28515625" style="25"/>
    <col min="11780" max="11780" width="51.42578125" style="25" customWidth="1"/>
    <col min="11781" max="11781" width="26.5703125" style="25" customWidth="1"/>
    <col min="11782" max="11786" width="31" style="25" customWidth="1"/>
    <col min="11787" max="11787" width="8.7109375" style="25" customWidth="1"/>
    <col min="11788" max="12035" width="9.28515625" style="25"/>
    <col min="12036" max="12036" width="51.42578125" style="25" customWidth="1"/>
    <col min="12037" max="12037" width="26.5703125" style="25" customWidth="1"/>
    <col min="12038" max="12042" width="31" style="25" customWidth="1"/>
    <col min="12043" max="12043" width="8.7109375" style="25" customWidth="1"/>
    <col min="12044" max="12291" width="9.28515625" style="25"/>
    <col min="12292" max="12292" width="51.42578125" style="25" customWidth="1"/>
    <col min="12293" max="12293" width="26.5703125" style="25" customWidth="1"/>
    <col min="12294" max="12298" width="31" style="25" customWidth="1"/>
    <col min="12299" max="12299" width="8.7109375" style="25" customWidth="1"/>
    <col min="12300" max="12547" width="9.28515625" style="25"/>
    <col min="12548" max="12548" width="51.42578125" style="25" customWidth="1"/>
    <col min="12549" max="12549" width="26.5703125" style="25" customWidth="1"/>
    <col min="12550" max="12554" width="31" style="25" customWidth="1"/>
    <col min="12555" max="12555" width="8.7109375" style="25" customWidth="1"/>
    <col min="12556" max="12803" width="9.28515625" style="25"/>
    <col min="12804" max="12804" width="51.42578125" style="25" customWidth="1"/>
    <col min="12805" max="12805" width="26.5703125" style="25" customWidth="1"/>
    <col min="12806" max="12810" width="31" style="25" customWidth="1"/>
    <col min="12811" max="12811" width="8.7109375" style="25" customWidth="1"/>
    <col min="12812" max="13059" width="9.28515625" style="25"/>
    <col min="13060" max="13060" width="51.42578125" style="25" customWidth="1"/>
    <col min="13061" max="13061" width="26.5703125" style="25" customWidth="1"/>
    <col min="13062" max="13066" width="31" style="25" customWidth="1"/>
    <col min="13067" max="13067" width="8.7109375" style="25" customWidth="1"/>
    <col min="13068" max="13315" width="9.28515625" style="25"/>
    <col min="13316" max="13316" width="51.42578125" style="25" customWidth="1"/>
    <col min="13317" max="13317" width="26.5703125" style="25" customWidth="1"/>
    <col min="13318" max="13322" width="31" style="25" customWidth="1"/>
    <col min="13323" max="13323" width="8.7109375" style="25" customWidth="1"/>
    <col min="13324" max="13571" width="9.28515625" style="25"/>
    <col min="13572" max="13572" width="51.42578125" style="25" customWidth="1"/>
    <col min="13573" max="13573" width="26.5703125" style="25" customWidth="1"/>
    <col min="13574" max="13578" width="31" style="25" customWidth="1"/>
    <col min="13579" max="13579" width="8.7109375" style="25" customWidth="1"/>
    <col min="13580" max="13827" width="9.28515625" style="25"/>
    <col min="13828" max="13828" width="51.42578125" style="25" customWidth="1"/>
    <col min="13829" max="13829" width="26.5703125" style="25" customWidth="1"/>
    <col min="13830" max="13834" width="31" style="25" customWidth="1"/>
    <col min="13835" max="13835" width="8.7109375" style="25" customWidth="1"/>
    <col min="13836" max="14083" width="9.28515625" style="25"/>
    <col min="14084" max="14084" width="51.42578125" style="25" customWidth="1"/>
    <col min="14085" max="14085" width="26.5703125" style="25" customWidth="1"/>
    <col min="14086" max="14090" width="31" style="25" customWidth="1"/>
    <col min="14091" max="14091" width="8.7109375" style="25" customWidth="1"/>
    <col min="14092" max="14339" width="9.28515625" style="25"/>
    <col min="14340" max="14340" width="51.42578125" style="25" customWidth="1"/>
    <col min="14341" max="14341" width="26.5703125" style="25" customWidth="1"/>
    <col min="14342" max="14346" width="31" style="25" customWidth="1"/>
    <col min="14347" max="14347" width="8.7109375" style="25" customWidth="1"/>
    <col min="14348" max="14595" width="9.28515625" style="25"/>
    <col min="14596" max="14596" width="51.42578125" style="25" customWidth="1"/>
    <col min="14597" max="14597" width="26.5703125" style="25" customWidth="1"/>
    <col min="14598" max="14602" width="31" style="25" customWidth="1"/>
    <col min="14603" max="14603" width="8.7109375" style="25" customWidth="1"/>
    <col min="14604" max="14851" width="9.28515625" style="25"/>
    <col min="14852" max="14852" width="51.42578125" style="25" customWidth="1"/>
    <col min="14853" max="14853" width="26.5703125" style="25" customWidth="1"/>
    <col min="14854" max="14858" width="31" style="25" customWidth="1"/>
    <col min="14859" max="14859" width="8.7109375" style="25" customWidth="1"/>
    <col min="14860" max="15107" width="9.28515625" style="25"/>
    <col min="15108" max="15108" width="51.42578125" style="25" customWidth="1"/>
    <col min="15109" max="15109" width="26.5703125" style="25" customWidth="1"/>
    <col min="15110" max="15114" width="31" style="25" customWidth="1"/>
    <col min="15115" max="15115" width="8.7109375" style="25" customWidth="1"/>
    <col min="15116" max="15363" width="9.28515625" style="25"/>
    <col min="15364" max="15364" width="51.42578125" style="25" customWidth="1"/>
    <col min="15365" max="15365" width="26.5703125" style="25" customWidth="1"/>
    <col min="15366" max="15370" width="31" style="25" customWidth="1"/>
    <col min="15371" max="15371" width="8.7109375" style="25" customWidth="1"/>
    <col min="15372" max="15619" width="9.28515625" style="25"/>
    <col min="15620" max="15620" width="51.42578125" style="25" customWidth="1"/>
    <col min="15621" max="15621" width="26.5703125" style="25" customWidth="1"/>
    <col min="15622" max="15626" width="31" style="25" customWidth="1"/>
    <col min="15627" max="15627" width="8.7109375" style="25" customWidth="1"/>
    <col min="15628" max="15875" width="9.28515625" style="25"/>
    <col min="15876" max="15876" width="51.42578125" style="25" customWidth="1"/>
    <col min="15877" max="15877" width="26.5703125" style="25" customWidth="1"/>
    <col min="15878" max="15882" width="31" style="25" customWidth="1"/>
    <col min="15883" max="15883" width="8.7109375" style="25" customWidth="1"/>
    <col min="15884" max="16131" width="9.28515625" style="25"/>
    <col min="16132" max="16132" width="51.42578125" style="25" customWidth="1"/>
    <col min="16133" max="16133" width="26.5703125" style="25" customWidth="1"/>
    <col min="16134" max="16138" width="31" style="25" customWidth="1"/>
    <col min="16139" max="16139" width="8.7109375" style="25" customWidth="1"/>
    <col min="16140" max="16384" width="9.28515625" style="25"/>
  </cols>
  <sheetData>
    <row r="1" spans="1:29" ht="26.65" customHeight="1" thickBot="1" x14ac:dyDescent="0.25">
      <c r="A1" s="1121" t="s">
        <v>420</v>
      </c>
      <c r="B1" s="1122"/>
      <c r="C1" s="1122"/>
      <c r="D1" s="1122"/>
      <c r="E1" s="1122"/>
      <c r="F1" s="1122"/>
      <c r="G1" s="1122"/>
      <c r="H1" s="1123"/>
      <c r="I1" s="937"/>
      <c r="J1" s="98"/>
      <c r="K1" s="98"/>
      <c r="L1" s="50" t="str">
        <f>+TITELBLAD!D10</f>
        <v>elektriciteit</v>
      </c>
      <c r="M1" s="98"/>
      <c r="N1" s="98"/>
      <c r="O1" s="98"/>
      <c r="P1" s="98"/>
      <c r="Q1" s="98"/>
      <c r="R1" s="98"/>
      <c r="S1" s="98"/>
      <c r="T1" s="98"/>
      <c r="U1" s="98"/>
      <c r="V1" s="98"/>
      <c r="W1" s="98"/>
      <c r="X1" s="98"/>
      <c r="Y1" s="98"/>
      <c r="Z1" s="98"/>
      <c r="AA1" s="98"/>
      <c r="AB1" s="98"/>
      <c r="AC1" s="98"/>
    </row>
    <row r="2" spans="1:29" x14ac:dyDescent="0.2">
      <c r="A2" s="98"/>
      <c r="B2" s="98"/>
      <c r="C2" s="98"/>
      <c r="D2" s="98"/>
      <c r="E2" s="98"/>
      <c r="F2" s="98"/>
      <c r="G2" s="98"/>
      <c r="J2" s="98"/>
      <c r="K2" s="98"/>
      <c r="L2" s="98"/>
      <c r="M2" s="98"/>
      <c r="N2" s="98"/>
      <c r="O2" s="98"/>
      <c r="P2" s="98"/>
      <c r="Q2" s="98"/>
      <c r="R2" s="98"/>
      <c r="S2" s="98"/>
      <c r="T2" s="98"/>
      <c r="U2" s="98"/>
      <c r="V2" s="98"/>
      <c r="W2" s="98"/>
      <c r="X2" s="98"/>
      <c r="Y2" s="98"/>
      <c r="Z2" s="98"/>
      <c r="AA2" s="98"/>
      <c r="AB2" s="98"/>
      <c r="AC2" s="98"/>
    </row>
    <row r="3" spans="1:29" x14ac:dyDescent="0.2">
      <c r="A3" s="98"/>
      <c r="B3" s="98"/>
      <c r="C3" s="341" t="s">
        <v>225</v>
      </c>
      <c r="D3" s="341" t="s">
        <v>226</v>
      </c>
      <c r="E3" s="98"/>
      <c r="F3" s="98"/>
      <c r="G3" s="98"/>
      <c r="J3" s="98"/>
      <c r="K3" s="98"/>
      <c r="L3" s="98"/>
      <c r="M3" s="98"/>
      <c r="N3" s="98"/>
      <c r="O3" s="98"/>
      <c r="P3" s="98"/>
      <c r="Q3" s="98"/>
      <c r="R3" s="98"/>
      <c r="S3" s="98"/>
      <c r="T3" s="98"/>
      <c r="U3" s="98"/>
      <c r="V3" s="98"/>
      <c r="W3" s="98"/>
      <c r="X3" s="98"/>
      <c r="Y3" s="98"/>
      <c r="Z3" s="98"/>
      <c r="AA3" s="98"/>
      <c r="AB3" s="98"/>
      <c r="AC3" s="98"/>
    </row>
    <row r="4" spans="1:29" x14ac:dyDescent="0.2">
      <c r="A4" s="124" t="s">
        <v>409</v>
      </c>
      <c r="B4" s="909">
        <f>+TITELBLAD!F16</f>
        <v>2025</v>
      </c>
      <c r="C4" s="351">
        <f>-I73</f>
        <v>0</v>
      </c>
      <c r="D4" s="351">
        <f>-I137</f>
        <v>0</v>
      </c>
      <c r="E4" s="352"/>
      <c r="J4" s="98"/>
      <c r="K4" s="98"/>
      <c r="L4" s="98"/>
      <c r="M4" s="98"/>
      <c r="N4" s="98"/>
      <c r="O4" s="98"/>
      <c r="P4" s="98"/>
      <c r="Q4" s="98"/>
      <c r="R4" s="98"/>
      <c r="S4" s="98"/>
      <c r="T4" s="98"/>
      <c r="U4" s="98"/>
      <c r="V4" s="98"/>
      <c r="W4" s="98"/>
      <c r="X4" s="98"/>
      <c r="Y4" s="98"/>
      <c r="Z4" s="98"/>
      <c r="AA4" s="98"/>
      <c r="AB4" s="98"/>
      <c r="AC4" s="98"/>
    </row>
    <row r="5" spans="1:29" x14ac:dyDescent="0.2">
      <c r="D5" s="352"/>
      <c r="E5" s="352"/>
      <c r="J5" s="98"/>
      <c r="K5" s="98"/>
      <c r="L5" s="98"/>
      <c r="M5" s="98"/>
      <c r="N5" s="98"/>
      <c r="O5" s="98"/>
      <c r="P5" s="98"/>
      <c r="Q5" s="98"/>
      <c r="R5" s="98"/>
      <c r="S5" s="98"/>
      <c r="T5" s="98"/>
      <c r="U5" s="98"/>
      <c r="V5" s="98"/>
      <c r="W5" s="98"/>
      <c r="X5" s="98"/>
      <c r="Y5" s="98"/>
      <c r="Z5" s="98"/>
      <c r="AA5" s="98"/>
      <c r="AB5" s="98"/>
      <c r="AC5" s="98"/>
    </row>
    <row r="6" spans="1:29" x14ac:dyDescent="0.2">
      <c r="J6" s="98"/>
      <c r="K6" s="98"/>
      <c r="L6" s="98"/>
      <c r="M6" s="98"/>
      <c r="N6" s="98"/>
      <c r="O6" s="98"/>
      <c r="P6" s="98"/>
      <c r="Q6" s="98"/>
      <c r="R6" s="98"/>
      <c r="S6" s="98"/>
      <c r="T6" s="98"/>
      <c r="U6" s="98"/>
      <c r="V6" s="98"/>
      <c r="W6" s="98"/>
      <c r="X6" s="98"/>
      <c r="Y6" s="98"/>
      <c r="Z6" s="98"/>
      <c r="AA6" s="98"/>
      <c r="AB6" s="98"/>
      <c r="AC6" s="98"/>
    </row>
    <row r="7" spans="1:29" x14ac:dyDescent="0.2">
      <c r="J7" s="98"/>
      <c r="K7" s="98"/>
      <c r="L7" s="98"/>
      <c r="M7" s="98"/>
      <c r="N7" s="98"/>
      <c r="O7" s="98"/>
      <c r="P7" s="98"/>
      <c r="Q7" s="98"/>
      <c r="R7" s="98"/>
      <c r="S7" s="98"/>
      <c r="T7" s="98"/>
      <c r="U7" s="98"/>
      <c r="V7" s="98"/>
      <c r="W7" s="98"/>
      <c r="X7" s="98"/>
      <c r="Y7" s="98"/>
      <c r="Z7" s="98"/>
      <c r="AA7" s="98"/>
      <c r="AB7" s="98"/>
      <c r="AC7" s="98"/>
    </row>
    <row r="8" spans="1:29" x14ac:dyDescent="0.2">
      <c r="A8" s="124" t="s">
        <v>224</v>
      </c>
      <c r="J8" s="98"/>
      <c r="K8" s="98"/>
      <c r="L8" s="98"/>
      <c r="M8" s="98"/>
      <c r="N8" s="98"/>
      <c r="O8" s="98"/>
      <c r="P8" s="98"/>
      <c r="Q8" s="98"/>
      <c r="R8" s="98"/>
      <c r="S8" s="98"/>
      <c r="T8" s="98"/>
      <c r="U8" s="98"/>
      <c r="V8" s="98"/>
      <c r="W8" s="98"/>
      <c r="X8" s="98"/>
      <c r="Y8" s="98"/>
      <c r="Z8" s="98"/>
      <c r="AA8" s="98"/>
      <c r="AB8" s="98"/>
      <c r="AC8" s="98"/>
    </row>
    <row r="9" spans="1:29" x14ac:dyDescent="0.2">
      <c r="A9" s="54" t="s">
        <v>207</v>
      </c>
      <c r="J9" s="98"/>
      <c r="K9" s="98"/>
      <c r="L9" s="98"/>
      <c r="M9" s="98"/>
      <c r="N9" s="98"/>
      <c r="O9" s="98"/>
      <c r="P9" s="98"/>
      <c r="Q9" s="98"/>
      <c r="R9" s="98"/>
      <c r="S9" s="98"/>
      <c r="T9" s="98"/>
      <c r="U9" s="98"/>
      <c r="V9" s="98"/>
      <c r="W9" s="98"/>
      <c r="X9" s="98"/>
      <c r="Y9" s="98"/>
      <c r="Z9" s="98"/>
      <c r="AA9" s="98"/>
      <c r="AB9" s="98"/>
      <c r="AC9" s="98"/>
    </row>
    <row r="10" spans="1:29" x14ac:dyDescent="0.2">
      <c r="A10" s="910" t="s">
        <v>208</v>
      </c>
      <c r="H10" s="361"/>
      <c r="J10" s="98"/>
      <c r="K10" s="98"/>
      <c r="L10" s="98"/>
      <c r="M10" s="98"/>
      <c r="N10" s="98"/>
      <c r="O10" s="98"/>
      <c r="P10" s="98"/>
      <c r="Q10" s="98"/>
      <c r="R10" s="98"/>
      <c r="S10" s="98"/>
      <c r="T10" s="98"/>
      <c r="U10" s="98"/>
      <c r="V10" s="98"/>
      <c r="W10" s="98"/>
      <c r="X10" s="98"/>
      <c r="Y10" s="98"/>
      <c r="Z10" s="98"/>
      <c r="AA10" s="98"/>
      <c r="AB10" s="98"/>
      <c r="AC10" s="98"/>
    </row>
    <row r="11" spans="1:29" x14ac:dyDescent="0.2">
      <c r="A11" s="910" t="s">
        <v>209</v>
      </c>
      <c r="J11" s="98"/>
      <c r="K11" s="98"/>
      <c r="L11" s="98"/>
      <c r="M11" s="98"/>
      <c r="N11" s="98"/>
      <c r="O11" s="98"/>
      <c r="P11" s="98"/>
      <c r="Q11" s="98"/>
      <c r="R11" s="98"/>
      <c r="S11" s="98"/>
      <c r="T11" s="98"/>
      <c r="U11" s="98"/>
      <c r="V11" s="98"/>
      <c r="W11" s="98"/>
      <c r="X11" s="98"/>
      <c r="Y11" s="98"/>
      <c r="Z11" s="98"/>
      <c r="AA11" s="98"/>
      <c r="AB11" s="98"/>
      <c r="AC11" s="98"/>
    </row>
    <row r="12" spans="1:29" x14ac:dyDescent="0.2">
      <c r="J12" s="98"/>
      <c r="K12" s="98"/>
      <c r="L12" s="98"/>
      <c r="M12" s="98"/>
      <c r="N12" s="98"/>
      <c r="O12" s="98"/>
      <c r="P12" s="98"/>
      <c r="Q12" s="98"/>
      <c r="R12" s="98"/>
      <c r="S12" s="98"/>
      <c r="T12" s="98"/>
      <c r="U12" s="98"/>
      <c r="V12" s="98"/>
      <c r="W12" s="98"/>
      <c r="X12" s="98"/>
      <c r="Y12" s="98"/>
      <c r="Z12" s="98"/>
      <c r="AA12" s="98"/>
      <c r="AB12" s="98"/>
      <c r="AC12" s="98"/>
    </row>
    <row r="13" spans="1:29" ht="13.5" thickBot="1" x14ac:dyDescent="0.25"/>
    <row r="14" spans="1:29" ht="16.149999999999999" customHeight="1" thickBot="1" x14ac:dyDescent="0.25">
      <c r="A14" s="1132" t="str">
        <f>"BUDGET "&amp;$B$4</f>
        <v>BUDGET 2025</v>
      </c>
      <c r="B14" s="1133"/>
      <c r="C14" s="1133"/>
      <c r="D14" s="1133"/>
      <c r="E14" s="1133"/>
      <c r="F14" s="1133"/>
      <c r="G14" s="1133"/>
      <c r="H14" s="1133"/>
      <c r="I14" s="1133"/>
      <c r="J14" s="1133"/>
      <c r="K14" s="1133"/>
      <c r="L14" s="1133"/>
      <c r="M14" s="1134"/>
    </row>
    <row r="15" spans="1:29" ht="47.65" customHeight="1" thickBot="1" x14ac:dyDescent="0.25">
      <c r="A15" s="912" t="s">
        <v>210</v>
      </c>
      <c r="B15" s="913" t="s">
        <v>408</v>
      </c>
      <c r="C15" s="914" t="str">
        <f>"Oorspronkelijke meerwaarde op basis van iRAB voor activa einde boekjaar "&amp;$B$4-1</f>
        <v>Oorspronkelijke meerwaarde op basis van iRAB voor activa einde boekjaar 2024</v>
      </c>
      <c r="D15" s="914" t="str">
        <f>"Gecumuleerde afboekingen activa einde boekjaar "&amp;$B$4-1</f>
        <v>Gecumuleerde afboekingen activa einde boekjaar 2024</v>
      </c>
      <c r="E15" s="914" t="str">
        <f>"Nettoboekwaarde meerwaarde op basis van iRAB einde boekjaar "&amp;$B$4-1</f>
        <v>Nettoboekwaarde meerwaarde op basis van iRAB einde boekjaar 2024</v>
      </c>
      <c r="F15" s="1124" t="str">
        <f>"Transfers boekjaar "&amp;$B$4</f>
        <v>Transfers boekjaar 2025</v>
      </c>
      <c r="G15" s="1125"/>
      <c r="H15" s="1126"/>
      <c r="I15" s="914" t="str">
        <f>"Afboekingen boekjaar "&amp;$B$4</f>
        <v>Afboekingen boekjaar 2025</v>
      </c>
      <c r="J15" s="1127" t="str">
        <f>"Desinvesteringen boekjaar "&amp;$B$4</f>
        <v>Desinvesteringen boekjaar 2025</v>
      </c>
      <c r="K15" s="1128"/>
      <c r="L15" s="1129"/>
      <c r="M15" s="914" t="str">
        <f>"Nettoboekwaarde meerwaarde op basis van iRAB einde boekjaar "&amp;$B$4</f>
        <v>Nettoboekwaarde meerwaarde op basis van iRAB einde boekjaar 2025</v>
      </c>
    </row>
    <row r="16" spans="1:29" ht="45.75" customHeight="1" x14ac:dyDescent="0.2">
      <c r="A16" s="915"/>
      <c r="B16" s="916"/>
      <c r="C16" s="917"/>
      <c r="D16" s="917"/>
      <c r="E16" s="917"/>
      <c r="F16" s="917" t="str">
        <f>"Historische aanschaffingswaarde transfers boekjaar "&amp;$B$4</f>
        <v>Historische aanschaffingswaarde transfers boekjaar 2025</v>
      </c>
      <c r="G16" s="917" t="str">
        <f>"Gecumuleerde afboekingen en waardeverminderingen transfers boekjaar "&amp;$B$4</f>
        <v>Gecumuleerde afboekingen en waardeverminderingen transfers boekjaar 2025</v>
      </c>
      <c r="H16" s="917" t="str">
        <f>"Nettoboekwaarde transfers boekjaar "&amp;$B$4</f>
        <v>Nettoboekwaarde transfers boekjaar 2025</v>
      </c>
      <c r="I16" s="917"/>
      <c r="J16" s="917" t="str">
        <f>"Historische aanschaffingswaarde desinvesteringen boekjaar "&amp;$B$4</f>
        <v>Historische aanschaffingswaarde desinvesteringen boekjaar 2025</v>
      </c>
      <c r="K16" s="917" t="str">
        <f>"Gecumuleerde afboekingen en waardeverminderingen desinvesteringen boekjaar "&amp;$B$4</f>
        <v>Gecumuleerde afboekingen en waardeverminderingen desinvesteringen boekjaar 2025</v>
      </c>
      <c r="L16" s="917" t="str">
        <f>"Nettoboekwaarde desinvesteringen boekjaar "&amp;$B$4</f>
        <v>Nettoboekwaarde desinvesteringen boekjaar 2025</v>
      </c>
      <c r="M16" s="917"/>
    </row>
    <row r="17" spans="1:13" ht="13.5" thickBot="1" x14ac:dyDescent="0.25">
      <c r="A17" s="918"/>
      <c r="B17" s="919"/>
      <c r="C17" s="920" t="s">
        <v>4</v>
      </c>
      <c r="D17" s="920" t="s">
        <v>8</v>
      </c>
      <c r="E17" s="920"/>
      <c r="F17" s="920" t="s">
        <v>4</v>
      </c>
      <c r="G17" s="920" t="s">
        <v>8</v>
      </c>
      <c r="H17" s="920"/>
      <c r="I17" s="920" t="s">
        <v>8</v>
      </c>
      <c r="J17" s="920" t="s">
        <v>8</v>
      </c>
      <c r="K17" s="920" t="s">
        <v>4</v>
      </c>
      <c r="L17" s="920"/>
      <c r="M17" s="921"/>
    </row>
    <row r="18" spans="1:13" x14ac:dyDescent="0.2">
      <c r="A18" s="435" t="s">
        <v>211</v>
      </c>
      <c r="B18" s="1130">
        <v>0.02</v>
      </c>
      <c r="C18" s="185">
        <v>0</v>
      </c>
      <c r="D18" s="185">
        <v>0</v>
      </c>
      <c r="E18" s="354">
        <f t="shared" ref="E18:E71" si="0">+C18+D18</f>
        <v>0</v>
      </c>
      <c r="F18" s="185">
        <v>0</v>
      </c>
      <c r="G18" s="185">
        <v>0</v>
      </c>
      <c r="H18" s="354">
        <f t="shared" ref="H18:H71" si="1">+F18+G18</f>
        <v>0</v>
      </c>
      <c r="I18" s="185">
        <v>0</v>
      </c>
      <c r="J18" s="185">
        <v>0</v>
      </c>
      <c r="K18" s="185">
        <v>0</v>
      </c>
      <c r="L18" s="354">
        <f t="shared" ref="L18:L71" si="2">+J18+K18</f>
        <v>0</v>
      </c>
      <c r="M18" s="355">
        <f>+E18+H18+I18+L18</f>
        <v>0</v>
      </c>
    </row>
    <row r="19" spans="1:13" x14ac:dyDescent="0.2">
      <c r="A19" s="436" t="s">
        <v>212</v>
      </c>
      <c r="B19" s="1131"/>
      <c r="C19" s="186">
        <v>0</v>
      </c>
      <c r="D19" s="186">
        <v>0</v>
      </c>
      <c r="E19" s="356">
        <f t="shared" si="0"/>
        <v>0</v>
      </c>
      <c r="F19" s="186">
        <v>0</v>
      </c>
      <c r="G19" s="186">
        <v>0</v>
      </c>
      <c r="H19" s="356">
        <f t="shared" si="1"/>
        <v>0</v>
      </c>
      <c r="I19" s="186">
        <v>0</v>
      </c>
      <c r="J19" s="186">
        <v>0</v>
      </c>
      <c r="K19" s="186">
        <v>0</v>
      </c>
      <c r="L19" s="356">
        <f t="shared" si="2"/>
        <v>0</v>
      </c>
      <c r="M19" s="357">
        <f t="shared" ref="M19:M70" si="3">+E19+H19+I19+L19</f>
        <v>0</v>
      </c>
    </row>
    <row r="20" spans="1:13" x14ac:dyDescent="0.2">
      <c r="A20" s="436" t="s">
        <v>370</v>
      </c>
      <c r="B20" s="1131"/>
      <c r="C20" s="186">
        <v>0</v>
      </c>
      <c r="D20" s="186">
        <v>0</v>
      </c>
      <c r="E20" s="356">
        <f t="shared" si="0"/>
        <v>0</v>
      </c>
      <c r="F20" s="186">
        <v>0</v>
      </c>
      <c r="G20" s="186">
        <v>0</v>
      </c>
      <c r="H20" s="356">
        <f t="shared" si="1"/>
        <v>0</v>
      </c>
      <c r="I20" s="186">
        <v>0</v>
      </c>
      <c r="J20" s="186">
        <v>0</v>
      </c>
      <c r="K20" s="186">
        <v>0</v>
      </c>
      <c r="L20" s="356">
        <f t="shared" si="2"/>
        <v>0</v>
      </c>
      <c r="M20" s="357">
        <f t="shared" si="3"/>
        <v>0</v>
      </c>
    </row>
    <row r="21" spans="1:13" x14ac:dyDescent="0.2">
      <c r="A21" s="437" t="s">
        <v>371</v>
      </c>
      <c r="B21" s="1131"/>
      <c r="C21" s="186">
        <v>0</v>
      </c>
      <c r="D21" s="186">
        <v>0</v>
      </c>
      <c r="E21" s="356">
        <f t="shared" si="0"/>
        <v>0</v>
      </c>
      <c r="F21" s="186">
        <v>0</v>
      </c>
      <c r="G21" s="186">
        <v>0</v>
      </c>
      <c r="H21" s="356">
        <f t="shared" si="1"/>
        <v>0</v>
      </c>
      <c r="I21" s="186">
        <v>0</v>
      </c>
      <c r="J21" s="186">
        <v>0</v>
      </c>
      <c r="K21" s="186">
        <v>0</v>
      </c>
      <c r="L21" s="356">
        <f t="shared" si="2"/>
        <v>0</v>
      </c>
      <c r="M21" s="357">
        <f t="shared" si="3"/>
        <v>0</v>
      </c>
    </row>
    <row r="22" spans="1:13" x14ac:dyDescent="0.2">
      <c r="A22" s="437" t="s">
        <v>372</v>
      </c>
      <c r="B22" s="1131"/>
      <c r="C22" s="186">
        <v>0</v>
      </c>
      <c r="D22" s="186">
        <v>0</v>
      </c>
      <c r="E22" s="356">
        <f t="shared" si="0"/>
        <v>0</v>
      </c>
      <c r="F22" s="186">
        <v>0</v>
      </c>
      <c r="G22" s="186">
        <v>0</v>
      </c>
      <c r="H22" s="356">
        <f t="shared" si="1"/>
        <v>0</v>
      </c>
      <c r="I22" s="186">
        <v>0</v>
      </c>
      <c r="J22" s="186">
        <v>0</v>
      </c>
      <c r="K22" s="186">
        <v>0</v>
      </c>
      <c r="L22" s="356">
        <f t="shared" si="2"/>
        <v>0</v>
      </c>
      <c r="M22" s="357">
        <f t="shared" si="3"/>
        <v>0</v>
      </c>
    </row>
    <row r="23" spans="1:13" x14ac:dyDescent="0.2">
      <c r="A23" s="437" t="s">
        <v>373</v>
      </c>
      <c r="B23" s="1131"/>
      <c r="C23" s="186">
        <v>0</v>
      </c>
      <c r="D23" s="186">
        <v>0</v>
      </c>
      <c r="E23" s="356">
        <f t="shared" si="0"/>
        <v>0</v>
      </c>
      <c r="F23" s="186">
        <v>0</v>
      </c>
      <c r="G23" s="186">
        <v>0</v>
      </c>
      <c r="H23" s="356">
        <f>+F23+G23</f>
        <v>0</v>
      </c>
      <c r="I23" s="186">
        <v>0</v>
      </c>
      <c r="J23" s="186">
        <v>0</v>
      </c>
      <c r="K23" s="186">
        <v>0</v>
      </c>
      <c r="L23" s="356">
        <f>+J23+K23</f>
        <v>0</v>
      </c>
      <c r="M23" s="357">
        <f t="shared" si="3"/>
        <v>0</v>
      </c>
    </row>
    <row r="24" spans="1:13" x14ac:dyDescent="0.2">
      <c r="A24" s="437" t="s">
        <v>374</v>
      </c>
      <c r="B24" s="1131"/>
      <c r="C24" s="186">
        <v>0</v>
      </c>
      <c r="D24" s="186">
        <v>0</v>
      </c>
      <c r="E24" s="356">
        <f t="shared" si="0"/>
        <v>0</v>
      </c>
      <c r="F24" s="186">
        <v>0</v>
      </c>
      <c r="G24" s="186">
        <v>0</v>
      </c>
      <c r="H24" s="356">
        <f t="shared" si="1"/>
        <v>0</v>
      </c>
      <c r="I24" s="186">
        <v>0</v>
      </c>
      <c r="J24" s="186">
        <v>0</v>
      </c>
      <c r="K24" s="186">
        <v>0</v>
      </c>
      <c r="L24" s="356">
        <f t="shared" si="2"/>
        <v>0</v>
      </c>
      <c r="M24" s="357">
        <f>+E24+H24+I24+L24</f>
        <v>0</v>
      </c>
    </row>
    <row r="25" spans="1:13" x14ac:dyDescent="0.2">
      <c r="A25" s="437" t="s">
        <v>375</v>
      </c>
      <c r="B25" s="1131"/>
      <c r="C25" s="186">
        <v>0</v>
      </c>
      <c r="D25" s="186">
        <v>0</v>
      </c>
      <c r="E25" s="356">
        <f t="shared" si="0"/>
        <v>0</v>
      </c>
      <c r="F25" s="186">
        <v>0</v>
      </c>
      <c r="G25" s="186">
        <v>0</v>
      </c>
      <c r="H25" s="356">
        <f t="shared" si="1"/>
        <v>0</v>
      </c>
      <c r="I25" s="186">
        <v>0</v>
      </c>
      <c r="J25" s="186">
        <v>0</v>
      </c>
      <c r="K25" s="186">
        <v>0</v>
      </c>
      <c r="L25" s="356">
        <f t="shared" si="2"/>
        <v>0</v>
      </c>
      <c r="M25" s="357">
        <f t="shared" si="3"/>
        <v>0</v>
      </c>
    </row>
    <row r="26" spans="1:13" x14ac:dyDescent="0.2">
      <c r="A26" s="437" t="s">
        <v>376</v>
      </c>
      <c r="B26" s="1131"/>
      <c r="C26" s="186">
        <v>0</v>
      </c>
      <c r="D26" s="186">
        <v>0</v>
      </c>
      <c r="E26" s="356">
        <f t="shared" si="0"/>
        <v>0</v>
      </c>
      <c r="F26" s="186">
        <v>0</v>
      </c>
      <c r="G26" s="186">
        <v>0</v>
      </c>
      <c r="H26" s="356">
        <f t="shared" si="1"/>
        <v>0</v>
      </c>
      <c r="I26" s="186">
        <v>0</v>
      </c>
      <c r="J26" s="186">
        <v>0</v>
      </c>
      <c r="K26" s="186">
        <v>0</v>
      </c>
      <c r="L26" s="356">
        <f>+J26+K26</f>
        <v>0</v>
      </c>
      <c r="M26" s="357">
        <f t="shared" si="3"/>
        <v>0</v>
      </c>
    </row>
    <row r="27" spans="1:13" x14ac:dyDescent="0.2">
      <c r="A27" s="437" t="s">
        <v>290</v>
      </c>
      <c r="B27" s="1131"/>
      <c r="C27" s="186">
        <v>0</v>
      </c>
      <c r="D27" s="186">
        <v>0</v>
      </c>
      <c r="E27" s="356">
        <f t="shared" si="0"/>
        <v>0</v>
      </c>
      <c r="F27" s="186">
        <v>0</v>
      </c>
      <c r="G27" s="186">
        <v>0</v>
      </c>
      <c r="H27" s="356">
        <f t="shared" si="1"/>
        <v>0</v>
      </c>
      <c r="I27" s="186">
        <v>0</v>
      </c>
      <c r="J27" s="186">
        <v>0</v>
      </c>
      <c r="K27" s="186">
        <v>0</v>
      </c>
      <c r="L27" s="356">
        <f t="shared" si="2"/>
        <v>0</v>
      </c>
      <c r="M27" s="357">
        <f t="shared" si="3"/>
        <v>0</v>
      </c>
    </row>
    <row r="28" spans="1:13" x14ac:dyDescent="0.2">
      <c r="A28" s="437" t="s">
        <v>377</v>
      </c>
      <c r="B28" s="1131"/>
      <c r="C28" s="186">
        <v>0</v>
      </c>
      <c r="D28" s="186">
        <v>0</v>
      </c>
      <c r="E28" s="356">
        <f t="shared" si="0"/>
        <v>0</v>
      </c>
      <c r="F28" s="186">
        <v>0</v>
      </c>
      <c r="G28" s="186">
        <v>0</v>
      </c>
      <c r="H28" s="356">
        <f t="shared" si="1"/>
        <v>0</v>
      </c>
      <c r="I28" s="186">
        <v>0</v>
      </c>
      <c r="J28" s="186">
        <v>0</v>
      </c>
      <c r="K28" s="186">
        <v>0</v>
      </c>
      <c r="L28" s="356">
        <f t="shared" si="2"/>
        <v>0</v>
      </c>
      <c r="M28" s="357">
        <f t="shared" si="3"/>
        <v>0</v>
      </c>
    </row>
    <row r="29" spans="1:13" x14ac:dyDescent="0.2">
      <c r="A29" s="437" t="s">
        <v>378</v>
      </c>
      <c r="B29" s="1131"/>
      <c r="C29" s="186">
        <v>0</v>
      </c>
      <c r="D29" s="186">
        <v>0</v>
      </c>
      <c r="E29" s="356">
        <f t="shared" si="0"/>
        <v>0</v>
      </c>
      <c r="F29" s="186">
        <v>0</v>
      </c>
      <c r="G29" s="186">
        <v>0</v>
      </c>
      <c r="H29" s="356">
        <f t="shared" si="1"/>
        <v>0</v>
      </c>
      <c r="I29" s="186">
        <v>0</v>
      </c>
      <c r="J29" s="186">
        <v>0</v>
      </c>
      <c r="K29" s="186">
        <v>0</v>
      </c>
      <c r="L29" s="356">
        <f t="shared" si="2"/>
        <v>0</v>
      </c>
      <c r="M29" s="357">
        <f t="shared" si="3"/>
        <v>0</v>
      </c>
    </row>
    <row r="30" spans="1:13" x14ac:dyDescent="0.2">
      <c r="A30" s="437" t="s">
        <v>379</v>
      </c>
      <c r="B30" s="1131"/>
      <c r="C30" s="186">
        <v>0</v>
      </c>
      <c r="D30" s="186">
        <v>0</v>
      </c>
      <c r="E30" s="356">
        <f t="shared" si="0"/>
        <v>0</v>
      </c>
      <c r="F30" s="186">
        <v>0</v>
      </c>
      <c r="G30" s="186">
        <v>0</v>
      </c>
      <c r="H30" s="356">
        <f t="shared" si="1"/>
        <v>0</v>
      </c>
      <c r="I30" s="186">
        <v>0</v>
      </c>
      <c r="J30" s="186">
        <v>0</v>
      </c>
      <c r="K30" s="186">
        <v>0</v>
      </c>
      <c r="L30" s="356">
        <f t="shared" si="2"/>
        <v>0</v>
      </c>
      <c r="M30" s="357">
        <f t="shared" si="3"/>
        <v>0</v>
      </c>
    </row>
    <row r="31" spans="1:13" x14ac:dyDescent="0.2">
      <c r="A31" s="437" t="s">
        <v>380</v>
      </c>
      <c r="B31" s="1131"/>
      <c r="C31" s="186">
        <v>0</v>
      </c>
      <c r="D31" s="186">
        <v>0</v>
      </c>
      <c r="E31" s="356">
        <f t="shared" si="0"/>
        <v>0</v>
      </c>
      <c r="F31" s="186">
        <v>0</v>
      </c>
      <c r="G31" s="186">
        <v>0</v>
      </c>
      <c r="H31" s="356">
        <f t="shared" si="1"/>
        <v>0</v>
      </c>
      <c r="I31" s="186">
        <v>0</v>
      </c>
      <c r="J31" s="186">
        <v>0</v>
      </c>
      <c r="K31" s="186">
        <v>0</v>
      </c>
      <c r="L31" s="356">
        <f t="shared" si="2"/>
        <v>0</v>
      </c>
      <c r="M31" s="357">
        <f t="shared" si="3"/>
        <v>0</v>
      </c>
    </row>
    <row r="32" spans="1:13" x14ac:dyDescent="0.2">
      <c r="A32" s="437" t="s">
        <v>381</v>
      </c>
      <c r="B32" s="1131"/>
      <c r="C32" s="186">
        <v>0</v>
      </c>
      <c r="D32" s="186">
        <v>0</v>
      </c>
      <c r="E32" s="356">
        <f t="shared" si="0"/>
        <v>0</v>
      </c>
      <c r="F32" s="186">
        <v>0</v>
      </c>
      <c r="G32" s="186">
        <v>0</v>
      </c>
      <c r="H32" s="356">
        <f t="shared" si="1"/>
        <v>0</v>
      </c>
      <c r="I32" s="186">
        <v>0</v>
      </c>
      <c r="J32" s="186">
        <v>0</v>
      </c>
      <c r="K32" s="186">
        <v>0</v>
      </c>
      <c r="L32" s="356">
        <f t="shared" si="2"/>
        <v>0</v>
      </c>
      <c r="M32" s="357">
        <f t="shared" si="3"/>
        <v>0</v>
      </c>
    </row>
    <row r="33" spans="1:13" x14ac:dyDescent="0.2">
      <c r="A33" s="437" t="s">
        <v>291</v>
      </c>
      <c r="B33" s="1131"/>
      <c r="C33" s="186">
        <v>0</v>
      </c>
      <c r="D33" s="186">
        <v>0</v>
      </c>
      <c r="E33" s="356">
        <f t="shared" si="0"/>
        <v>0</v>
      </c>
      <c r="F33" s="186">
        <v>0</v>
      </c>
      <c r="G33" s="186">
        <v>0</v>
      </c>
      <c r="H33" s="356">
        <f t="shared" si="1"/>
        <v>0</v>
      </c>
      <c r="I33" s="186">
        <v>0</v>
      </c>
      <c r="J33" s="186">
        <v>0</v>
      </c>
      <c r="K33" s="186">
        <v>0</v>
      </c>
      <c r="L33" s="356">
        <f t="shared" si="2"/>
        <v>0</v>
      </c>
      <c r="M33" s="357">
        <f t="shared" si="3"/>
        <v>0</v>
      </c>
    </row>
    <row r="34" spans="1:13" x14ac:dyDescent="0.2">
      <c r="A34" s="437" t="s">
        <v>382</v>
      </c>
      <c r="B34" s="1131"/>
      <c r="C34" s="186">
        <v>0</v>
      </c>
      <c r="D34" s="186">
        <v>0</v>
      </c>
      <c r="E34" s="356">
        <f t="shared" si="0"/>
        <v>0</v>
      </c>
      <c r="F34" s="186">
        <v>0</v>
      </c>
      <c r="G34" s="186">
        <v>0</v>
      </c>
      <c r="H34" s="356">
        <f t="shared" si="1"/>
        <v>0</v>
      </c>
      <c r="I34" s="186">
        <v>0</v>
      </c>
      <c r="J34" s="186">
        <v>0</v>
      </c>
      <c r="K34" s="186">
        <v>0</v>
      </c>
      <c r="L34" s="356">
        <f t="shared" si="2"/>
        <v>0</v>
      </c>
      <c r="M34" s="357">
        <f t="shared" si="3"/>
        <v>0</v>
      </c>
    </row>
    <row r="35" spans="1:13" x14ac:dyDescent="0.2">
      <c r="A35" s="437" t="s">
        <v>383</v>
      </c>
      <c r="B35" s="1131"/>
      <c r="C35" s="186">
        <v>0</v>
      </c>
      <c r="D35" s="186">
        <v>0</v>
      </c>
      <c r="E35" s="356">
        <f t="shared" si="0"/>
        <v>0</v>
      </c>
      <c r="F35" s="186">
        <v>0</v>
      </c>
      <c r="G35" s="186">
        <v>0</v>
      </c>
      <c r="H35" s="356">
        <f t="shared" si="1"/>
        <v>0</v>
      </c>
      <c r="I35" s="186">
        <v>0</v>
      </c>
      <c r="J35" s="186">
        <v>0</v>
      </c>
      <c r="K35" s="186">
        <v>0</v>
      </c>
      <c r="L35" s="356">
        <f t="shared" si="2"/>
        <v>0</v>
      </c>
      <c r="M35" s="357">
        <f t="shared" si="3"/>
        <v>0</v>
      </c>
    </row>
    <row r="36" spans="1:13" x14ac:dyDescent="0.2">
      <c r="A36" s="437" t="s">
        <v>384</v>
      </c>
      <c r="B36" s="1131"/>
      <c r="C36" s="186">
        <v>0</v>
      </c>
      <c r="D36" s="186">
        <v>0</v>
      </c>
      <c r="E36" s="356">
        <f>+C36+D36</f>
        <v>0</v>
      </c>
      <c r="F36" s="186">
        <v>0</v>
      </c>
      <c r="G36" s="186">
        <v>0</v>
      </c>
      <c r="H36" s="356">
        <f>+F36+G36</f>
        <v>0</v>
      </c>
      <c r="I36" s="186">
        <v>0</v>
      </c>
      <c r="J36" s="186">
        <v>0</v>
      </c>
      <c r="K36" s="186">
        <v>0</v>
      </c>
      <c r="L36" s="356">
        <f>+J36+K36</f>
        <v>0</v>
      </c>
      <c r="M36" s="357">
        <f t="shared" si="3"/>
        <v>0</v>
      </c>
    </row>
    <row r="37" spans="1:13" x14ac:dyDescent="0.2">
      <c r="A37" s="437" t="s">
        <v>385</v>
      </c>
      <c r="B37" s="1131"/>
      <c r="C37" s="186">
        <v>0</v>
      </c>
      <c r="D37" s="186">
        <v>0</v>
      </c>
      <c r="E37" s="356">
        <f t="shared" si="0"/>
        <v>0</v>
      </c>
      <c r="F37" s="186">
        <v>0</v>
      </c>
      <c r="G37" s="186">
        <v>0</v>
      </c>
      <c r="H37" s="356">
        <f t="shared" si="1"/>
        <v>0</v>
      </c>
      <c r="I37" s="186">
        <v>0</v>
      </c>
      <c r="J37" s="186">
        <v>0</v>
      </c>
      <c r="K37" s="186">
        <v>0</v>
      </c>
      <c r="L37" s="356">
        <f t="shared" si="2"/>
        <v>0</v>
      </c>
      <c r="M37" s="357">
        <f t="shared" si="3"/>
        <v>0</v>
      </c>
    </row>
    <row r="38" spans="1:13" x14ac:dyDescent="0.2">
      <c r="A38" s="437" t="s">
        <v>386</v>
      </c>
      <c r="B38" s="1131"/>
      <c r="C38" s="186">
        <v>0</v>
      </c>
      <c r="D38" s="186">
        <v>0</v>
      </c>
      <c r="E38" s="356">
        <f t="shared" si="0"/>
        <v>0</v>
      </c>
      <c r="F38" s="186">
        <v>0</v>
      </c>
      <c r="G38" s="186">
        <v>0</v>
      </c>
      <c r="H38" s="356">
        <f t="shared" si="1"/>
        <v>0</v>
      </c>
      <c r="I38" s="186">
        <v>0</v>
      </c>
      <c r="J38" s="186">
        <v>0</v>
      </c>
      <c r="K38" s="186">
        <v>0</v>
      </c>
      <c r="L38" s="356">
        <f t="shared" si="2"/>
        <v>0</v>
      </c>
      <c r="M38" s="357">
        <f t="shared" si="3"/>
        <v>0</v>
      </c>
    </row>
    <row r="39" spans="1:13" x14ac:dyDescent="0.2">
      <c r="A39" s="437" t="s">
        <v>387</v>
      </c>
      <c r="B39" s="1131"/>
      <c r="C39" s="186">
        <v>0</v>
      </c>
      <c r="D39" s="186">
        <v>0</v>
      </c>
      <c r="E39" s="356">
        <f t="shared" si="0"/>
        <v>0</v>
      </c>
      <c r="F39" s="186">
        <v>0</v>
      </c>
      <c r="G39" s="186">
        <v>0</v>
      </c>
      <c r="H39" s="356">
        <f t="shared" si="1"/>
        <v>0</v>
      </c>
      <c r="I39" s="186">
        <v>0</v>
      </c>
      <c r="J39" s="186">
        <v>0</v>
      </c>
      <c r="K39" s="186">
        <v>0</v>
      </c>
      <c r="L39" s="356">
        <f t="shared" si="2"/>
        <v>0</v>
      </c>
      <c r="M39" s="357">
        <f t="shared" si="3"/>
        <v>0</v>
      </c>
    </row>
    <row r="40" spans="1:13" x14ac:dyDescent="0.2">
      <c r="A40" s="437" t="s">
        <v>388</v>
      </c>
      <c r="B40" s="1131"/>
      <c r="C40" s="186">
        <v>0</v>
      </c>
      <c r="D40" s="186">
        <v>0</v>
      </c>
      <c r="E40" s="356">
        <f t="shared" si="0"/>
        <v>0</v>
      </c>
      <c r="F40" s="186">
        <v>0</v>
      </c>
      <c r="G40" s="186">
        <v>0</v>
      </c>
      <c r="H40" s="356">
        <f t="shared" si="1"/>
        <v>0</v>
      </c>
      <c r="I40" s="186">
        <v>0</v>
      </c>
      <c r="J40" s="186">
        <v>0</v>
      </c>
      <c r="K40" s="186">
        <v>0</v>
      </c>
      <c r="L40" s="356">
        <f t="shared" si="2"/>
        <v>0</v>
      </c>
      <c r="M40" s="357">
        <f t="shared" si="3"/>
        <v>0</v>
      </c>
    </row>
    <row r="41" spans="1:13" x14ac:dyDescent="0.2">
      <c r="A41" s="437" t="s">
        <v>389</v>
      </c>
      <c r="B41" s="1131"/>
      <c r="C41" s="186">
        <v>0</v>
      </c>
      <c r="D41" s="186">
        <v>0</v>
      </c>
      <c r="E41" s="356">
        <f t="shared" si="0"/>
        <v>0</v>
      </c>
      <c r="F41" s="186">
        <v>0</v>
      </c>
      <c r="G41" s="186">
        <v>0</v>
      </c>
      <c r="H41" s="356">
        <f t="shared" si="1"/>
        <v>0</v>
      </c>
      <c r="I41" s="186">
        <v>0</v>
      </c>
      <c r="J41" s="186">
        <v>0</v>
      </c>
      <c r="K41" s="186">
        <v>0</v>
      </c>
      <c r="L41" s="356">
        <f t="shared" si="2"/>
        <v>0</v>
      </c>
      <c r="M41" s="357">
        <f t="shared" si="3"/>
        <v>0</v>
      </c>
    </row>
    <row r="42" spans="1:13" x14ac:dyDescent="0.2">
      <c r="A42" s="437" t="s">
        <v>390</v>
      </c>
      <c r="B42" s="1131"/>
      <c r="C42" s="186">
        <v>0</v>
      </c>
      <c r="D42" s="186">
        <v>0</v>
      </c>
      <c r="E42" s="356">
        <f t="shared" si="0"/>
        <v>0</v>
      </c>
      <c r="F42" s="186">
        <v>0</v>
      </c>
      <c r="G42" s="186">
        <v>0</v>
      </c>
      <c r="H42" s="356">
        <f t="shared" si="1"/>
        <v>0</v>
      </c>
      <c r="I42" s="186">
        <v>0</v>
      </c>
      <c r="J42" s="186">
        <v>0</v>
      </c>
      <c r="K42" s="186">
        <v>0</v>
      </c>
      <c r="L42" s="356">
        <f t="shared" si="2"/>
        <v>0</v>
      </c>
      <c r="M42" s="357">
        <f t="shared" si="3"/>
        <v>0</v>
      </c>
    </row>
    <row r="43" spans="1:13" x14ac:dyDescent="0.2">
      <c r="A43" s="437" t="s">
        <v>391</v>
      </c>
      <c r="B43" s="1131"/>
      <c r="C43" s="186">
        <v>0</v>
      </c>
      <c r="D43" s="186">
        <v>0</v>
      </c>
      <c r="E43" s="356">
        <f t="shared" si="0"/>
        <v>0</v>
      </c>
      <c r="F43" s="186">
        <v>0</v>
      </c>
      <c r="G43" s="186">
        <v>0</v>
      </c>
      <c r="H43" s="356">
        <f t="shared" si="1"/>
        <v>0</v>
      </c>
      <c r="I43" s="186">
        <v>0</v>
      </c>
      <c r="J43" s="186">
        <v>0</v>
      </c>
      <c r="K43" s="186">
        <v>0</v>
      </c>
      <c r="L43" s="356">
        <f t="shared" si="2"/>
        <v>0</v>
      </c>
      <c r="M43" s="357">
        <f t="shared" si="3"/>
        <v>0</v>
      </c>
    </row>
    <row r="44" spans="1:13" x14ac:dyDescent="0.2">
      <c r="A44" s="437" t="s">
        <v>392</v>
      </c>
      <c r="B44" s="1131"/>
      <c r="C44" s="186">
        <v>0</v>
      </c>
      <c r="D44" s="186">
        <v>0</v>
      </c>
      <c r="E44" s="356">
        <f t="shared" si="0"/>
        <v>0</v>
      </c>
      <c r="F44" s="186">
        <v>0</v>
      </c>
      <c r="G44" s="186">
        <v>0</v>
      </c>
      <c r="H44" s="356">
        <f t="shared" si="1"/>
        <v>0</v>
      </c>
      <c r="I44" s="186">
        <v>0</v>
      </c>
      <c r="J44" s="186">
        <v>0</v>
      </c>
      <c r="K44" s="186">
        <v>0</v>
      </c>
      <c r="L44" s="356">
        <f t="shared" si="2"/>
        <v>0</v>
      </c>
      <c r="M44" s="357">
        <f t="shared" si="3"/>
        <v>0</v>
      </c>
    </row>
    <row r="45" spans="1:13" x14ac:dyDescent="0.2">
      <c r="A45" s="437" t="s">
        <v>393</v>
      </c>
      <c r="B45" s="1131"/>
      <c r="C45" s="186">
        <v>0</v>
      </c>
      <c r="D45" s="186">
        <v>0</v>
      </c>
      <c r="E45" s="356">
        <f t="shared" si="0"/>
        <v>0</v>
      </c>
      <c r="F45" s="186">
        <v>0</v>
      </c>
      <c r="G45" s="186">
        <v>0</v>
      </c>
      <c r="H45" s="356">
        <f t="shared" si="1"/>
        <v>0</v>
      </c>
      <c r="I45" s="186">
        <v>0</v>
      </c>
      <c r="J45" s="186">
        <v>0</v>
      </c>
      <c r="K45" s="186">
        <v>0</v>
      </c>
      <c r="L45" s="356">
        <f t="shared" si="2"/>
        <v>0</v>
      </c>
      <c r="M45" s="357">
        <f t="shared" si="3"/>
        <v>0</v>
      </c>
    </row>
    <row r="46" spans="1:13" x14ac:dyDescent="0.2">
      <c r="A46" s="437" t="s">
        <v>394</v>
      </c>
      <c r="B46" s="1131"/>
      <c r="C46" s="186">
        <v>0</v>
      </c>
      <c r="D46" s="186">
        <v>0</v>
      </c>
      <c r="E46" s="356">
        <f t="shared" si="0"/>
        <v>0</v>
      </c>
      <c r="F46" s="186">
        <v>0</v>
      </c>
      <c r="G46" s="186">
        <v>0</v>
      </c>
      <c r="H46" s="356">
        <f t="shared" si="1"/>
        <v>0</v>
      </c>
      <c r="I46" s="186">
        <v>0</v>
      </c>
      <c r="J46" s="186">
        <v>0</v>
      </c>
      <c r="K46" s="186">
        <v>0</v>
      </c>
      <c r="L46" s="356">
        <f t="shared" si="2"/>
        <v>0</v>
      </c>
      <c r="M46" s="357">
        <f t="shared" si="3"/>
        <v>0</v>
      </c>
    </row>
    <row r="47" spans="1:13" x14ac:dyDescent="0.2">
      <c r="A47" s="437" t="s">
        <v>292</v>
      </c>
      <c r="B47" s="1131"/>
      <c r="C47" s="186">
        <v>0</v>
      </c>
      <c r="D47" s="186">
        <v>0</v>
      </c>
      <c r="E47" s="356">
        <f t="shared" si="0"/>
        <v>0</v>
      </c>
      <c r="F47" s="186">
        <v>0</v>
      </c>
      <c r="G47" s="186">
        <v>0</v>
      </c>
      <c r="H47" s="356">
        <f t="shared" si="1"/>
        <v>0</v>
      </c>
      <c r="I47" s="186">
        <v>0</v>
      </c>
      <c r="J47" s="186">
        <v>0</v>
      </c>
      <c r="K47" s="186">
        <v>0</v>
      </c>
      <c r="L47" s="356">
        <f t="shared" si="2"/>
        <v>0</v>
      </c>
      <c r="M47" s="357">
        <f t="shared" si="3"/>
        <v>0</v>
      </c>
    </row>
    <row r="48" spans="1:13" x14ac:dyDescent="0.2">
      <c r="A48" s="437" t="s">
        <v>395</v>
      </c>
      <c r="B48" s="1131"/>
      <c r="C48" s="186">
        <v>0</v>
      </c>
      <c r="D48" s="186">
        <v>0</v>
      </c>
      <c r="E48" s="356">
        <f t="shared" si="0"/>
        <v>0</v>
      </c>
      <c r="F48" s="186">
        <v>0</v>
      </c>
      <c r="G48" s="186">
        <v>0</v>
      </c>
      <c r="H48" s="356">
        <f t="shared" si="1"/>
        <v>0</v>
      </c>
      <c r="I48" s="186">
        <v>0</v>
      </c>
      <c r="J48" s="186">
        <v>0</v>
      </c>
      <c r="K48" s="186">
        <v>0</v>
      </c>
      <c r="L48" s="356">
        <f t="shared" si="2"/>
        <v>0</v>
      </c>
      <c r="M48" s="357">
        <f t="shared" si="3"/>
        <v>0</v>
      </c>
    </row>
    <row r="49" spans="1:13" x14ac:dyDescent="0.2">
      <c r="A49" s="437" t="s">
        <v>396</v>
      </c>
      <c r="B49" s="1131"/>
      <c r="C49" s="186">
        <v>0</v>
      </c>
      <c r="D49" s="186">
        <v>0</v>
      </c>
      <c r="E49" s="356">
        <f t="shared" si="0"/>
        <v>0</v>
      </c>
      <c r="F49" s="186">
        <v>0</v>
      </c>
      <c r="G49" s="186">
        <v>0</v>
      </c>
      <c r="H49" s="356">
        <f t="shared" si="1"/>
        <v>0</v>
      </c>
      <c r="I49" s="186">
        <v>0</v>
      </c>
      <c r="J49" s="186">
        <v>0</v>
      </c>
      <c r="K49" s="186">
        <v>0</v>
      </c>
      <c r="L49" s="356">
        <f t="shared" si="2"/>
        <v>0</v>
      </c>
      <c r="M49" s="357">
        <f t="shared" si="3"/>
        <v>0</v>
      </c>
    </row>
    <row r="50" spans="1:13" x14ac:dyDescent="0.2">
      <c r="A50" s="437" t="s">
        <v>397</v>
      </c>
      <c r="B50" s="1131"/>
      <c r="C50" s="186">
        <v>0</v>
      </c>
      <c r="D50" s="186">
        <v>0</v>
      </c>
      <c r="E50" s="356">
        <f t="shared" si="0"/>
        <v>0</v>
      </c>
      <c r="F50" s="186">
        <v>0</v>
      </c>
      <c r="G50" s="186">
        <v>0</v>
      </c>
      <c r="H50" s="356">
        <f t="shared" si="1"/>
        <v>0</v>
      </c>
      <c r="I50" s="186">
        <v>0</v>
      </c>
      <c r="J50" s="186">
        <v>0</v>
      </c>
      <c r="K50" s="186">
        <v>0</v>
      </c>
      <c r="L50" s="356">
        <f t="shared" si="2"/>
        <v>0</v>
      </c>
      <c r="M50" s="357">
        <f t="shared" si="3"/>
        <v>0</v>
      </c>
    </row>
    <row r="51" spans="1:13" x14ac:dyDescent="0.2">
      <c r="A51" s="437" t="s">
        <v>398</v>
      </c>
      <c r="B51" s="1131"/>
      <c r="C51" s="186">
        <v>0</v>
      </c>
      <c r="D51" s="186">
        <v>0</v>
      </c>
      <c r="E51" s="356">
        <f t="shared" si="0"/>
        <v>0</v>
      </c>
      <c r="F51" s="186">
        <v>0</v>
      </c>
      <c r="G51" s="186">
        <v>0</v>
      </c>
      <c r="H51" s="356">
        <f t="shared" si="1"/>
        <v>0</v>
      </c>
      <c r="I51" s="186">
        <v>0</v>
      </c>
      <c r="J51" s="186">
        <v>0</v>
      </c>
      <c r="K51" s="186">
        <v>0</v>
      </c>
      <c r="L51" s="356">
        <f t="shared" si="2"/>
        <v>0</v>
      </c>
      <c r="M51" s="357">
        <f t="shared" si="3"/>
        <v>0</v>
      </c>
    </row>
    <row r="52" spans="1:13" x14ac:dyDescent="0.2">
      <c r="A52" s="437" t="s">
        <v>399</v>
      </c>
      <c r="B52" s="1131"/>
      <c r="C52" s="186">
        <v>0</v>
      </c>
      <c r="D52" s="186">
        <v>0</v>
      </c>
      <c r="E52" s="356">
        <f t="shared" si="0"/>
        <v>0</v>
      </c>
      <c r="F52" s="186">
        <v>0</v>
      </c>
      <c r="G52" s="186">
        <v>0</v>
      </c>
      <c r="H52" s="356">
        <f t="shared" si="1"/>
        <v>0</v>
      </c>
      <c r="I52" s="186">
        <v>0</v>
      </c>
      <c r="J52" s="186">
        <v>0</v>
      </c>
      <c r="K52" s="186">
        <v>0</v>
      </c>
      <c r="L52" s="356">
        <f t="shared" si="2"/>
        <v>0</v>
      </c>
      <c r="M52" s="357">
        <f t="shared" si="3"/>
        <v>0</v>
      </c>
    </row>
    <row r="53" spans="1:13" x14ac:dyDescent="0.2">
      <c r="A53" s="437" t="s">
        <v>293</v>
      </c>
      <c r="B53" s="1131"/>
      <c r="C53" s="186">
        <v>0</v>
      </c>
      <c r="D53" s="186">
        <v>0</v>
      </c>
      <c r="E53" s="356">
        <f t="shared" si="0"/>
        <v>0</v>
      </c>
      <c r="F53" s="186">
        <v>0</v>
      </c>
      <c r="G53" s="186">
        <v>0</v>
      </c>
      <c r="H53" s="356">
        <f t="shared" si="1"/>
        <v>0</v>
      </c>
      <c r="I53" s="186">
        <v>0</v>
      </c>
      <c r="J53" s="186">
        <v>0</v>
      </c>
      <c r="K53" s="186">
        <v>0</v>
      </c>
      <c r="L53" s="356">
        <f t="shared" si="2"/>
        <v>0</v>
      </c>
      <c r="M53" s="357">
        <f t="shared" si="3"/>
        <v>0</v>
      </c>
    </row>
    <row r="54" spans="1:13" x14ac:dyDescent="0.2">
      <c r="A54" s="437" t="s">
        <v>400</v>
      </c>
      <c r="B54" s="1131"/>
      <c r="C54" s="186">
        <v>0</v>
      </c>
      <c r="D54" s="186">
        <v>0</v>
      </c>
      <c r="E54" s="356">
        <f t="shared" si="0"/>
        <v>0</v>
      </c>
      <c r="F54" s="186">
        <v>0</v>
      </c>
      <c r="G54" s="186">
        <v>0</v>
      </c>
      <c r="H54" s="356">
        <f t="shared" si="1"/>
        <v>0</v>
      </c>
      <c r="I54" s="186">
        <v>0</v>
      </c>
      <c r="J54" s="186">
        <v>0</v>
      </c>
      <c r="K54" s="186">
        <v>0</v>
      </c>
      <c r="L54" s="356">
        <f t="shared" si="2"/>
        <v>0</v>
      </c>
      <c r="M54" s="357">
        <f t="shared" si="3"/>
        <v>0</v>
      </c>
    </row>
    <row r="55" spans="1:13" x14ac:dyDescent="0.2">
      <c r="A55" s="436" t="s">
        <v>401</v>
      </c>
      <c r="B55" s="1131"/>
      <c r="C55" s="186">
        <v>0</v>
      </c>
      <c r="D55" s="186">
        <v>0</v>
      </c>
      <c r="E55" s="356">
        <f t="shared" si="0"/>
        <v>0</v>
      </c>
      <c r="F55" s="186">
        <v>0</v>
      </c>
      <c r="G55" s="186">
        <v>0</v>
      </c>
      <c r="H55" s="356">
        <f t="shared" si="1"/>
        <v>0</v>
      </c>
      <c r="I55" s="186">
        <v>0</v>
      </c>
      <c r="J55" s="186">
        <v>0</v>
      </c>
      <c r="K55" s="186">
        <v>0</v>
      </c>
      <c r="L55" s="356">
        <f t="shared" si="2"/>
        <v>0</v>
      </c>
      <c r="M55" s="357">
        <f t="shared" si="3"/>
        <v>0</v>
      </c>
    </row>
    <row r="56" spans="1:13" x14ac:dyDescent="0.2">
      <c r="A56" s="436" t="s">
        <v>213</v>
      </c>
      <c r="B56" s="1131"/>
      <c r="C56" s="186">
        <v>0</v>
      </c>
      <c r="D56" s="186">
        <v>0</v>
      </c>
      <c r="E56" s="356">
        <f t="shared" si="0"/>
        <v>0</v>
      </c>
      <c r="F56" s="186">
        <v>0</v>
      </c>
      <c r="G56" s="186">
        <v>0</v>
      </c>
      <c r="H56" s="356">
        <f t="shared" si="1"/>
        <v>0</v>
      </c>
      <c r="I56" s="186">
        <v>0</v>
      </c>
      <c r="J56" s="186">
        <v>0</v>
      </c>
      <c r="K56" s="186">
        <v>0</v>
      </c>
      <c r="L56" s="356">
        <f t="shared" si="2"/>
        <v>0</v>
      </c>
      <c r="M56" s="357">
        <f t="shared" si="3"/>
        <v>0</v>
      </c>
    </row>
    <row r="57" spans="1:13" x14ac:dyDescent="0.2">
      <c r="A57" s="436" t="s">
        <v>223</v>
      </c>
      <c r="B57" s="1131"/>
      <c r="C57" s="186">
        <v>0</v>
      </c>
      <c r="D57" s="186">
        <v>0</v>
      </c>
      <c r="E57" s="356">
        <f t="shared" si="0"/>
        <v>0</v>
      </c>
      <c r="F57" s="186">
        <v>0</v>
      </c>
      <c r="G57" s="186">
        <v>0</v>
      </c>
      <c r="H57" s="356">
        <f t="shared" si="1"/>
        <v>0</v>
      </c>
      <c r="I57" s="186">
        <v>0</v>
      </c>
      <c r="J57" s="186">
        <v>0</v>
      </c>
      <c r="K57" s="186">
        <v>0</v>
      </c>
      <c r="L57" s="356">
        <f t="shared" si="2"/>
        <v>0</v>
      </c>
      <c r="M57" s="357">
        <f t="shared" si="3"/>
        <v>0</v>
      </c>
    </row>
    <row r="58" spans="1:13" x14ac:dyDescent="0.2">
      <c r="A58" s="436" t="s">
        <v>219</v>
      </c>
      <c r="B58" s="1131"/>
      <c r="C58" s="186">
        <v>0</v>
      </c>
      <c r="D58" s="186">
        <v>0</v>
      </c>
      <c r="E58" s="356">
        <f t="shared" si="0"/>
        <v>0</v>
      </c>
      <c r="F58" s="186">
        <v>0</v>
      </c>
      <c r="G58" s="186">
        <v>0</v>
      </c>
      <c r="H58" s="356">
        <f t="shared" si="1"/>
        <v>0</v>
      </c>
      <c r="I58" s="186">
        <v>0</v>
      </c>
      <c r="J58" s="186">
        <v>0</v>
      </c>
      <c r="K58" s="186">
        <v>0</v>
      </c>
      <c r="L58" s="356">
        <f t="shared" si="2"/>
        <v>0</v>
      </c>
      <c r="M58" s="357">
        <f t="shared" si="3"/>
        <v>0</v>
      </c>
    </row>
    <row r="59" spans="1:13" x14ac:dyDescent="0.2">
      <c r="A59" s="436" t="s">
        <v>220</v>
      </c>
      <c r="B59" s="1131"/>
      <c r="C59" s="186">
        <v>0</v>
      </c>
      <c r="D59" s="186">
        <v>0</v>
      </c>
      <c r="E59" s="356">
        <f t="shared" si="0"/>
        <v>0</v>
      </c>
      <c r="F59" s="186">
        <v>0</v>
      </c>
      <c r="G59" s="186">
        <v>0</v>
      </c>
      <c r="H59" s="356">
        <f t="shared" si="1"/>
        <v>0</v>
      </c>
      <c r="I59" s="186">
        <v>0</v>
      </c>
      <c r="J59" s="186">
        <v>0</v>
      </c>
      <c r="K59" s="186">
        <v>0</v>
      </c>
      <c r="L59" s="356">
        <f t="shared" si="2"/>
        <v>0</v>
      </c>
      <c r="M59" s="357">
        <f t="shared" si="3"/>
        <v>0</v>
      </c>
    </row>
    <row r="60" spans="1:13" x14ac:dyDescent="0.2">
      <c r="A60" s="436" t="s">
        <v>402</v>
      </c>
      <c r="B60" s="1131"/>
      <c r="C60" s="187">
        <v>0</v>
      </c>
      <c r="D60" s="186">
        <v>0</v>
      </c>
      <c r="E60" s="356">
        <f t="shared" si="0"/>
        <v>0</v>
      </c>
      <c r="F60" s="186">
        <v>0</v>
      </c>
      <c r="G60" s="186">
        <v>0</v>
      </c>
      <c r="H60" s="356">
        <f t="shared" si="1"/>
        <v>0</v>
      </c>
      <c r="I60" s="186">
        <v>0</v>
      </c>
      <c r="J60" s="186">
        <v>0</v>
      </c>
      <c r="K60" s="186">
        <v>0</v>
      </c>
      <c r="L60" s="356">
        <f t="shared" si="2"/>
        <v>0</v>
      </c>
      <c r="M60" s="357">
        <f t="shared" si="3"/>
        <v>0</v>
      </c>
    </row>
    <row r="61" spans="1:13" x14ac:dyDescent="0.2">
      <c r="A61" s="436" t="s">
        <v>216</v>
      </c>
      <c r="B61" s="1131"/>
      <c r="C61" s="187">
        <v>0</v>
      </c>
      <c r="D61" s="186">
        <v>0</v>
      </c>
      <c r="E61" s="356">
        <f t="shared" si="0"/>
        <v>0</v>
      </c>
      <c r="F61" s="186">
        <v>0</v>
      </c>
      <c r="G61" s="186">
        <v>0</v>
      </c>
      <c r="H61" s="356">
        <f t="shared" si="1"/>
        <v>0</v>
      </c>
      <c r="I61" s="186">
        <v>0</v>
      </c>
      <c r="J61" s="186">
        <v>0</v>
      </c>
      <c r="K61" s="186">
        <v>0</v>
      </c>
      <c r="L61" s="356">
        <f t="shared" si="2"/>
        <v>0</v>
      </c>
      <c r="M61" s="357">
        <f t="shared" si="3"/>
        <v>0</v>
      </c>
    </row>
    <row r="62" spans="1:13" x14ac:dyDescent="0.2">
      <c r="A62" s="436" t="s">
        <v>214</v>
      </c>
      <c r="B62" s="1131"/>
      <c r="C62" s="187">
        <v>0</v>
      </c>
      <c r="D62" s="186">
        <v>0</v>
      </c>
      <c r="E62" s="356">
        <f t="shared" si="0"/>
        <v>0</v>
      </c>
      <c r="F62" s="186">
        <v>0</v>
      </c>
      <c r="G62" s="186">
        <v>0</v>
      </c>
      <c r="H62" s="356">
        <f t="shared" si="1"/>
        <v>0</v>
      </c>
      <c r="I62" s="186">
        <v>0</v>
      </c>
      <c r="J62" s="186">
        <v>0</v>
      </c>
      <c r="K62" s="186">
        <v>0</v>
      </c>
      <c r="L62" s="356">
        <f t="shared" si="2"/>
        <v>0</v>
      </c>
      <c r="M62" s="357">
        <f t="shared" si="3"/>
        <v>0</v>
      </c>
    </row>
    <row r="63" spans="1:13" x14ac:dyDescent="0.2">
      <c r="A63" s="436" t="s">
        <v>403</v>
      </c>
      <c r="B63" s="1131"/>
      <c r="C63" s="187">
        <v>0</v>
      </c>
      <c r="D63" s="186">
        <v>0</v>
      </c>
      <c r="E63" s="356">
        <f t="shared" si="0"/>
        <v>0</v>
      </c>
      <c r="F63" s="186">
        <v>0</v>
      </c>
      <c r="G63" s="186">
        <v>0</v>
      </c>
      <c r="H63" s="356">
        <f t="shared" si="1"/>
        <v>0</v>
      </c>
      <c r="I63" s="186">
        <v>0</v>
      </c>
      <c r="J63" s="186">
        <v>0</v>
      </c>
      <c r="K63" s="186">
        <v>0</v>
      </c>
      <c r="L63" s="356">
        <f t="shared" si="2"/>
        <v>0</v>
      </c>
      <c r="M63" s="357">
        <f t="shared" si="3"/>
        <v>0</v>
      </c>
    </row>
    <row r="64" spans="1:13" x14ac:dyDescent="0.2">
      <c r="A64" s="436" t="s">
        <v>404</v>
      </c>
      <c r="B64" s="1131"/>
      <c r="C64" s="187">
        <v>0</v>
      </c>
      <c r="D64" s="186">
        <v>0</v>
      </c>
      <c r="E64" s="356">
        <f t="shared" si="0"/>
        <v>0</v>
      </c>
      <c r="F64" s="186">
        <v>0</v>
      </c>
      <c r="G64" s="186">
        <v>0</v>
      </c>
      <c r="H64" s="356">
        <f t="shared" si="1"/>
        <v>0</v>
      </c>
      <c r="I64" s="186">
        <v>0</v>
      </c>
      <c r="J64" s="186">
        <v>0</v>
      </c>
      <c r="K64" s="186">
        <v>0</v>
      </c>
      <c r="L64" s="356">
        <f t="shared" si="2"/>
        <v>0</v>
      </c>
      <c r="M64" s="357">
        <f t="shared" si="3"/>
        <v>0</v>
      </c>
    </row>
    <row r="65" spans="1:13" x14ac:dyDescent="0.2">
      <c r="A65" s="436" t="s">
        <v>217</v>
      </c>
      <c r="B65" s="1131"/>
      <c r="C65" s="187">
        <v>0</v>
      </c>
      <c r="D65" s="186">
        <v>0</v>
      </c>
      <c r="E65" s="356">
        <f t="shared" si="0"/>
        <v>0</v>
      </c>
      <c r="F65" s="186">
        <v>0</v>
      </c>
      <c r="G65" s="186">
        <v>0</v>
      </c>
      <c r="H65" s="356">
        <f t="shared" si="1"/>
        <v>0</v>
      </c>
      <c r="I65" s="186">
        <v>0</v>
      </c>
      <c r="J65" s="186">
        <v>0</v>
      </c>
      <c r="K65" s="186">
        <v>0</v>
      </c>
      <c r="L65" s="356">
        <f t="shared" si="2"/>
        <v>0</v>
      </c>
      <c r="M65" s="357">
        <f t="shared" si="3"/>
        <v>0</v>
      </c>
    </row>
    <row r="66" spans="1:13" x14ac:dyDescent="0.2">
      <c r="A66" s="436" t="s">
        <v>405</v>
      </c>
      <c r="B66" s="1131"/>
      <c r="C66" s="187">
        <v>0</v>
      </c>
      <c r="D66" s="186">
        <v>0</v>
      </c>
      <c r="E66" s="356">
        <f t="shared" si="0"/>
        <v>0</v>
      </c>
      <c r="F66" s="186">
        <v>0</v>
      </c>
      <c r="G66" s="186">
        <v>0</v>
      </c>
      <c r="H66" s="356">
        <f t="shared" si="1"/>
        <v>0</v>
      </c>
      <c r="I66" s="186">
        <v>0</v>
      </c>
      <c r="J66" s="186">
        <v>0</v>
      </c>
      <c r="K66" s="186">
        <v>0</v>
      </c>
      <c r="L66" s="356">
        <f t="shared" si="2"/>
        <v>0</v>
      </c>
      <c r="M66" s="357">
        <f t="shared" si="3"/>
        <v>0</v>
      </c>
    </row>
    <row r="67" spans="1:13" x14ac:dyDescent="0.2">
      <c r="A67" s="436" t="s">
        <v>406</v>
      </c>
      <c r="B67" s="1131"/>
      <c r="C67" s="187">
        <v>0</v>
      </c>
      <c r="D67" s="186">
        <v>0</v>
      </c>
      <c r="E67" s="356">
        <f t="shared" si="0"/>
        <v>0</v>
      </c>
      <c r="F67" s="186">
        <v>0</v>
      </c>
      <c r="G67" s="186">
        <v>0</v>
      </c>
      <c r="H67" s="356">
        <f t="shared" si="1"/>
        <v>0</v>
      </c>
      <c r="I67" s="186">
        <v>0</v>
      </c>
      <c r="J67" s="186">
        <v>0</v>
      </c>
      <c r="K67" s="186">
        <v>0</v>
      </c>
      <c r="L67" s="356">
        <f t="shared" si="2"/>
        <v>0</v>
      </c>
      <c r="M67" s="357">
        <f t="shared" si="3"/>
        <v>0</v>
      </c>
    </row>
    <row r="68" spans="1:13" x14ac:dyDescent="0.2">
      <c r="A68" s="436" t="s">
        <v>215</v>
      </c>
      <c r="B68" s="1131"/>
      <c r="C68" s="187">
        <v>0</v>
      </c>
      <c r="D68" s="186">
        <v>0</v>
      </c>
      <c r="E68" s="356">
        <f t="shared" si="0"/>
        <v>0</v>
      </c>
      <c r="F68" s="186">
        <v>0</v>
      </c>
      <c r="G68" s="186">
        <v>0</v>
      </c>
      <c r="H68" s="356">
        <f t="shared" si="1"/>
        <v>0</v>
      </c>
      <c r="I68" s="186">
        <v>0</v>
      </c>
      <c r="J68" s="186">
        <v>0</v>
      </c>
      <c r="K68" s="186">
        <v>0</v>
      </c>
      <c r="L68" s="356">
        <f t="shared" si="2"/>
        <v>0</v>
      </c>
      <c r="M68" s="357">
        <f t="shared" si="3"/>
        <v>0</v>
      </c>
    </row>
    <row r="69" spans="1:13" x14ac:dyDescent="0.2">
      <c r="A69" s="436" t="s">
        <v>407</v>
      </c>
      <c r="B69" s="1131"/>
      <c r="C69" s="187">
        <v>0</v>
      </c>
      <c r="D69" s="186">
        <v>0</v>
      </c>
      <c r="E69" s="356">
        <f t="shared" si="0"/>
        <v>0</v>
      </c>
      <c r="F69" s="186">
        <v>0</v>
      </c>
      <c r="G69" s="186">
        <v>0</v>
      </c>
      <c r="H69" s="356">
        <f t="shared" si="1"/>
        <v>0</v>
      </c>
      <c r="I69" s="186">
        <v>0</v>
      </c>
      <c r="J69" s="186">
        <v>0</v>
      </c>
      <c r="K69" s="186">
        <v>0</v>
      </c>
      <c r="L69" s="356">
        <f t="shared" si="2"/>
        <v>0</v>
      </c>
      <c r="M69" s="357">
        <f t="shared" si="3"/>
        <v>0</v>
      </c>
    </row>
    <row r="70" spans="1:13" x14ac:dyDescent="0.2">
      <c r="A70" s="436" t="s">
        <v>218</v>
      </c>
      <c r="B70" s="1131"/>
      <c r="C70" s="187">
        <v>0</v>
      </c>
      <c r="D70" s="186">
        <v>0</v>
      </c>
      <c r="E70" s="356">
        <f t="shared" si="0"/>
        <v>0</v>
      </c>
      <c r="F70" s="186">
        <v>0</v>
      </c>
      <c r="G70" s="186">
        <v>0</v>
      </c>
      <c r="H70" s="356">
        <f t="shared" si="1"/>
        <v>0</v>
      </c>
      <c r="I70" s="186">
        <v>0</v>
      </c>
      <c r="J70" s="186">
        <v>0</v>
      </c>
      <c r="K70" s="186">
        <v>0</v>
      </c>
      <c r="L70" s="356">
        <f t="shared" si="2"/>
        <v>0</v>
      </c>
      <c r="M70" s="357">
        <f t="shared" si="3"/>
        <v>0</v>
      </c>
    </row>
    <row r="71" spans="1:13" ht="13.5" thickBot="1" x14ac:dyDescent="0.25">
      <c r="A71" s="438" t="s">
        <v>221</v>
      </c>
      <c r="B71" s="1131"/>
      <c r="C71" s="187">
        <v>0</v>
      </c>
      <c r="D71" s="186">
        <v>0</v>
      </c>
      <c r="E71" s="356">
        <f t="shared" si="0"/>
        <v>0</v>
      </c>
      <c r="F71" s="186">
        <v>0</v>
      </c>
      <c r="G71" s="186">
        <v>0</v>
      </c>
      <c r="H71" s="356">
        <f t="shared" si="1"/>
        <v>0</v>
      </c>
      <c r="I71" s="186">
        <v>0</v>
      </c>
      <c r="J71" s="186">
        <v>0</v>
      </c>
      <c r="K71" s="186">
        <v>0</v>
      </c>
      <c r="L71" s="356">
        <f t="shared" si="2"/>
        <v>0</v>
      </c>
      <c r="M71" s="357">
        <f>+E71+H71+I71+L71</f>
        <v>0</v>
      </c>
    </row>
    <row r="72" spans="1:13" x14ac:dyDescent="0.2">
      <c r="A72" s="922"/>
      <c r="B72" s="923"/>
      <c r="C72" s="924"/>
      <c r="D72" s="924"/>
      <c r="E72" s="924"/>
      <c r="F72" s="924"/>
      <c r="G72" s="924"/>
      <c r="H72" s="924"/>
      <c r="I72" s="924"/>
      <c r="J72" s="925"/>
      <c r="K72" s="925"/>
      <c r="L72" s="925"/>
      <c r="M72" s="924"/>
    </row>
    <row r="73" spans="1:13" x14ac:dyDescent="0.2">
      <c r="A73" s="926" t="s">
        <v>222</v>
      </c>
      <c r="B73" s="927"/>
      <c r="C73" s="928">
        <f t="shared" ref="C73:M73" si="4">SUM(C18:C71)</f>
        <v>0</v>
      </c>
      <c r="D73" s="928">
        <f t="shared" si="4"/>
        <v>0</v>
      </c>
      <c r="E73" s="928">
        <f t="shared" si="4"/>
        <v>0</v>
      </c>
      <c r="F73" s="928">
        <f t="shared" si="4"/>
        <v>0</v>
      </c>
      <c r="G73" s="928">
        <f t="shared" si="4"/>
        <v>0</v>
      </c>
      <c r="H73" s="928">
        <f t="shared" si="4"/>
        <v>0</v>
      </c>
      <c r="I73" s="928">
        <f t="shared" si="4"/>
        <v>0</v>
      </c>
      <c r="J73" s="928">
        <f t="shared" si="4"/>
        <v>0</v>
      </c>
      <c r="K73" s="928">
        <f t="shared" si="4"/>
        <v>0</v>
      </c>
      <c r="L73" s="928">
        <f t="shared" si="4"/>
        <v>0</v>
      </c>
      <c r="M73" s="928">
        <f t="shared" si="4"/>
        <v>0</v>
      </c>
    </row>
    <row r="74" spans="1:13" ht="13.5" thickBot="1" x14ac:dyDescent="0.25">
      <c r="A74" s="929"/>
      <c r="B74" s="930"/>
      <c r="C74" s="931"/>
      <c r="D74" s="931"/>
      <c r="E74" s="931"/>
      <c r="F74" s="931"/>
      <c r="G74" s="931"/>
      <c r="H74" s="931"/>
      <c r="I74" s="931"/>
      <c r="J74" s="932"/>
      <c r="K74" s="932"/>
      <c r="L74" s="932"/>
      <c r="M74" s="933"/>
    </row>
    <row r="75" spans="1:13" s="935" customFormat="1" ht="12" x14ac:dyDescent="0.2">
      <c r="A75" s="934"/>
      <c r="B75" s="934"/>
      <c r="J75" s="936"/>
      <c r="K75" s="936"/>
      <c r="L75" s="936"/>
    </row>
    <row r="76" spans="1:13" s="935" customFormat="1" ht="12" x14ac:dyDescent="0.2">
      <c r="J76" s="936"/>
      <c r="K76" s="936"/>
      <c r="L76" s="936"/>
    </row>
    <row r="77" spans="1:13" ht="13.5" thickBot="1" x14ac:dyDescent="0.25">
      <c r="H77" s="25"/>
      <c r="I77" s="25"/>
      <c r="J77" s="360"/>
      <c r="K77" s="360"/>
      <c r="L77" s="360"/>
    </row>
    <row r="78" spans="1:13" ht="16.149999999999999" customHeight="1" thickBot="1" x14ac:dyDescent="0.25">
      <c r="A78" s="1132" t="str">
        <f>"REALITEIT "&amp;$B$4</f>
        <v>REALITEIT 2025</v>
      </c>
      <c r="B78" s="1133"/>
      <c r="C78" s="1133"/>
      <c r="D78" s="1133"/>
      <c r="E78" s="1133"/>
      <c r="F78" s="1133"/>
      <c r="G78" s="1133"/>
      <c r="H78" s="1133"/>
      <c r="I78" s="1133"/>
      <c r="J78" s="1133"/>
      <c r="K78" s="1133"/>
      <c r="L78" s="1133"/>
      <c r="M78" s="1134"/>
    </row>
    <row r="79" spans="1:13" ht="47.65" customHeight="1" thickBot="1" x14ac:dyDescent="0.25">
      <c r="A79" s="912" t="s">
        <v>210</v>
      </c>
      <c r="B79" s="913" t="s">
        <v>408</v>
      </c>
      <c r="C79" s="914" t="str">
        <f>"Oorspronkelijke meerwaarde op basis van iRAB voor activa einde boekjaar "&amp;$B$4-1</f>
        <v>Oorspronkelijke meerwaarde op basis van iRAB voor activa einde boekjaar 2024</v>
      </c>
      <c r="D79" s="914" t="str">
        <f>"Gecumuleerde afboekingen activa einde boekjaar "&amp;$B$4-1</f>
        <v>Gecumuleerde afboekingen activa einde boekjaar 2024</v>
      </c>
      <c r="E79" s="914" t="str">
        <f>"Nettoboekwaarde meerwaarde op basis van iRAB einde boekjaar "&amp;$B$4-1</f>
        <v>Nettoboekwaarde meerwaarde op basis van iRAB einde boekjaar 2024</v>
      </c>
      <c r="F79" s="1124" t="str">
        <f>"Transfers boekjaar "&amp;$B$4</f>
        <v>Transfers boekjaar 2025</v>
      </c>
      <c r="G79" s="1125"/>
      <c r="H79" s="1126"/>
      <c r="I79" s="914" t="str">
        <f>"Afboekingen boekjaar "&amp;$B$4</f>
        <v>Afboekingen boekjaar 2025</v>
      </c>
      <c r="J79" s="1127" t="str">
        <f>"Desinvesteringen boekjaar "&amp;$B$4</f>
        <v>Desinvesteringen boekjaar 2025</v>
      </c>
      <c r="K79" s="1128"/>
      <c r="L79" s="1129"/>
      <c r="M79" s="914" t="str">
        <f>"Nettoboekwaarde meerwaarde op basis van iRAB einde boekjaar "&amp;$B$4</f>
        <v>Nettoboekwaarde meerwaarde op basis van iRAB einde boekjaar 2025</v>
      </c>
    </row>
    <row r="80" spans="1:13" ht="45.75" customHeight="1" x14ac:dyDescent="0.2">
      <c r="A80" s="915"/>
      <c r="B80" s="916"/>
      <c r="C80" s="917"/>
      <c r="D80" s="917"/>
      <c r="E80" s="917"/>
      <c r="F80" s="917" t="str">
        <f>"Historische aanschaffingswaarde transfers boekjaar "&amp;$B$4</f>
        <v>Historische aanschaffingswaarde transfers boekjaar 2025</v>
      </c>
      <c r="G80" s="917" t="str">
        <f>"Gecumuleerde afboekingen en waardeverminderingen transfers boekjaar "&amp;$B$4</f>
        <v>Gecumuleerde afboekingen en waardeverminderingen transfers boekjaar 2025</v>
      </c>
      <c r="H80" s="917" t="str">
        <f>"Nettoboekwaarde transfers boekjaar "&amp;$B$4</f>
        <v>Nettoboekwaarde transfers boekjaar 2025</v>
      </c>
      <c r="I80" s="917"/>
      <c r="J80" s="917" t="str">
        <f>"Historische aanschaffingswaarde desinvesteringen boekjaar "&amp;$B$4</f>
        <v>Historische aanschaffingswaarde desinvesteringen boekjaar 2025</v>
      </c>
      <c r="K80" s="917" t="str">
        <f>"Gecumuleerde afboekingen en waardeverminderingen desinvesteringen boekjaar "&amp;$B$4</f>
        <v>Gecumuleerde afboekingen en waardeverminderingen desinvesteringen boekjaar 2025</v>
      </c>
      <c r="L80" s="917" t="str">
        <f>"Nettoboekwaarde desinvesteringen boekjaar "&amp;$B$4</f>
        <v>Nettoboekwaarde desinvesteringen boekjaar 2025</v>
      </c>
      <c r="M80" s="917"/>
    </row>
    <row r="81" spans="1:13" ht="13.5" thickBot="1" x14ac:dyDescent="0.25">
      <c r="A81" s="918"/>
      <c r="B81" s="919"/>
      <c r="C81" s="920" t="s">
        <v>4</v>
      </c>
      <c r="D81" s="920" t="s">
        <v>8</v>
      </c>
      <c r="E81" s="920"/>
      <c r="F81" s="920" t="s">
        <v>4</v>
      </c>
      <c r="G81" s="920" t="s">
        <v>8</v>
      </c>
      <c r="H81" s="920"/>
      <c r="I81" s="920" t="s">
        <v>8</v>
      </c>
      <c r="J81" s="920" t="s">
        <v>8</v>
      </c>
      <c r="K81" s="920" t="s">
        <v>4</v>
      </c>
      <c r="L81" s="920"/>
      <c r="M81" s="921"/>
    </row>
    <row r="82" spans="1:13" x14ac:dyDescent="0.2">
      <c r="A82" s="435" t="s">
        <v>211</v>
      </c>
      <c r="B82" s="1130">
        <v>0.02</v>
      </c>
      <c r="C82" s="185">
        <v>0</v>
      </c>
      <c r="D82" s="185">
        <v>0</v>
      </c>
      <c r="E82" s="354">
        <f t="shared" ref="E82:E99" si="5">+C82+D82</f>
        <v>0</v>
      </c>
      <c r="F82" s="185">
        <v>0</v>
      </c>
      <c r="G82" s="185">
        <v>0</v>
      </c>
      <c r="H82" s="354">
        <f t="shared" ref="H82:H86" si="6">+F82+G82</f>
        <v>0</v>
      </c>
      <c r="I82" s="185">
        <v>0</v>
      </c>
      <c r="J82" s="185">
        <v>0</v>
      </c>
      <c r="K82" s="185">
        <v>0</v>
      </c>
      <c r="L82" s="354">
        <f t="shared" ref="L82:L86" si="7">+J82+K82</f>
        <v>0</v>
      </c>
      <c r="M82" s="355">
        <f>+E82+H82+I82+L82</f>
        <v>0</v>
      </c>
    </row>
    <row r="83" spans="1:13" x14ac:dyDescent="0.2">
      <c r="A83" s="436" t="s">
        <v>212</v>
      </c>
      <c r="B83" s="1131"/>
      <c r="C83" s="186">
        <v>0</v>
      </c>
      <c r="D83" s="186">
        <v>0</v>
      </c>
      <c r="E83" s="356">
        <f t="shared" si="5"/>
        <v>0</v>
      </c>
      <c r="F83" s="186">
        <v>0</v>
      </c>
      <c r="G83" s="186">
        <v>0</v>
      </c>
      <c r="H83" s="356">
        <f t="shared" si="6"/>
        <v>0</v>
      </c>
      <c r="I83" s="186">
        <v>0</v>
      </c>
      <c r="J83" s="186">
        <v>0</v>
      </c>
      <c r="K83" s="186">
        <v>0</v>
      </c>
      <c r="L83" s="356">
        <f t="shared" si="7"/>
        <v>0</v>
      </c>
      <c r="M83" s="357">
        <f t="shared" ref="M83:M87" si="8">+E83+H83+I83+L83</f>
        <v>0</v>
      </c>
    </row>
    <row r="84" spans="1:13" x14ac:dyDescent="0.2">
      <c r="A84" s="436" t="s">
        <v>370</v>
      </c>
      <c r="B84" s="1131"/>
      <c r="C84" s="186">
        <v>0</v>
      </c>
      <c r="D84" s="186">
        <v>0</v>
      </c>
      <c r="E84" s="356">
        <f t="shared" si="5"/>
        <v>0</v>
      </c>
      <c r="F84" s="186">
        <v>0</v>
      </c>
      <c r="G84" s="186">
        <v>0</v>
      </c>
      <c r="H84" s="356">
        <f t="shared" si="6"/>
        <v>0</v>
      </c>
      <c r="I84" s="186">
        <v>0</v>
      </c>
      <c r="J84" s="186">
        <v>0</v>
      </c>
      <c r="K84" s="186">
        <v>0</v>
      </c>
      <c r="L84" s="356">
        <f t="shared" si="7"/>
        <v>0</v>
      </c>
      <c r="M84" s="357">
        <f t="shared" si="8"/>
        <v>0</v>
      </c>
    </row>
    <row r="85" spans="1:13" x14ac:dyDescent="0.2">
      <c r="A85" s="437" t="s">
        <v>371</v>
      </c>
      <c r="B85" s="1131"/>
      <c r="C85" s="186">
        <v>0</v>
      </c>
      <c r="D85" s="186">
        <v>0</v>
      </c>
      <c r="E85" s="356">
        <f t="shared" si="5"/>
        <v>0</v>
      </c>
      <c r="F85" s="186">
        <v>0</v>
      </c>
      <c r="G85" s="186">
        <v>0</v>
      </c>
      <c r="H85" s="356">
        <f t="shared" si="6"/>
        <v>0</v>
      </c>
      <c r="I85" s="186">
        <v>0</v>
      </c>
      <c r="J85" s="186">
        <v>0</v>
      </c>
      <c r="K85" s="186">
        <v>0</v>
      </c>
      <c r="L85" s="356">
        <f t="shared" si="7"/>
        <v>0</v>
      </c>
      <c r="M85" s="357">
        <f t="shared" si="8"/>
        <v>0</v>
      </c>
    </row>
    <row r="86" spans="1:13" x14ac:dyDescent="0.2">
      <c r="A86" s="437" t="s">
        <v>372</v>
      </c>
      <c r="B86" s="1131"/>
      <c r="C86" s="186">
        <v>0</v>
      </c>
      <c r="D86" s="186">
        <v>0</v>
      </c>
      <c r="E86" s="356">
        <f t="shared" si="5"/>
        <v>0</v>
      </c>
      <c r="F86" s="186">
        <v>0</v>
      </c>
      <c r="G86" s="186">
        <v>0</v>
      </c>
      <c r="H86" s="356">
        <f t="shared" si="6"/>
        <v>0</v>
      </c>
      <c r="I86" s="186">
        <v>0</v>
      </c>
      <c r="J86" s="186">
        <v>0</v>
      </c>
      <c r="K86" s="186">
        <v>0</v>
      </c>
      <c r="L86" s="356">
        <f t="shared" si="7"/>
        <v>0</v>
      </c>
      <c r="M86" s="357">
        <f t="shared" si="8"/>
        <v>0</v>
      </c>
    </row>
    <row r="87" spans="1:13" x14ac:dyDescent="0.2">
      <c r="A87" s="437" t="s">
        <v>373</v>
      </c>
      <c r="B87" s="1131"/>
      <c r="C87" s="186">
        <v>0</v>
      </c>
      <c r="D87" s="186">
        <v>0</v>
      </c>
      <c r="E87" s="356">
        <f t="shared" si="5"/>
        <v>0</v>
      </c>
      <c r="F87" s="186">
        <v>0</v>
      </c>
      <c r="G87" s="186">
        <v>0</v>
      </c>
      <c r="H87" s="356">
        <f>+F87+G87</f>
        <v>0</v>
      </c>
      <c r="I87" s="186">
        <v>0</v>
      </c>
      <c r="J87" s="186">
        <v>0</v>
      </c>
      <c r="K87" s="186">
        <v>0</v>
      </c>
      <c r="L87" s="356">
        <f>+J87+K87</f>
        <v>0</v>
      </c>
      <c r="M87" s="357">
        <f t="shared" si="8"/>
        <v>0</v>
      </c>
    </row>
    <row r="88" spans="1:13" x14ac:dyDescent="0.2">
      <c r="A88" s="437" t="s">
        <v>374</v>
      </c>
      <c r="B88" s="1131"/>
      <c r="C88" s="186">
        <v>0</v>
      </c>
      <c r="D88" s="186">
        <v>0</v>
      </c>
      <c r="E88" s="356">
        <f t="shared" si="5"/>
        <v>0</v>
      </c>
      <c r="F88" s="186">
        <v>0</v>
      </c>
      <c r="G88" s="186">
        <v>0</v>
      </c>
      <c r="H88" s="356">
        <f t="shared" ref="H88:H99" si="9">+F88+G88</f>
        <v>0</v>
      </c>
      <c r="I88" s="186">
        <v>0</v>
      </c>
      <c r="J88" s="186">
        <v>0</v>
      </c>
      <c r="K88" s="186">
        <v>0</v>
      </c>
      <c r="L88" s="356">
        <f t="shared" ref="L88:L89" si="10">+J88+K88</f>
        <v>0</v>
      </c>
      <c r="M88" s="357">
        <f>+E88+H88+I88+L88</f>
        <v>0</v>
      </c>
    </row>
    <row r="89" spans="1:13" x14ac:dyDescent="0.2">
      <c r="A89" s="437" t="s">
        <v>375</v>
      </c>
      <c r="B89" s="1131"/>
      <c r="C89" s="186">
        <v>0</v>
      </c>
      <c r="D89" s="186">
        <v>0</v>
      </c>
      <c r="E89" s="356">
        <f t="shared" si="5"/>
        <v>0</v>
      </c>
      <c r="F89" s="186">
        <v>0</v>
      </c>
      <c r="G89" s="186">
        <v>0</v>
      </c>
      <c r="H89" s="356">
        <f t="shared" si="9"/>
        <v>0</v>
      </c>
      <c r="I89" s="186">
        <v>0</v>
      </c>
      <c r="J89" s="186">
        <v>0</v>
      </c>
      <c r="K89" s="186">
        <v>0</v>
      </c>
      <c r="L89" s="356">
        <f t="shared" si="10"/>
        <v>0</v>
      </c>
      <c r="M89" s="357">
        <f t="shared" ref="M89:M134" si="11">+E89+H89+I89+L89</f>
        <v>0</v>
      </c>
    </row>
    <row r="90" spans="1:13" x14ac:dyDescent="0.2">
      <c r="A90" s="437" t="s">
        <v>376</v>
      </c>
      <c r="B90" s="1131"/>
      <c r="C90" s="186">
        <v>0</v>
      </c>
      <c r="D90" s="186">
        <v>0</v>
      </c>
      <c r="E90" s="356">
        <f t="shared" si="5"/>
        <v>0</v>
      </c>
      <c r="F90" s="186">
        <v>0</v>
      </c>
      <c r="G90" s="186">
        <v>0</v>
      </c>
      <c r="H90" s="356">
        <f t="shared" si="9"/>
        <v>0</v>
      </c>
      <c r="I90" s="186">
        <v>0</v>
      </c>
      <c r="J90" s="186">
        <v>0</v>
      </c>
      <c r="K90" s="186">
        <v>0</v>
      </c>
      <c r="L90" s="356">
        <f>+J90+K90</f>
        <v>0</v>
      </c>
      <c r="M90" s="357">
        <f t="shared" si="11"/>
        <v>0</v>
      </c>
    </row>
    <row r="91" spans="1:13" x14ac:dyDescent="0.2">
      <c r="A91" s="437" t="s">
        <v>290</v>
      </c>
      <c r="B91" s="1131"/>
      <c r="C91" s="186">
        <v>0</v>
      </c>
      <c r="D91" s="186">
        <v>0</v>
      </c>
      <c r="E91" s="356">
        <f t="shared" si="5"/>
        <v>0</v>
      </c>
      <c r="F91" s="186">
        <v>0</v>
      </c>
      <c r="G91" s="186">
        <v>0</v>
      </c>
      <c r="H91" s="356">
        <f t="shared" si="9"/>
        <v>0</v>
      </c>
      <c r="I91" s="186">
        <v>0</v>
      </c>
      <c r="J91" s="186">
        <v>0</v>
      </c>
      <c r="K91" s="186">
        <v>0</v>
      </c>
      <c r="L91" s="356">
        <f t="shared" ref="L91:L99" si="12">+J91+K91</f>
        <v>0</v>
      </c>
      <c r="M91" s="357">
        <f t="shared" si="11"/>
        <v>0</v>
      </c>
    </row>
    <row r="92" spans="1:13" x14ac:dyDescent="0.2">
      <c r="A92" s="437" t="s">
        <v>377</v>
      </c>
      <c r="B92" s="1131"/>
      <c r="C92" s="186">
        <v>0</v>
      </c>
      <c r="D92" s="186">
        <v>0</v>
      </c>
      <c r="E92" s="356">
        <f t="shared" si="5"/>
        <v>0</v>
      </c>
      <c r="F92" s="186">
        <v>0</v>
      </c>
      <c r="G92" s="186">
        <v>0</v>
      </c>
      <c r="H92" s="356">
        <f t="shared" si="9"/>
        <v>0</v>
      </c>
      <c r="I92" s="186">
        <v>0</v>
      </c>
      <c r="J92" s="186">
        <v>0</v>
      </c>
      <c r="K92" s="186">
        <v>0</v>
      </c>
      <c r="L92" s="356">
        <f t="shared" si="12"/>
        <v>0</v>
      </c>
      <c r="M92" s="357">
        <f t="shared" si="11"/>
        <v>0</v>
      </c>
    </row>
    <row r="93" spans="1:13" x14ac:dyDescent="0.2">
      <c r="A93" s="437" t="s">
        <v>378</v>
      </c>
      <c r="B93" s="1131"/>
      <c r="C93" s="186">
        <v>0</v>
      </c>
      <c r="D93" s="186">
        <v>0</v>
      </c>
      <c r="E93" s="356">
        <f t="shared" si="5"/>
        <v>0</v>
      </c>
      <c r="F93" s="186">
        <v>0</v>
      </c>
      <c r="G93" s="186">
        <v>0</v>
      </c>
      <c r="H93" s="356">
        <f t="shared" si="9"/>
        <v>0</v>
      </c>
      <c r="I93" s="186">
        <v>0</v>
      </c>
      <c r="J93" s="186">
        <v>0</v>
      </c>
      <c r="K93" s="186">
        <v>0</v>
      </c>
      <c r="L93" s="356">
        <f t="shared" si="12"/>
        <v>0</v>
      </c>
      <c r="M93" s="357">
        <f t="shared" si="11"/>
        <v>0</v>
      </c>
    </row>
    <row r="94" spans="1:13" x14ac:dyDescent="0.2">
      <c r="A94" s="437" t="s">
        <v>379</v>
      </c>
      <c r="B94" s="1131"/>
      <c r="C94" s="186">
        <v>0</v>
      </c>
      <c r="D94" s="186">
        <v>0</v>
      </c>
      <c r="E94" s="356">
        <f t="shared" si="5"/>
        <v>0</v>
      </c>
      <c r="F94" s="186">
        <v>0</v>
      </c>
      <c r="G94" s="186">
        <v>0</v>
      </c>
      <c r="H94" s="356">
        <f t="shared" si="9"/>
        <v>0</v>
      </c>
      <c r="I94" s="186">
        <v>0</v>
      </c>
      <c r="J94" s="186">
        <v>0</v>
      </c>
      <c r="K94" s="186">
        <v>0</v>
      </c>
      <c r="L94" s="356">
        <f t="shared" si="12"/>
        <v>0</v>
      </c>
      <c r="M94" s="357">
        <f t="shared" si="11"/>
        <v>0</v>
      </c>
    </row>
    <row r="95" spans="1:13" x14ac:dyDescent="0.2">
      <c r="A95" s="437" t="s">
        <v>380</v>
      </c>
      <c r="B95" s="1131"/>
      <c r="C95" s="186">
        <v>0</v>
      </c>
      <c r="D95" s="186">
        <v>0</v>
      </c>
      <c r="E95" s="356">
        <f t="shared" si="5"/>
        <v>0</v>
      </c>
      <c r="F95" s="186">
        <v>0</v>
      </c>
      <c r="G95" s="186">
        <v>0</v>
      </c>
      <c r="H95" s="356">
        <f t="shared" si="9"/>
        <v>0</v>
      </c>
      <c r="I95" s="186">
        <v>0</v>
      </c>
      <c r="J95" s="186">
        <v>0</v>
      </c>
      <c r="K95" s="186">
        <v>0</v>
      </c>
      <c r="L95" s="356">
        <f t="shared" si="12"/>
        <v>0</v>
      </c>
      <c r="M95" s="357">
        <f t="shared" si="11"/>
        <v>0</v>
      </c>
    </row>
    <row r="96" spans="1:13" x14ac:dyDescent="0.2">
      <c r="A96" s="437" t="s">
        <v>381</v>
      </c>
      <c r="B96" s="1131"/>
      <c r="C96" s="186">
        <v>0</v>
      </c>
      <c r="D96" s="186">
        <v>0</v>
      </c>
      <c r="E96" s="356">
        <f t="shared" si="5"/>
        <v>0</v>
      </c>
      <c r="F96" s="186">
        <v>0</v>
      </c>
      <c r="G96" s="186">
        <v>0</v>
      </c>
      <c r="H96" s="356">
        <f t="shared" si="9"/>
        <v>0</v>
      </c>
      <c r="I96" s="186">
        <v>0</v>
      </c>
      <c r="J96" s="186">
        <v>0</v>
      </c>
      <c r="K96" s="186">
        <v>0</v>
      </c>
      <c r="L96" s="356">
        <f t="shared" si="12"/>
        <v>0</v>
      </c>
      <c r="M96" s="357">
        <f t="shared" si="11"/>
        <v>0</v>
      </c>
    </row>
    <row r="97" spans="1:13" x14ac:dyDescent="0.2">
      <c r="A97" s="437" t="s">
        <v>291</v>
      </c>
      <c r="B97" s="1131"/>
      <c r="C97" s="186">
        <v>0</v>
      </c>
      <c r="D97" s="186">
        <v>0</v>
      </c>
      <c r="E97" s="356">
        <f t="shared" si="5"/>
        <v>0</v>
      </c>
      <c r="F97" s="186">
        <v>0</v>
      </c>
      <c r="G97" s="186">
        <v>0</v>
      </c>
      <c r="H97" s="356">
        <f t="shared" si="9"/>
        <v>0</v>
      </c>
      <c r="I97" s="186">
        <v>0</v>
      </c>
      <c r="J97" s="186">
        <v>0</v>
      </c>
      <c r="K97" s="186">
        <v>0</v>
      </c>
      <c r="L97" s="356">
        <f t="shared" si="12"/>
        <v>0</v>
      </c>
      <c r="M97" s="357">
        <f t="shared" si="11"/>
        <v>0</v>
      </c>
    </row>
    <row r="98" spans="1:13" x14ac:dyDescent="0.2">
      <c r="A98" s="437" t="s">
        <v>382</v>
      </c>
      <c r="B98" s="1131"/>
      <c r="C98" s="186">
        <v>0</v>
      </c>
      <c r="D98" s="186">
        <v>0</v>
      </c>
      <c r="E98" s="356">
        <f t="shared" si="5"/>
        <v>0</v>
      </c>
      <c r="F98" s="186">
        <v>0</v>
      </c>
      <c r="G98" s="186">
        <v>0</v>
      </c>
      <c r="H98" s="356">
        <f t="shared" si="9"/>
        <v>0</v>
      </c>
      <c r="I98" s="186">
        <v>0</v>
      </c>
      <c r="J98" s="186">
        <v>0</v>
      </c>
      <c r="K98" s="186">
        <v>0</v>
      </c>
      <c r="L98" s="356">
        <f t="shared" si="12"/>
        <v>0</v>
      </c>
      <c r="M98" s="357">
        <f t="shared" si="11"/>
        <v>0</v>
      </c>
    </row>
    <row r="99" spans="1:13" x14ac:dyDescent="0.2">
      <c r="A99" s="437" t="s">
        <v>383</v>
      </c>
      <c r="B99" s="1131"/>
      <c r="C99" s="186">
        <v>0</v>
      </c>
      <c r="D99" s="186">
        <v>0</v>
      </c>
      <c r="E99" s="356">
        <f t="shared" si="5"/>
        <v>0</v>
      </c>
      <c r="F99" s="186">
        <v>0</v>
      </c>
      <c r="G99" s="186">
        <v>0</v>
      </c>
      <c r="H99" s="356">
        <f t="shared" si="9"/>
        <v>0</v>
      </c>
      <c r="I99" s="186">
        <v>0</v>
      </c>
      <c r="J99" s="186">
        <v>0</v>
      </c>
      <c r="K99" s="186">
        <v>0</v>
      </c>
      <c r="L99" s="356">
        <f t="shared" si="12"/>
        <v>0</v>
      </c>
      <c r="M99" s="357">
        <f t="shared" si="11"/>
        <v>0</v>
      </c>
    </row>
    <row r="100" spans="1:13" x14ac:dyDescent="0.2">
      <c r="A100" s="437" t="s">
        <v>384</v>
      </c>
      <c r="B100" s="1131"/>
      <c r="C100" s="186">
        <v>0</v>
      </c>
      <c r="D100" s="186">
        <v>0</v>
      </c>
      <c r="E100" s="356">
        <f>+C100+D100</f>
        <v>0</v>
      </c>
      <c r="F100" s="186">
        <v>0</v>
      </c>
      <c r="G100" s="186">
        <v>0</v>
      </c>
      <c r="H100" s="356">
        <f>+F100+G100</f>
        <v>0</v>
      </c>
      <c r="I100" s="186">
        <v>0</v>
      </c>
      <c r="J100" s="186">
        <v>0</v>
      </c>
      <c r="K100" s="186">
        <v>0</v>
      </c>
      <c r="L100" s="356">
        <f>+J100+K100</f>
        <v>0</v>
      </c>
      <c r="M100" s="357">
        <f t="shared" si="11"/>
        <v>0</v>
      </c>
    </row>
    <row r="101" spans="1:13" x14ac:dyDescent="0.2">
      <c r="A101" s="437" t="s">
        <v>385</v>
      </c>
      <c r="B101" s="1131"/>
      <c r="C101" s="186">
        <v>0</v>
      </c>
      <c r="D101" s="186">
        <v>0</v>
      </c>
      <c r="E101" s="356">
        <f t="shared" ref="E101:E135" si="13">+C101+D101</f>
        <v>0</v>
      </c>
      <c r="F101" s="186">
        <v>0</v>
      </c>
      <c r="G101" s="186">
        <v>0</v>
      </c>
      <c r="H101" s="356">
        <f t="shared" ref="H101:H135" si="14">+F101+G101</f>
        <v>0</v>
      </c>
      <c r="I101" s="186">
        <v>0</v>
      </c>
      <c r="J101" s="186">
        <v>0</v>
      </c>
      <c r="K101" s="186">
        <v>0</v>
      </c>
      <c r="L101" s="356">
        <f t="shared" ref="L101:L135" si="15">+J101+K101</f>
        <v>0</v>
      </c>
      <c r="M101" s="357">
        <f t="shared" si="11"/>
        <v>0</v>
      </c>
    </row>
    <row r="102" spans="1:13" x14ac:dyDescent="0.2">
      <c r="A102" s="437" t="s">
        <v>386</v>
      </c>
      <c r="B102" s="1131"/>
      <c r="C102" s="186">
        <v>0</v>
      </c>
      <c r="D102" s="186">
        <v>0</v>
      </c>
      <c r="E102" s="356">
        <f t="shared" si="13"/>
        <v>0</v>
      </c>
      <c r="F102" s="186">
        <v>0</v>
      </c>
      <c r="G102" s="186">
        <v>0</v>
      </c>
      <c r="H102" s="356">
        <f t="shared" si="14"/>
        <v>0</v>
      </c>
      <c r="I102" s="186">
        <v>0</v>
      </c>
      <c r="J102" s="186">
        <v>0</v>
      </c>
      <c r="K102" s="186">
        <v>0</v>
      </c>
      <c r="L102" s="356">
        <f t="shared" si="15"/>
        <v>0</v>
      </c>
      <c r="M102" s="357">
        <f t="shared" si="11"/>
        <v>0</v>
      </c>
    </row>
    <row r="103" spans="1:13" x14ac:dyDescent="0.2">
      <c r="A103" s="437" t="s">
        <v>387</v>
      </c>
      <c r="B103" s="1131"/>
      <c r="C103" s="186">
        <v>0</v>
      </c>
      <c r="D103" s="186">
        <v>0</v>
      </c>
      <c r="E103" s="356">
        <f t="shared" si="13"/>
        <v>0</v>
      </c>
      <c r="F103" s="186">
        <v>0</v>
      </c>
      <c r="G103" s="186">
        <v>0</v>
      </c>
      <c r="H103" s="356">
        <f t="shared" si="14"/>
        <v>0</v>
      </c>
      <c r="I103" s="186">
        <v>0</v>
      </c>
      <c r="J103" s="186">
        <v>0</v>
      </c>
      <c r="K103" s="186">
        <v>0</v>
      </c>
      <c r="L103" s="356">
        <f t="shared" si="15"/>
        <v>0</v>
      </c>
      <c r="M103" s="357">
        <f t="shared" si="11"/>
        <v>0</v>
      </c>
    </row>
    <row r="104" spans="1:13" x14ac:dyDescent="0.2">
      <c r="A104" s="437" t="s">
        <v>388</v>
      </c>
      <c r="B104" s="1131"/>
      <c r="C104" s="186">
        <v>0</v>
      </c>
      <c r="D104" s="186">
        <v>0</v>
      </c>
      <c r="E104" s="356">
        <f t="shared" si="13"/>
        <v>0</v>
      </c>
      <c r="F104" s="186">
        <v>0</v>
      </c>
      <c r="G104" s="186">
        <v>0</v>
      </c>
      <c r="H104" s="356">
        <f t="shared" si="14"/>
        <v>0</v>
      </c>
      <c r="I104" s="186">
        <v>0</v>
      </c>
      <c r="J104" s="186">
        <v>0</v>
      </c>
      <c r="K104" s="186">
        <v>0</v>
      </c>
      <c r="L104" s="356">
        <f t="shared" si="15"/>
        <v>0</v>
      </c>
      <c r="M104" s="357">
        <f t="shared" si="11"/>
        <v>0</v>
      </c>
    </row>
    <row r="105" spans="1:13" x14ac:dyDescent="0.2">
      <c r="A105" s="437" t="s">
        <v>389</v>
      </c>
      <c r="B105" s="1131"/>
      <c r="C105" s="186">
        <v>0</v>
      </c>
      <c r="D105" s="186">
        <v>0</v>
      </c>
      <c r="E105" s="356">
        <f t="shared" si="13"/>
        <v>0</v>
      </c>
      <c r="F105" s="186">
        <v>0</v>
      </c>
      <c r="G105" s="186">
        <v>0</v>
      </c>
      <c r="H105" s="356">
        <f t="shared" si="14"/>
        <v>0</v>
      </c>
      <c r="I105" s="186">
        <v>0</v>
      </c>
      <c r="J105" s="186">
        <v>0</v>
      </c>
      <c r="K105" s="186">
        <v>0</v>
      </c>
      <c r="L105" s="356">
        <f t="shared" si="15"/>
        <v>0</v>
      </c>
      <c r="M105" s="357">
        <f t="shared" si="11"/>
        <v>0</v>
      </c>
    </row>
    <row r="106" spans="1:13" x14ac:dyDescent="0.2">
      <c r="A106" s="437" t="s">
        <v>390</v>
      </c>
      <c r="B106" s="1131"/>
      <c r="C106" s="186">
        <v>0</v>
      </c>
      <c r="D106" s="186">
        <v>0</v>
      </c>
      <c r="E106" s="356">
        <f t="shared" si="13"/>
        <v>0</v>
      </c>
      <c r="F106" s="186">
        <v>0</v>
      </c>
      <c r="G106" s="186">
        <v>0</v>
      </c>
      <c r="H106" s="356">
        <f t="shared" si="14"/>
        <v>0</v>
      </c>
      <c r="I106" s="186">
        <v>0</v>
      </c>
      <c r="J106" s="186">
        <v>0</v>
      </c>
      <c r="K106" s="186">
        <v>0</v>
      </c>
      <c r="L106" s="356">
        <f t="shared" si="15"/>
        <v>0</v>
      </c>
      <c r="M106" s="357">
        <f t="shared" si="11"/>
        <v>0</v>
      </c>
    </row>
    <row r="107" spans="1:13" x14ac:dyDescent="0.2">
      <c r="A107" s="437" t="s">
        <v>391</v>
      </c>
      <c r="B107" s="1131"/>
      <c r="C107" s="186">
        <v>0</v>
      </c>
      <c r="D107" s="186">
        <v>0</v>
      </c>
      <c r="E107" s="356">
        <f t="shared" si="13"/>
        <v>0</v>
      </c>
      <c r="F107" s="186">
        <v>0</v>
      </c>
      <c r="G107" s="186">
        <v>0</v>
      </c>
      <c r="H107" s="356">
        <f t="shared" si="14"/>
        <v>0</v>
      </c>
      <c r="I107" s="186">
        <v>0</v>
      </c>
      <c r="J107" s="186">
        <v>0</v>
      </c>
      <c r="K107" s="186">
        <v>0</v>
      </c>
      <c r="L107" s="356">
        <f t="shared" si="15"/>
        <v>0</v>
      </c>
      <c r="M107" s="357">
        <f t="shared" si="11"/>
        <v>0</v>
      </c>
    </row>
    <row r="108" spans="1:13" x14ac:dyDescent="0.2">
      <c r="A108" s="437" t="s">
        <v>392</v>
      </c>
      <c r="B108" s="1131"/>
      <c r="C108" s="186">
        <v>0</v>
      </c>
      <c r="D108" s="186">
        <v>0</v>
      </c>
      <c r="E108" s="356">
        <f t="shared" si="13"/>
        <v>0</v>
      </c>
      <c r="F108" s="186">
        <v>0</v>
      </c>
      <c r="G108" s="186">
        <v>0</v>
      </c>
      <c r="H108" s="356">
        <f t="shared" si="14"/>
        <v>0</v>
      </c>
      <c r="I108" s="186">
        <v>0</v>
      </c>
      <c r="J108" s="186">
        <v>0</v>
      </c>
      <c r="K108" s="186">
        <v>0</v>
      </c>
      <c r="L108" s="356">
        <f t="shared" si="15"/>
        <v>0</v>
      </c>
      <c r="M108" s="357">
        <f t="shared" si="11"/>
        <v>0</v>
      </c>
    </row>
    <row r="109" spans="1:13" x14ac:dyDescent="0.2">
      <c r="A109" s="437" t="s">
        <v>393</v>
      </c>
      <c r="B109" s="1131"/>
      <c r="C109" s="186">
        <v>0</v>
      </c>
      <c r="D109" s="186">
        <v>0</v>
      </c>
      <c r="E109" s="356">
        <f t="shared" si="13"/>
        <v>0</v>
      </c>
      <c r="F109" s="186">
        <v>0</v>
      </c>
      <c r="G109" s="186">
        <v>0</v>
      </c>
      <c r="H109" s="356">
        <f t="shared" si="14"/>
        <v>0</v>
      </c>
      <c r="I109" s="186">
        <v>0</v>
      </c>
      <c r="J109" s="186">
        <v>0</v>
      </c>
      <c r="K109" s="186">
        <v>0</v>
      </c>
      <c r="L109" s="356">
        <f t="shared" si="15"/>
        <v>0</v>
      </c>
      <c r="M109" s="357">
        <f t="shared" si="11"/>
        <v>0</v>
      </c>
    </row>
    <row r="110" spans="1:13" x14ac:dyDescent="0.2">
      <c r="A110" s="437" t="s">
        <v>394</v>
      </c>
      <c r="B110" s="1131"/>
      <c r="C110" s="186">
        <v>0</v>
      </c>
      <c r="D110" s="186">
        <v>0</v>
      </c>
      <c r="E110" s="356">
        <f t="shared" si="13"/>
        <v>0</v>
      </c>
      <c r="F110" s="186">
        <v>0</v>
      </c>
      <c r="G110" s="186">
        <v>0</v>
      </c>
      <c r="H110" s="356">
        <f t="shared" si="14"/>
        <v>0</v>
      </c>
      <c r="I110" s="186">
        <v>0</v>
      </c>
      <c r="J110" s="186">
        <v>0</v>
      </c>
      <c r="K110" s="186">
        <v>0</v>
      </c>
      <c r="L110" s="356">
        <f t="shared" si="15"/>
        <v>0</v>
      </c>
      <c r="M110" s="357">
        <f t="shared" si="11"/>
        <v>0</v>
      </c>
    </row>
    <row r="111" spans="1:13" x14ac:dyDescent="0.2">
      <c r="A111" s="437" t="s">
        <v>292</v>
      </c>
      <c r="B111" s="1131"/>
      <c r="C111" s="186">
        <v>0</v>
      </c>
      <c r="D111" s="186">
        <v>0</v>
      </c>
      <c r="E111" s="356">
        <f t="shared" si="13"/>
        <v>0</v>
      </c>
      <c r="F111" s="186">
        <v>0</v>
      </c>
      <c r="G111" s="186">
        <v>0</v>
      </c>
      <c r="H111" s="356">
        <f t="shared" si="14"/>
        <v>0</v>
      </c>
      <c r="I111" s="186">
        <v>0</v>
      </c>
      <c r="J111" s="186">
        <v>0</v>
      </c>
      <c r="K111" s="186">
        <v>0</v>
      </c>
      <c r="L111" s="356">
        <f t="shared" si="15"/>
        <v>0</v>
      </c>
      <c r="M111" s="357">
        <f t="shared" si="11"/>
        <v>0</v>
      </c>
    </row>
    <row r="112" spans="1:13" x14ac:dyDescent="0.2">
      <c r="A112" s="437" t="s">
        <v>395</v>
      </c>
      <c r="B112" s="1131"/>
      <c r="C112" s="186">
        <v>0</v>
      </c>
      <c r="D112" s="186">
        <v>0</v>
      </c>
      <c r="E112" s="356">
        <f t="shared" si="13"/>
        <v>0</v>
      </c>
      <c r="F112" s="186">
        <v>0</v>
      </c>
      <c r="G112" s="186">
        <v>0</v>
      </c>
      <c r="H112" s="356">
        <f t="shared" si="14"/>
        <v>0</v>
      </c>
      <c r="I112" s="186">
        <v>0</v>
      </c>
      <c r="J112" s="186">
        <v>0</v>
      </c>
      <c r="K112" s="186">
        <v>0</v>
      </c>
      <c r="L112" s="356">
        <f t="shared" si="15"/>
        <v>0</v>
      </c>
      <c r="M112" s="357">
        <f t="shared" si="11"/>
        <v>0</v>
      </c>
    </row>
    <row r="113" spans="1:13" x14ac:dyDescent="0.2">
      <c r="A113" s="437" t="s">
        <v>396</v>
      </c>
      <c r="B113" s="1131"/>
      <c r="C113" s="186">
        <v>0</v>
      </c>
      <c r="D113" s="186">
        <v>0</v>
      </c>
      <c r="E113" s="356">
        <f t="shared" si="13"/>
        <v>0</v>
      </c>
      <c r="F113" s="186">
        <v>0</v>
      </c>
      <c r="G113" s="186">
        <v>0</v>
      </c>
      <c r="H113" s="356">
        <f t="shared" si="14"/>
        <v>0</v>
      </c>
      <c r="I113" s="186">
        <v>0</v>
      </c>
      <c r="J113" s="186">
        <v>0</v>
      </c>
      <c r="K113" s="186">
        <v>0</v>
      </c>
      <c r="L113" s="356">
        <f t="shared" si="15"/>
        <v>0</v>
      </c>
      <c r="M113" s="357">
        <f t="shared" si="11"/>
        <v>0</v>
      </c>
    </row>
    <row r="114" spans="1:13" x14ac:dyDescent="0.2">
      <c r="A114" s="437" t="s">
        <v>397</v>
      </c>
      <c r="B114" s="1131"/>
      <c r="C114" s="186">
        <v>0</v>
      </c>
      <c r="D114" s="186">
        <v>0</v>
      </c>
      <c r="E114" s="356">
        <f t="shared" si="13"/>
        <v>0</v>
      </c>
      <c r="F114" s="186">
        <v>0</v>
      </c>
      <c r="G114" s="186">
        <v>0</v>
      </c>
      <c r="H114" s="356">
        <f t="shared" si="14"/>
        <v>0</v>
      </c>
      <c r="I114" s="186">
        <v>0</v>
      </c>
      <c r="J114" s="186">
        <v>0</v>
      </c>
      <c r="K114" s="186">
        <v>0</v>
      </c>
      <c r="L114" s="356">
        <f t="shared" si="15"/>
        <v>0</v>
      </c>
      <c r="M114" s="357">
        <f t="shared" si="11"/>
        <v>0</v>
      </c>
    </row>
    <row r="115" spans="1:13" x14ac:dyDescent="0.2">
      <c r="A115" s="437" t="s">
        <v>398</v>
      </c>
      <c r="B115" s="1131"/>
      <c r="C115" s="186">
        <v>0</v>
      </c>
      <c r="D115" s="186">
        <v>0</v>
      </c>
      <c r="E115" s="356">
        <f t="shared" si="13"/>
        <v>0</v>
      </c>
      <c r="F115" s="186">
        <v>0</v>
      </c>
      <c r="G115" s="186">
        <v>0</v>
      </c>
      <c r="H115" s="356">
        <f t="shared" si="14"/>
        <v>0</v>
      </c>
      <c r="I115" s="186">
        <v>0</v>
      </c>
      <c r="J115" s="186">
        <v>0</v>
      </c>
      <c r="K115" s="186">
        <v>0</v>
      </c>
      <c r="L115" s="356">
        <f t="shared" si="15"/>
        <v>0</v>
      </c>
      <c r="M115" s="357">
        <f t="shared" si="11"/>
        <v>0</v>
      </c>
    </row>
    <row r="116" spans="1:13" x14ac:dyDescent="0.2">
      <c r="A116" s="437" t="s">
        <v>399</v>
      </c>
      <c r="B116" s="1131"/>
      <c r="C116" s="186">
        <v>0</v>
      </c>
      <c r="D116" s="186">
        <v>0</v>
      </c>
      <c r="E116" s="356">
        <f t="shared" si="13"/>
        <v>0</v>
      </c>
      <c r="F116" s="186">
        <v>0</v>
      </c>
      <c r="G116" s="186">
        <v>0</v>
      </c>
      <c r="H116" s="356">
        <f t="shared" si="14"/>
        <v>0</v>
      </c>
      <c r="I116" s="186">
        <v>0</v>
      </c>
      <c r="J116" s="186">
        <v>0</v>
      </c>
      <c r="K116" s="186">
        <v>0</v>
      </c>
      <c r="L116" s="356">
        <f t="shared" si="15"/>
        <v>0</v>
      </c>
      <c r="M116" s="357">
        <f t="shared" si="11"/>
        <v>0</v>
      </c>
    </row>
    <row r="117" spans="1:13" x14ac:dyDescent="0.2">
      <c r="A117" s="437" t="s">
        <v>293</v>
      </c>
      <c r="B117" s="1131"/>
      <c r="C117" s="186">
        <v>0</v>
      </c>
      <c r="D117" s="186">
        <v>0</v>
      </c>
      <c r="E117" s="356">
        <f t="shared" si="13"/>
        <v>0</v>
      </c>
      <c r="F117" s="186">
        <v>0</v>
      </c>
      <c r="G117" s="186">
        <v>0</v>
      </c>
      <c r="H117" s="356">
        <f t="shared" si="14"/>
        <v>0</v>
      </c>
      <c r="I117" s="186">
        <v>0</v>
      </c>
      <c r="J117" s="186">
        <v>0</v>
      </c>
      <c r="K117" s="186">
        <v>0</v>
      </c>
      <c r="L117" s="356">
        <f t="shared" si="15"/>
        <v>0</v>
      </c>
      <c r="M117" s="357">
        <f t="shared" si="11"/>
        <v>0</v>
      </c>
    </row>
    <row r="118" spans="1:13" x14ac:dyDescent="0.2">
      <c r="A118" s="437" t="s">
        <v>400</v>
      </c>
      <c r="B118" s="1131"/>
      <c r="C118" s="186">
        <v>0</v>
      </c>
      <c r="D118" s="186">
        <v>0</v>
      </c>
      <c r="E118" s="356">
        <f t="shared" si="13"/>
        <v>0</v>
      </c>
      <c r="F118" s="186">
        <v>0</v>
      </c>
      <c r="G118" s="186">
        <v>0</v>
      </c>
      <c r="H118" s="356">
        <f t="shared" si="14"/>
        <v>0</v>
      </c>
      <c r="I118" s="186">
        <v>0</v>
      </c>
      <c r="J118" s="186">
        <v>0</v>
      </c>
      <c r="K118" s="186">
        <v>0</v>
      </c>
      <c r="L118" s="356">
        <f t="shared" si="15"/>
        <v>0</v>
      </c>
      <c r="M118" s="357">
        <f t="shared" si="11"/>
        <v>0</v>
      </c>
    </row>
    <row r="119" spans="1:13" x14ac:dyDescent="0.2">
      <c r="A119" s="436" t="s">
        <v>401</v>
      </c>
      <c r="B119" s="1131"/>
      <c r="C119" s="186">
        <v>0</v>
      </c>
      <c r="D119" s="186">
        <v>0</v>
      </c>
      <c r="E119" s="356">
        <f t="shared" si="13"/>
        <v>0</v>
      </c>
      <c r="F119" s="186">
        <v>0</v>
      </c>
      <c r="G119" s="186">
        <v>0</v>
      </c>
      <c r="H119" s="356">
        <f t="shared" si="14"/>
        <v>0</v>
      </c>
      <c r="I119" s="186">
        <v>0</v>
      </c>
      <c r="J119" s="186">
        <v>0</v>
      </c>
      <c r="K119" s="186">
        <v>0</v>
      </c>
      <c r="L119" s="356">
        <f t="shared" si="15"/>
        <v>0</v>
      </c>
      <c r="M119" s="357">
        <f t="shared" si="11"/>
        <v>0</v>
      </c>
    </row>
    <row r="120" spans="1:13" x14ac:dyDescent="0.2">
      <c r="A120" s="436" t="s">
        <v>213</v>
      </c>
      <c r="B120" s="1131"/>
      <c r="C120" s="186">
        <v>0</v>
      </c>
      <c r="D120" s="186">
        <v>0</v>
      </c>
      <c r="E120" s="356">
        <f t="shared" si="13"/>
        <v>0</v>
      </c>
      <c r="F120" s="186">
        <v>0</v>
      </c>
      <c r="G120" s="186">
        <v>0</v>
      </c>
      <c r="H120" s="356">
        <f t="shared" si="14"/>
        <v>0</v>
      </c>
      <c r="I120" s="186">
        <v>0</v>
      </c>
      <c r="J120" s="186">
        <v>0</v>
      </c>
      <c r="K120" s="186">
        <v>0</v>
      </c>
      <c r="L120" s="356">
        <f t="shared" si="15"/>
        <v>0</v>
      </c>
      <c r="M120" s="357">
        <f t="shared" si="11"/>
        <v>0</v>
      </c>
    </row>
    <row r="121" spans="1:13" x14ac:dyDescent="0.2">
      <c r="A121" s="436" t="s">
        <v>223</v>
      </c>
      <c r="B121" s="1131"/>
      <c r="C121" s="186">
        <v>0</v>
      </c>
      <c r="D121" s="186">
        <v>0</v>
      </c>
      <c r="E121" s="356">
        <f t="shared" si="13"/>
        <v>0</v>
      </c>
      <c r="F121" s="186">
        <v>0</v>
      </c>
      <c r="G121" s="186">
        <v>0</v>
      </c>
      <c r="H121" s="356">
        <f t="shared" si="14"/>
        <v>0</v>
      </c>
      <c r="I121" s="186">
        <v>0</v>
      </c>
      <c r="J121" s="186">
        <v>0</v>
      </c>
      <c r="K121" s="186">
        <v>0</v>
      </c>
      <c r="L121" s="356">
        <f t="shared" si="15"/>
        <v>0</v>
      </c>
      <c r="M121" s="357">
        <f t="shared" si="11"/>
        <v>0</v>
      </c>
    </row>
    <row r="122" spans="1:13" x14ac:dyDescent="0.2">
      <c r="A122" s="436" t="s">
        <v>219</v>
      </c>
      <c r="B122" s="1131"/>
      <c r="C122" s="186">
        <v>0</v>
      </c>
      <c r="D122" s="186">
        <v>0</v>
      </c>
      <c r="E122" s="356">
        <f t="shared" si="13"/>
        <v>0</v>
      </c>
      <c r="F122" s="186">
        <v>0</v>
      </c>
      <c r="G122" s="186">
        <v>0</v>
      </c>
      <c r="H122" s="356">
        <f t="shared" si="14"/>
        <v>0</v>
      </c>
      <c r="I122" s="186">
        <v>0</v>
      </c>
      <c r="J122" s="186">
        <v>0</v>
      </c>
      <c r="K122" s="186">
        <v>0</v>
      </c>
      <c r="L122" s="356">
        <f t="shared" si="15"/>
        <v>0</v>
      </c>
      <c r="M122" s="357">
        <f t="shared" si="11"/>
        <v>0</v>
      </c>
    </row>
    <row r="123" spans="1:13" x14ac:dyDescent="0.2">
      <c r="A123" s="436" t="s">
        <v>220</v>
      </c>
      <c r="B123" s="1131"/>
      <c r="C123" s="186">
        <v>0</v>
      </c>
      <c r="D123" s="186">
        <v>0</v>
      </c>
      <c r="E123" s="356">
        <f t="shared" si="13"/>
        <v>0</v>
      </c>
      <c r="F123" s="186">
        <v>0</v>
      </c>
      <c r="G123" s="186">
        <v>0</v>
      </c>
      <c r="H123" s="356">
        <f t="shared" si="14"/>
        <v>0</v>
      </c>
      <c r="I123" s="186">
        <v>0</v>
      </c>
      <c r="J123" s="186">
        <v>0</v>
      </c>
      <c r="K123" s="186">
        <v>0</v>
      </c>
      <c r="L123" s="356">
        <f t="shared" si="15"/>
        <v>0</v>
      </c>
      <c r="M123" s="357">
        <f t="shared" si="11"/>
        <v>0</v>
      </c>
    </row>
    <row r="124" spans="1:13" x14ac:dyDescent="0.2">
      <c r="A124" s="436" t="s">
        <v>402</v>
      </c>
      <c r="B124" s="1131"/>
      <c r="C124" s="187">
        <v>0</v>
      </c>
      <c r="D124" s="186">
        <v>0</v>
      </c>
      <c r="E124" s="356">
        <f t="shared" si="13"/>
        <v>0</v>
      </c>
      <c r="F124" s="186">
        <v>0</v>
      </c>
      <c r="G124" s="186">
        <v>0</v>
      </c>
      <c r="H124" s="356">
        <f t="shared" si="14"/>
        <v>0</v>
      </c>
      <c r="I124" s="186">
        <v>0</v>
      </c>
      <c r="J124" s="186">
        <v>0</v>
      </c>
      <c r="K124" s="186">
        <v>0</v>
      </c>
      <c r="L124" s="356">
        <f t="shared" si="15"/>
        <v>0</v>
      </c>
      <c r="M124" s="357">
        <f t="shared" si="11"/>
        <v>0</v>
      </c>
    </row>
    <row r="125" spans="1:13" x14ac:dyDescent="0.2">
      <c r="A125" s="436" t="s">
        <v>216</v>
      </c>
      <c r="B125" s="1131"/>
      <c r="C125" s="187">
        <v>0</v>
      </c>
      <c r="D125" s="186">
        <v>0</v>
      </c>
      <c r="E125" s="356">
        <f t="shared" si="13"/>
        <v>0</v>
      </c>
      <c r="F125" s="186">
        <v>0</v>
      </c>
      <c r="G125" s="186">
        <v>0</v>
      </c>
      <c r="H125" s="356">
        <f t="shared" si="14"/>
        <v>0</v>
      </c>
      <c r="I125" s="186">
        <v>0</v>
      </c>
      <c r="J125" s="186">
        <v>0</v>
      </c>
      <c r="K125" s="186">
        <v>0</v>
      </c>
      <c r="L125" s="356">
        <f t="shared" si="15"/>
        <v>0</v>
      </c>
      <c r="M125" s="357">
        <f t="shared" si="11"/>
        <v>0</v>
      </c>
    </row>
    <row r="126" spans="1:13" x14ac:dyDescent="0.2">
      <c r="A126" s="436" t="s">
        <v>214</v>
      </c>
      <c r="B126" s="1131"/>
      <c r="C126" s="187">
        <v>0</v>
      </c>
      <c r="D126" s="186">
        <v>0</v>
      </c>
      <c r="E126" s="356">
        <f t="shared" si="13"/>
        <v>0</v>
      </c>
      <c r="F126" s="186">
        <v>0</v>
      </c>
      <c r="G126" s="186">
        <v>0</v>
      </c>
      <c r="H126" s="356">
        <f t="shared" si="14"/>
        <v>0</v>
      </c>
      <c r="I126" s="186">
        <v>0</v>
      </c>
      <c r="J126" s="186">
        <v>0</v>
      </c>
      <c r="K126" s="186">
        <v>0</v>
      </c>
      <c r="L126" s="356">
        <f t="shared" si="15"/>
        <v>0</v>
      </c>
      <c r="M126" s="357">
        <f t="shared" si="11"/>
        <v>0</v>
      </c>
    </row>
    <row r="127" spans="1:13" x14ac:dyDescent="0.2">
      <c r="A127" s="436" t="s">
        <v>403</v>
      </c>
      <c r="B127" s="1131"/>
      <c r="C127" s="187">
        <v>0</v>
      </c>
      <c r="D127" s="186">
        <v>0</v>
      </c>
      <c r="E127" s="356">
        <f t="shared" si="13"/>
        <v>0</v>
      </c>
      <c r="F127" s="186">
        <v>0</v>
      </c>
      <c r="G127" s="186">
        <v>0</v>
      </c>
      <c r="H127" s="356">
        <f t="shared" si="14"/>
        <v>0</v>
      </c>
      <c r="I127" s="186">
        <v>0</v>
      </c>
      <c r="J127" s="186">
        <v>0</v>
      </c>
      <c r="K127" s="186">
        <v>0</v>
      </c>
      <c r="L127" s="356">
        <f t="shared" si="15"/>
        <v>0</v>
      </c>
      <c r="M127" s="357">
        <f t="shared" si="11"/>
        <v>0</v>
      </c>
    </row>
    <row r="128" spans="1:13" x14ac:dyDescent="0.2">
      <c r="A128" s="436" t="s">
        <v>404</v>
      </c>
      <c r="B128" s="1131"/>
      <c r="C128" s="187">
        <v>0</v>
      </c>
      <c r="D128" s="186">
        <v>0</v>
      </c>
      <c r="E128" s="356">
        <f t="shared" si="13"/>
        <v>0</v>
      </c>
      <c r="F128" s="186">
        <v>0</v>
      </c>
      <c r="G128" s="186">
        <v>0</v>
      </c>
      <c r="H128" s="356">
        <f t="shared" si="14"/>
        <v>0</v>
      </c>
      <c r="I128" s="186">
        <v>0</v>
      </c>
      <c r="J128" s="186">
        <v>0</v>
      </c>
      <c r="K128" s="186">
        <v>0</v>
      </c>
      <c r="L128" s="356">
        <f t="shared" si="15"/>
        <v>0</v>
      </c>
      <c r="M128" s="357">
        <f t="shared" si="11"/>
        <v>0</v>
      </c>
    </row>
    <row r="129" spans="1:13" x14ac:dyDescent="0.2">
      <c r="A129" s="436" t="s">
        <v>217</v>
      </c>
      <c r="B129" s="1131"/>
      <c r="C129" s="187">
        <v>0</v>
      </c>
      <c r="D129" s="186">
        <v>0</v>
      </c>
      <c r="E129" s="356">
        <f t="shared" si="13"/>
        <v>0</v>
      </c>
      <c r="F129" s="186">
        <v>0</v>
      </c>
      <c r="G129" s="186">
        <v>0</v>
      </c>
      <c r="H129" s="356">
        <f t="shared" si="14"/>
        <v>0</v>
      </c>
      <c r="I129" s="186">
        <v>0</v>
      </c>
      <c r="J129" s="186">
        <v>0</v>
      </c>
      <c r="K129" s="186">
        <v>0</v>
      </c>
      <c r="L129" s="356">
        <f t="shared" si="15"/>
        <v>0</v>
      </c>
      <c r="M129" s="357">
        <f t="shared" si="11"/>
        <v>0</v>
      </c>
    </row>
    <row r="130" spans="1:13" x14ac:dyDescent="0.2">
      <c r="A130" s="436" t="s">
        <v>405</v>
      </c>
      <c r="B130" s="1131"/>
      <c r="C130" s="187">
        <v>0</v>
      </c>
      <c r="D130" s="186">
        <v>0</v>
      </c>
      <c r="E130" s="356">
        <f t="shared" si="13"/>
        <v>0</v>
      </c>
      <c r="F130" s="186">
        <v>0</v>
      </c>
      <c r="G130" s="186">
        <v>0</v>
      </c>
      <c r="H130" s="356">
        <f t="shared" si="14"/>
        <v>0</v>
      </c>
      <c r="I130" s="186">
        <v>0</v>
      </c>
      <c r="J130" s="186">
        <v>0</v>
      </c>
      <c r="K130" s="186">
        <v>0</v>
      </c>
      <c r="L130" s="356">
        <f t="shared" si="15"/>
        <v>0</v>
      </c>
      <c r="M130" s="357">
        <f t="shared" si="11"/>
        <v>0</v>
      </c>
    </row>
    <row r="131" spans="1:13" x14ac:dyDescent="0.2">
      <c r="A131" s="436" t="s">
        <v>406</v>
      </c>
      <c r="B131" s="1131"/>
      <c r="C131" s="187">
        <v>0</v>
      </c>
      <c r="D131" s="186">
        <v>0</v>
      </c>
      <c r="E131" s="356">
        <f t="shared" si="13"/>
        <v>0</v>
      </c>
      <c r="F131" s="186">
        <v>0</v>
      </c>
      <c r="G131" s="186">
        <v>0</v>
      </c>
      <c r="H131" s="356">
        <f t="shared" si="14"/>
        <v>0</v>
      </c>
      <c r="I131" s="186">
        <v>0</v>
      </c>
      <c r="J131" s="186">
        <v>0</v>
      </c>
      <c r="K131" s="186">
        <v>0</v>
      </c>
      <c r="L131" s="356">
        <f t="shared" si="15"/>
        <v>0</v>
      </c>
      <c r="M131" s="357">
        <f t="shared" si="11"/>
        <v>0</v>
      </c>
    </row>
    <row r="132" spans="1:13" x14ac:dyDescent="0.2">
      <c r="A132" s="436" t="s">
        <v>215</v>
      </c>
      <c r="B132" s="1131"/>
      <c r="C132" s="187">
        <v>0</v>
      </c>
      <c r="D132" s="186">
        <v>0</v>
      </c>
      <c r="E132" s="356">
        <f t="shared" si="13"/>
        <v>0</v>
      </c>
      <c r="F132" s="186">
        <v>0</v>
      </c>
      <c r="G132" s="186">
        <v>0</v>
      </c>
      <c r="H132" s="356">
        <f t="shared" si="14"/>
        <v>0</v>
      </c>
      <c r="I132" s="186">
        <v>0</v>
      </c>
      <c r="J132" s="186">
        <v>0</v>
      </c>
      <c r="K132" s="186">
        <v>0</v>
      </c>
      <c r="L132" s="356">
        <f t="shared" si="15"/>
        <v>0</v>
      </c>
      <c r="M132" s="357">
        <f t="shared" si="11"/>
        <v>0</v>
      </c>
    </row>
    <row r="133" spans="1:13" x14ac:dyDescent="0.2">
      <c r="A133" s="436" t="s">
        <v>407</v>
      </c>
      <c r="B133" s="1131"/>
      <c r="C133" s="187">
        <v>0</v>
      </c>
      <c r="D133" s="186">
        <v>0</v>
      </c>
      <c r="E133" s="356">
        <f t="shared" si="13"/>
        <v>0</v>
      </c>
      <c r="F133" s="186">
        <v>0</v>
      </c>
      <c r="G133" s="186">
        <v>0</v>
      </c>
      <c r="H133" s="356">
        <f t="shared" si="14"/>
        <v>0</v>
      </c>
      <c r="I133" s="186">
        <v>0</v>
      </c>
      <c r="J133" s="186">
        <v>0</v>
      </c>
      <c r="K133" s="186">
        <v>0</v>
      </c>
      <c r="L133" s="356">
        <f t="shared" si="15"/>
        <v>0</v>
      </c>
      <c r="M133" s="357">
        <f t="shared" si="11"/>
        <v>0</v>
      </c>
    </row>
    <row r="134" spans="1:13" x14ac:dyDescent="0.2">
      <c r="A134" s="436" t="s">
        <v>218</v>
      </c>
      <c r="B134" s="1131"/>
      <c r="C134" s="187">
        <v>0</v>
      </c>
      <c r="D134" s="186">
        <v>0</v>
      </c>
      <c r="E134" s="356">
        <f t="shared" si="13"/>
        <v>0</v>
      </c>
      <c r="F134" s="186">
        <v>0</v>
      </c>
      <c r="G134" s="186">
        <v>0</v>
      </c>
      <c r="H134" s="356">
        <f t="shared" si="14"/>
        <v>0</v>
      </c>
      <c r="I134" s="186">
        <v>0</v>
      </c>
      <c r="J134" s="186">
        <v>0</v>
      </c>
      <c r="K134" s="186">
        <v>0</v>
      </c>
      <c r="L134" s="356">
        <f t="shared" si="15"/>
        <v>0</v>
      </c>
      <c r="M134" s="357">
        <f t="shared" si="11"/>
        <v>0</v>
      </c>
    </row>
    <row r="135" spans="1:13" ht="13.5" thickBot="1" x14ac:dyDescent="0.25">
      <c r="A135" s="438" t="s">
        <v>221</v>
      </c>
      <c r="B135" s="1131"/>
      <c r="C135" s="187">
        <v>0</v>
      </c>
      <c r="D135" s="186">
        <v>0</v>
      </c>
      <c r="E135" s="356">
        <f t="shared" si="13"/>
        <v>0</v>
      </c>
      <c r="F135" s="186">
        <v>0</v>
      </c>
      <c r="G135" s="186">
        <v>0</v>
      </c>
      <c r="H135" s="356">
        <f t="shared" si="14"/>
        <v>0</v>
      </c>
      <c r="I135" s="186">
        <v>0</v>
      </c>
      <c r="J135" s="186">
        <v>0</v>
      </c>
      <c r="K135" s="186">
        <v>0</v>
      </c>
      <c r="L135" s="356">
        <f t="shared" si="15"/>
        <v>0</v>
      </c>
      <c r="M135" s="357">
        <f>+E135+H135+I135+L135</f>
        <v>0</v>
      </c>
    </row>
    <row r="136" spans="1:13" x14ac:dyDescent="0.2">
      <c r="A136" s="922"/>
      <c r="B136" s="923"/>
      <c r="C136" s="924"/>
      <c r="D136" s="924"/>
      <c r="E136" s="924"/>
      <c r="F136" s="924"/>
      <c r="G136" s="924"/>
      <c r="H136" s="924"/>
      <c r="I136" s="924"/>
      <c r="J136" s="925"/>
      <c r="K136" s="925"/>
      <c r="L136" s="925"/>
      <c r="M136" s="924"/>
    </row>
    <row r="137" spans="1:13" x14ac:dyDescent="0.2">
      <c r="A137" s="926" t="s">
        <v>222</v>
      </c>
      <c r="B137" s="927"/>
      <c r="C137" s="928">
        <f t="shared" ref="C137:M137" si="16">SUM(C82:C135)</f>
        <v>0</v>
      </c>
      <c r="D137" s="928">
        <f t="shared" si="16"/>
        <v>0</v>
      </c>
      <c r="E137" s="928">
        <f t="shared" si="16"/>
        <v>0</v>
      </c>
      <c r="F137" s="928">
        <f t="shared" si="16"/>
        <v>0</v>
      </c>
      <c r="G137" s="928">
        <f t="shared" si="16"/>
        <v>0</v>
      </c>
      <c r="H137" s="928">
        <f t="shared" si="16"/>
        <v>0</v>
      </c>
      <c r="I137" s="928">
        <f t="shared" si="16"/>
        <v>0</v>
      </c>
      <c r="J137" s="928">
        <f t="shared" si="16"/>
        <v>0</v>
      </c>
      <c r="K137" s="928">
        <f t="shared" si="16"/>
        <v>0</v>
      </c>
      <c r="L137" s="928">
        <f t="shared" si="16"/>
        <v>0</v>
      </c>
      <c r="M137" s="928">
        <f t="shared" si="16"/>
        <v>0</v>
      </c>
    </row>
    <row r="138" spans="1:13" ht="13.5" thickBot="1" x14ac:dyDescent="0.25">
      <c r="A138" s="929"/>
      <c r="B138" s="930"/>
      <c r="C138" s="931"/>
      <c r="D138" s="931"/>
      <c r="E138" s="931"/>
      <c r="F138" s="931"/>
      <c r="G138" s="931"/>
      <c r="H138" s="931"/>
      <c r="I138" s="931"/>
      <c r="J138" s="932"/>
      <c r="K138" s="932"/>
      <c r="L138" s="932"/>
      <c r="M138" s="933"/>
    </row>
  </sheetData>
  <sheetProtection algorithmName="SHA-512" hashValue="tmvQViA7mC+7ZnhEOYIkc5zOY/iT17yswdItYDt+E72VuY8DIxjoijYR/a28o6+yBgZbbM/Z67+cl+e/ByXq1g==" saltValue="kx2NCEEwy+8lm+X4U4A5lQ==" spinCount="100000" sheet="1" objects="1" scenarios="1" insertRows="0"/>
  <mergeCells count="9">
    <mergeCell ref="A78:M78"/>
    <mergeCell ref="F79:H79"/>
    <mergeCell ref="J79:L79"/>
    <mergeCell ref="B82:B135"/>
    <mergeCell ref="A1:H1"/>
    <mergeCell ref="A14:M14"/>
    <mergeCell ref="F15:H15"/>
    <mergeCell ref="J15:L15"/>
    <mergeCell ref="B18:B71"/>
  </mergeCells>
  <conditionalFormatting sqref="A1:XFD1048576">
    <cfRule type="expression" dxfId="5" priority="4">
      <formula>$L$1="aardgas"</formula>
    </cfRule>
  </conditionalFormatting>
  <dataValidations count="2">
    <dataValidation type="decimal" operator="lessThanOrEqual" allowBlank="1" showInputMessage="1" showErrorMessage="1" errorTitle="Positief bedrag" error="Gelieve een negatief bedrag in te geven" sqref="F131108:I131151 JE65572:JE65615 TA65572:TA65615 ACW65572:ACW65615 AMS65572:AMS65615 AWO65572:AWO65615 BGK65572:BGK65615 BQG65572:BQG65615 CAC65572:CAC65615 CJY65572:CJY65615 CTU65572:CTU65615 DDQ65572:DDQ65615 DNM65572:DNM65615 DXI65572:DXI65615 EHE65572:EHE65615 ERA65572:ERA65615 FAW65572:FAW65615 FKS65572:FKS65615 FUO65572:FUO65615 GEK65572:GEK65615 GOG65572:GOG65615 GYC65572:GYC65615 HHY65572:HHY65615 HRU65572:HRU65615 IBQ65572:IBQ65615 ILM65572:ILM65615 IVI65572:IVI65615 JFE65572:JFE65615 JPA65572:JPA65615 JYW65572:JYW65615 KIS65572:KIS65615 KSO65572:KSO65615 LCK65572:LCK65615 LMG65572:LMG65615 LWC65572:LWC65615 MFY65572:MFY65615 MPU65572:MPU65615 MZQ65572:MZQ65615 NJM65572:NJM65615 NTI65572:NTI65615 ODE65572:ODE65615 ONA65572:ONA65615 OWW65572:OWW65615 PGS65572:PGS65615 PQO65572:PQO65615 QAK65572:QAK65615 QKG65572:QKG65615 QUC65572:QUC65615 RDY65572:RDY65615 RNU65572:RNU65615 RXQ65572:RXQ65615 SHM65572:SHM65615 SRI65572:SRI65615 TBE65572:TBE65615 TLA65572:TLA65615 TUW65572:TUW65615 UES65572:UES65615 UOO65572:UOO65615 UYK65572:UYK65615 VIG65572:VIG65615 VSC65572:VSC65615 WBY65572:WBY65615 WLU65572:WLU65615 WVQ65572:WVQ65615 F196644:I196687 JE131108:JE131151 TA131108:TA131151 ACW131108:ACW131151 AMS131108:AMS131151 AWO131108:AWO131151 BGK131108:BGK131151 BQG131108:BQG131151 CAC131108:CAC131151 CJY131108:CJY131151 CTU131108:CTU131151 DDQ131108:DDQ131151 DNM131108:DNM131151 DXI131108:DXI131151 EHE131108:EHE131151 ERA131108:ERA131151 FAW131108:FAW131151 FKS131108:FKS131151 FUO131108:FUO131151 GEK131108:GEK131151 GOG131108:GOG131151 GYC131108:GYC131151 HHY131108:HHY131151 HRU131108:HRU131151 IBQ131108:IBQ131151 ILM131108:ILM131151 IVI131108:IVI131151 JFE131108:JFE131151 JPA131108:JPA131151 JYW131108:JYW131151 KIS131108:KIS131151 KSO131108:KSO131151 LCK131108:LCK131151 LMG131108:LMG131151 LWC131108:LWC131151 MFY131108:MFY131151 MPU131108:MPU131151 MZQ131108:MZQ131151 NJM131108:NJM131151 NTI131108:NTI131151 ODE131108:ODE131151 ONA131108:ONA131151 OWW131108:OWW131151 PGS131108:PGS131151 PQO131108:PQO131151 QAK131108:QAK131151 QKG131108:QKG131151 QUC131108:QUC131151 RDY131108:RDY131151 RNU131108:RNU131151 RXQ131108:RXQ131151 SHM131108:SHM131151 SRI131108:SRI131151 TBE131108:TBE131151 TLA131108:TLA131151 TUW131108:TUW131151 UES131108:UES131151 UOO131108:UOO131151 UYK131108:UYK131151 VIG131108:VIG131151 VSC131108:VSC131151 WBY131108:WBY131151 WLU131108:WLU131151 WVQ131108:WVQ131151 F262180:I262223 JE196644:JE196687 TA196644:TA196687 ACW196644:ACW196687 AMS196644:AMS196687 AWO196644:AWO196687 BGK196644:BGK196687 BQG196644:BQG196687 CAC196644:CAC196687 CJY196644:CJY196687 CTU196644:CTU196687 DDQ196644:DDQ196687 DNM196644:DNM196687 DXI196644:DXI196687 EHE196644:EHE196687 ERA196644:ERA196687 FAW196644:FAW196687 FKS196644:FKS196687 FUO196644:FUO196687 GEK196644:GEK196687 GOG196644:GOG196687 GYC196644:GYC196687 HHY196644:HHY196687 HRU196644:HRU196687 IBQ196644:IBQ196687 ILM196644:ILM196687 IVI196644:IVI196687 JFE196644:JFE196687 JPA196644:JPA196687 JYW196644:JYW196687 KIS196644:KIS196687 KSO196644:KSO196687 LCK196644:LCK196687 LMG196644:LMG196687 LWC196644:LWC196687 MFY196644:MFY196687 MPU196644:MPU196687 MZQ196644:MZQ196687 NJM196644:NJM196687 NTI196644:NTI196687 ODE196644:ODE196687 ONA196644:ONA196687 OWW196644:OWW196687 PGS196644:PGS196687 PQO196644:PQO196687 QAK196644:QAK196687 QKG196644:QKG196687 QUC196644:QUC196687 RDY196644:RDY196687 RNU196644:RNU196687 RXQ196644:RXQ196687 SHM196644:SHM196687 SRI196644:SRI196687 TBE196644:TBE196687 TLA196644:TLA196687 TUW196644:TUW196687 UES196644:UES196687 UOO196644:UOO196687 UYK196644:UYK196687 VIG196644:VIG196687 VSC196644:VSC196687 WBY196644:WBY196687 WLU196644:WLU196687 WVQ196644:WVQ196687 F327716:I327759 JE262180:JE262223 TA262180:TA262223 ACW262180:ACW262223 AMS262180:AMS262223 AWO262180:AWO262223 BGK262180:BGK262223 BQG262180:BQG262223 CAC262180:CAC262223 CJY262180:CJY262223 CTU262180:CTU262223 DDQ262180:DDQ262223 DNM262180:DNM262223 DXI262180:DXI262223 EHE262180:EHE262223 ERA262180:ERA262223 FAW262180:FAW262223 FKS262180:FKS262223 FUO262180:FUO262223 GEK262180:GEK262223 GOG262180:GOG262223 GYC262180:GYC262223 HHY262180:HHY262223 HRU262180:HRU262223 IBQ262180:IBQ262223 ILM262180:ILM262223 IVI262180:IVI262223 JFE262180:JFE262223 JPA262180:JPA262223 JYW262180:JYW262223 KIS262180:KIS262223 KSO262180:KSO262223 LCK262180:LCK262223 LMG262180:LMG262223 LWC262180:LWC262223 MFY262180:MFY262223 MPU262180:MPU262223 MZQ262180:MZQ262223 NJM262180:NJM262223 NTI262180:NTI262223 ODE262180:ODE262223 ONA262180:ONA262223 OWW262180:OWW262223 PGS262180:PGS262223 PQO262180:PQO262223 QAK262180:QAK262223 QKG262180:QKG262223 QUC262180:QUC262223 RDY262180:RDY262223 RNU262180:RNU262223 RXQ262180:RXQ262223 SHM262180:SHM262223 SRI262180:SRI262223 TBE262180:TBE262223 TLA262180:TLA262223 TUW262180:TUW262223 UES262180:UES262223 UOO262180:UOO262223 UYK262180:UYK262223 VIG262180:VIG262223 VSC262180:VSC262223 WBY262180:WBY262223 WLU262180:WLU262223 WVQ262180:WVQ262223 F393252:I393295 JE327716:JE327759 TA327716:TA327759 ACW327716:ACW327759 AMS327716:AMS327759 AWO327716:AWO327759 BGK327716:BGK327759 BQG327716:BQG327759 CAC327716:CAC327759 CJY327716:CJY327759 CTU327716:CTU327759 DDQ327716:DDQ327759 DNM327716:DNM327759 DXI327716:DXI327759 EHE327716:EHE327759 ERA327716:ERA327759 FAW327716:FAW327759 FKS327716:FKS327759 FUO327716:FUO327759 GEK327716:GEK327759 GOG327716:GOG327759 GYC327716:GYC327759 HHY327716:HHY327759 HRU327716:HRU327759 IBQ327716:IBQ327759 ILM327716:ILM327759 IVI327716:IVI327759 JFE327716:JFE327759 JPA327716:JPA327759 JYW327716:JYW327759 KIS327716:KIS327759 KSO327716:KSO327759 LCK327716:LCK327759 LMG327716:LMG327759 LWC327716:LWC327759 MFY327716:MFY327759 MPU327716:MPU327759 MZQ327716:MZQ327759 NJM327716:NJM327759 NTI327716:NTI327759 ODE327716:ODE327759 ONA327716:ONA327759 OWW327716:OWW327759 PGS327716:PGS327759 PQO327716:PQO327759 QAK327716:QAK327759 QKG327716:QKG327759 QUC327716:QUC327759 RDY327716:RDY327759 RNU327716:RNU327759 RXQ327716:RXQ327759 SHM327716:SHM327759 SRI327716:SRI327759 TBE327716:TBE327759 TLA327716:TLA327759 TUW327716:TUW327759 UES327716:UES327759 UOO327716:UOO327759 UYK327716:UYK327759 VIG327716:VIG327759 VSC327716:VSC327759 WBY327716:WBY327759 WLU327716:WLU327759 WVQ327716:WVQ327759 F458788:I458831 JE393252:JE393295 TA393252:TA393295 ACW393252:ACW393295 AMS393252:AMS393295 AWO393252:AWO393295 BGK393252:BGK393295 BQG393252:BQG393295 CAC393252:CAC393295 CJY393252:CJY393295 CTU393252:CTU393295 DDQ393252:DDQ393295 DNM393252:DNM393295 DXI393252:DXI393295 EHE393252:EHE393295 ERA393252:ERA393295 FAW393252:FAW393295 FKS393252:FKS393295 FUO393252:FUO393295 GEK393252:GEK393295 GOG393252:GOG393295 GYC393252:GYC393295 HHY393252:HHY393295 HRU393252:HRU393295 IBQ393252:IBQ393295 ILM393252:ILM393295 IVI393252:IVI393295 JFE393252:JFE393295 JPA393252:JPA393295 JYW393252:JYW393295 KIS393252:KIS393295 KSO393252:KSO393295 LCK393252:LCK393295 LMG393252:LMG393295 LWC393252:LWC393295 MFY393252:MFY393295 MPU393252:MPU393295 MZQ393252:MZQ393295 NJM393252:NJM393295 NTI393252:NTI393295 ODE393252:ODE393295 ONA393252:ONA393295 OWW393252:OWW393295 PGS393252:PGS393295 PQO393252:PQO393295 QAK393252:QAK393295 QKG393252:QKG393295 QUC393252:QUC393295 RDY393252:RDY393295 RNU393252:RNU393295 RXQ393252:RXQ393295 SHM393252:SHM393295 SRI393252:SRI393295 TBE393252:TBE393295 TLA393252:TLA393295 TUW393252:TUW393295 UES393252:UES393295 UOO393252:UOO393295 UYK393252:UYK393295 VIG393252:VIG393295 VSC393252:VSC393295 WBY393252:WBY393295 WLU393252:WLU393295 WVQ393252:WVQ393295 F524324:I524367 JE458788:JE458831 TA458788:TA458831 ACW458788:ACW458831 AMS458788:AMS458831 AWO458788:AWO458831 BGK458788:BGK458831 BQG458788:BQG458831 CAC458788:CAC458831 CJY458788:CJY458831 CTU458788:CTU458831 DDQ458788:DDQ458831 DNM458788:DNM458831 DXI458788:DXI458831 EHE458788:EHE458831 ERA458788:ERA458831 FAW458788:FAW458831 FKS458788:FKS458831 FUO458788:FUO458831 GEK458788:GEK458831 GOG458788:GOG458831 GYC458788:GYC458831 HHY458788:HHY458831 HRU458788:HRU458831 IBQ458788:IBQ458831 ILM458788:ILM458831 IVI458788:IVI458831 JFE458788:JFE458831 JPA458788:JPA458831 JYW458788:JYW458831 KIS458788:KIS458831 KSO458788:KSO458831 LCK458788:LCK458831 LMG458788:LMG458831 LWC458788:LWC458831 MFY458788:MFY458831 MPU458788:MPU458831 MZQ458788:MZQ458831 NJM458788:NJM458831 NTI458788:NTI458831 ODE458788:ODE458831 ONA458788:ONA458831 OWW458788:OWW458831 PGS458788:PGS458831 PQO458788:PQO458831 QAK458788:QAK458831 QKG458788:QKG458831 QUC458788:QUC458831 RDY458788:RDY458831 RNU458788:RNU458831 RXQ458788:RXQ458831 SHM458788:SHM458831 SRI458788:SRI458831 TBE458788:TBE458831 TLA458788:TLA458831 TUW458788:TUW458831 UES458788:UES458831 UOO458788:UOO458831 UYK458788:UYK458831 VIG458788:VIG458831 VSC458788:VSC458831 WBY458788:WBY458831 WLU458788:WLU458831 WVQ458788:WVQ458831 F589860:I589903 JE524324:JE524367 TA524324:TA524367 ACW524324:ACW524367 AMS524324:AMS524367 AWO524324:AWO524367 BGK524324:BGK524367 BQG524324:BQG524367 CAC524324:CAC524367 CJY524324:CJY524367 CTU524324:CTU524367 DDQ524324:DDQ524367 DNM524324:DNM524367 DXI524324:DXI524367 EHE524324:EHE524367 ERA524324:ERA524367 FAW524324:FAW524367 FKS524324:FKS524367 FUO524324:FUO524367 GEK524324:GEK524367 GOG524324:GOG524367 GYC524324:GYC524367 HHY524324:HHY524367 HRU524324:HRU524367 IBQ524324:IBQ524367 ILM524324:ILM524367 IVI524324:IVI524367 JFE524324:JFE524367 JPA524324:JPA524367 JYW524324:JYW524367 KIS524324:KIS524367 KSO524324:KSO524367 LCK524324:LCK524367 LMG524324:LMG524367 LWC524324:LWC524367 MFY524324:MFY524367 MPU524324:MPU524367 MZQ524324:MZQ524367 NJM524324:NJM524367 NTI524324:NTI524367 ODE524324:ODE524367 ONA524324:ONA524367 OWW524324:OWW524367 PGS524324:PGS524367 PQO524324:PQO524367 QAK524324:QAK524367 QKG524324:QKG524367 QUC524324:QUC524367 RDY524324:RDY524367 RNU524324:RNU524367 RXQ524324:RXQ524367 SHM524324:SHM524367 SRI524324:SRI524367 TBE524324:TBE524367 TLA524324:TLA524367 TUW524324:TUW524367 UES524324:UES524367 UOO524324:UOO524367 UYK524324:UYK524367 VIG524324:VIG524367 VSC524324:VSC524367 WBY524324:WBY524367 WLU524324:WLU524367 WVQ524324:WVQ524367 F655396:I655439 JE589860:JE589903 TA589860:TA589903 ACW589860:ACW589903 AMS589860:AMS589903 AWO589860:AWO589903 BGK589860:BGK589903 BQG589860:BQG589903 CAC589860:CAC589903 CJY589860:CJY589903 CTU589860:CTU589903 DDQ589860:DDQ589903 DNM589860:DNM589903 DXI589860:DXI589903 EHE589860:EHE589903 ERA589860:ERA589903 FAW589860:FAW589903 FKS589860:FKS589903 FUO589860:FUO589903 GEK589860:GEK589903 GOG589860:GOG589903 GYC589860:GYC589903 HHY589860:HHY589903 HRU589860:HRU589903 IBQ589860:IBQ589903 ILM589860:ILM589903 IVI589860:IVI589903 JFE589860:JFE589903 JPA589860:JPA589903 JYW589860:JYW589903 KIS589860:KIS589903 KSO589860:KSO589903 LCK589860:LCK589903 LMG589860:LMG589903 LWC589860:LWC589903 MFY589860:MFY589903 MPU589860:MPU589903 MZQ589860:MZQ589903 NJM589860:NJM589903 NTI589860:NTI589903 ODE589860:ODE589903 ONA589860:ONA589903 OWW589860:OWW589903 PGS589860:PGS589903 PQO589860:PQO589903 QAK589860:QAK589903 QKG589860:QKG589903 QUC589860:QUC589903 RDY589860:RDY589903 RNU589860:RNU589903 RXQ589860:RXQ589903 SHM589860:SHM589903 SRI589860:SRI589903 TBE589860:TBE589903 TLA589860:TLA589903 TUW589860:TUW589903 UES589860:UES589903 UOO589860:UOO589903 UYK589860:UYK589903 VIG589860:VIG589903 VSC589860:VSC589903 WBY589860:WBY589903 WLU589860:WLU589903 WVQ589860:WVQ589903 F720932:I720975 JE655396:JE655439 TA655396:TA655439 ACW655396:ACW655439 AMS655396:AMS655439 AWO655396:AWO655439 BGK655396:BGK655439 BQG655396:BQG655439 CAC655396:CAC655439 CJY655396:CJY655439 CTU655396:CTU655439 DDQ655396:DDQ655439 DNM655396:DNM655439 DXI655396:DXI655439 EHE655396:EHE655439 ERA655396:ERA655439 FAW655396:FAW655439 FKS655396:FKS655439 FUO655396:FUO655439 GEK655396:GEK655439 GOG655396:GOG655439 GYC655396:GYC655439 HHY655396:HHY655439 HRU655396:HRU655439 IBQ655396:IBQ655439 ILM655396:ILM655439 IVI655396:IVI655439 JFE655396:JFE655439 JPA655396:JPA655439 JYW655396:JYW655439 KIS655396:KIS655439 KSO655396:KSO655439 LCK655396:LCK655439 LMG655396:LMG655439 LWC655396:LWC655439 MFY655396:MFY655439 MPU655396:MPU655439 MZQ655396:MZQ655439 NJM655396:NJM655439 NTI655396:NTI655439 ODE655396:ODE655439 ONA655396:ONA655439 OWW655396:OWW655439 PGS655396:PGS655439 PQO655396:PQO655439 QAK655396:QAK655439 QKG655396:QKG655439 QUC655396:QUC655439 RDY655396:RDY655439 RNU655396:RNU655439 RXQ655396:RXQ655439 SHM655396:SHM655439 SRI655396:SRI655439 TBE655396:TBE655439 TLA655396:TLA655439 TUW655396:TUW655439 UES655396:UES655439 UOO655396:UOO655439 UYK655396:UYK655439 VIG655396:VIG655439 VSC655396:VSC655439 WBY655396:WBY655439 WLU655396:WLU655439 WVQ655396:WVQ655439 F786468:I786511 JE720932:JE720975 TA720932:TA720975 ACW720932:ACW720975 AMS720932:AMS720975 AWO720932:AWO720975 BGK720932:BGK720975 BQG720932:BQG720975 CAC720932:CAC720975 CJY720932:CJY720975 CTU720932:CTU720975 DDQ720932:DDQ720975 DNM720932:DNM720975 DXI720932:DXI720975 EHE720932:EHE720975 ERA720932:ERA720975 FAW720932:FAW720975 FKS720932:FKS720975 FUO720932:FUO720975 GEK720932:GEK720975 GOG720932:GOG720975 GYC720932:GYC720975 HHY720932:HHY720975 HRU720932:HRU720975 IBQ720932:IBQ720975 ILM720932:ILM720975 IVI720932:IVI720975 JFE720932:JFE720975 JPA720932:JPA720975 JYW720932:JYW720975 KIS720932:KIS720975 KSO720932:KSO720975 LCK720932:LCK720975 LMG720932:LMG720975 LWC720932:LWC720975 MFY720932:MFY720975 MPU720932:MPU720975 MZQ720932:MZQ720975 NJM720932:NJM720975 NTI720932:NTI720975 ODE720932:ODE720975 ONA720932:ONA720975 OWW720932:OWW720975 PGS720932:PGS720975 PQO720932:PQO720975 QAK720932:QAK720975 QKG720932:QKG720975 QUC720932:QUC720975 RDY720932:RDY720975 RNU720932:RNU720975 RXQ720932:RXQ720975 SHM720932:SHM720975 SRI720932:SRI720975 TBE720932:TBE720975 TLA720932:TLA720975 TUW720932:TUW720975 UES720932:UES720975 UOO720932:UOO720975 UYK720932:UYK720975 VIG720932:VIG720975 VSC720932:VSC720975 WBY720932:WBY720975 WLU720932:WLU720975 WVQ720932:WVQ720975 F852004:I852047 JE786468:JE786511 TA786468:TA786511 ACW786468:ACW786511 AMS786468:AMS786511 AWO786468:AWO786511 BGK786468:BGK786511 BQG786468:BQG786511 CAC786468:CAC786511 CJY786468:CJY786511 CTU786468:CTU786511 DDQ786468:DDQ786511 DNM786468:DNM786511 DXI786468:DXI786511 EHE786468:EHE786511 ERA786468:ERA786511 FAW786468:FAW786511 FKS786468:FKS786511 FUO786468:FUO786511 GEK786468:GEK786511 GOG786468:GOG786511 GYC786468:GYC786511 HHY786468:HHY786511 HRU786468:HRU786511 IBQ786468:IBQ786511 ILM786468:ILM786511 IVI786468:IVI786511 JFE786468:JFE786511 JPA786468:JPA786511 JYW786468:JYW786511 KIS786468:KIS786511 KSO786468:KSO786511 LCK786468:LCK786511 LMG786468:LMG786511 LWC786468:LWC786511 MFY786468:MFY786511 MPU786468:MPU786511 MZQ786468:MZQ786511 NJM786468:NJM786511 NTI786468:NTI786511 ODE786468:ODE786511 ONA786468:ONA786511 OWW786468:OWW786511 PGS786468:PGS786511 PQO786468:PQO786511 QAK786468:QAK786511 QKG786468:QKG786511 QUC786468:QUC786511 RDY786468:RDY786511 RNU786468:RNU786511 RXQ786468:RXQ786511 SHM786468:SHM786511 SRI786468:SRI786511 TBE786468:TBE786511 TLA786468:TLA786511 TUW786468:TUW786511 UES786468:UES786511 UOO786468:UOO786511 UYK786468:UYK786511 VIG786468:VIG786511 VSC786468:VSC786511 WBY786468:WBY786511 WLU786468:WLU786511 WVQ786468:WVQ786511 F917540:I917583 JE852004:JE852047 TA852004:TA852047 ACW852004:ACW852047 AMS852004:AMS852047 AWO852004:AWO852047 BGK852004:BGK852047 BQG852004:BQG852047 CAC852004:CAC852047 CJY852004:CJY852047 CTU852004:CTU852047 DDQ852004:DDQ852047 DNM852004:DNM852047 DXI852004:DXI852047 EHE852004:EHE852047 ERA852004:ERA852047 FAW852004:FAW852047 FKS852004:FKS852047 FUO852004:FUO852047 GEK852004:GEK852047 GOG852004:GOG852047 GYC852004:GYC852047 HHY852004:HHY852047 HRU852004:HRU852047 IBQ852004:IBQ852047 ILM852004:ILM852047 IVI852004:IVI852047 JFE852004:JFE852047 JPA852004:JPA852047 JYW852004:JYW852047 KIS852004:KIS852047 KSO852004:KSO852047 LCK852004:LCK852047 LMG852004:LMG852047 LWC852004:LWC852047 MFY852004:MFY852047 MPU852004:MPU852047 MZQ852004:MZQ852047 NJM852004:NJM852047 NTI852004:NTI852047 ODE852004:ODE852047 ONA852004:ONA852047 OWW852004:OWW852047 PGS852004:PGS852047 PQO852004:PQO852047 QAK852004:QAK852047 QKG852004:QKG852047 QUC852004:QUC852047 RDY852004:RDY852047 RNU852004:RNU852047 RXQ852004:RXQ852047 SHM852004:SHM852047 SRI852004:SRI852047 TBE852004:TBE852047 TLA852004:TLA852047 TUW852004:TUW852047 UES852004:UES852047 UOO852004:UOO852047 UYK852004:UYK852047 VIG852004:VIG852047 VSC852004:VSC852047 WBY852004:WBY852047 WLU852004:WLU852047 WVQ852004:WVQ852047 F983076:I983119 JE917540:JE917583 TA917540:TA917583 ACW917540:ACW917583 AMS917540:AMS917583 AWO917540:AWO917583 BGK917540:BGK917583 BQG917540:BQG917583 CAC917540:CAC917583 CJY917540:CJY917583 CTU917540:CTU917583 DDQ917540:DDQ917583 DNM917540:DNM917583 DXI917540:DXI917583 EHE917540:EHE917583 ERA917540:ERA917583 FAW917540:FAW917583 FKS917540:FKS917583 FUO917540:FUO917583 GEK917540:GEK917583 GOG917540:GOG917583 GYC917540:GYC917583 HHY917540:HHY917583 HRU917540:HRU917583 IBQ917540:IBQ917583 ILM917540:ILM917583 IVI917540:IVI917583 JFE917540:JFE917583 JPA917540:JPA917583 JYW917540:JYW917583 KIS917540:KIS917583 KSO917540:KSO917583 LCK917540:LCK917583 LMG917540:LMG917583 LWC917540:LWC917583 MFY917540:MFY917583 MPU917540:MPU917583 MZQ917540:MZQ917583 NJM917540:NJM917583 NTI917540:NTI917583 ODE917540:ODE917583 ONA917540:ONA917583 OWW917540:OWW917583 PGS917540:PGS917583 PQO917540:PQO917583 QAK917540:QAK917583 QKG917540:QKG917583 QUC917540:QUC917583 RDY917540:RDY917583 RNU917540:RNU917583 RXQ917540:RXQ917583 SHM917540:SHM917583 SRI917540:SRI917583 TBE917540:TBE917583 TLA917540:TLA917583 TUW917540:TUW917583 UES917540:UES917583 UOO917540:UOO917583 UYK917540:UYK917583 VIG917540:VIG917583 VSC917540:VSC917583 WBY917540:WBY917583 WLU917540:WLU917583 WVQ917540:WVQ917583 JE983076:JE983119 TA983076:TA983119 ACW983076:ACW983119 AMS983076:AMS983119 AWO983076:AWO983119 BGK983076:BGK983119 BQG983076:BQG983119 CAC983076:CAC983119 CJY983076:CJY983119 CTU983076:CTU983119 DDQ983076:DDQ983119 DNM983076:DNM983119 DXI983076:DXI983119 EHE983076:EHE983119 ERA983076:ERA983119 FAW983076:FAW983119 FKS983076:FKS983119 FUO983076:FUO983119 GEK983076:GEK983119 GOG983076:GOG983119 GYC983076:GYC983119 HHY983076:HHY983119 HRU983076:HRU983119 IBQ983076:IBQ983119 ILM983076:ILM983119 IVI983076:IVI983119 JFE983076:JFE983119 JPA983076:JPA983119 JYW983076:JYW983119 KIS983076:KIS983119 KSO983076:KSO983119 LCK983076:LCK983119 LMG983076:LMG983119 LWC983076:LWC983119 MFY983076:MFY983119 MPU983076:MPU983119 MZQ983076:MZQ983119 NJM983076:NJM983119 NTI983076:NTI983119 ODE983076:ODE983119 ONA983076:ONA983119 OWW983076:OWW983119 PGS983076:PGS983119 PQO983076:PQO983119 QAK983076:QAK983119 QKG983076:QKG983119 QUC983076:QUC983119 RDY983076:RDY983119 RNU983076:RNU983119 RXQ983076:RXQ983119 SHM983076:SHM983119 SRI983076:SRI983119 TBE983076:TBE983119 TLA983076:TLA983119 TUW983076:TUW983119 UES983076:UES983119 UOO983076:UOO983119 UYK983076:UYK983119 VIG983076:VIG983119 VSC983076:VSC983119 WBY983076:WBY983119 WLU983076:WLU983119 WVQ983076:WVQ983119 WVO983076:WVO983119 D65572:D65615 JC65572:JC65615 SY65572:SY65615 ACU65572:ACU65615 AMQ65572:AMQ65615 AWM65572:AWM65615 BGI65572:BGI65615 BQE65572:BQE65615 CAA65572:CAA65615 CJW65572:CJW65615 CTS65572:CTS65615 DDO65572:DDO65615 DNK65572:DNK65615 DXG65572:DXG65615 EHC65572:EHC65615 EQY65572:EQY65615 FAU65572:FAU65615 FKQ65572:FKQ65615 FUM65572:FUM65615 GEI65572:GEI65615 GOE65572:GOE65615 GYA65572:GYA65615 HHW65572:HHW65615 HRS65572:HRS65615 IBO65572:IBO65615 ILK65572:ILK65615 IVG65572:IVG65615 JFC65572:JFC65615 JOY65572:JOY65615 JYU65572:JYU65615 KIQ65572:KIQ65615 KSM65572:KSM65615 LCI65572:LCI65615 LME65572:LME65615 LWA65572:LWA65615 MFW65572:MFW65615 MPS65572:MPS65615 MZO65572:MZO65615 NJK65572:NJK65615 NTG65572:NTG65615 ODC65572:ODC65615 OMY65572:OMY65615 OWU65572:OWU65615 PGQ65572:PGQ65615 PQM65572:PQM65615 QAI65572:QAI65615 QKE65572:QKE65615 QUA65572:QUA65615 RDW65572:RDW65615 RNS65572:RNS65615 RXO65572:RXO65615 SHK65572:SHK65615 SRG65572:SRG65615 TBC65572:TBC65615 TKY65572:TKY65615 TUU65572:TUU65615 UEQ65572:UEQ65615 UOM65572:UOM65615 UYI65572:UYI65615 VIE65572:VIE65615 VSA65572:VSA65615 WBW65572:WBW65615 WLS65572:WLS65615 WVO65572:WVO65615 D131108:D131151 JC131108:JC131151 SY131108:SY131151 ACU131108:ACU131151 AMQ131108:AMQ131151 AWM131108:AWM131151 BGI131108:BGI131151 BQE131108:BQE131151 CAA131108:CAA131151 CJW131108:CJW131151 CTS131108:CTS131151 DDO131108:DDO131151 DNK131108:DNK131151 DXG131108:DXG131151 EHC131108:EHC131151 EQY131108:EQY131151 FAU131108:FAU131151 FKQ131108:FKQ131151 FUM131108:FUM131151 GEI131108:GEI131151 GOE131108:GOE131151 GYA131108:GYA131151 HHW131108:HHW131151 HRS131108:HRS131151 IBO131108:IBO131151 ILK131108:ILK131151 IVG131108:IVG131151 JFC131108:JFC131151 JOY131108:JOY131151 JYU131108:JYU131151 KIQ131108:KIQ131151 KSM131108:KSM131151 LCI131108:LCI131151 LME131108:LME131151 LWA131108:LWA131151 MFW131108:MFW131151 MPS131108:MPS131151 MZO131108:MZO131151 NJK131108:NJK131151 NTG131108:NTG131151 ODC131108:ODC131151 OMY131108:OMY131151 OWU131108:OWU131151 PGQ131108:PGQ131151 PQM131108:PQM131151 QAI131108:QAI131151 QKE131108:QKE131151 QUA131108:QUA131151 RDW131108:RDW131151 RNS131108:RNS131151 RXO131108:RXO131151 SHK131108:SHK131151 SRG131108:SRG131151 TBC131108:TBC131151 TKY131108:TKY131151 TUU131108:TUU131151 UEQ131108:UEQ131151 UOM131108:UOM131151 UYI131108:UYI131151 VIE131108:VIE131151 VSA131108:VSA131151 WBW131108:WBW131151 WLS131108:WLS131151 WVO131108:WVO131151 D196644:D196687 JC196644:JC196687 SY196644:SY196687 ACU196644:ACU196687 AMQ196644:AMQ196687 AWM196644:AWM196687 BGI196644:BGI196687 BQE196644:BQE196687 CAA196644:CAA196687 CJW196644:CJW196687 CTS196644:CTS196687 DDO196644:DDO196687 DNK196644:DNK196687 DXG196644:DXG196687 EHC196644:EHC196687 EQY196644:EQY196687 FAU196644:FAU196687 FKQ196644:FKQ196687 FUM196644:FUM196687 GEI196644:GEI196687 GOE196644:GOE196687 GYA196644:GYA196687 HHW196644:HHW196687 HRS196644:HRS196687 IBO196644:IBO196687 ILK196644:ILK196687 IVG196644:IVG196687 JFC196644:JFC196687 JOY196644:JOY196687 JYU196644:JYU196687 KIQ196644:KIQ196687 KSM196644:KSM196687 LCI196644:LCI196687 LME196644:LME196687 LWA196644:LWA196687 MFW196644:MFW196687 MPS196644:MPS196687 MZO196644:MZO196687 NJK196644:NJK196687 NTG196644:NTG196687 ODC196644:ODC196687 OMY196644:OMY196687 OWU196644:OWU196687 PGQ196644:PGQ196687 PQM196644:PQM196687 QAI196644:QAI196687 QKE196644:QKE196687 QUA196644:QUA196687 RDW196644:RDW196687 RNS196644:RNS196687 RXO196644:RXO196687 SHK196644:SHK196687 SRG196644:SRG196687 TBC196644:TBC196687 TKY196644:TKY196687 TUU196644:TUU196687 UEQ196644:UEQ196687 UOM196644:UOM196687 UYI196644:UYI196687 VIE196644:VIE196687 VSA196644:VSA196687 WBW196644:WBW196687 WLS196644:WLS196687 WVO196644:WVO196687 D262180:D262223 JC262180:JC262223 SY262180:SY262223 ACU262180:ACU262223 AMQ262180:AMQ262223 AWM262180:AWM262223 BGI262180:BGI262223 BQE262180:BQE262223 CAA262180:CAA262223 CJW262180:CJW262223 CTS262180:CTS262223 DDO262180:DDO262223 DNK262180:DNK262223 DXG262180:DXG262223 EHC262180:EHC262223 EQY262180:EQY262223 FAU262180:FAU262223 FKQ262180:FKQ262223 FUM262180:FUM262223 GEI262180:GEI262223 GOE262180:GOE262223 GYA262180:GYA262223 HHW262180:HHW262223 HRS262180:HRS262223 IBO262180:IBO262223 ILK262180:ILK262223 IVG262180:IVG262223 JFC262180:JFC262223 JOY262180:JOY262223 JYU262180:JYU262223 KIQ262180:KIQ262223 KSM262180:KSM262223 LCI262180:LCI262223 LME262180:LME262223 LWA262180:LWA262223 MFW262180:MFW262223 MPS262180:MPS262223 MZO262180:MZO262223 NJK262180:NJK262223 NTG262180:NTG262223 ODC262180:ODC262223 OMY262180:OMY262223 OWU262180:OWU262223 PGQ262180:PGQ262223 PQM262180:PQM262223 QAI262180:QAI262223 QKE262180:QKE262223 QUA262180:QUA262223 RDW262180:RDW262223 RNS262180:RNS262223 RXO262180:RXO262223 SHK262180:SHK262223 SRG262180:SRG262223 TBC262180:TBC262223 TKY262180:TKY262223 TUU262180:TUU262223 UEQ262180:UEQ262223 UOM262180:UOM262223 UYI262180:UYI262223 VIE262180:VIE262223 VSA262180:VSA262223 WBW262180:WBW262223 WLS262180:WLS262223 WVO262180:WVO262223 D327716:D327759 JC327716:JC327759 SY327716:SY327759 ACU327716:ACU327759 AMQ327716:AMQ327759 AWM327716:AWM327759 BGI327716:BGI327759 BQE327716:BQE327759 CAA327716:CAA327759 CJW327716:CJW327759 CTS327716:CTS327759 DDO327716:DDO327759 DNK327716:DNK327759 DXG327716:DXG327759 EHC327716:EHC327759 EQY327716:EQY327759 FAU327716:FAU327759 FKQ327716:FKQ327759 FUM327716:FUM327759 GEI327716:GEI327759 GOE327716:GOE327759 GYA327716:GYA327759 HHW327716:HHW327759 HRS327716:HRS327759 IBO327716:IBO327759 ILK327716:ILK327759 IVG327716:IVG327759 JFC327716:JFC327759 JOY327716:JOY327759 JYU327716:JYU327759 KIQ327716:KIQ327759 KSM327716:KSM327759 LCI327716:LCI327759 LME327716:LME327759 LWA327716:LWA327759 MFW327716:MFW327759 MPS327716:MPS327759 MZO327716:MZO327759 NJK327716:NJK327759 NTG327716:NTG327759 ODC327716:ODC327759 OMY327716:OMY327759 OWU327716:OWU327759 PGQ327716:PGQ327759 PQM327716:PQM327759 QAI327716:QAI327759 QKE327716:QKE327759 QUA327716:QUA327759 RDW327716:RDW327759 RNS327716:RNS327759 RXO327716:RXO327759 SHK327716:SHK327759 SRG327716:SRG327759 TBC327716:TBC327759 TKY327716:TKY327759 TUU327716:TUU327759 UEQ327716:UEQ327759 UOM327716:UOM327759 UYI327716:UYI327759 VIE327716:VIE327759 VSA327716:VSA327759 WBW327716:WBW327759 WLS327716:WLS327759 WVO327716:WVO327759 D393252:D393295 JC393252:JC393295 SY393252:SY393295 ACU393252:ACU393295 AMQ393252:AMQ393295 AWM393252:AWM393295 BGI393252:BGI393295 BQE393252:BQE393295 CAA393252:CAA393295 CJW393252:CJW393295 CTS393252:CTS393295 DDO393252:DDO393295 DNK393252:DNK393295 DXG393252:DXG393295 EHC393252:EHC393295 EQY393252:EQY393295 FAU393252:FAU393295 FKQ393252:FKQ393295 FUM393252:FUM393295 GEI393252:GEI393295 GOE393252:GOE393295 GYA393252:GYA393295 HHW393252:HHW393295 HRS393252:HRS393295 IBO393252:IBO393295 ILK393252:ILK393295 IVG393252:IVG393295 JFC393252:JFC393295 JOY393252:JOY393295 JYU393252:JYU393295 KIQ393252:KIQ393295 KSM393252:KSM393295 LCI393252:LCI393295 LME393252:LME393295 LWA393252:LWA393295 MFW393252:MFW393295 MPS393252:MPS393295 MZO393252:MZO393295 NJK393252:NJK393295 NTG393252:NTG393295 ODC393252:ODC393295 OMY393252:OMY393295 OWU393252:OWU393295 PGQ393252:PGQ393295 PQM393252:PQM393295 QAI393252:QAI393295 QKE393252:QKE393295 QUA393252:QUA393295 RDW393252:RDW393295 RNS393252:RNS393295 RXO393252:RXO393295 SHK393252:SHK393295 SRG393252:SRG393295 TBC393252:TBC393295 TKY393252:TKY393295 TUU393252:TUU393295 UEQ393252:UEQ393295 UOM393252:UOM393295 UYI393252:UYI393295 VIE393252:VIE393295 VSA393252:VSA393295 WBW393252:WBW393295 WLS393252:WLS393295 WVO393252:WVO393295 D458788:D458831 JC458788:JC458831 SY458788:SY458831 ACU458788:ACU458831 AMQ458788:AMQ458831 AWM458788:AWM458831 BGI458788:BGI458831 BQE458788:BQE458831 CAA458788:CAA458831 CJW458788:CJW458831 CTS458788:CTS458831 DDO458788:DDO458831 DNK458788:DNK458831 DXG458788:DXG458831 EHC458788:EHC458831 EQY458788:EQY458831 FAU458788:FAU458831 FKQ458788:FKQ458831 FUM458788:FUM458831 GEI458788:GEI458831 GOE458788:GOE458831 GYA458788:GYA458831 HHW458788:HHW458831 HRS458788:HRS458831 IBO458788:IBO458831 ILK458788:ILK458831 IVG458788:IVG458831 JFC458788:JFC458831 JOY458788:JOY458831 JYU458788:JYU458831 KIQ458788:KIQ458831 KSM458788:KSM458831 LCI458788:LCI458831 LME458788:LME458831 LWA458788:LWA458831 MFW458788:MFW458831 MPS458788:MPS458831 MZO458788:MZO458831 NJK458788:NJK458831 NTG458788:NTG458831 ODC458788:ODC458831 OMY458788:OMY458831 OWU458788:OWU458831 PGQ458788:PGQ458831 PQM458788:PQM458831 QAI458788:QAI458831 QKE458788:QKE458831 QUA458788:QUA458831 RDW458788:RDW458831 RNS458788:RNS458831 RXO458788:RXO458831 SHK458788:SHK458831 SRG458788:SRG458831 TBC458788:TBC458831 TKY458788:TKY458831 TUU458788:TUU458831 UEQ458788:UEQ458831 UOM458788:UOM458831 UYI458788:UYI458831 VIE458788:VIE458831 VSA458788:VSA458831 WBW458788:WBW458831 WLS458788:WLS458831 WVO458788:WVO458831 D524324:D524367 JC524324:JC524367 SY524324:SY524367 ACU524324:ACU524367 AMQ524324:AMQ524367 AWM524324:AWM524367 BGI524324:BGI524367 BQE524324:BQE524367 CAA524324:CAA524367 CJW524324:CJW524367 CTS524324:CTS524367 DDO524324:DDO524367 DNK524324:DNK524367 DXG524324:DXG524367 EHC524324:EHC524367 EQY524324:EQY524367 FAU524324:FAU524367 FKQ524324:FKQ524367 FUM524324:FUM524367 GEI524324:GEI524367 GOE524324:GOE524367 GYA524324:GYA524367 HHW524324:HHW524367 HRS524324:HRS524367 IBO524324:IBO524367 ILK524324:ILK524367 IVG524324:IVG524367 JFC524324:JFC524367 JOY524324:JOY524367 JYU524324:JYU524367 KIQ524324:KIQ524367 KSM524324:KSM524367 LCI524324:LCI524367 LME524324:LME524367 LWA524324:LWA524367 MFW524324:MFW524367 MPS524324:MPS524367 MZO524324:MZO524367 NJK524324:NJK524367 NTG524324:NTG524367 ODC524324:ODC524367 OMY524324:OMY524367 OWU524324:OWU524367 PGQ524324:PGQ524367 PQM524324:PQM524367 QAI524324:QAI524367 QKE524324:QKE524367 QUA524324:QUA524367 RDW524324:RDW524367 RNS524324:RNS524367 RXO524324:RXO524367 SHK524324:SHK524367 SRG524324:SRG524367 TBC524324:TBC524367 TKY524324:TKY524367 TUU524324:TUU524367 UEQ524324:UEQ524367 UOM524324:UOM524367 UYI524324:UYI524367 VIE524324:VIE524367 VSA524324:VSA524367 WBW524324:WBW524367 WLS524324:WLS524367 WVO524324:WVO524367 D589860:D589903 JC589860:JC589903 SY589860:SY589903 ACU589860:ACU589903 AMQ589860:AMQ589903 AWM589860:AWM589903 BGI589860:BGI589903 BQE589860:BQE589903 CAA589860:CAA589903 CJW589860:CJW589903 CTS589860:CTS589903 DDO589860:DDO589903 DNK589860:DNK589903 DXG589860:DXG589903 EHC589860:EHC589903 EQY589860:EQY589903 FAU589860:FAU589903 FKQ589860:FKQ589903 FUM589860:FUM589903 GEI589860:GEI589903 GOE589860:GOE589903 GYA589860:GYA589903 HHW589860:HHW589903 HRS589860:HRS589903 IBO589860:IBO589903 ILK589860:ILK589903 IVG589860:IVG589903 JFC589860:JFC589903 JOY589860:JOY589903 JYU589860:JYU589903 KIQ589860:KIQ589903 KSM589860:KSM589903 LCI589860:LCI589903 LME589860:LME589903 LWA589860:LWA589903 MFW589860:MFW589903 MPS589860:MPS589903 MZO589860:MZO589903 NJK589860:NJK589903 NTG589860:NTG589903 ODC589860:ODC589903 OMY589860:OMY589903 OWU589860:OWU589903 PGQ589860:PGQ589903 PQM589860:PQM589903 QAI589860:QAI589903 QKE589860:QKE589903 QUA589860:QUA589903 RDW589860:RDW589903 RNS589860:RNS589903 RXO589860:RXO589903 SHK589860:SHK589903 SRG589860:SRG589903 TBC589860:TBC589903 TKY589860:TKY589903 TUU589860:TUU589903 UEQ589860:UEQ589903 UOM589860:UOM589903 UYI589860:UYI589903 VIE589860:VIE589903 VSA589860:VSA589903 WBW589860:WBW589903 WLS589860:WLS589903 WVO589860:WVO589903 D655396:D655439 JC655396:JC655439 SY655396:SY655439 ACU655396:ACU655439 AMQ655396:AMQ655439 AWM655396:AWM655439 BGI655396:BGI655439 BQE655396:BQE655439 CAA655396:CAA655439 CJW655396:CJW655439 CTS655396:CTS655439 DDO655396:DDO655439 DNK655396:DNK655439 DXG655396:DXG655439 EHC655396:EHC655439 EQY655396:EQY655439 FAU655396:FAU655439 FKQ655396:FKQ655439 FUM655396:FUM655439 GEI655396:GEI655439 GOE655396:GOE655439 GYA655396:GYA655439 HHW655396:HHW655439 HRS655396:HRS655439 IBO655396:IBO655439 ILK655396:ILK655439 IVG655396:IVG655439 JFC655396:JFC655439 JOY655396:JOY655439 JYU655396:JYU655439 KIQ655396:KIQ655439 KSM655396:KSM655439 LCI655396:LCI655439 LME655396:LME655439 LWA655396:LWA655439 MFW655396:MFW655439 MPS655396:MPS655439 MZO655396:MZO655439 NJK655396:NJK655439 NTG655396:NTG655439 ODC655396:ODC655439 OMY655396:OMY655439 OWU655396:OWU655439 PGQ655396:PGQ655439 PQM655396:PQM655439 QAI655396:QAI655439 QKE655396:QKE655439 QUA655396:QUA655439 RDW655396:RDW655439 RNS655396:RNS655439 RXO655396:RXO655439 SHK655396:SHK655439 SRG655396:SRG655439 TBC655396:TBC655439 TKY655396:TKY655439 TUU655396:TUU655439 UEQ655396:UEQ655439 UOM655396:UOM655439 UYI655396:UYI655439 VIE655396:VIE655439 VSA655396:VSA655439 WBW655396:WBW655439 WLS655396:WLS655439 WVO655396:WVO655439 D720932:D720975 JC720932:JC720975 SY720932:SY720975 ACU720932:ACU720975 AMQ720932:AMQ720975 AWM720932:AWM720975 BGI720932:BGI720975 BQE720932:BQE720975 CAA720932:CAA720975 CJW720932:CJW720975 CTS720932:CTS720975 DDO720932:DDO720975 DNK720932:DNK720975 DXG720932:DXG720975 EHC720932:EHC720975 EQY720932:EQY720975 FAU720932:FAU720975 FKQ720932:FKQ720975 FUM720932:FUM720975 GEI720932:GEI720975 GOE720932:GOE720975 GYA720932:GYA720975 HHW720932:HHW720975 HRS720932:HRS720975 IBO720932:IBO720975 ILK720932:ILK720975 IVG720932:IVG720975 JFC720932:JFC720975 JOY720932:JOY720975 JYU720932:JYU720975 KIQ720932:KIQ720975 KSM720932:KSM720975 LCI720932:LCI720975 LME720932:LME720975 LWA720932:LWA720975 MFW720932:MFW720975 MPS720932:MPS720975 MZO720932:MZO720975 NJK720932:NJK720975 NTG720932:NTG720975 ODC720932:ODC720975 OMY720932:OMY720975 OWU720932:OWU720975 PGQ720932:PGQ720975 PQM720932:PQM720975 QAI720932:QAI720975 QKE720932:QKE720975 QUA720932:QUA720975 RDW720932:RDW720975 RNS720932:RNS720975 RXO720932:RXO720975 SHK720932:SHK720975 SRG720932:SRG720975 TBC720932:TBC720975 TKY720932:TKY720975 TUU720932:TUU720975 UEQ720932:UEQ720975 UOM720932:UOM720975 UYI720932:UYI720975 VIE720932:VIE720975 VSA720932:VSA720975 WBW720932:WBW720975 WLS720932:WLS720975 WVO720932:WVO720975 D786468:D786511 JC786468:JC786511 SY786468:SY786511 ACU786468:ACU786511 AMQ786468:AMQ786511 AWM786468:AWM786511 BGI786468:BGI786511 BQE786468:BQE786511 CAA786468:CAA786511 CJW786468:CJW786511 CTS786468:CTS786511 DDO786468:DDO786511 DNK786468:DNK786511 DXG786468:DXG786511 EHC786468:EHC786511 EQY786468:EQY786511 FAU786468:FAU786511 FKQ786468:FKQ786511 FUM786468:FUM786511 GEI786468:GEI786511 GOE786468:GOE786511 GYA786468:GYA786511 HHW786468:HHW786511 HRS786468:HRS786511 IBO786468:IBO786511 ILK786468:ILK786511 IVG786468:IVG786511 JFC786468:JFC786511 JOY786468:JOY786511 JYU786468:JYU786511 KIQ786468:KIQ786511 KSM786468:KSM786511 LCI786468:LCI786511 LME786468:LME786511 LWA786468:LWA786511 MFW786468:MFW786511 MPS786468:MPS786511 MZO786468:MZO786511 NJK786468:NJK786511 NTG786468:NTG786511 ODC786468:ODC786511 OMY786468:OMY786511 OWU786468:OWU786511 PGQ786468:PGQ786511 PQM786468:PQM786511 QAI786468:QAI786511 QKE786468:QKE786511 QUA786468:QUA786511 RDW786468:RDW786511 RNS786468:RNS786511 RXO786468:RXO786511 SHK786468:SHK786511 SRG786468:SRG786511 TBC786468:TBC786511 TKY786468:TKY786511 TUU786468:TUU786511 UEQ786468:UEQ786511 UOM786468:UOM786511 UYI786468:UYI786511 VIE786468:VIE786511 VSA786468:VSA786511 WBW786468:WBW786511 WLS786468:WLS786511 WVO786468:WVO786511 D852004:D852047 JC852004:JC852047 SY852004:SY852047 ACU852004:ACU852047 AMQ852004:AMQ852047 AWM852004:AWM852047 BGI852004:BGI852047 BQE852004:BQE852047 CAA852004:CAA852047 CJW852004:CJW852047 CTS852004:CTS852047 DDO852004:DDO852047 DNK852004:DNK852047 DXG852004:DXG852047 EHC852004:EHC852047 EQY852004:EQY852047 FAU852004:FAU852047 FKQ852004:FKQ852047 FUM852004:FUM852047 GEI852004:GEI852047 GOE852004:GOE852047 GYA852004:GYA852047 HHW852004:HHW852047 HRS852004:HRS852047 IBO852004:IBO852047 ILK852004:ILK852047 IVG852004:IVG852047 JFC852004:JFC852047 JOY852004:JOY852047 JYU852004:JYU852047 KIQ852004:KIQ852047 KSM852004:KSM852047 LCI852004:LCI852047 LME852004:LME852047 LWA852004:LWA852047 MFW852004:MFW852047 MPS852004:MPS852047 MZO852004:MZO852047 NJK852004:NJK852047 NTG852004:NTG852047 ODC852004:ODC852047 OMY852004:OMY852047 OWU852004:OWU852047 PGQ852004:PGQ852047 PQM852004:PQM852047 QAI852004:QAI852047 QKE852004:QKE852047 QUA852004:QUA852047 RDW852004:RDW852047 RNS852004:RNS852047 RXO852004:RXO852047 SHK852004:SHK852047 SRG852004:SRG852047 TBC852004:TBC852047 TKY852004:TKY852047 TUU852004:TUU852047 UEQ852004:UEQ852047 UOM852004:UOM852047 UYI852004:UYI852047 VIE852004:VIE852047 VSA852004:VSA852047 WBW852004:WBW852047 WLS852004:WLS852047 WVO852004:WVO852047 D917540:D917583 JC917540:JC917583 SY917540:SY917583 ACU917540:ACU917583 AMQ917540:AMQ917583 AWM917540:AWM917583 BGI917540:BGI917583 BQE917540:BQE917583 CAA917540:CAA917583 CJW917540:CJW917583 CTS917540:CTS917583 DDO917540:DDO917583 DNK917540:DNK917583 DXG917540:DXG917583 EHC917540:EHC917583 EQY917540:EQY917583 FAU917540:FAU917583 FKQ917540:FKQ917583 FUM917540:FUM917583 GEI917540:GEI917583 GOE917540:GOE917583 GYA917540:GYA917583 HHW917540:HHW917583 HRS917540:HRS917583 IBO917540:IBO917583 ILK917540:ILK917583 IVG917540:IVG917583 JFC917540:JFC917583 JOY917540:JOY917583 JYU917540:JYU917583 KIQ917540:KIQ917583 KSM917540:KSM917583 LCI917540:LCI917583 LME917540:LME917583 LWA917540:LWA917583 MFW917540:MFW917583 MPS917540:MPS917583 MZO917540:MZO917583 NJK917540:NJK917583 NTG917540:NTG917583 ODC917540:ODC917583 OMY917540:OMY917583 OWU917540:OWU917583 PGQ917540:PGQ917583 PQM917540:PQM917583 QAI917540:QAI917583 QKE917540:QKE917583 QUA917540:QUA917583 RDW917540:RDW917583 RNS917540:RNS917583 RXO917540:RXO917583 SHK917540:SHK917583 SRG917540:SRG917583 TBC917540:TBC917583 TKY917540:TKY917583 TUU917540:TUU917583 UEQ917540:UEQ917583 UOM917540:UOM917583 UYI917540:UYI917583 VIE917540:VIE917583 VSA917540:VSA917583 WBW917540:WBW917583 WLS917540:WLS917583 WVO917540:WVO917583 D983076:D983119 JC983076:JC983119 SY983076:SY983119 ACU983076:ACU983119 AMQ983076:AMQ983119 AWM983076:AWM983119 BGI983076:BGI983119 BQE983076:BQE983119 CAA983076:CAA983119 CJW983076:CJW983119 CTS983076:CTS983119 DDO983076:DDO983119 DNK983076:DNK983119 DXG983076:DXG983119 EHC983076:EHC983119 EQY983076:EQY983119 FAU983076:FAU983119 FKQ983076:FKQ983119 FUM983076:FUM983119 GEI983076:GEI983119 GOE983076:GOE983119 GYA983076:GYA983119 HHW983076:HHW983119 HRS983076:HRS983119 IBO983076:IBO983119 ILK983076:ILK983119 IVG983076:IVG983119 JFC983076:JFC983119 JOY983076:JOY983119 JYU983076:JYU983119 KIQ983076:KIQ983119 KSM983076:KSM983119 LCI983076:LCI983119 LME983076:LME983119 LWA983076:LWA983119 MFW983076:MFW983119 MPS983076:MPS983119 MZO983076:MZO983119 NJK983076:NJK983119 NTG983076:NTG983119 ODC983076:ODC983119 OMY983076:OMY983119 OWU983076:OWU983119 PGQ983076:PGQ983119 PQM983076:PQM983119 QAI983076:QAI983119 QKE983076:QKE983119 QUA983076:QUA983119 RDW983076:RDW983119 RNS983076:RNS983119 RXO983076:RXO983119 SHK983076:SHK983119 SRG983076:SRG983119 TBC983076:TBC983119 TKY983076:TKY983119 TUU983076:TUU983119 UEQ983076:UEQ983119 UOM983076:UOM983119 UYI983076:UYI983119 VIE983076:VIE983119 VSA983076:VSA983119 WBW983076:WBW983119 WLS983076:WLS983119 F65572:I65615 WVR18:WVR71 WLV18:WLV71 WBZ18:WBZ71 VSD18:VSD71 VIH18:VIH71 UYL18:UYL71 UOP18:UOP71 UET18:UET71 TUX18:TUX71 TLB18:TLB71 TBF18:TBF71 SRJ18:SRJ71 SHN18:SHN71 RXR18:RXR71 RNV18:RNV71 RDZ18:RDZ71 QUD18:QUD71 QKH18:QKH71 QAL18:QAL71 PQP18:PQP71 PGT18:PGT71 OWX18:OWX71 ONB18:ONB71 ODF18:ODF71 NTJ18:NTJ71 NJN18:NJN71 MZR18:MZR71 MPV18:MPV71 MFZ18:MFZ71 LWD18:LWD71 LMH18:LMH71 LCL18:LCL71 KSP18:KSP71 KIT18:KIT71 JYX18:JYX71 JPB18:JPB71 JFF18:JFF71 IVJ18:IVJ71 ILN18:ILN71 IBR18:IBR71 HRV18:HRV71 HHZ18:HHZ71 GYD18:GYD71 GOH18:GOH71 GEL18:GEL71 FUP18:FUP71 FKT18:FKT71 FAX18:FAX71 ERB18:ERB71 EHF18:EHF71 DXJ18:DXJ71 DNN18:DNN71 DDR18:DDR71 CTV18:CTV71 CJZ18:CJZ71 CAD18:CAD71 BQH18:BQH71 BGL18:BGL71 AWP18:AWP71 AMT18:AMT71 ACX18:ACX71 TB18:TB71 JF18:JF71 WVT18:WVT71 WLX18:WLX71 WCB18:WCB71 VSF18:VSF71 VIJ18:VIJ71 UYN18:UYN71 UOR18:UOR71 UEV18:UEV71 TUZ18:TUZ71 TLD18:TLD71 TBH18:TBH71 SRL18:SRL71 SHP18:SHP71 RXT18:RXT71 RNX18:RNX71 REB18:REB71 QUF18:QUF71 QKJ18:QKJ71 QAN18:QAN71 PQR18:PQR71 PGV18:PGV71 OWZ18:OWZ71 OND18:OND71 ODH18:ODH71 NTL18:NTL71 NJP18:NJP71 MZT18:MZT71 MPX18:MPX71 MGB18:MGB71 LWF18:LWF71 LMJ18:LMJ71 LCN18:LCN71 KSR18:KSR71 KIV18:KIV71 JYZ18:JYZ71 JPD18:JPD71 JFH18:JFH71 IVL18:IVL71 ILP18:ILP71 IBT18:IBT71 HRX18:HRX71 HIB18:HIB71 GYF18:GYF71 GOJ18:GOJ71 GEN18:GEN71 FUR18:FUR71 FKV18:FKV71 FAZ18:FAZ71 ERD18:ERD71 EHH18:EHH71 DXL18:DXL71 DNP18:DNP71 DDT18:DDT71 CTX18:CTX71 CKB18:CKB71 CAF18:CAF71 BQJ18:BQJ71 BGN18:BGN71 AWR18:AWR71 AMV18:AMV71 ACZ18:ACZ71 TD18:TD71 JH18:JH71 I18:J71 D18:D71 WVR82:WVR135 WLV82:WLV135 WBZ82:WBZ135 VSD82:VSD135 VIH82:VIH135 UYL82:UYL135 UOP82:UOP135 UET82:UET135 TUX82:TUX135 TLB82:TLB135 TBF82:TBF135 SRJ82:SRJ135 SHN82:SHN135 RXR82:RXR135 RNV82:RNV135 RDZ82:RDZ135 QUD82:QUD135 QKH82:QKH135 QAL82:QAL135 PQP82:PQP135 PGT82:PGT135 OWX82:OWX135 ONB82:ONB135 ODF82:ODF135 NTJ82:NTJ135 NJN82:NJN135 MZR82:MZR135 MPV82:MPV135 MFZ82:MFZ135 LWD82:LWD135 LMH82:LMH135 LCL82:LCL135 KSP82:KSP135 KIT82:KIT135 JYX82:JYX135 JPB82:JPB135 JFF82:JFF135 IVJ82:IVJ135 ILN82:ILN135 IBR82:IBR135 HRV82:HRV135 HHZ82:HHZ135 GYD82:GYD135 GOH82:GOH135 GEL82:GEL135 FUP82:FUP135 FKT82:FKT135 FAX82:FAX135 ERB82:ERB135 EHF82:EHF135 DXJ82:DXJ135 DNN82:DNN135 DDR82:DDR135 CTV82:CTV135 CJZ82:CJZ135 CAD82:CAD135 BQH82:BQH135 BGL82:BGL135 AWP82:AWP135 AMT82:AMT135 ACX82:ACX135 TB82:TB135 JF82:JF135 WVT82:WVT135 WLX82:WLX135 WCB82:WCB135 VSF82:VSF135 VIJ82:VIJ135 UYN82:UYN135 UOR82:UOR135 UEV82:UEV135 TUZ82:TUZ135 TLD82:TLD135 TBH82:TBH135 SRL82:SRL135 SHP82:SHP135 RXT82:RXT135 RNX82:RNX135 REB82:REB135 QUF82:QUF135 QKJ82:QKJ135 QAN82:QAN135 PQR82:PQR135 PGV82:PGV135 OWZ82:OWZ135 OND82:OND135 ODH82:ODH135 NTL82:NTL135 NJP82:NJP135 MZT82:MZT135 MPX82:MPX135 MGB82:MGB135 LWF82:LWF135 LMJ82:LMJ135 LCN82:LCN135 KSR82:KSR135 KIV82:KIV135 JYZ82:JYZ135 JPD82:JPD135 JFH82:JFH135 IVL82:IVL135 ILP82:ILP135 IBT82:IBT135 HRX82:HRX135 HIB82:HIB135 GYF82:GYF135 GOJ82:GOJ135 GEN82:GEN135 FUR82:FUR135 FKV82:FKV135 FAZ82:FAZ135 ERD82:ERD135 EHH82:EHH135 DXL82:DXL135 DNP82:DNP135 DDT82:DDT135 CTX82:CTX135 CKB82:CKB135 CAF82:CAF135 BQJ82:BQJ135 BGN82:BGN135 AWR82:AWR135 AMV82:AMV135 ACZ82:ACZ135 TD82:TD135 JH82:JH135 I82:J135 D82:D135" xr:uid="{5E0C3CD0-CD8A-4CD1-8C0E-38BE2C63274C}">
      <formula1>0</formula1>
    </dataValidation>
    <dataValidation type="decimal" operator="greaterThanOrEqual" allowBlank="1" showInputMessage="1" showErrorMessage="1" errorTitle="Negatief bedrag" error="Gelieve een positieve waarde in te geven" sqref="WVN983076:WVN983119 C65572:C65615 JB65572:JB65615 SX65572:SX65615 ACT65572:ACT65615 AMP65572:AMP65615 AWL65572:AWL65615 BGH65572:BGH65615 BQD65572:BQD65615 BZZ65572:BZZ65615 CJV65572:CJV65615 CTR65572:CTR65615 DDN65572:DDN65615 DNJ65572:DNJ65615 DXF65572:DXF65615 EHB65572:EHB65615 EQX65572:EQX65615 FAT65572:FAT65615 FKP65572:FKP65615 FUL65572:FUL65615 GEH65572:GEH65615 GOD65572:GOD65615 GXZ65572:GXZ65615 HHV65572:HHV65615 HRR65572:HRR65615 IBN65572:IBN65615 ILJ65572:ILJ65615 IVF65572:IVF65615 JFB65572:JFB65615 JOX65572:JOX65615 JYT65572:JYT65615 KIP65572:KIP65615 KSL65572:KSL65615 LCH65572:LCH65615 LMD65572:LMD65615 LVZ65572:LVZ65615 MFV65572:MFV65615 MPR65572:MPR65615 MZN65572:MZN65615 NJJ65572:NJJ65615 NTF65572:NTF65615 ODB65572:ODB65615 OMX65572:OMX65615 OWT65572:OWT65615 PGP65572:PGP65615 PQL65572:PQL65615 QAH65572:QAH65615 QKD65572:QKD65615 QTZ65572:QTZ65615 RDV65572:RDV65615 RNR65572:RNR65615 RXN65572:RXN65615 SHJ65572:SHJ65615 SRF65572:SRF65615 TBB65572:TBB65615 TKX65572:TKX65615 TUT65572:TUT65615 UEP65572:UEP65615 UOL65572:UOL65615 UYH65572:UYH65615 VID65572:VID65615 VRZ65572:VRZ65615 WBV65572:WBV65615 WLR65572:WLR65615 WVN65572:WVN65615 C131108:C131151 JB131108:JB131151 SX131108:SX131151 ACT131108:ACT131151 AMP131108:AMP131151 AWL131108:AWL131151 BGH131108:BGH131151 BQD131108:BQD131151 BZZ131108:BZZ131151 CJV131108:CJV131151 CTR131108:CTR131151 DDN131108:DDN131151 DNJ131108:DNJ131151 DXF131108:DXF131151 EHB131108:EHB131151 EQX131108:EQX131151 FAT131108:FAT131151 FKP131108:FKP131151 FUL131108:FUL131151 GEH131108:GEH131151 GOD131108:GOD131151 GXZ131108:GXZ131151 HHV131108:HHV131151 HRR131108:HRR131151 IBN131108:IBN131151 ILJ131108:ILJ131151 IVF131108:IVF131151 JFB131108:JFB131151 JOX131108:JOX131151 JYT131108:JYT131151 KIP131108:KIP131151 KSL131108:KSL131151 LCH131108:LCH131151 LMD131108:LMD131151 LVZ131108:LVZ131151 MFV131108:MFV131151 MPR131108:MPR131151 MZN131108:MZN131151 NJJ131108:NJJ131151 NTF131108:NTF131151 ODB131108:ODB131151 OMX131108:OMX131151 OWT131108:OWT131151 PGP131108:PGP131151 PQL131108:PQL131151 QAH131108:QAH131151 QKD131108:QKD131151 QTZ131108:QTZ131151 RDV131108:RDV131151 RNR131108:RNR131151 RXN131108:RXN131151 SHJ131108:SHJ131151 SRF131108:SRF131151 TBB131108:TBB131151 TKX131108:TKX131151 TUT131108:TUT131151 UEP131108:UEP131151 UOL131108:UOL131151 UYH131108:UYH131151 VID131108:VID131151 VRZ131108:VRZ131151 WBV131108:WBV131151 WLR131108:WLR131151 WVN131108:WVN131151 C196644:C196687 JB196644:JB196687 SX196644:SX196687 ACT196644:ACT196687 AMP196644:AMP196687 AWL196644:AWL196687 BGH196644:BGH196687 BQD196644:BQD196687 BZZ196644:BZZ196687 CJV196644:CJV196687 CTR196644:CTR196687 DDN196644:DDN196687 DNJ196644:DNJ196687 DXF196644:DXF196687 EHB196644:EHB196687 EQX196644:EQX196687 FAT196644:FAT196687 FKP196644:FKP196687 FUL196644:FUL196687 GEH196644:GEH196687 GOD196644:GOD196687 GXZ196644:GXZ196687 HHV196644:HHV196687 HRR196644:HRR196687 IBN196644:IBN196687 ILJ196644:ILJ196687 IVF196644:IVF196687 JFB196644:JFB196687 JOX196644:JOX196687 JYT196644:JYT196687 KIP196644:KIP196687 KSL196644:KSL196687 LCH196644:LCH196687 LMD196644:LMD196687 LVZ196644:LVZ196687 MFV196644:MFV196687 MPR196644:MPR196687 MZN196644:MZN196687 NJJ196644:NJJ196687 NTF196644:NTF196687 ODB196644:ODB196687 OMX196644:OMX196687 OWT196644:OWT196687 PGP196644:PGP196687 PQL196644:PQL196687 QAH196644:QAH196687 QKD196644:QKD196687 QTZ196644:QTZ196687 RDV196644:RDV196687 RNR196644:RNR196687 RXN196644:RXN196687 SHJ196644:SHJ196687 SRF196644:SRF196687 TBB196644:TBB196687 TKX196644:TKX196687 TUT196644:TUT196687 UEP196644:UEP196687 UOL196644:UOL196687 UYH196644:UYH196687 VID196644:VID196687 VRZ196644:VRZ196687 WBV196644:WBV196687 WLR196644:WLR196687 WVN196644:WVN196687 C262180:C262223 JB262180:JB262223 SX262180:SX262223 ACT262180:ACT262223 AMP262180:AMP262223 AWL262180:AWL262223 BGH262180:BGH262223 BQD262180:BQD262223 BZZ262180:BZZ262223 CJV262180:CJV262223 CTR262180:CTR262223 DDN262180:DDN262223 DNJ262180:DNJ262223 DXF262180:DXF262223 EHB262180:EHB262223 EQX262180:EQX262223 FAT262180:FAT262223 FKP262180:FKP262223 FUL262180:FUL262223 GEH262180:GEH262223 GOD262180:GOD262223 GXZ262180:GXZ262223 HHV262180:HHV262223 HRR262180:HRR262223 IBN262180:IBN262223 ILJ262180:ILJ262223 IVF262180:IVF262223 JFB262180:JFB262223 JOX262180:JOX262223 JYT262180:JYT262223 KIP262180:KIP262223 KSL262180:KSL262223 LCH262180:LCH262223 LMD262180:LMD262223 LVZ262180:LVZ262223 MFV262180:MFV262223 MPR262180:MPR262223 MZN262180:MZN262223 NJJ262180:NJJ262223 NTF262180:NTF262223 ODB262180:ODB262223 OMX262180:OMX262223 OWT262180:OWT262223 PGP262180:PGP262223 PQL262180:PQL262223 QAH262180:QAH262223 QKD262180:QKD262223 QTZ262180:QTZ262223 RDV262180:RDV262223 RNR262180:RNR262223 RXN262180:RXN262223 SHJ262180:SHJ262223 SRF262180:SRF262223 TBB262180:TBB262223 TKX262180:TKX262223 TUT262180:TUT262223 UEP262180:UEP262223 UOL262180:UOL262223 UYH262180:UYH262223 VID262180:VID262223 VRZ262180:VRZ262223 WBV262180:WBV262223 WLR262180:WLR262223 WVN262180:WVN262223 C327716:C327759 JB327716:JB327759 SX327716:SX327759 ACT327716:ACT327759 AMP327716:AMP327759 AWL327716:AWL327759 BGH327716:BGH327759 BQD327716:BQD327759 BZZ327716:BZZ327759 CJV327716:CJV327759 CTR327716:CTR327759 DDN327716:DDN327759 DNJ327716:DNJ327759 DXF327716:DXF327759 EHB327716:EHB327759 EQX327716:EQX327759 FAT327716:FAT327759 FKP327716:FKP327759 FUL327716:FUL327759 GEH327716:GEH327759 GOD327716:GOD327759 GXZ327716:GXZ327759 HHV327716:HHV327759 HRR327716:HRR327759 IBN327716:IBN327759 ILJ327716:ILJ327759 IVF327716:IVF327759 JFB327716:JFB327759 JOX327716:JOX327759 JYT327716:JYT327759 KIP327716:KIP327759 KSL327716:KSL327759 LCH327716:LCH327759 LMD327716:LMD327759 LVZ327716:LVZ327759 MFV327716:MFV327759 MPR327716:MPR327759 MZN327716:MZN327759 NJJ327716:NJJ327759 NTF327716:NTF327759 ODB327716:ODB327759 OMX327716:OMX327759 OWT327716:OWT327759 PGP327716:PGP327759 PQL327716:PQL327759 QAH327716:QAH327759 QKD327716:QKD327759 QTZ327716:QTZ327759 RDV327716:RDV327759 RNR327716:RNR327759 RXN327716:RXN327759 SHJ327716:SHJ327759 SRF327716:SRF327759 TBB327716:TBB327759 TKX327716:TKX327759 TUT327716:TUT327759 UEP327716:UEP327759 UOL327716:UOL327759 UYH327716:UYH327759 VID327716:VID327759 VRZ327716:VRZ327759 WBV327716:WBV327759 WLR327716:WLR327759 WVN327716:WVN327759 C393252:C393295 JB393252:JB393295 SX393252:SX393295 ACT393252:ACT393295 AMP393252:AMP393295 AWL393252:AWL393295 BGH393252:BGH393295 BQD393252:BQD393295 BZZ393252:BZZ393295 CJV393252:CJV393295 CTR393252:CTR393295 DDN393252:DDN393295 DNJ393252:DNJ393295 DXF393252:DXF393295 EHB393252:EHB393295 EQX393252:EQX393295 FAT393252:FAT393295 FKP393252:FKP393295 FUL393252:FUL393295 GEH393252:GEH393295 GOD393252:GOD393295 GXZ393252:GXZ393295 HHV393252:HHV393295 HRR393252:HRR393295 IBN393252:IBN393295 ILJ393252:ILJ393295 IVF393252:IVF393295 JFB393252:JFB393295 JOX393252:JOX393295 JYT393252:JYT393295 KIP393252:KIP393295 KSL393252:KSL393295 LCH393252:LCH393295 LMD393252:LMD393295 LVZ393252:LVZ393295 MFV393252:MFV393295 MPR393252:MPR393295 MZN393252:MZN393295 NJJ393252:NJJ393295 NTF393252:NTF393295 ODB393252:ODB393295 OMX393252:OMX393295 OWT393252:OWT393295 PGP393252:PGP393295 PQL393252:PQL393295 QAH393252:QAH393295 QKD393252:QKD393295 QTZ393252:QTZ393295 RDV393252:RDV393295 RNR393252:RNR393295 RXN393252:RXN393295 SHJ393252:SHJ393295 SRF393252:SRF393295 TBB393252:TBB393295 TKX393252:TKX393295 TUT393252:TUT393295 UEP393252:UEP393295 UOL393252:UOL393295 UYH393252:UYH393295 VID393252:VID393295 VRZ393252:VRZ393295 WBV393252:WBV393295 WLR393252:WLR393295 WVN393252:WVN393295 C458788:C458831 JB458788:JB458831 SX458788:SX458831 ACT458788:ACT458831 AMP458788:AMP458831 AWL458788:AWL458831 BGH458788:BGH458831 BQD458788:BQD458831 BZZ458788:BZZ458831 CJV458788:CJV458831 CTR458788:CTR458831 DDN458788:DDN458831 DNJ458788:DNJ458831 DXF458788:DXF458831 EHB458788:EHB458831 EQX458788:EQX458831 FAT458788:FAT458831 FKP458788:FKP458831 FUL458788:FUL458831 GEH458788:GEH458831 GOD458788:GOD458831 GXZ458788:GXZ458831 HHV458788:HHV458831 HRR458788:HRR458831 IBN458788:IBN458831 ILJ458788:ILJ458831 IVF458788:IVF458831 JFB458788:JFB458831 JOX458788:JOX458831 JYT458788:JYT458831 KIP458788:KIP458831 KSL458788:KSL458831 LCH458788:LCH458831 LMD458788:LMD458831 LVZ458788:LVZ458831 MFV458788:MFV458831 MPR458788:MPR458831 MZN458788:MZN458831 NJJ458788:NJJ458831 NTF458788:NTF458831 ODB458788:ODB458831 OMX458788:OMX458831 OWT458788:OWT458831 PGP458788:PGP458831 PQL458788:PQL458831 QAH458788:QAH458831 QKD458788:QKD458831 QTZ458788:QTZ458831 RDV458788:RDV458831 RNR458788:RNR458831 RXN458788:RXN458831 SHJ458788:SHJ458831 SRF458788:SRF458831 TBB458788:TBB458831 TKX458788:TKX458831 TUT458788:TUT458831 UEP458788:UEP458831 UOL458788:UOL458831 UYH458788:UYH458831 VID458788:VID458831 VRZ458788:VRZ458831 WBV458788:WBV458831 WLR458788:WLR458831 WVN458788:WVN458831 C524324:C524367 JB524324:JB524367 SX524324:SX524367 ACT524324:ACT524367 AMP524324:AMP524367 AWL524324:AWL524367 BGH524324:BGH524367 BQD524324:BQD524367 BZZ524324:BZZ524367 CJV524324:CJV524367 CTR524324:CTR524367 DDN524324:DDN524367 DNJ524324:DNJ524367 DXF524324:DXF524367 EHB524324:EHB524367 EQX524324:EQX524367 FAT524324:FAT524367 FKP524324:FKP524367 FUL524324:FUL524367 GEH524324:GEH524367 GOD524324:GOD524367 GXZ524324:GXZ524367 HHV524324:HHV524367 HRR524324:HRR524367 IBN524324:IBN524367 ILJ524324:ILJ524367 IVF524324:IVF524367 JFB524324:JFB524367 JOX524324:JOX524367 JYT524324:JYT524367 KIP524324:KIP524367 KSL524324:KSL524367 LCH524324:LCH524367 LMD524324:LMD524367 LVZ524324:LVZ524367 MFV524324:MFV524367 MPR524324:MPR524367 MZN524324:MZN524367 NJJ524324:NJJ524367 NTF524324:NTF524367 ODB524324:ODB524367 OMX524324:OMX524367 OWT524324:OWT524367 PGP524324:PGP524367 PQL524324:PQL524367 QAH524324:QAH524367 QKD524324:QKD524367 QTZ524324:QTZ524367 RDV524324:RDV524367 RNR524324:RNR524367 RXN524324:RXN524367 SHJ524324:SHJ524367 SRF524324:SRF524367 TBB524324:TBB524367 TKX524324:TKX524367 TUT524324:TUT524367 UEP524324:UEP524367 UOL524324:UOL524367 UYH524324:UYH524367 VID524324:VID524367 VRZ524324:VRZ524367 WBV524324:WBV524367 WLR524324:WLR524367 WVN524324:WVN524367 C589860:C589903 JB589860:JB589903 SX589860:SX589903 ACT589860:ACT589903 AMP589860:AMP589903 AWL589860:AWL589903 BGH589860:BGH589903 BQD589860:BQD589903 BZZ589860:BZZ589903 CJV589860:CJV589903 CTR589860:CTR589903 DDN589860:DDN589903 DNJ589860:DNJ589903 DXF589860:DXF589903 EHB589860:EHB589903 EQX589860:EQX589903 FAT589860:FAT589903 FKP589860:FKP589903 FUL589860:FUL589903 GEH589860:GEH589903 GOD589860:GOD589903 GXZ589860:GXZ589903 HHV589860:HHV589903 HRR589860:HRR589903 IBN589860:IBN589903 ILJ589860:ILJ589903 IVF589860:IVF589903 JFB589860:JFB589903 JOX589860:JOX589903 JYT589860:JYT589903 KIP589860:KIP589903 KSL589860:KSL589903 LCH589860:LCH589903 LMD589860:LMD589903 LVZ589860:LVZ589903 MFV589860:MFV589903 MPR589860:MPR589903 MZN589860:MZN589903 NJJ589860:NJJ589903 NTF589860:NTF589903 ODB589860:ODB589903 OMX589860:OMX589903 OWT589860:OWT589903 PGP589860:PGP589903 PQL589860:PQL589903 QAH589860:QAH589903 QKD589860:QKD589903 QTZ589860:QTZ589903 RDV589860:RDV589903 RNR589860:RNR589903 RXN589860:RXN589903 SHJ589860:SHJ589903 SRF589860:SRF589903 TBB589860:TBB589903 TKX589860:TKX589903 TUT589860:TUT589903 UEP589860:UEP589903 UOL589860:UOL589903 UYH589860:UYH589903 VID589860:VID589903 VRZ589860:VRZ589903 WBV589860:WBV589903 WLR589860:WLR589903 WVN589860:WVN589903 C655396:C655439 JB655396:JB655439 SX655396:SX655439 ACT655396:ACT655439 AMP655396:AMP655439 AWL655396:AWL655439 BGH655396:BGH655439 BQD655396:BQD655439 BZZ655396:BZZ655439 CJV655396:CJV655439 CTR655396:CTR655439 DDN655396:DDN655439 DNJ655396:DNJ655439 DXF655396:DXF655439 EHB655396:EHB655439 EQX655396:EQX655439 FAT655396:FAT655439 FKP655396:FKP655439 FUL655396:FUL655439 GEH655396:GEH655439 GOD655396:GOD655439 GXZ655396:GXZ655439 HHV655396:HHV655439 HRR655396:HRR655439 IBN655396:IBN655439 ILJ655396:ILJ655439 IVF655396:IVF655439 JFB655396:JFB655439 JOX655396:JOX655439 JYT655396:JYT655439 KIP655396:KIP655439 KSL655396:KSL655439 LCH655396:LCH655439 LMD655396:LMD655439 LVZ655396:LVZ655439 MFV655396:MFV655439 MPR655396:MPR655439 MZN655396:MZN655439 NJJ655396:NJJ655439 NTF655396:NTF655439 ODB655396:ODB655439 OMX655396:OMX655439 OWT655396:OWT655439 PGP655396:PGP655439 PQL655396:PQL655439 QAH655396:QAH655439 QKD655396:QKD655439 QTZ655396:QTZ655439 RDV655396:RDV655439 RNR655396:RNR655439 RXN655396:RXN655439 SHJ655396:SHJ655439 SRF655396:SRF655439 TBB655396:TBB655439 TKX655396:TKX655439 TUT655396:TUT655439 UEP655396:UEP655439 UOL655396:UOL655439 UYH655396:UYH655439 VID655396:VID655439 VRZ655396:VRZ655439 WBV655396:WBV655439 WLR655396:WLR655439 WVN655396:WVN655439 C720932:C720975 JB720932:JB720975 SX720932:SX720975 ACT720932:ACT720975 AMP720932:AMP720975 AWL720932:AWL720975 BGH720932:BGH720975 BQD720932:BQD720975 BZZ720932:BZZ720975 CJV720932:CJV720975 CTR720932:CTR720975 DDN720932:DDN720975 DNJ720932:DNJ720975 DXF720932:DXF720975 EHB720932:EHB720975 EQX720932:EQX720975 FAT720932:FAT720975 FKP720932:FKP720975 FUL720932:FUL720975 GEH720932:GEH720975 GOD720932:GOD720975 GXZ720932:GXZ720975 HHV720932:HHV720975 HRR720932:HRR720975 IBN720932:IBN720975 ILJ720932:ILJ720975 IVF720932:IVF720975 JFB720932:JFB720975 JOX720932:JOX720975 JYT720932:JYT720975 KIP720932:KIP720975 KSL720932:KSL720975 LCH720932:LCH720975 LMD720932:LMD720975 LVZ720932:LVZ720975 MFV720932:MFV720975 MPR720932:MPR720975 MZN720932:MZN720975 NJJ720932:NJJ720975 NTF720932:NTF720975 ODB720932:ODB720975 OMX720932:OMX720975 OWT720932:OWT720975 PGP720932:PGP720975 PQL720932:PQL720975 QAH720932:QAH720975 QKD720932:QKD720975 QTZ720932:QTZ720975 RDV720932:RDV720975 RNR720932:RNR720975 RXN720932:RXN720975 SHJ720932:SHJ720975 SRF720932:SRF720975 TBB720932:TBB720975 TKX720932:TKX720975 TUT720932:TUT720975 UEP720932:UEP720975 UOL720932:UOL720975 UYH720932:UYH720975 VID720932:VID720975 VRZ720932:VRZ720975 WBV720932:WBV720975 WLR720932:WLR720975 WVN720932:WVN720975 C786468:C786511 JB786468:JB786511 SX786468:SX786511 ACT786468:ACT786511 AMP786468:AMP786511 AWL786468:AWL786511 BGH786468:BGH786511 BQD786468:BQD786511 BZZ786468:BZZ786511 CJV786468:CJV786511 CTR786468:CTR786511 DDN786468:DDN786511 DNJ786468:DNJ786511 DXF786468:DXF786511 EHB786468:EHB786511 EQX786468:EQX786511 FAT786468:FAT786511 FKP786468:FKP786511 FUL786468:FUL786511 GEH786468:GEH786511 GOD786468:GOD786511 GXZ786468:GXZ786511 HHV786468:HHV786511 HRR786468:HRR786511 IBN786468:IBN786511 ILJ786468:ILJ786511 IVF786468:IVF786511 JFB786468:JFB786511 JOX786468:JOX786511 JYT786468:JYT786511 KIP786468:KIP786511 KSL786468:KSL786511 LCH786468:LCH786511 LMD786468:LMD786511 LVZ786468:LVZ786511 MFV786468:MFV786511 MPR786468:MPR786511 MZN786468:MZN786511 NJJ786468:NJJ786511 NTF786468:NTF786511 ODB786468:ODB786511 OMX786468:OMX786511 OWT786468:OWT786511 PGP786468:PGP786511 PQL786468:PQL786511 QAH786468:QAH786511 QKD786468:QKD786511 QTZ786468:QTZ786511 RDV786468:RDV786511 RNR786468:RNR786511 RXN786468:RXN786511 SHJ786468:SHJ786511 SRF786468:SRF786511 TBB786468:TBB786511 TKX786468:TKX786511 TUT786468:TUT786511 UEP786468:UEP786511 UOL786468:UOL786511 UYH786468:UYH786511 VID786468:VID786511 VRZ786468:VRZ786511 WBV786468:WBV786511 WLR786468:WLR786511 WVN786468:WVN786511 C852004:C852047 JB852004:JB852047 SX852004:SX852047 ACT852004:ACT852047 AMP852004:AMP852047 AWL852004:AWL852047 BGH852004:BGH852047 BQD852004:BQD852047 BZZ852004:BZZ852047 CJV852004:CJV852047 CTR852004:CTR852047 DDN852004:DDN852047 DNJ852004:DNJ852047 DXF852004:DXF852047 EHB852004:EHB852047 EQX852004:EQX852047 FAT852004:FAT852047 FKP852004:FKP852047 FUL852004:FUL852047 GEH852004:GEH852047 GOD852004:GOD852047 GXZ852004:GXZ852047 HHV852004:HHV852047 HRR852004:HRR852047 IBN852004:IBN852047 ILJ852004:ILJ852047 IVF852004:IVF852047 JFB852004:JFB852047 JOX852004:JOX852047 JYT852004:JYT852047 KIP852004:KIP852047 KSL852004:KSL852047 LCH852004:LCH852047 LMD852004:LMD852047 LVZ852004:LVZ852047 MFV852004:MFV852047 MPR852004:MPR852047 MZN852004:MZN852047 NJJ852004:NJJ852047 NTF852004:NTF852047 ODB852004:ODB852047 OMX852004:OMX852047 OWT852004:OWT852047 PGP852004:PGP852047 PQL852004:PQL852047 QAH852004:QAH852047 QKD852004:QKD852047 QTZ852004:QTZ852047 RDV852004:RDV852047 RNR852004:RNR852047 RXN852004:RXN852047 SHJ852004:SHJ852047 SRF852004:SRF852047 TBB852004:TBB852047 TKX852004:TKX852047 TUT852004:TUT852047 UEP852004:UEP852047 UOL852004:UOL852047 UYH852004:UYH852047 VID852004:VID852047 VRZ852004:VRZ852047 WBV852004:WBV852047 WLR852004:WLR852047 WVN852004:WVN852047 C917540:C917583 JB917540:JB917583 SX917540:SX917583 ACT917540:ACT917583 AMP917540:AMP917583 AWL917540:AWL917583 BGH917540:BGH917583 BQD917540:BQD917583 BZZ917540:BZZ917583 CJV917540:CJV917583 CTR917540:CTR917583 DDN917540:DDN917583 DNJ917540:DNJ917583 DXF917540:DXF917583 EHB917540:EHB917583 EQX917540:EQX917583 FAT917540:FAT917583 FKP917540:FKP917583 FUL917540:FUL917583 GEH917540:GEH917583 GOD917540:GOD917583 GXZ917540:GXZ917583 HHV917540:HHV917583 HRR917540:HRR917583 IBN917540:IBN917583 ILJ917540:ILJ917583 IVF917540:IVF917583 JFB917540:JFB917583 JOX917540:JOX917583 JYT917540:JYT917583 KIP917540:KIP917583 KSL917540:KSL917583 LCH917540:LCH917583 LMD917540:LMD917583 LVZ917540:LVZ917583 MFV917540:MFV917583 MPR917540:MPR917583 MZN917540:MZN917583 NJJ917540:NJJ917583 NTF917540:NTF917583 ODB917540:ODB917583 OMX917540:OMX917583 OWT917540:OWT917583 PGP917540:PGP917583 PQL917540:PQL917583 QAH917540:QAH917583 QKD917540:QKD917583 QTZ917540:QTZ917583 RDV917540:RDV917583 RNR917540:RNR917583 RXN917540:RXN917583 SHJ917540:SHJ917583 SRF917540:SRF917583 TBB917540:TBB917583 TKX917540:TKX917583 TUT917540:TUT917583 UEP917540:UEP917583 UOL917540:UOL917583 UYH917540:UYH917583 VID917540:VID917583 VRZ917540:VRZ917583 WBV917540:WBV917583 WLR917540:WLR917583 WVN917540:WVN917583 C983076:C983119 JB983076:JB983119 SX983076:SX983119 ACT983076:ACT983119 AMP983076:AMP983119 AWL983076:AWL983119 BGH983076:BGH983119 BQD983076:BQD983119 BZZ983076:BZZ983119 CJV983076:CJV983119 CTR983076:CTR983119 DDN983076:DDN983119 DNJ983076:DNJ983119 DXF983076:DXF983119 EHB983076:EHB983119 EQX983076:EQX983119 FAT983076:FAT983119 FKP983076:FKP983119 FUL983076:FUL983119 GEH983076:GEH983119 GOD983076:GOD983119 GXZ983076:GXZ983119 HHV983076:HHV983119 HRR983076:HRR983119 IBN983076:IBN983119 ILJ983076:ILJ983119 IVF983076:IVF983119 JFB983076:JFB983119 JOX983076:JOX983119 JYT983076:JYT983119 KIP983076:KIP983119 KSL983076:KSL983119 LCH983076:LCH983119 LMD983076:LMD983119 LVZ983076:LVZ983119 MFV983076:MFV983119 MPR983076:MPR983119 MZN983076:MZN983119 NJJ983076:NJJ983119 NTF983076:NTF983119 ODB983076:ODB983119 OMX983076:OMX983119 OWT983076:OWT983119 PGP983076:PGP983119 PQL983076:PQL983119 QAH983076:QAH983119 QKD983076:QKD983119 QTZ983076:QTZ983119 RDV983076:RDV983119 RNR983076:RNR983119 RXN983076:RXN983119 SHJ983076:SHJ983119 SRF983076:SRF983119 TBB983076:TBB983119 TKX983076:TKX983119 TUT983076:TUT983119 UEP983076:UEP983119 UOL983076:UOL983119 UYH983076:UYH983119 VID983076:VID983119 VRZ983076:VRZ983119 WBV983076:WBV983119 WLR983076:WLR983119 WVQ18:WVQ71 WLU18:WLU71 WBY18:WBY71 VSC18:VSC71 VIG18:VIG71 UYK18:UYK71 UOO18:UOO71 UES18:UES71 TUW18:TUW71 TLA18:TLA71 TBE18:TBE71 SRI18:SRI71 SHM18:SHM71 RXQ18:RXQ71 RNU18:RNU71 RDY18:RDY71 QUC18:QUC71 QKG18:QKG71 QAK18:QAK71 PQO18:PQO71 PGS18:PGS71 OWW18:OWW71 ONA18:ONA71 ODE18:ODE71 NTI18:NTI71 NJM18:NJM71 MZQ18:MZQ71 MPU18:MPU71 MFY18:MFY71 LWC18:LWC71 LMG18:LMG71 LCK18:LCK71 KSO18:KSO71 KIS18:KIS71 JYW18:JYW71 JPA18:JPA71 JFE18:JFE71 IVI18:IVI71 ILM18:ILM71 IBQ18:IBQ71 HRU18:HRU71 HHY18:HHY71 GYC18:GYC71 GOG18:GOG71 GEK18:GEK71 FUO18:FUO71 FKS18:FKS71 FAW18:FAW71 ERA18:ERA71 EHE18:EHE71 DXI18:DXI71 DNM18:DNM71 DDQ18:DDQ71 CTU18:CTU71 CJY18:CJY71 CAC18:CAC71 BQG18:BQG71 BGK18:BGK71 AWO18:AWO71 AMS18:AMS71 ACW18:ACW71 TA18:TA71 JE18:JE71 C18:C71 WVQ82:WVQ135 WLU82:WLU135 WBY82:WBY135 VSC82:VSC135 VIG82:VIG135 UYK82:UYK135 UOO82:UOO135 UES82:UES135 TUW82:TUW135 TLA82:TLA135 TBE82:TBE135 SRI82:SRI135 SHM82:SHM135 RXQ82:RXQ135 RNU82:RNU135 RDY82:RDY135 QUC82:QUC135 QKG82:QKG135 QAK82:QAK135 PQO82:PQO135 PGS82:PGS135 OWW82:OWW135 ONA82:ONA135 ODE82:ODE135 NTI82:NTI135 NJM82:NJM135 MZQ82:MZQ135 MPU82:MPU135 MFY82:MFY135 LWC82:LWC135 LMG82:LMG135 LCK82:LCK135 KSO82:KSO135 KIS82:KIS135 JYW82:JYW135 JPA82:JPA135 JFE82:JFE135 IVI82:IVI135 ILM82:ILM135 IBQ82:IBQ135 HRU82:HRU135 HHY82:HHY135 GYC82:GYC135 GOG82:GOG135 GEK82:GEK135 FUO82:FUO135 FKS82:FKS135 FAW82:FAW135 ERA82:ERA135 EHE82:EHE135 DXI82:DXI135 DNM82:DNM135 DDQ82:DDQ135 CTU82:CTU135 CJY82:CJY135 CAC82:CAC135 BQG82:BQG135 BGK82:BGK135 AWO82:AWO135 AMS82:AMS135 ACW82:ACW135 TA82:TA135 JE82:JE135 C82:C135" xr:uid="{39F96CCE-99A0-4721-8A51-992E164ED1F5}">
      <formula1>0</formula1>
    </dataValidation>
  </dataValidations>
  <pageMargins left="0.74803149606299213" right="0.74803149606299213" top="0.98425196850393704" bottom="0.98425196850393704" header="0.51181102362204722" footer="0.51181102362204722"/>
  <pageSetup paperSize="8" scale="75" fitToWidth="3" fitToHeight="3"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 id="{C2C59D8A-67E3-4F6E-A023-F07ADB068E5F}">
            <xm:f>TITELBLAD!$G$16="ex-ante"</xm:f>
            <x14:dxf>
              <fill>
                <patternFill patternType="lightUp"/>
              </fill>
            </x14:dxf>
          </x14:cfRule>
          <xm:sqref>A78:M138</xm:sqref>
        </x14:conditionalFormatting>
      </x14:conditionalFormatting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1B4EA-53D4-45D5-BD9E-2B67749CD754}">
  <dimension ref="A1:N88"/>
  <sheetViews>
    <sheetView zoomScale="80" zoomScaleNormal="80" workbookViewId="0">
      <selection activeCell="A2" sqref="A2"/>
    </sheetView>
  </sheetViews>
  <sheetFormatPr defaultColWidth="9.28515625" defaultRowHeight="12.75" x14ac:dyDescent="0.2"/>
  <cols>
    <col min="1" max="1" width="47.5703125" style="25" customWidth="1"/>
    <col min="2" max="2" width="29.5703125" style="25" customWidth="1"/>
    <col min="3" max="7" width="31" style="25" customWidth="1"/>
    <col min="8" max="9" width="31" style="360" customWidth="1"/>
    <col min="10" max="17" width="31" style="25" customWidth="1"/>
    <col min="18" max="18" width="8.7109375" style="25" customWidth="1"/>
    <col min="19" max="45" width="9.28515625" style="25" customWidth="1"/>
    <col min="46" max="259" width="9.28515625" style="25"/>
    <col min="260" max="260" width="47.5703125" style="25" customWidth="1"/>
    <col min="261" max="261" width="29.5703125" style="25" customWidth="1"/>
    <col min="262" max="273" width="31" style="25" customWidth="1"/>
    <col min="274" max="274" width="8.7109375" style="25" customWidth="1"/>
    <col min="275" max="515" width="9.28515625" style="25"/>
    <col min="516" max="516" width="47.5703125" style="25" customWidth="1"/>
    <col min="517" max="517" width="29.5703125" style="25" customWidth="1"/>
    <col min="518" max="529" width="31" style="25" customWidth="1"/>
    <col min="530" max="530" width="8.7109375" style="25" customWidth="1"/>
    <col min="531" max="771" width="9.28515625" style="25"/>
    <col min="772" max="772" width="47.5703125" style="25" customWidth="1"/>
    <col min="773" max="773" width="29.5703125" style="25" customWidth="1"/>
    <col min="774" max="785" width="31" style="25" customWidth="1"/>
    <col min="786" max="786" width="8.7109375" style="25" customWidth="1"/>
    <col min="787" max="1027" width="9.28515625" style="25"/>
    <col min="1028" max="1028" width="47.5703125" style="25" customWidth="1"/>
    <col min="1029" max="1029" width="29.5703125" style="25" customWidth="1"/>
    <col min="1030" max="1041" width="31" style="25" customWidth="1"/>
    <col min="1042" max="1042" width="8.7109375" style="25" customWidth="1"/>
    <col min="1043" max="1283" width="9.28515625" style="25"/>
    <col min="1284" max="1284" width="47.5703125" style="25" customWidth="1"/>
    <col min="1285" max="1285" width="29.5703125" style="25" customWidth="1"/>
    <col min="1286" max="1297" width="31" style="25" customWidth="1"/>
    <col min="1298" max="1298" width="8.7109375" style="25" customWidth="1"/>
    <col min="1299" max="1539" width="9.28515625" style="25"/>
    <col min="1540" max="1540" width="47.5703125" style="25" customWidth="1"/>
    <col min="1541" max="1541" width="29.5703125" style="25" customWidth="1"/>
    <col min="1542" max="1553" width="31" style="25" customWidth="1"/>
    <col min="1554" max="1554" width="8.7109375" style="25" customWidth="1"/>
    <col min="1555" max="1795" width="9.28515625" style="25"/>
    <col min="1796" max="1796" width="47.5703125" style="25" customWidth="1"/>
    <col min="1797" max="1797" width="29.5703125" style="25" customWidth="1"/>
    <col min="1798" max="1809" width="31" style="25" customWidth="1"/>
    <col min="1810" max="1810" width="8.7109375" style="25" customWidth="1"/>
    <col min="1811" max="2051" width="9.28515625" style="25"/>
    <col min="2052" max="2052" width="47.5703125" style="25" customWidth="1"/>
    <col min="2053" max="2053" width="29.5703125" style="25" customWidth="1"/>
    <col min="2054" max="2065" width="31" style="25" customWidth="1"/>
    <col min="2066" max="2066" width="8.7109375" style="25" customWidth="1"/>
    <col min="2067" max="2307" width="9.28515625" style="25"/>
    <col min="2308" max="2308" width="47.5703125" style="25" customWidth="1"/>
    <col min="2309" max="2309" width="29.5703125" style="25" customWidth="1"/>
    <col min="2310" max="2321" width="31" style="25" customWidth="1"/>
    <col min="2322" max="2322" width="8.7109375" style="25" customWidth="1"/>
    <col min="2323" max="2563" width="9.28515625" style="25"/>
    <col min="2564" max="2564" width="47.5703125" style="25" customWidth="1"/>
    <col min="2565" max="2565" width="29.5703125" style="25" customWidth="1"/>
    <col min="2566" max="2577" width="31" style="25" customWidth="1"/>
    <col min="2578" max="2578" width="8.7109375" style="25" customWidth="1"/>
    <col min="2579" max="2819" width="9.28515625" style="25"/>
    <col min="2820" max="2820" width="47.5703125" style="25" customWidth="1"/>
    <col min="2821" max="2821" width="29.5703125" style="25" customWidth="1"/>
    <col min="2822" max="2833" width="31" style="25" customWidth="1"/>
    <col min="2834" max="2834" width="8.7109375" style="25" customWidth="1"/>
    <col min="2835" max="3075" width="9.28515625" style="25"/>
    <col min="3076" max="3076" width="47.5703125" style="25" customWidth="1"/>
    <col min="3077" max="3077" width="29.5703125" style="25" customWidth="1"/>
    <col min="3078" max="3089" width="31" style="25" customWidth="1"/>
    <col min="3090" max="3090" width="8.7109375" style="25" customWidth="1"/>
    <col min="3091" max="3331" width="9.28515625" style="25"/>
    <col min="3332" max="3332" width="47.5703125" style="25" customWidth="1"/>
    <col min="3333" max="3333" width="29.5703125" style="25" customWidth="1"/>
    <col min="3334" max="3345" width="31" style="25" customWidth="1"/>
    <col min="3346" max="3346" width="8.7109375" style="25" customWidth="1"/>
    <col min="3347" max="3587" width="9.28515625" style="25"/>
    <col min="3588" max="3588" width="47.5703125" style="25" customWidth="1"/>
    <col min="3589" max="3589" width="29.5703125" style="25" customWidth="1"/>
    <col min="3590" max="3601" width="31" style="25" customWidth="1"/>
    <col min="3602" max="3602" width="8.7109375" style="25" customWidth="1"/>
    <col min="3603" max="3843" width="9.28515625" style="25"/>
    <col min="3844" max="3844" width="47.5703125" style="25" customWidth="1"/>
    <col min="3845" max="3845" width="29.5703125" style="25" customWidth="1"/>
    <col min="3846" max="3857" width="31" style="25" customWidth="1"/>
    <col min="3858" max="3858" width="8.7109375" style="25" customWidth="1"/>
    <col min="3859" max="4099" width="9.28515625" style="25"/>
    <col min="4100" max="4100" width="47.5703125" style="25" customWidth="1"/>
    <col min="4101" max="4101" width="29.5703125" style="25" customWidth="1"/>
    <col min="4102" max="4113" width="31" style="25" customWidth="1"/>
    <col min="4114" max="4114" width="8.7109375" style="25" customWidth="1"/>
    <col min="4115" max="4355" width="9.28515625" style="25"/>
    <col min="4356" max="4356" width="47.5703125" style="25" customWidth="1"/>
    <col min="4357" max="4357" width="29.5703125" style="25" customWidth="1"/>
    <col min="4358" max="4369" width="31" style="25" customWidth="1"/>
    <col min="4370" max="4370" width="8.7109375" style="25" customWidth="1"/>
    <col min="4371" max="4611" width="9.28515625" style="25"/>
    <col min="4612" max="4612" width="47.5703125" style="25" customWidth="1"/>
    <col min="4613" max="4613" width="29.5703125" style="25" customWidth="1"/>
    <col min="4614" max="4625" width="31" style="25" customWidth="1"/>
    <col min="4626" max="4626" width="8.7109375" style="25" customWidth="1"/>
    <col min="4627" max="4867" width="9.28515625" style="25"/>
    <col min="4868" max="4868" width="47.5703125" style="25" customWidth="1"/>
    <col min="4869" max="4869" width="29.5703125" style="25" customWidth="1"/>
    <col min="4870" max="4881" width="31" style="25" customWidth="1"/>
    <col min="4882" max="4882" width="8.7109375" style="25" customWidth="1"/>
    <col min="4883" max="5123" width="9.28515625" style="25"/>
    <col min="5124" max="5124" width="47.5703125" style="25" customWidth="1"/>
    <col min="5125" max="5125" width="29.5703125" style="25" customWidth="1"/>
    <col min="5126" max="5137" width="31" style="25" customWidth="1"/>
    <col min="5138" max="5138" width="8.7109375" style="25" customWidth="1"/>
    <col min="5139" max="5379" width="9.28515625" style="25"/>
    <col min="5380" max="5380" width="47.5703125" style="25" customWidth="1"/>
    <col min="5381" max="5381" width="29.5703125" style="25" customWidth="1"/>
    <col min="5382" max="5393" width="31" style="25" customWidth="1"/>
    <col min="5394" max="5394" width="8.7109375" style="25" customWidth="1"/>
    <col min="5395" max="5635" width="9.28515625" style="25"/>
    <col min="5636" max="5636" width="47.5703125" style="25" customWidth="1"/>
    <col min="5637" max="5637" width="29.5703125" style="25" customWidth="1"/>
    <col min="5638" max="5649" width="31" style="25" customWidth="1"/>
    <col min="5650" max="5650" width="8.7109375" style="25" customWidth="1"/>
    <col min="5651" max="5891" width="9.28515625" style="25"/>
    <col min="5892" max="5892" width="47.5703125" style="25" customWidth="1"/>
    <col min="5893" max="5893" width="29.5703125" style="25" customWidth="1"/>
    <col min="5894" max="5905" width="31" style="25" customWidth="1"/>
    <col min="5906" max="5906" width="8.7109375" style="25" customWidth="1"/>
    <col min="5907" max="6147" width="9.28515625" style="25"/>
    <col min="6148" max="6148" width="47.5703125" style="25" customWidth="1"/>
    <col min="6149" max="6149" width="29.5703125" style="25" customWidth="1"/>
    <col min="6150" max="6161" width="31" style="25" customWidth="1"/>
    <col min="6162" max="6162" width="8.7109375" style="25" customWidth="1"/>
    <col min="6163" max="6403" width="9.28515625" style="25"/>
    <col min="6404" max="6404" width="47.5703125" style="25" customWidth="1"/>
    <col min="6405" max="6405" width="29.5703125" style="25" customWidth="1"/>
    <col min="6406" max="6417" width="31" style="25" customWidth="1"/>
    <col min="6418" max="6418" width="8.7109375" style="25" customWidth="1"/>
    <col min="6419" max="6659" width="9.28515625" style="25"/>
    <col min="6660" max="6660" width="47.5703125" style="25" customWidth="1"/>
    <col min="6661" max="6661" width="29.5703125" style="25" customWidth="1"/>
    <col min="6662" max="6673" width="31" style="25" customWidth="1"/>
    <col min="6674" max="6674" width="8.7109375" style="25" customWidth="1"/>
    <col min="6675" max="6915" width="9.28515625" style="25"/>
    <col min="6916" max="6916" width="47.5703125" style="25" customWidth="1"/>
    <col min="6917" max="6917" width="29.5703125" style="25" customWidth="1"/>
    <col min="6918" max="6929" width="31" style="25" customWidth="1"/>
    <col min="6930" max="6930" width="8.7109375" style="25" customWidth="1"/>
    <col min="6931" max="7171" width="9.28515625" style="25"/>
    <col min="7172" max="7172" width="47.5703125" style="25" customWidth="1"/>
    <col min="7173" max="7173" width="29.5703125" style="25" customWidth="1"/>
    <col min="7174" max="7185" width="31" style="25" customWidth="1"/>
    <col min="7186" max="7186" width="8.7109375" style="25" customWidth="1"/>
    <col min="7187" max="7427" width="9.28515625" style="25"/>
    <col min="7428" max="7428" width="47.5703125" style="25" customWidth="1"/>
    <col min="7429" max="7429" width="29.5703125" style="25" customWidth="1"/>
    <col min="7430" max="7441" width="31" style="25" customWidth="1"/>
    <col min="7442" max="7442" width="8.7109375" style="25" customWidth="1"/>
    <col min="7443" max="7683" width="9.28515625" style="25"/>
    <col min="7684" max="7684" width="47.5703125" style="25" customWidth="1"/>
    <col min="7685" max="7685" width="29.5703125" style="25" customWidth="1"/>
    <col min="7686" max="7697" width="31" style="25" customWidth="1"/>
    <col min="7698" max="7698" width="8.7109375" style="25" customWidth="1"/>
    <col min="7699" max="7939" width="9.28515625" style="25"/>
    <col min="7940" max="7940" width="47.5703125" style="25" customWidth="1"/>
    <col min="7941" max="7941" width="29.5703125" style="25" customWidth="1"/>
    <col min="7942" max="7953" width="31" style="25" customWidth="1"/>
    <col min="7954" max="7954" width="8.7109375" style="25" customWidth="1"/>
    <col min="7955" max="8195" width="9.28515625" style="25"/>
    <col min="8196" max="8196" width="47.5703125" style="25" customWidth="1"/>
    <col min="8197" max="8197" width="29.5703125" style="25" customWidth="1"/>
    <col min="8198" max="8209" width="31" style="25" customWidth="1"/>
    <col min="8210" max="8210" width="8.7109375" style="25" customWidth="1"/>
    <col min="8211" max="8451" width="9.28515625" style="25"/>
    <col min="8452" max="8452" width="47.5703125" style="25" customWidth="1"/>
    <col min="8453" max="8453" width="29.5703125" style="25" customWidth="1"/>
    <col min="8454" max="8465" width="31" style="25" customWidth="1"/>
    <col min="8466" max="8466" width="8.7109375" style="25" customWidth="1"/>
    <col min="8467" max="8707" width="9.28515625" style="25"/>
    <col min="8708" max="8708" width="47.5703125" style="25" customWidth="1"/>
    <col min="8709" max="8709" width="29.5703125" style="25" customWidth="1"/>
    <col min="8710" max="8721" width="31" style="25" customWidth="1"/>
    <col min="8722" max="8722" width="8.7109375" style="25" customWidth="1"/>
    <col min="8723" max="8963" width="9.28515625" style="25"/>
    <col min="8964" max="8964" width="47.5703125" style="25" customWidth="1"/>
    <col min="8965" max="8965" width="29.5703125" style="25" customWidth="1"/>
    <col min="8966" max="8977" width="31" style="25" customWidth="1"/>
    <col min="8978" max="8978" width="8.7109375" style="25" customWidth="1"/>
    <col min="8979" max="9219" width="9.28515625" style="25"/>
    <col min="9220" max="9220" width="47.5703125" style="25" customWidth="1"/>
    <col min="9221" max="9221" width="29.5703125" style="25" customWidth="1"/>
    <col min="9222" max="9233" width="31" style="25" customWidth="1"/>
    <col min="9234" max="9234" width="8.7109375" style="25" customWidth="1"/>
    <col min="9235" max="9475" width="9.28515625" style="25"/>
    <col min="9476" max="9476" width="47.5703125" style="25" customWidth="1"/>
    <col min="9477" max="9477" width="29.5703125" style="25" customWidth="1"/>
    <col min="9478" max="9489" width="31" style="25" customWidth="1"/>
    <col min="9490" max="9490" width="8.7109375" style="25" customWidth="1"/>
    <col min="9491" max="9731" width="9.28515625" style="25"/>
    <col min="9732" max="9732" width="47.5703125" style="25" customWidth="1"/>
    <col min="9733" max="9733" width="29.5703125" style="25" customWidth="1"/>
    <col min="9734" max="9745" width="31" style="25" customWidth="1"/>
    <col min="9746" max="9746" width="8.7109375" style="25" customWidth="1"/>
    <col min="9747" max="9987" width="9.28515625" style="25"/>
    <col min="9988" max="9988" width="47.5703125" style="25" customWidth="1"/>
    <col min="9989" max="9989" width="29.5703125" style="25" customWidth="1"/>
    <col min="9990" max="10001" width="31" style="25" customWidth="1"/>
    <col min="10002" max="10002" width="8.7109375" style="25" customWidth="1"/>
    <col min="10003" max="10243" width="9.28515625" style="25"/>
    <col min="10244" max="10244" width="47.5703125" style="25" customWidth="1"/>
    <col min="10245" max="10245" width="29.5703125" style="25" customWidth="1"/>
    <col min="10246" max="10257" width="31" style="25" customWidth="1"/>
    <col min="10258" max="10258" width="8.7109375" style="25" customWidth="1"/>
    <col min="10259" max="10499" width="9.28515625" style="25"/>
    <col min="10500" max="10500" width="47.5703125" style="25" customWidth="1"/>
    <col min="10501" max="10501" width="29.5703125" style="25" customWidth="1"/>
    <col min="10502" max="10513" width="31" style="25" customWidth="1"/>
    <col min="10514" max="10514" width="8.7109375" style="25" customWidth="1"/>
    <col min="10515" max="10755" width="9.28515625" style="25"/>
    <col min="10756" max="10756" width="47.5703125" style="25" customWidth="1"/>
    <col min="10757" max="10757" width="29.5703125" style="25" customWidth="1"/>
    <col min="10758" max="10769" width="31" style="25" customWidth="1"/>
    <col min="10770" max="10770" width="8.7109375" style="25" customWidth="1"/>
    <col min="10771" max="11011" width="9.28515625" style="25"/>
    <col min="11012" max="11012" width="47.5703125" style="25" customWidth="1"/>
    <col min="11013" max="11013" width="29.5703125" style="25" customWidth="1"/>
    <col min="11014" max="11025" width="31" style="25" customWidth="1"/>
    <col min="11026" max="11026" width="8.7109375" style="25" customWidth="1"/>
    <col min="11027" max="11267" width="9.28515625" style="25"/>
    <col min="11268" max="11268" width="47.5703125" style="25" customWidth="1"/>
    <col min="11269" max="11269" width="29.5703125" style="25" customWidth="1"/>
    <col min="11270" max="11281" width="31" style="25" customWidth="1"/>
    <col min="11282" max="11282" width="8.7109375" style="25" customWidth="1"/>
    <col min="11283" max="11523" width="9.28515625" style="25"/>
    <col min="11524" max="11524" width="47.5703125" style="25" customWidth="1"/>
    <col min="11525" max="11525" width="29.5703125" style="25" customWidth="1"/>
    <col min="11526" max="11537" width="31" style="25" customWidth="1"/>
    <col min="11538" max="11538" width="8.7109375" style="25" customWidth="1"/>
    <col min="11539" max="11779" width="9.28515625" style="25"/>
    <col min="11780" max="11780" width="47.5703125" style="25" customWidth="1"/>
    <col min="11781" max="11781" width="29.5703125" style="25" customWidth="1"/>
    <col min="11782" max="11793" width="31" style="25" customWidth="1"/>
    <col min="11794" max="11794" width="8.7109375" style="25" customWidth="1"/>
    <col min="11795" max="12035" width="9.28515625" style="25"/>
    <col min="12036" max="12036" width="47.5703125" style="25" customWidth="1"/>
    <col min="12037" max="12037" width="29.5703125" style="25" customWidth="1"/>
    <col min="12038" max="12049" width="31" style="25" customWidth="1"/>
    <col min="12050" max="12050" width="8.7109375" style="25" customWidth="1"/>
    <col min="12051" max="12291" width="9.28515625" style="25"/>
    <col min="12292" max="12292" width="47.5703125" style="25" customWidth="1"/>
    <col min="12293" max="12293" width="29.5703125" style="25" customWidth="1"/>
    <col min="12294" max="12305" width="31" style="25" customWidth="1"/>
    <col min="12306" max="12306" width="8.7109375" style="25" customWidth="1"/>
    <col min="12307" max="12547" width="9.28515625" style="25"/>
    <col min="12548" max="12548" width="47.5703125" style="25" customWidth="1"/>
    <col min="12549" max="12549" width="29.5703125" style="25" customWidth="1"/>
    <col min="12550" max="12561" width="31" style="25" customWidth="1"/>
    <col min="12562" max="12562" width="8.7109375" style="25" customWidth="1"/>
    <col min="12563" max="12803" width="9.28515625" style="25"/>
    <col min="12804" max="12804" width="47.5703125" style="25" customWidth="1"/>
    <col min="12805" max="12805" width="29.5703125" style="25" customWidth="1"/>
    <col min="12806" max="12817" width="31" style="25" customWidth="1"/>
    <col min="12818" max="12818" width="8.7109375" style="25" customWidth="1"/>
    <col min="12819" max="13059" width="9.28515625" style="25"/>
    <col min="13060" max="13060" width="47.5703125" style="25" customWidth="1"/>
    <col min="13061" max="13061" width="29.5703125" style="25" customWidth="1"/>
    <col min="13062" max="13073" width="31" style="25" customWidth="1"/>
    <col min="13074" max="13074" width="8.7109375" style="25" customWidth="1"/>
    <col min="13075" max="13315" width="9.28515625" style="25"/>
    <col min="13316" max="13316" width="47.5703125" style="25" customWidth="1"/>
    <col min="13317" max="13317" width="29.5703125" style="25" customWidth="1"/>
    <col min="13318" max="13329" width="31" style="25" customWidth="1"/>
    <col min="13330" max="13330" width="8.7109375" style="25" customWidth="1"/>
    <col min="13331" max="13571" width="9.28515625" style="25"/>
    <col min="13572" max="13572" width="47.5703125" style="25" customWidth="1"/>
    <col min="13573" max="13573" width="29.5703125" style="25" customWidth="1"/>
    <col min="13574" max="13585" width="31" style="25" customWidth="1"/>
    <col min="13586" max="13586" width="8.7109375" style="25" customWidth="1"/>
    <col min="13587" max="13827" width="9.28515625" style="25"/>
    <col min="13828" max="13828" width="47.5703125" style="25" customWidth="1"/>
    <col min="13829" max="13829" width="29.5703125" style="25" customWidth="1"/>
    <col min="13830" max="13841" width="31" style="25" customWidth="1"/>
    <col min="13842" max="13842" width="8.7109375" style="25" customWidth="1"/>
    <col min="13843" max="14083" width="9.28515625" style="25"/>
    <col min="14084" max="14084" width="47.5703125" style="25" customWidth="1"/>
    <col min="14085" max="14085" width="29.5703125" style="25" customWidth="1"/>
    <col min="14086" max="14097" width="31" style="25" customWidth="1"/>
    <col min="14098" max="14098" width="8.7109375" style="25" customWidth="1"/>
    <col min="14099" max="14339" width="9.28515625" style="25"/>
    <col min="14340" max="14340" width="47.5703125" style="25" customWidth="1"/>
    <col min="14341" max="14341" width="29.5703125" style="25" customWidth="1"/>
    <col min="14342" max="14353" width="31" style="25" customWidth="1"/>
    <col min="14354" max="14354" width="8.7109375" style="25" customWidth="1"/>
    <col min="14355" max="14595" width="9.28515625" style="25"/>
    <col min="14596" max="14596" width="47.5703125" style="25" customWidth="1"/>
    <col min="14597" max="14597" width="29.5703125" style="25" customWidth="1"/>
    <col min="14598" max="14609" width="31" style="25" customWidth="1"/>
    <col min="14610" max="14610" width="8.7109375" style="25" customWidth="1"/>
    <col min="14611" max="14851" width="9.28515625" style="25"/>
    <col min="14852" max="14852" width="47.5703125" style="25" customWidth="1"/>
    <col min="14853" max="14853" width="29.5703125" style="25" customWidth="1"/>
    <col min="14854" max="14865" width="31" style="25" customWidth="1"/>
    <col min="14866" max="14866" width="8.7109375" style="25" customWidth="1"/>
    <col min="14867" max="15107" width="9.28515625" style="25"/>
    <col min="15108" max="15108" width="47.5703125" style="25" customWidth="1"/>
    <col min="15109" max="15109" width="29.5703125" style="25" customWidth="1"/>
    <col min="15110" max="15121" width="31" style="25" customWidth="1"/>
    <col min="15122" max="15122" width="8.7109375" style="25" customWidth="1"/>
    <col min="15123" max="15363" width="9.28515625" style="25"/>
    <col min="15364" max="15364" width="47.5703125" style="25" customWidth="1"/>
    <col min="15365" max="15365" width="29.5703125" style="25" customWidth="1"/>
    <col min="15366" max="15377" width="31" style="25" customWidth="1"/>
    <col min="15378" max="15378" width="8.7109375" style="25" customWidth="1"/>
    <col min="15379" max="15619" width="9.28515625" style="25"/>
    <col min="15620" max="15620" width="47.5703125" style="25" customWidth="1"/>
    <col min="15621" max="15621" width="29.5703125" style="25" customWidth="1"/>
    <col min="15622" max="15633" width="31" style="25" customWidth="1"/>
    <col min="15634" max="15634" width="8.7109375" style="25" customWidth="1"/>
    <col min="15635" max="15875" width="9.28515625" style="25"/>
    <col min="15876" max="15876" width="47.5703125" style="25" customWidth="1"/>
    <col min="15877" max="15877" width="29.5703125" style="25" customWidth="1"/>
    <col min="15878" max="15889" width="31" style="25" customWidth="1"/>
    <col min="15890" max="15890" width="8.7109375" style="25" customWidth="1"/>
    <col min="15891" max="16131" width="9.28515625" style="25"/>
    <col min="16132" max="16132" width="47.5703125" style="25" customWidth="1"/>
    <col min="16133" max="16133" width="29.5703125" style="25" customWidth="1"/>
    <col min="16134" max="16145" width="31" style="25" customWidth="1"/>
    <col min="16146" max="16146" width="8.7109375" style="25" customWidth="1"/>
    <col min="16147" max="16384" width="9.28515625" style="25"/>
  </cols>
  <sheetData>
    <row r="1" spans="1:14" ht="20.100000000000001" customHeight="1" thickBot="1" x14ac:dyDescent="0.25">
      <c r="A1" s="1121" t="s">
        <v>421</v>
      </c>
      <c r="B1" s="1122"/>
      <c r="C1" s="1122"/>
      <c r="D1" s="1122"/>
      <c r="E1" s="1122"/>
      <c r="F1" s="1122"/>
      <c r="G1" s="1123"/>
      <c r="H1" s="937"/>
      <c r="I1" s="937"/>
      <c r="J1" s="98"/>
      <c r="K1" s="50" t="str">
        <f>+TITELBLAD!D10</f>
        <v>elektriciteit</v>
      </c>
      <c r="L1" s="98"/>
      <c r="M1" s="98"/>
      <c r="N1" s="98"/>
    </row>
    <row r="2" spans="1:14" x14ac:dyDescent="0.2">
      <c r="J2" s="98"/>
      <c r="K2" s="98"/>
      <c r="L2" s="98"/>
      <c r="M2" s="98"/>
      <c r="N2" s="98"/>
    </row>
    <row r="3" spans="1:14" x14ac:dyDescent="0.2">
      <c r="B3" s="98"/>
      <c r="C3" s="341" t="s">
        <v>225</v>
      </c>
      <c r="D3" s="341" t="s">
        <v>226</v>
      </c>
      <c r="J3" s="98"/>
      <c r="K3" s="98"/>
      <c r="L3" s="98"/>
      <c r="M3" s="98"/>
      <c r="N3" s="98"/>
    </row>
    <row r="4" spans="1:14" x14ac:dyDescent="0.2">
      <c r="A4" s="124" t="s">
        <v>409</v>
      </c>
      <c r="B4" s="909">
        <f>+TITELBLAD!F16</f>
        <v>2025</v>
      </c>
      <c r="C4" s="351">
        <f>-I48</f>
        <v>0</v>
      </c>
      <c r="D4" s="351">
        <f>-I87</f>
        <v>0</v>
      </c>
      <c r="E4" s="352"/>
      <c r="J4" s="98"/>
      <c r="K4" s="98"/>
      <c r="L4" s="98"/>
      <c r="M4" s="98"/>
      <c r="N4" s="98"/>
    </row>
    <row r="5" spans="1:14" x14ac:dyDescent="0.2">
      <c r="D5" s="352"/>
      <c r="E5" s="352"/>
      <c r="J5" s="98"/>
      <c r="K5" s="98"/>
      <c r="L5" s="98"/>
      <c r="M5" s="98"/>
      <c r="N5" s="98"/>
    </row>
    <row r="6" spans="1:14" x14ac:dyDescent="0.2">
      <c r="J6" s="98"/>
      <c r="K6" s="98"/>
      <c r="L6" s="98"/>
      <c r="M6" s="98"/>
      <c r="N6" s="98"/>
    </row>
    <row r="7" spans="1:14" x14ac:dyDescent="0.2">
      <c r="J7" s="98"/>
      <c r="K7" s="98"/>
      <c r="L7" s="98"/>
      <c r="M7" s="98"/>
      <c r="N7" s="98"/>
    </row>
    <row r="8" spans="1:14" x14ac:dyDescent="0.2">
      <c r="A8" s="124" t="s">
        <v>206</v>
      </c>
      <c r="J8" s="98"/>
      <c r="K8" s="98"/>
      <c r="L8" s="98"/>
      <c r="M8" s="98"/>
      <c r="N8" s="98"/>
    </row>
    <row r="9" spans="1:14" x14ac:dyDescent="0.2">
      <c r="A9" s="54" t="s">
        <v>207</v>
      </c>
      <c r="J9" s="98"/>
      <c r="K9" s="98"/>
      <c r="L9" s="98"/>
      <c r="M9" s="98"/>
      <c r="N9" s="98"/>
    </row>
    <row r="10" spans="1:14" x14ac:dyDescent="0.2">
      <c r="A10" s="910" t="s">
        <v>208</v>
      </c>
      <c r="J10" s="98"/>
      <c r="K10" s="98"/>
      <c r="L10" s="98"/>
      <c r="M10" s="98"/>
      <c r="N10" s="98"/>
    </row>
    <row r="11" spans="1:14" x14ac:dyDescent="0.2">
      <c r="A11" s="910" t="s">
        <v>209</v>
      </c>
      <c r="H11" s="361"/>
      <c r="J11" s="98"/>
      <c r="K11" s="98"/>
      <c r="L11" s="98"/>
      <c r="M11" s="98"/>
      <c r="N11" s="98"/>
    </row>
    <row r="12" spans="1:14" x14ac:dyDescent="0.2">
      <c r="A12" s="910"/>
      <c r="J12" s="98"/>
      <c r="K12" s="98"/>
      <c r="L12" s="98"/>
      <c r="M12" s="98"/>
      <c r="N12" s="98"/>
    </row>
    <row r="13" spans="1:14" ht="13.5" thickBot="1" x14ac:dyDescent="0.25">
      <c r="A13" s="910"/>
    </row>
    <row r="14" spans="1:14" ht="16.149999999999999" customHeight="1" thickBot="1" x14ac:dyDescent="0.25">
      <c r="A14" s="1132" t="str">
        <f>"BUDGET "&amp;$B$4</f>
        <v>BUDGET 2025</v>
      </c>
      <c r="B14" s="1133"/>
      <c r="C14" s="1133"/>
      <c r="D14" s="1133"/>
      <c r="E14" s="1133"/>
      <c r="F14" s="1133"/>
      <c r="G14" s="1133"/>
      <c r="H14" s="1133"/>
      <c r="I14" s="1133"/>
      <c r="J14" s="1133"/>
      <c r="K14" s="1133"/>
      <c r="L14" s="1133"/>
      <c r="M14" s="1134"/>
    </row>
    <row r="15" spans="1:14" ht="47.65" customHeight="1" thickBot="1" x14ac:dyDescent="0.25">
      <c r="A15" s="912" t="s">
        <v>210</v>
      </c>
      <c r="B15" s="913" t="s">
        <v>408</v>
      </c>
      <c r="C15" s="914" t="str">
        <f>"Oorspronkelijke meerwaarde op basis van historische indexatie voor activa einde boekjaar "&amp;$B$4-1</f>
        <v>Oorspronkelijke meerwaarde op basis van historische indexatie voor activa einde boekjaar 2024</v>
      </c>
      <c r="D15" s="914" t="str">
        <f>"Gecumuleerde afboekingen activa einde boekjaar "&amp;$B$4-1</f>
        <v>Gecumuleerde afboekingen activa einde boekjaar 2024</v>
      </c>
      <c r="E15" s="914" t="str">
        <f>"Nettoboekwaarde meerwaarde op basis van historische indexatie einde boekjaar "&amp;$B$4-1</f>
        <v>Nettoboekwaarde meerwaarde op basis van historische indexatie einde boekjaar 2024</v>
      </c>
      <c r="F15" s="1124" t="str">
        <f>"Transfers boekjaar "&amp;$B$4</f>
        <v>Transfers boekjaar 2025</v>
      </c>
      <c r="G15" s="1125"/>
      <c r="H15" s="1126"/>
      <c r="I15" s="914" t="str">
        <f>"Afboekingen boekjaar "&amp;$B$4</f>
        <v>Afboekingen boekjaar 2025</v>
      </c>
      <c r="J15" s="1127" t="str">
        <f>"Desinvesteringen boekjaar "&amp;$B$4</f>
        <v>Desinvesteringen boekjaar 2025</v>
      </c>
      <c r="K15" s="1128"/>
      <c r="L15" s="1129"/>
      <c r="M15" s="914" t="str">
        <f>"Nettoboekwaarde meerwaarde op basis van historische indexatie einde boekjaar "&amp;$B$4</f>
        <v>Nettoboekwaarde meerwaarde op basis van historische indexatie einde boekjaar 2025</v>
      </c>
    </row>
    <row r="16" spans="1:14" ht="45.75" customHeight="1" x14ac:dyDescent="0.2">
      <c r="A16" s="915"/>
      <c r="B16" s="916"/>
      <c r="C16" s="917"/>
      <c r="D16" s="917"/>
      <c r="E16" s="917"/>
      <c r="F16" s="917" t="str">
        <f>"Historische aanschaffingswaarde transfers boekjaar "&amp;$B$4</f>
        <v>Historische aanschaffingswaarde transfers boekjaar 2025</v>
      </c>
      <c r="G16" s="917" t="str">
        <f>"Gecumuleerde afboekingen en waardeverminderingen transfers boekjaar "&amp;$B$4</f>
        <v>Gecumuleerde afboekingen en waardeverminderingen transfers boekjaar 2025</v>
      </c>
      <c r="H16" s="917" t="str">
        <f>"Nettoboekwaarde transfers boekjaar "&amp;$B$4</f>
        <v>Nettoboekwaarde transfers boekjaar 2025</v>
      </c>
      <c r="I16" s="917"/>
      <c r="J16" s="917" t="str">
        <f>"Historische aanschaffingswaarde desinvesteringen boekjaar "&amp;$B$4</f>
        <v>Historische aanschaffingswaarde desinvesteringen boekjaar 2025</v>
      </c>
      <c r="K16" s="917" t="str">
        <f>"Gecumuleerde afboekingen en waardeverminderingen desinvesteringen boekjaar "&amp;$B$4</f>
        <v>Gecumuleerde afboekingen en waardeverminderingen desinvesteringen boekjaar 2025</v>
      </c>
      <c r="L16" s="917" t="str">
        <f>"Nettoboekwaarde desinvesteringen boekjaar "&amp;$B$4</f>
        <v>Nettoboekwaarde desinvesteringen boekjaar 2025</v>
      </c>
      <c r="M16" s="917"/>
    </row>
    <row r="17" spans="1:13" ht="13.5" thickBot="1" x14ac:dyDescent="0.25">
      <c r="A17" s="918"/>
      <c r="B17" s="919"/>
      <c r="C17" s="920" t="s">
        <v>4</v>
      </c>
      <c r="D17" s="920" t="s">
        <v>8</v>
      </c>
      <c r="E17" s="920"/>
      <c r="F17" s="920" t="s">
        <v>4</v>
      </c>
      <c r="G17" s="920" t="s">
        <v>8</v>
      </c>
      <c r="H17" s="920"/>
      <c r="I17" s="920" t="s">
        <v>8</v>
      </c>
      <c r="J17" s="920" t="s">
        <v>8</v>
      </c>
      <c r="K17" s="920" t="s">
        <v>4</v>
      </c>
      <c r="L17" s="920"/>
      <c r="M17" s="921"/>
    </row>
    <row r="18" spans="1:13" x14ac:dyDescent="0.2">
      <c r="A18" s="435" t="s">
        <v>211</v>
      </c>
      <c r="B18" s="1130">
        <v>0.02</v>
      </c>
      <c r="C18" s="185">
        <v>0</v>
      </c>
      <c r="D18" s="185">
        <v>0</v>
      </c>
      <c r="E18" s="354">
        <f t="shared" ref="E18:E46" si="0">+C18+D18</f>
        <v>0</v>
      </c>
      <c r="F18" s="185">
        <v>0</v>
      </c>
      <c r="G18" s="185">
        <v>0</v>
      </c>
      <c r="H18" s="354">
        <f t="shared" ref="H18:H46" si="1">+F18+G18</f>
        <v>0</v>
      </c>
      <c r="I18" s="185">
        <v>0</v>
      </c>
      <c r="J18" s="185">
        <v>0</v>
      </c>
      <c r="K18" s="185">
        <v>0</v>
      </c>
      <c r="L18" s="354">
        <f t="shared" ref="L18:L46" si="2">+J18+K18</f>
        <v>0</v>
      </c>
      <c r="M18" s="355">
        <f>+E18+H18+I18+L18</f>
        <v>0</v>
      </c>
    </row>
    <row r="19" spans="1:13" x14ac:dyDescent="0.2">
      <c r="A19" s="436" t="s">
        <v>212</v>
      </c>
      <c r="B19" s="1131"/>
      <c r="C19" s="186">
        <v>0</v>
      </c>
      <c r="D19" s="186">
        <v>0</v>
      </c>
      <c r="E19" s="356">
        <f t="shared" si="0"/>
        <v>0</v>
      </c>
      <c r="F19" s="186">
        <v>0</v>
      </c>
      <c r="G19" s="186">
        <v>0</v>
      </c>
      <c r="H19" s="356">
        <f t="shared" si="1"/>
        <v>0</v>
      </c>
      <c r="I19" s="186">
        <v>0</v>
      </c>
      <c r="J19" s="186">
        <v>0</v>
      </c>
      <c r="K19" s="186">
        <v>0</v>
      </c>
      <c r="L19" s="356">
        <f t="shared" si="2"/>
        <v>0</v>
      </c>
      <c r="M19" s="357">
        <f t="shared" ref="M19:M46" si="3">+E19+H19+I19+L19</f>
        <v>0</v>
      </c>
    </row>
    <row r="20" spans="1:13" x14ac:dyDescent="0.2">
      <c r="A20" s="436" t="s">
        <v>371</v>
      </c>
      <c r="B20" s="1131"/>
      <c r="C20" s="186">
        <v>0</v>
      </c>
      <c r="D20" s="186">
        <v>0</v>
      </c>
      <c r="E20" s="356">
        <f t="shared" si="0"/>
        <v>0</v>
      </c>
      <c r="F20" s="186">
        <v>0</v>
      </c>
      <c r="G20" s="186">
        <v>0</v>
      </c>
      <c r="H20" s="356">
        <f t="shared" si="1"/>
        <v>0</v>
      </c>
      <c r="I20" s="186">
        <v>0</v>
      </c>
      <c r="J20" s="186">
        <v>0</v>
      </c>
      <c r="K20" s="186">
        <v>0</v>
      </c>
      <c r="L20" s="356">
        <f t="shared" si="2"/>
        <v>0</v>
      </c>
      <c r="M20" s="357">
        <f t="shared" si="3"/>
        <v>0</v>
      </c>
    </row>
    <row r="21" spans="1:13" x14ac:dyDescent="0.2">
      <c r="A21" s="437" t="s">
        <v>227</v>
      </c>
      <c r="B21" s="1131"/>
      <c r="C21" s="186">
        <v>0</v>
      </c>
      <c r="D21" s="186">
        <v>0</v>
      </c>
      <c r="E21" s="356">
        <f t="shared" si="0"/>
        <v>0</v>
      </c>
      <c r="F21" s="186">
        <v>0</v>
      </c>
      <c r="G21" s="186">
        <v>0</v>
      </c>
      <c r="H21" s="356">
        <f t="shared" si="1"/>
        <v>0</v>
      </c>
      <c r="I21" s="186">
        <v>0</v>
      </c>
      <c r="J21" s="186">
        <v>0</v>
      </c>
      <c r="K21" s="186">
        <v>0</v>
      </c>
      <c r="L21" s="356">
        <f t="shared" si="2"/>
        <v>0</v>
      </c>
      <c r="M21" s="357">
        <f t="shared" si="3"/>
        <v>0</v>
      </c>
    </row>
    <row r="22" spans="1:13" x14ac:dyDescent="0.2">
      <c r="A22" s="437" t="s">
        <v>228</v>
      </c>
      <c r="B22" s="1131"/>
      <c r="C22" s="186">
        <v>0</v>
      </c>
      <c r="D22" s="186">
        <v>0</v>
      </c>
      <c r="E22" s="356">
        <f t="shared" si="0"/>
        <v>0</v>
      </c>
      <c r="F22" s="186">
        <v>0</v>
      </c>
      <c r="G22" s="186">
        <v>0</v>
      </c>
      <c r="H22" s="356">
        <f t="shared" si="1"/>
        <v>0</v>
      </c>
      <c r="I22" s="186">
        <v>0</v>
      </c>
      <c r="J22" s="186">
        <v>0</v>
      </c>
      <c r="K22" s="186">
        <v>0</v>
      </c>
      <c r="L22" s="356">
        <f t="shared" si="2"/>
        <v>0</v>
      </c>
      <c r="M22" s="357">
        <f t="shared" si="3"/>
        <v>0</v>
      </c>
    </row>
    <row r="23" spans="1:13" x14ac:dyDescent="0.2">
      <c r="A23" s="437" t="s">
        <v>382</v>
      </c>
      <c r="B23" s="1131"/>
      <c r="C23" s="186">
        <v>0</v>
      </c>
      <c r="D23" s="186">
        <v>0</v>
      </c>
      <c r="E23" s="356">
        <f t="shared" si="0"/>
        <v>0</v>
      </c>
      <c r="F23" s="186">
        <v>0</v>
      </c>
      <c r="G23" s="186">
        <v>0</v>
      </c>
      <c r="H23" s="356">
        <f>+F23+G23</f>
        <v>0</v>
      </c>
      <c r="I23" s="186">
        <v>0</v>
      </c>
      <c r="J23" s="186">
        <v>0</v>
      </c>
      <c r="K23" s="186">
        <v>0</v>
      </c>
      <c r="L23" s="356">
        <f>+J23+K23</f>
        <v>0</v>
      </c>
      <c r="M23" s="357">
        <f t="shared" si="3"/>
        <v>0</v>
      </c>
    </row>
    <row r="24" spans="1:13" x14ac:dyDescent="0.2">
      <c r="A24" s="437" t="s">
        <v>410</v>
      </c>
      <c r="B24" s="1131"/>
      <c r="C24" s="186">
        <v>0</v>
      </c>
      <c r="D24" s="186">
        <v>0</v>
      </c>
      <c r="E24" s="356">
        <f t="shared" si="0"/>
        <v>0</v>
      </c>
      <c r="F24" s="186">
        <v>0</v>
      </c>
      <c r="G24" s="186">
        <v>0</v>
      </c>
      <c r="H24" s="356">
        <f t="shared" si="1"/>
        <v>0</v>
      </c>
      <c r="I24" s="186">
        <v>0</v>
      </c>
      <c r="J24" s="186">
        <v>0</v>
      </c>
      <c r="K24" s="186">
        <v>0</v>
      </c>
      <c r="L24" s="356">
        <f t="shared" si="2"/>
        <v>0</v>
      </c>
      <c r="M24" s="357">
        <f>+E24+H24+I24+L24</f>
        <v>0</v>
      </c>
    </row>
    <row r="25" spans="1:13" x14ac:dyDescent="0.2">
      <c r="A25" s="437" t="s">
        <v>411</v>
      </c>
      <c r="B25" s="1131"/>
      <c r="C25" s="186">
        <v>0</v>
      </c>
      <c r="D25" s="186">
        <v>0</v>
      </c>
      <c r="E25" s="356">
        <f t="shared" si="0"/>
        <v>0</v>
      </c>
      <c r="F25" s="186">
        <v>0</v>
      </c>
      <c r="G25" s="186">
        <v>0</v>
      </c>
      <c r="H25" s="356">
        <f t="shared" si="1"/>
        <v>0</v>
      </c>
      <c r="I25" s="186">
        <v>0</v>
      </c>
      <c r="J25" s="186">
        <v>0</v>
      </c>
      <c r="K25" s="186">
        <v>0</v>
      </c>
      <c r="L25" s="356">
        <f t="shared" si="2"/>
        <v>0</v>
      </c>
      <c r="M25" s="357">
        <f t="shared" si="3"/>
        <v>0</v>
      </c>
    </row>
    <row r="26" spans="1:13" x14ac:dyDescent="0.2">
      <c r="A26" s="437" t="s">
        <v>229</v>
      </c>
      <c r="B26" s="1131"/>
      <c r="C26" s="186">
        <v>0</v>
      </c>
      <c r="D26" s="186">
        <v>0</v>
      </c>
      <c r="E26" s="356">
        <f t="shared" si="0"/>
        <v>0</v>
      </c>
      <c r="F26" s="186">
        <v>0</v>
      </c>
      <c r="G26" s="186">
        <v>0</v>
      </c>
      <c r="H26" s="356">
        <f t="shared" si="1"/>
        <v>0</v>
      </c>
      <c r="I26" s="186">
        <v>0</v>
      </c>
      <c r="J26" s="186">
        <v>0</v>
      </c>
      <c r="K26" s="186">
        <v>0</v>
      </c>
      <c r="L26" s="356">
        <f>+J26+K26</f>
        <v>0</v>
      </c>
      <c r="M26" s="357">
        <f t="shared" si="3"/>
        <v>0</v>
      </c>
    </row>
    <row r="27" spans="1:13" x14ac:dyDescent="0.2">
      <c r="A27" s="437" t="s">
        <v>230</v>
      </c>
      <c r="B27" s="1131"/>
      <c r="C27" s="186">
        <v>0</v>
      </c>
      <c r="D27" s="186">
        <v>0</v>
      </c>
      <c r="E27" s="356">
        <f t="shared" si="0"/>
        <v>0</v>
      </c>
      <c r="F27" s="186">
        <v>0</v>
      </c>
      <c r="G27" s="186">
        <v>0</v>
      </c>
      <c r="H27" s="356">
        <f t="shared" si="1"/>
        <v>0</v>
      </c>
      <c r="I27" s="186">
        <v>0</v>
      </c>
      <c r="J27" s="186">
        <v>0</v>
      </c>
      <c r="K27" s="186">
        <v>0</v>
      </c>
      <c r="L27" s="356">
        <f t="shared" si="2"/>
        <v>0</v>
      </c>
      <c r="M27" s="357">
        <f t="shared" si="3"/>
        <v>0</v>
      </c>
    </row>
    <row r="28" spans="1:13" x14ac:dyDescent="0.2">
      <c r="A28" s="437" t="s">
        <v>231</v>
      </c>
      <c r="B28" s="1131"/>
      <c r="C28" s="186">
        <v>0</v>
      </c>
      <c r="D28" s="186">
        <v>0</v>
      </c>
      <c r="E28" s="356">
        <f t="shared" si="0"/>
        <v>0</v>
      </c>
      <c r="F28" s="186">
        <v>0</v>
      </c>
      <c r="G28" s="186">
        <v>0</v>
      </c>
      <c r="H28" s="356">
        <f t="shared" si="1"/>
        <v>0</v>
      </c>
      <c r="I28" s="186">
        <v>0</v>
      </c>
      <c r="J28" s="186">
        <v>0</v>
      </c>
      <c r="K28" s="186">
        <v>0</v>
      </c>
      <c r="L28" s="356">
        <f t="shared" si="2"/>
        <v>0</v>
      </c>
      <c r="M28" s="357">
        <f t="shared" si="3"/>
        <v>0</v>
      </c>
    </row>
    <row r="29" spans="1:13" x14ac:dyDescent="0.2">
      <c r="A29" s="437" t="s">
        <v>232</v>
      </c>
      <c r="B29" s="1131"/>
      <c r="C29" s="186">
        <v>0</v>
      </c>
      <c r="D29" s="186">
        <v>0</v>
      </c>
      <c r="E29" s="356">
        <f t="shared" si="0"/>
        <v>0</v>
      </c>
      <c r="F29" s="186">
        <v>0</v>
      </c>
      <c r="G29" s="186">
        <v>0</v>
      </c>
      <c r="H29" s="356">
        <f t="shared" si="1"/>
        <v>0</v>
      </c>
      <c r="I29" s="186">
        <v>0</v>
      </c>
      <c r="J29" s="186">
        <v>0</v>
      </c>
      <c r="K29" s="186">
        <v>0</v>
      </c>
      <c r="L29" s="356">
        <f t="shared" si="2"/>
        <v>0</v>
      </c>
      <c r="M29" s="357">
        <f t="shared" si="3"/>
        <v>0</v>
      </c>
    </row>
    <row r="30" spans="1:13" x14ac:dyDescent="0.2">
      <c r="A30" s="437" t="s">
        <v>401</v>
      </c>
      <c r="B30" s="1131"/>
      <c r="C30" s="186">
        <v>0</v>
      </c>
      <c r="D30" s="186">
        <v>0</v>
      </c>
      <c r="E30" s="356">
        <f t="shared" si="0"/>
        <v>0</v>
      </c>
      <c r="F30" s="186">
        <v>0</v>
      </c>
      <c r="G30" s="186">
        <v>0</v>
      </c>
      <c r="H30" s="356">
        <f t="shared" si="1"/>
        <v>0</v>
      </c>
      <c r="I30" s="186">
        <v>0</v>
      </c>
      <c r="J30" s="186">
        <v>0</v>
      </c>
      <c r="K30" s="186">
        <v>0</v>
      </c>
      <c r="L30" s="356">
        <f t="shared" si="2"/>
        <v>0</v>
      </c>
      <c r="M30" s="357">
        <f t="shared" si="3"/>
        <v>0</v>
      </c>
    </row>
    <row r="31" spans="1:13" x14ac:dyDescent="0.2">
      <c r="A31" s="437" t="s">
        <v>213</v>
      </c>
      <c r="B31" s="1131"/>
      <c r="C31" s="186">
        <v>0</v>
      </c>
      <c r="D31" s="186">
        <v>0</v>
      </c>
      <c r="E31" s="356">
        <f t="shared" si="0"/>
        <v>0</v>
      </c>
      <c r="F31" s="186">
        <v>0</v>
      </c>
      <c r="G31" s="186">
        <v>0</v>
      </c>
      <c r="H31" s="356">
        <f t="shared" si="1"/>
        <v>0</v>
      </c>
      <c r="I31" s="186">
        <v>0</v>
      </c>
      <c r="J31" s="186">
        <v>0</v>
      </c>
      <c r="K31" s="186">
        <v>0</v>
      </c>
      <c r="L31" s="356">
        <f t="shared" si="2"/>
        <v>0</v>
      </c>
      <c r="M31" s="357">
        <f t="shared" si="3"/>
        <v>0</v>
      </c>
    </row>
    <row r="32" spans="1:13" x14ac:dyDescent="0.2">
      <c r="A32" s="437" t="s">
        <v>412</v>
      </c>
      <c r="B32" s="1131"/>
      <c r="C32" s="186">
        <v>0</v>
      </c>
      <c r="D32" s="186">
        <v>0</v>
      </c>
      <c r="E32" s="356">
        <f t="shared" si="0"/>
        <v>0</v>
      </c>
      <c r="F32" s="186">
        <v>0</v>
      </c>
      <c r="G32" s="186">
        <v>0</v>
      </c>
      <c r="H32" s="356">
        <f t="shared" si="1"/>
        <v>0</v>
      </c>
      <c r="I32" s="186">
        <v>0</v>
      </c>
      <c r="J32" s="186">
        <v>0</v>
      </c>
      <c r="K32" s="186">
        <v>0</v>
      </c>
      <c r="L32" s="356">
        <f t="shared" si="2"/>
        <v>0</v>
      </c>
      <c r="M32" s="357">
        <f t="shared" si="3"/>
        <v>0</v>
      </c>
    </row>
    <row r="33" spans="1:13" x14ac:dyDescent="0.2">
      <c r="A33" s="437" t="s">
        <v>223</v>
      </c>
      <c r="B33" s="1131"/>
      <c r="C33" s="186">
        <v>0</v>
      </c>
      <c r="D33" s="186">
        <v>0</v>
      </c>
      <c r="E33" s="356">
        <f t="shared" si="0"/>
        <v>0</v>
      </c>
      <c r="F33" s="186">
        <v>0</v>
      </c>
      <c r="G33" s="186">
        <v>0</v>
      </c>
      <c r="H33" s="356">
        <f t="shared" si="1"/>
        <v>0</v>
      </c>
      <c r="I33" s="186">
        <v>0</v>
      </c>
      <c r="J33" s="186">
        <v>0</v>
      </c>
      <c r="K33" s="186">
        <v>0</v>
      </c>
      <c r="L33" s="356">
        <f t="shared" si="2"/>
        <v>0</v>
      </c>
      <c r="M33" s="357">
        <f t="shared" si="3"/>
        <v>0</v>
      </c>
    </row>
    <row r="34" spans="1:13" x14ac:dyDescent="0.2">
      <c r="A34" s="437" t="s">
        <v>219</v>
      </c>
      <c r="B34" s="1131"/>
      <c r="C34" s="186">
        <v>0</v>
      </c>
      <c r="D34" s="186">
        <v>0</v>
      </c>
      <c r="E34" s="356">
        <f t="shared" si="0"/>
        <v>0</v>
      </c>
      <c r="F34" s="186">
        <v>0</v>
      </c>
      <c r="G34" s="186">
        <v>0</v>
      </c>
      <c r="H34" s="356">
        <f t="shared" si="1"/>
        <v>0</v>
      </c>
      <c r="I34" s="186">
        <v>0</v>
      </c>
      <c r="J34" s="186">
        <v>0</v>
      </c>
      <c r="K34" s="186">
        <v>0</v>
      </c>
      <c r="L34" s="356">
        <f t="shared" si="2"/>
        <v>0</v>
      </c>
      <c r="M34" s="357">
        <f t="shared" si="3"/>
        <v>0</v>
      </c>
    </row>
    <row r="35" spans="1:13" x14ac:dyDescent="0.2">
      <c r="A35" s="437" t="s">
        <v>220</v>
      </c>
      <c r="B35" s="1131"/>
      <c r="C35" s="186">
        <v>0</v>
      </c>
      <c r="D35" s="186">
        <v>0</v>
      </c>
      <c r="E35" s="356">
        <f t="shared" si="0"/>
        <v>0</v>
      </c>
      <c r="F35" s="186">
        <v>0</v>
      </c>
      <c r="G35" s="186">
        <v>0</v>
      </c>
      <c r="H35" s="356">
        <f t="shared" si="1"/>
        <v>0</v>
      </c>
      <c r="I35" s="186">
        <v>0</v>
      </c>
      <c r="J35" s="186">
        <v>0</v>
      </c>
      <c r="K35" s="186">
        <v>0</v>
      </c>
      <c r="L35" s="356">
        <f t="shared" si="2"/>
        <v>0</v>
      </c>
      <c r="M35" s="357">
        <f t="shared" si="3"/>
        <v>0</v>
      </c>
    </row>
    <row r="36" spans="1:13" x14ac:dyDescent="0.2">
      <c r="A36" s="437" t="s">
        <v>402</v>
      </c>
      <c r="B36" s="1131"/>
      <c r="C36" s="186">
        <v>0</v>
      </c>
      <c r="D36" s="186">
        <v>0</v>
      </c>
      <c r="E36" s="356">
        <f>+C36+D36</f>
        <v>0</v>
      </c>
      <c r="F36" s="186">
        <v>0</v>
      </c>
      <c r="G36" s="186">
        <v>0</v>
      </c>
      <c r="H36" s="356">
        <f>+F36+G36</f>
        <v>0</v>
      </c>
      <c r="I36" s="186">
        <v>0</v>
      </c>
      <c r="J36" s="186">
        <v>0</v>
      </c>
      <c r="K36" s="186">
        <v>0</v>
      </c>
      <c r="L36" s="356">
        <f>+J36+K36</f>
        <v>0</v>
      </c>
      <c r="M36" s="357">
        <f t="shared" si="3"/>
        <v>0</v>
      </c>
    </row>
    <row r="37" spans="1:13" x14ac:dyDescent="0.2">
      <c r="A37" s="437" t="s">
        <v>216</v>
      </c>
      <c r="B37" s="1131"/>
      <c r="C37" s="186">
        <v>0</v>
      </c>
      <c r="D37" s="186">
        <v>0</v>
      </c>
      <c r="E37" s="356">
        <f t="shared" si="0"/>
        <v>0</v>
      </c>
      <c r="F37" s="186">
        <v>0</v>
      </c>
      <c r="G37" s="186">
        <v>0</v>
      </c>
      <c r="H37" s="356">
        <f t="shared" si="1"/>
        <v>0</v>
      </c>
      <c r="I37" s="186">
        <v>0</v>
      </c>
      <c r="J37" s="186">
        <v>0</v>
      </c>
      <c r="K37" s="186">
        <v>0</v>
      </c>
      <c r="L37" s="356">
        <f t="shared" si="2"/>
        <v>0</v>
      </c>
      <c r="M37" s="357">
        <f t="shared" si="3"/>
        <v>0</v>
      </c>
    </row>
    <row r="38" spans="1:13" x14ac:dyDescent="0.2">
      <c r="A38" s="437" t="s">
        <v>214</v>
      </c>
      <c r="B38" s="1131"/>
      <c r="C38" s="186">
        <v>0</v>
      </c>
      <c r="D38" s="186">
        <v>0</v>
      </c>
      <c r="E38" s="356">
        <f t="shared" si="0"/>
        <v>0</v>
      </c>
      <c r="F38" s="186">
        <v>0</v>
      </c>
      <c r="G38" s="186">
        <v>0</v>
      </c>
      <c r="H38" s="356">
        <f t="shared" si="1"/>
        <v>0</v>
      </c>
      <c r="I38" s="186">
        <v>0</v>
      </c>
      <c r="J38" s="186">
        <v>0</v>
      </c>
      <c r="K38" s="186">
        <v>0</v>
      </c>
      <c r="L38" s="356">
        <f t="shared" si="2"/>
        <v>0</v>
      </c>
      <c r="M38" s="357">
        <f t="shared" si="3"/>
        <v>0</v>
      </c>
    </row>
    <row r="39" spans="1:13" x14ac:dyDescent="0.2">
      <c r="A39" s="437" t="s">
        <v>403</v>
      </c>
      <c r="B39" s="1131"/>
      <c r="C39" s="186">
        <v>0</v>
      </c>
      <c r="D39" s="186">
        <v>0</v>
      </c>
      <c r="E39" s="356">
        <f t="shared" si="0"/>
        <v>0</v>
      </c>
      <c r="F39" s="186">
        <v>0</v>
      </c>
      <c r="G39" s="186">
        <v>0</v>
      </c>
      <c r="H39" s="356">
        <f t="shared" si="1"/>
        <v>0</v>
      </c>
      <c r="I39" s="186">
        <v>0</v>
      </c>
      <c r="J39" s="186">
        <v>0</v>
      </c>
      <c r="K39" s="186">
        <v>0</v>
      </c>
      <c r="L39" s="356">
        <f t="shared" si="2"/>
        <v>0</v>
      </c>
      <c r="M39" s="357">
        <f t="shared" si="3"/>
        <v>0</v>
      </c>
    </row>
    <row r="40" spans="1:13" x14ac:dyDescent="0.2">
      <c r="A40" s="437" t="s">
        <v>404</v>
      </c>
      <c r="B40" s="1131"/>
      <c r="C40" s="186">
        <v>0</v>
      </c>
      <c r="D40" s="186">
        <v>0</v>
      </c>
      <c r="E40" s="356">
        <f t="shared" si="0"/>
        <v>0</v>
      </c>
      <c r="F40" s="186">
        <v>0</v>
      </c>
      <c r="G40" s="186">
        <v>0</v>
      </c>
      <c r="H40" s="356">
        <f t="shared" si="1"/>
        <v>0</v>
      </c>
      <c r="I40" s="186">
        <v>0</v>
      </c>
      <c r="J40" s="186">
        <v>0</v>
      </c>
      <c r="K40" s="186">
        <v>0</v>
      </c>
      <c r="L40" s="356">
        <f t="shared" si="2"/>
        <v>0</v>
      </c>
      <c r="M40" s="357">
        <f t="shared" si="3"/>
        <v>0</v>
      </c>
    </row>
    <row r="41" spans="1:13" x14ac:dyDescent="0.2">
      <c r="A41" s="437" t="s">
        <v>217</v>
      </c>
      <c r="B41" s="1131"/>
      <c r="C41" s="186">
        <v>0</v>
      </c>
      <c r="D41" s="186">
        <v>0</v>
      </c>
      <c r="E41" s="356">
        <f t="shared" si="0"/>
        <v>0</v>
      </c>
      <c r="F41" s="186">
        <v>0</v>
      </c>
      <c r="G41" s="186">
        <v>0</v>
      </c>
      <c r="H41" s="356">
        <f t="shared" si="1"/>
        <v>0</v>
      </c>
      <c r="I41" s="186">
        <v>0</v>
      </c>
      <c r="J41" s="186">
        <v>0</v>
      </c>
      <c r="K41" s="186">
        <v>0</v>
      </c>
      <c r="L41" s="356">
        <f t="shared" si="2"/>
        <v>0</v>
      </c>
      <c r="M41" s="357">
        <f t="shared" si="3"/>
        <v>0</v>
      </c>
    </row>
    <row r="42" spans="1:13" x14ac:dyDescent="0.2">
      <c r="A42" s="437" t="s">
        <v>406</v>
      </c>
      <c r="B42" s="1131"/>
      <c r="C42" s="186">
        <v>0</v>
      </c>
      <c r="D42" s="186">
        <v>0</v>
      </c>
      <c r="E42" s="356">
        <f t="shared" si="0"/>
        <v>0</v>
      </c>
      <c r="F42" s="186">
        <v>0</v>
      </c>
      <c r="G42" s="186">
        <v>0</v>
      </c>
      <c r="H42" s="356">
        <f t="shared" si="1"/>
        <v>0</v>
      </c>
      <c r="I42" s="186">
        <v>0</v>
      </c>
      <c r="J42" s="186">
        <v>0</v>
      </c>
      <c r="K42" s="186">
        <v>0</v>
      </c>
      <c r="L42" s="356">
        <f t="shared" si="2"/>
        <v>0</v>
      </c>
      <c r="M42" s="357">
        <f t="shared" si="3"/>
        <v>0</v>
      </c>
    </row>
    <row r="43" spans="1:13" x14ac:dyDescent="0.2">
      <c r="A43" s="437" t="s">
        <v>215</v>
      </c>
      <c r="B43" s="1131"/>
      <c r="C43" s="186">
        <v>0</v>
      </c>
      <c r="D43" s="186">
        <v>0</v>
      </c>
      <c r="E43" s="356">
        <f t="shared" si="0"/>
        <v>0</v>
      </c>
      <c r="F43" s="186">
        <v>0</v>
      </c>
      <c r="G43" s="186">
        <v>0</v>
      </c>
      <c r="H43" s="356">
        <f t="shared" si="1"/>
        <v>0</v>
      </c>
      <c r="I43" s="186">
        <v>0</v>
      </c>
      <c r="J43" s="186">
        <v>0</v>
      </c>
      <c r="K43" s="186">
        <v>0</v>
      </c>
      <c r="L43" s="356">
        <f t="shared" si="2"/>
        <v>0</v>
      </c>
      <c r="M43" s="357">
        <f t="shared" si="3"/>
        <v>0</v>
      </c>
    </row>
    <row r="44" spans="1:13" x14ac:dyDescent="0.2">
      <c r="A44" s="437" t="s">
        <v>407</v>
      </c>
      <c r="B44" s="1131"/>
      <c r="C44" s="186">
        <v>0</v>
      </c>
      <c r="D44" s="186">
        <v>0</v>
      </c>
      <c r="E44" s="356">
        <f t="shared" si="0"/>
        <v>0</v>
      </c>
      <c r="F44" s="186">
        <v>0</v>
      </c>
      <c r="G44" s="186">
        <v>0</v>
      </c>
      <c r="H44" s="356">
        <f t="shared" si="1"/>
        <v>0</v>
      </c>
      <c r="I44" s="186">
        <v>0</v>
      </c>
      <c r="J44" s="186">
        <v>0</v>
      </c>
      <c r="K44" s="186">
        <v>0</v>
      </c>
      <c r="L44" s="356">
        <f t="shared" si="2"/>
        <v>0</v>
      </c>
      <c r="M44" s="357">
        <f t="shared" si="3"/>
        <v>0</v>
      </c>
    </row>
    <row r="45" spans="1:13" x14ac:dyDescent="0.2">
      <c r="A45" s="437" t="s">
        <v>218</v>
      </c>
      <c r="B45" s="1131"/>
      <c r="C45" s="186">
        <v>0</v>
      </c>
      <c r="D45" s="186">
        <v>0</v>
      </c>
      <c r="E45" s="356">
        <f t="shared" si="0"/>
        <v>0</v>
      </c>
      <c r="F45" s="186">
        <v>0</v>
      </c>
      <c r="G45" s="186">
        <v>0</v>
      </c>
      <c r="H45" s="356">
        <f t="shared" si="1"/>
        <v>0</v>
      </c>
      <c r="I45" s="186">
        <v>0</v>
      </c>
      <c r="J45" s="186">
        <v>0</v>
      </c>
      <c r="K45" s="186">
        <v>0</v>
      </c>
      <c r="L45" s="356">
        <f t="shared" si="2"/>
        <v>0</v>
      </c>
      <c r="M45" s="357">
        <f t="shared" si="3"/>
        <v>0</v>
      </c>
    </row>
    <row r="46" spans="1:13" ht="13.5" thickBot="1" x14ac:dyDescent="0.25">
      <c r="A46" s="437" t="s">
        <v>221</v>
      </c>
      <c r="B46" s="1131"/>
      <c r="C46" s="186">
        <v>0</v>
      </c>
      <c r="D46" s="186">
        <v>0</v>
      </c>
      <c r="E46" s="356">
        <f t="shared" si="0"/>
        <v>0</v>
      </c>
      <c r="F46" s="186">
        <v>0</v>
      </c>
      <c r="G46" s="186">
        <v>0</v>
      </c>
      <c r="H46" s="356">
        <f t="shared" si="1"/>
        <v>0</v>
      </c>
      <c r="I46" s="186">
        <v>0</v>
      </c>
      <c r="J46" s="186">
        <v>0</v>
      </c>
      <c r="K46" s="186">
        <v>0</v>
      </c>
      <c r="L46" s="356">
        <f t="shared" si="2"/>
        <v>0</v>
      </c>
      <c r="M46" s="357">
        <f t="shared" si="3"/>
        <v>0</v>
      </c>
    </row>
    <row r="47" spans="1:13" x14ac:dyDescent="0.2">
      <c r="A47" s="922"/>
      <c r="B47" s="923"/>
      <c r="C47" s="924"/>
      <c r="D47" s="924"/>
      <c r="E47" s="924"/>
      <c r="F47" s="924"/>
      <c r="G47" s="924"/>
      <c r="H47" s="924"/>
      <c r="I47" s="924"/>
      <c r="J47" s="925"/>
      <c r="K47" s="925"/>
      <c r="L47" s="925"/>
      <c r="M47" s="924"/>
    </row>
    <row r="48" spans="1:13" x14ac:dyDescent="0.2">
      <c r="A48" s="926" t="s">
        <v>222</v>
      </c>
      <c r="B48" s="927"/>
      <c r="C48" s="928">
        <f t="shared" ref="C48:M48" si="4">SUM(C18:C46)</f>
        <v>0</v>
      </c>
      <c r="D48" s="928">
        <f t="shared" si="4"/>
        <v>0</v>
      </c>
      <c r="E48" s="928">
        <f t="shared" si="4"/>
        <v>0</v>
      </c>
      <c r="F48" s="928">
        <f t="shared" si="4"/>
        <v>0</v>
      </c>
      <c r="G48" s="928">
        <f t="shared" si="4"/>
        <v>0</v>
      </c>
      <c r="H48" s="928">
        <f t="shared" si="4"/>
        <v>0</v>
      </c>
      <c r="I48" s="928">
        <f t="shared" si="4"/>
        <v>0</v>
      </c>
      <c r="J48" s="928">
        <f t="shared" si="4"/>
        <v>0</v>
      </c>
      <c r="K48" s="928">
        <f t="shared" si="4"/>
        <v>0</v>
      </c>
      <c r="L48" s="928">
        <f t="shared" si="4"/>
        <v>0</v>
      </c>
      <c r="M48" s="928">
        <f t="shared" si="4"/>
        <v>0</v>
      </c>
    </row>
    <row r="49" spans="1:13" ht="13.5" thickBot="1" x14ac:dyDescent="0.25">
      <c r="A49" s="929"/>
      <c r="B49" s="930"/>
      <c r="C49" s="931"/>
      <c r="D49" s="931"/>
      <c r="E49" s="931"/>
      <c r="F49" s="931"/>
      <c r="G49" s="931"/>
      <c r="H49" s="931"/>
      <c r="I49" s="931"/>
      <c r="J49" s="932"/>
      <c r="K49" s="932"/>
      <c r="L49" s="932"/>
      <c r="M49" s="933"/>
    </row>
    <row r="50" spans="1:13" s="935" customFormat="1" ht="12" x14ac:dyDescent="0.2">
      <c r="A50" s="934"/>
      <c r="B50" s="934"/>
      <c r="J50" s="936"/>
      <c r="K50" s="936"/>
      <c r="L50" s="936"/>
    </row>
    <row r="51" spans="1:13" s="935" customFormat="1" ht="12" x14ac:dyDescent="0.2">
      <c r="J51" s="936"/>
      <c r="K51" s="936"/>
      <c r="L51" s="936"/>
    </row>
    <row r="52" spans="1:13" ht="13.5" thickBot="1" x14ac:dyDescent="0.25">
      <c r="H52" s="25"/>
      <c r="I52" s="25"/>
      <c r="J52" s="360"/>
      <c r="K52" s="360"/>
      <c r="L52" s="360"/>
    </row>
    <row r="53" spans="1:13" ht="16.149999999999999" customHeight="1" thickBot="1" x14ac:dyDescent="0.25">
      <c r="A53" s="1132" t="str">
        <f>"REALITEIT "&amp;$B$4</f>
        <v>REALITEIT 2025</v>
      </c>
      <c r="B53" s="1133"/>
      <c r="C53" s="1133"/>
      <c r="D53" s="1133"/>
      <c r="E53" s="1133"/>
      <c r="F53" s="1133"/>
      <c r="G53" s="1133"/>
      <c r="H53" s="1133"/>
      <c r="I53" s="1133"/>
      <c r="J53" s="1133"/>
      <c r="K53" s="1133"/>
      <c r="L53" s="1133"/>
      <c r="M53" s="1134"/>
    </row>
    <row r="54" spans="1:13" ht="47.65" customHeight="1" thickBot="1" x14ac:dyDescent="0.25">
      <c r="A54" s="912" t="s">
        <v>210</v>
      </c>
      <c r="B54" s="913" t="s">
        <v>408</v>
      </c>
      <c r="C54" s="914" t="str">
        <f>"Oorspronkelijke meerwaarde op basis van historische indexatie voor activa einde boekjaar "&amp;$B$4-1</f>
        <v>Oorspronkelijke meerwaarde op basis van historische indexatie voor activa einde boekjaar 2024</v>
      </c>
      <c r="D54" s="914" t="str">
        <f>"Gecumuleerde afboekingen activa einde boekjaar "&amp;$B$4-1</f>
        <v>Gecumuleerde afboekingen activa einde boekjaar 2024</v>
      </c>
      <c r="E54" s="914" t="str">
        <f>"Nettoboekwaarde meerwaarde op basis van historische indexatie einde boekjaar "&amp;$B$4-1</f>
        <v>Nettoboekwaarde meerwaarde op basis van historische indexatie einde boekjaar 2024</v>
      </c>
      <c r="F54" s="1124" t="str">
        <f>"Transfers boekjaar "&amp;$B$4</f>
        <v>Transfers boekjaar 2025</v>
      </c>
      <c r="G54" s="1125"/>
      <c r="H54" s="1126"/>
      <c r="I54" s="914" t="str">
        <f>"Afboekingen boekjaar "&amp;$B$4</f>
        <v>Afboekingen boekjaar 2025</v>
      </c>
      <c r="J54" s="1127" t="str">
        <f>"Desinvesteringen boekjaar "&amp;$B$4</f>
        <v>Desinvesteringen boekjaar 2025</v>
      </c>
      <c r="K54" s="1128"/>
      <c r="L54" s="1129"/>
      <c r="M54" s="914" t="str">
        <f>"Nettoboekwaarde meerwaarde op basis van historische indexatie einde boekjaar "&amp;$B$4</f>
        <v>Nettoboekwaarde meerwaarde op basis van historische indexatie einde boekjaar 2025</v>
      </c>
    </row>
    <row r="55" spans="1:13" ht="45.75" customHeight="1" x14ac:dyDescent="0.2">
      <c r="A55" s="915"/>
      <c r="B55" s="916"/>
      <c r="C55" s="917"/>
      <c r="D55" s="917"/>
      <c r="E55" s="917"/>
      <c r="F55" s="917" t="str">
        <f>"Historische aanschaffingswaarde transfers boekjaar "&amp;$B$4</f>
        <v>Historische aanschaffingswaarde transfers boekjaar 2025</v>
      </c>
      <c r="G55" s="917" t="str">
        <f>"Gecumuleerde afboekingen en waardeverminderingen transfers boekjaar "&amp;$B$4</f>
        <v>Gecumuleerde afboekingen en waardeverminderingen transfers boekjaar 2025</v>
      </c>
      <c r="H55" s="917" t="str">
        <f>"Nettoboekwaarde transfers boekjaar "&amp;$B$4</f>
        <v>Nettoboekwaarde transfers boekjaar 2025</v>
      </c>
      <c r="I55" s="917"/>
      <c r="J55" s="917" t="str">
        <f>"Historische aanschaffingswaarde desinvesteringen boekjaar "&amp;$B$4</f>
        <v>Historische aanschaffingswaarde desinvesteringen boekjaar 2025</v>
      </c>
      <c r="K55" s="917" t="str">
        <f>"Gecumuleerde afboekingen en waardeverminderingen desinvesteringen boekjaar "&amp;$B$4</f>
        <v>Gecumuleerde afboekingen en waardeverminderingen desinvesteringen boekjaar 2025</v>
      </c>
      <c r="L55" s="917" t="str">
        <f>"Nettoboekwaarde desinvesteringen boekjaar "&amp;$B$4</f>
        <v>Nettoboekwaarde desinvesteringen boekjaar 2025</v>
      </c>
      <c r="M55" s="917"/>
    </row>
    <row r="56" spans="1:13" ht="13.5" thickBot="1" x14ac:dyDescent="0.25">
      <c r="A56" s="918"/>
      <c r="B56" s="919"/>
      <c r="C56" s="920" t="s">
        <v>4</v>
      </c>
      <c r="D56" s="920" t="s">
        <v>8</v>
      </c>
      <c r="E56" s="920"/>
      <c r="F56" s="920" t="s">
        <v>4</v>
      </c>
      <c r="G56" s="920" t="s">
        <v>8</v>
      </c>
      <c r="H56" s="920"/>
      <c r="I56" s="920" t="s">
        <v>8</v>
      </c>
      <c r="J56" s="920" t="s">
        <v>8</v>
      </c>
      <c r="K56" s="920" t="s">
        <v>4</v>
      </c>
      <c r="L56" s="920"/>
      <c r="M56" s="921"/>
    </row>
    <row r="57" spans="1:13" x14ac:dyDescent="0.2">
      <c r="A57" s="435" t="s">
        <v>211</v>
      </c>
      <c r="B57" s="1130">
        <v>0.02</v>
      </c>
      <c r="C57" s="185">
        <v>0</v>
      </c>
      <c r="D57" s="185">
        <v>0</v>
      </c>
      <c r="E57" s="354">
        <f t="shared" ref="E57:E74" si="5">+C57+D57</f>
        <v>0</v>
      </c>
      <c r="F57" s="185">
        <v>0</v>
      </c>
      <c r="G57" s="185">
        <v>0</v>
      </c>
      <c r="H57" s="354">
        <f t="shared" ref="H57:H61" si="6">+F57+G57</f>
        <v>0</v>
      </c>
      <c r="I57" s="185">
        <v>0</v>
      </c>
      <c r="J57" s="185">
        <v>0</v>
      </c>
      <c r="K57" s="185">
        <v>0</v>
      </c>
      <c r="L57" s="354">
        <f t="shared" ref="L57:L61" si="7">+J57+K57</f>
        <v>0</v>
      </c>
      <c r="M57" s="355">
        <f>+E57+H57+I57+L57</f>
        <v>0</v>
      </c>
    </row>
    <row r="58" spans="1:13" x14ac:dyDescent="0.2">
      <c r="A58" s="436" t="s">
        <v>212</v>
      </c>
      <c r="B58" s="1131"/>
      <c r="C58" s="186">
        <v>0</v>
      </c>
      <c r="D58" s="186">
        <v>0</v>
      </c>
      <c r="E58" s="356">
        <f t="shared" si="5"/>
        <v>0</v>
      </c>
      <c r="F58" s="186">
        <v>0</v>
      </c>
      <c r="G58" s="186">
        <v>0</v>
      </c>
      <c r="H58" s="356">
        <f t="shared" si="6"/>
        <v>0</v>
      </c>
      <c r="I58" s="186">
        <v>0</v>
      </c>
      <c r="J58" s="186">
        <v>0</v>
      </c>
      <c r="K58" s="186">
        <v>0</v>
      </c>
      <c r="L58" s="356">
        <f t="shared" si="7"/>
        <v>0</v>
      </c>
      <c r="M58" s="357">
        <f t="shared" ref="M58:M62" si="8">+E58+H58+I58+L58</f>
        <v>0</v>
      </c>
    </row>
    <row r="59" spans="1:13" x14ac:dyDescent="0.2">
      <c r="A59" s="436" t="s">
        <v>371</v>
      </c>
      <c r="B59" s="1131"/>
      <c r="C59" s="186">
        <v>0</v>
      </c>
      <c r="D59" s="186">
        <v>0</v>
      </c>
      <c r="E59" s="356">
        <f t="shared" si="5"/>
        <v>0</v>
      </c>
      <c r="F59" s="186">
        <v>0</v>
      </c>
      <c r="G59" s="186">
        <v>0</v>
      </c>
      <c r="H59" s="356">
        <f t="shared" si="6"/>
        <v>0</v>
      </c>
      <c r="I59" s="186">
        <v>0</v>
      </c>
      <c r="J59" s="186">
        <v>0</v>
      </c>
      <c r="K59" s="186">
        <v>0</v>
      </c>
      <c r="L59" s="356">
        <f t="shared" si="7"/>
        <v>0</v>
      </c>
      <c r="M59" s="357">
        <f t="shared" si="8"/>
        <v>0</v>
      </c>
    </row>
    <row r="60" spans="1:13" x14ac:dyDescent="0.2">
      <c r="A60" s="437" t="s">
        <v>227</v>
      </c>
      <c r="B60" s="1131"/>
      <c r="C60" s="186">
        <v>0</v>
      </c>
      <c r="D60" s="186">
        <v>0</v>
      </c>
      <c r="E60" s="356">
        <f t="shared" si="5"/>
        <v>0</v>
      </c>
      <c r="F60" s="186">
        <v>0</v>
      </c>
      <c r="G60" s="186">
        <v>0</v>
      </c>
      <c r="H60" s="356">
        <f t="shared" si="6"/>
        <v>0</v>
      </c>
      <c r="I60" s="186">
        <v>0</v>
      </c>
      <c r="J60" s="186">
        <v>0</v>
      </c>
      <c r="K60" s="186">
        <v>0</v>
      </c>
      <c r="L60" s="356">
        <f t="shared" si="7"/>
        <v>0</v>
      </c>
      <c r="M60" s="357">
        <f t="shared" si="8"/>
        <v>0</v>
      </c>
    </row>
    <row r="61" spans="1:13" x14ac:dyDescent="0.2">
      <c r="A61" s="437" t="s">
        <v>228</v>
      </c>
      <c r="B61" s="1131"/>
      <c r="C61" s="186">
        <v>0</v>
      </c>
      <c r="D61" s="186">
        <v>0</v>
      </c>
      <c r="E61" s="356">
        <f t="shared" si="5"/>
        <v>0</v>
      </c>
      <c r="F61" s="186">
        <v>0</v>
      </c>
      <c r="G61" s="186">
        <v>0</v>
      </c>
      <c r="H61" s="356">
        <f t="shared" si="6"/>
        <v>0</v>
      </c>
      <c r="I61" s="186">
        <v>0</v>
      </c>
      <c r="J61" s="186">
        <v>0</v>
      </c>
      <c r="K61" s="186">
        <v>0</v>
      </c>
      <c r="L61" s="356">
        <f t="shared" si="7"/>
        <v>0</v>
      </c>
      <c r="M61" s="357">
        <f t="shared" si="8"/>
        <v>0</v>
      </c>
    </row>
    <row r="62" spans="1:13" x14ac:dyDescent="0.2">
      <c r="A62" s="437" t="s">
        <v>382</v>
      </c>
      <c r="B62" s="1131"/>
      <c r="C62" s="186">
        <v>0</v>
      </c>
      <c r="D62" s="186">
        <v>0</v>
      </c>
      <c r="E62" s="356">
        <f t="shared" si="5"/>
        <v>0</v>
      </c>
      <c r="F62" s="186">
        <v>0</v>
      </c>
      <c r="G62" s="186">
        <v>0</v>
      </c>
      <c r="H62" s="356">
        <f>+F62+G62</f>
        <v>0</v>
      </c>
      <c r="I62" s="186">
        <v>0</v>
      </c>
      <c r="J62" s="186">
        <v>0</v>
      </c>
      <c r="K62" s="186">
        <v>0</v>
      </c>
      <c r="L62" s="356">
        <f>+J62+K62</f>
        <v>0</v>
      </c>
      <c r="M62" s="357">
        <f t="shared" si="8"/>
        <v>0</v>
      </c>
    </row>
    <row r="63" spans="1:13" x14ac:dyDescent="0.2">
      <c r="A63" s="437" t="s">
        <v>410</v>
      </c>
      <c r="B63" s="1131"/>
      <c r="C63" s="186">
        <v>0</v>
      </c>
      <c r="D63" s="186">
        <v>0</v>
      </c>
      <c r="E63" s="356">
        <f t="shared" si="5"/>
        <v>0</v>
      </c>
      <c r="F63" s="186">
        <v>0</v>
      </c>
      <c r="G63" s="186">
        <v>0</v>
      </c>
      <c r="H63" s="356">
        <f t="shared" ref="H63:H74" si="9">+F63+G63</f>
        <v>0</v>
      </c>
      <c r="I63" s="186">
        <v>0</v>
      </c>
      <c r="J63" s="186">
        <v>0</v>
      </c>
      <c r="K63" s="186">
        <v>0</v>
      </c>
      <c r="L63" s="356">
        <f t="shared" ref="L63:L64" si="10">+J63+K63</f>
        <v>0</v>
      </c>
      <c r="M63" s="357">
        <f>+E63+H63+I63+L63</f>
        <v>0</v>
      </c>
    </row>
    <row r="64" spans="1:13" x14ac:dyDescent="0.2">
      <c r="A64" s="437" t="s">
        <v>411</v>
      </c>
      <c r="B64" s="1131"/>
      <c r="C64" s="186">
        <v>0</v>
      </c>
      <c r="D64" s="186">
        <v>0</v>
      </c>
      <c r="E64" s="356">
        <f t="shared" si="5"/>
        <v>0</v>
      </c>
      <c r="F64" s="186">
        <v>0</v>
      </c>
      <c r="G64" s="186">
        <v>0</v>
      </c>
      <c r="H64" s="356">
        <f t="shared" si="9"/>
        <v>0</v>
      </c>
      <c r="I64" s="186">
        <v>0</v>
      </c>
      <c r="J64" s="186">
        <v>0</v>
      </c>
      <c r="K64" s="186">
        <v>0</v>
      </c>
      <c r="L64" s="356">
        <f t="shared" si="10"/>
        <v>0</v>
      </c>
      <c r="M64" s="357">
        <f t="shared" ref="M64:M85" si="11">+E64+H64+I64+L64</f>
        <v>0</v>
      </c>
    </row>
    <row r="65" spans="1:13" x14ac:dyDescent="0.2">
      <c r="A65" s="437" t="s">
        <v>229</v>
      </c>
      <c r="B65" s="1131"/>
      <c r="C65" s="186">
        <v>0</v>
      </c>
      <c r="D65" s="186">
        <v>0</v>
      </c>
      <c r="E65" s="356">
        <f t="shared" si="5"/>
        <v>0</v>
      </c>
      <c r="F65" s="186">
        <v>0</v>
      </c>
      <c r="G65" s="186">
        <v>0</v>
      </c>
      <c r="H65" s="356">
        <f t="shared" si="9"/>
        <v>0</v>
      </c>
      <c r="I65" s="186">
        <v>0</v>
      </c>
      <c r="J65" s="186">
        <v>0</v>
      </c>
      <c r="K65" s="186">
        <v>0</v>
      </c>
      <c r="L65" s="356">
        <f>+J65+K65</f>
        <v>0</v>
      </c>
      <c r="M65" s="357">
        <f t="shared" si="11"/>
        <v>0</v>
      </c>
    </row>
    <row r="66" spans="1:13" x14ac:dyDescent="0.2">
      <c r="A66" s="437" t="s">
        <v>230</v>
      </c>
      <c r="B66" s="1131"/>
      <c r="C66" s="186">
        <v>0</v>
      </c>
      <c r="D66" s="186">
        <v>0</v>
      </c>
      <c r="E66" s="356">
        <f t="shared" si="5"/>
        <v>0</v>
      </c>
      <c r="F66" s="186">
        <v>0</v>
      </c>
      <c r="G66" s="186">
        <v>0</v>
      </c>
      <c r="H66" s="356">
        <f t="shared" si="9"/>
        <v>0</v>
      </c>
      <c r="I66" s="186">
        <v>0</v>
      </c>
      <c r="J66" s="186">
        <v>0</v>
      </c>
      <c r="K66" s="186">
        <v>0</v>
      </c>
      <c r="L66" s="356">
        <f t="shared" ref="L66:L74" si="12">+J66+K66</f>
        <v>0</v>
      </c>
      <c r="M66" s="357">
        <f t="shared" si="11"/>
        <v>0</v>
      </c>
    </row>
    <row r="67" spans="1:13" x14ac:dyDescent="0.2">
      <c r="A67" s="437" t="s">
        <v>231</v>
      </c>
      <c r="B67" s="1131"/>
      <c r="C67" s="186">
        <v>0</v>
      </c>
      <c r="D67" s="186">
        <v>0</v>
      </c>
      <c r="E67" s="356">
        <f t="shared" si="5"/>
        <v>0</v>
      </c>
      <c r="F67" s="186">
        <v>0</v>
      </c>
      <c r="G67" s="186">
        <v>0</v>
      </c>
      <c r="H67" s="356">
        <f t="shared" si="9"/>
        <v>0</v>
      </c>
      <c r="I67" s="186">
        <v>0</v>
      </c>
      <c r="J67" s="186">
        <v>0</v>
      </c>
      <c r="K67" s="186">
        <v>0</v>
      </c>
      <c r="L67" s="356">
        <f t="shared" si="12"/>
        <v>0</v>
      </c>
      <c r="M67" s="357">
        <f t="shared" si="11"/>
        <v>0</v>
      </c>
    </row>
    <row r="68" spans="1:13" x14ac:dyDescent="0.2">
      <c r="A68" s="437" t="s">
        <v>232</v>
      </c>
      <c r="B68" s="1131"/>
      <c r="C68" s="186">
        <v>0</v>
      </c>
      <c r="D68" s="186">
        <v>0</v>
      </c>
      <c r="E68" s="356">
        <f t="shared" si="5"/>
        <v>0</v>
      </c>
      <c r="F68" s="186">
        <v>0</v>
      </c>
      <c r="G68" s="186">
        <v>0</v>
      </c>
      <c r="H68" s="356">
        <f t="shared" si="9"/>
        <v>0</v>
      </c>
      <c r="I68" s="186">
        <v>0</v>
      </c>
      <c r="J68" s="186">
        <v>0</v>
      </c>
      <c r="K68" s="186">
        <v>0</v>
      </c>
      <c r="L68" s="356">
        <f t="shared" si="12"/>
        <v>0</v>
      </c>
      <c r="M68" s="357">
        <f t="shared" si="11"/>
        <v>0</v>
      </c>
    </row>
    <row r="69" spans="1:13" x14ac:dyDescent="0.2">
      <c r="A69" s="437" t="s">
        <v>401</v>
      </c>
      <c r="B69" s="1131"/>
      <c r="C69" s="186">
        <v>0</v>
      </c>
      <c r="D69" s="186">
        <v>0</v>
      </c>
      <c r="E69" s="356">
        <f t="shared" si="5"/>
        <v>0</v>
      </c>
      <c r="F69" s="186">
        <v>0</v>
      </c>
      <c r="G69" s="186">
        <v>0</v>
      </c>
      <c r="H69" s="356">
        <f t="shared" si="9"/>
        <v>0</v>
      </c>
      <c r="I69" s="186">
        <v>0</v>
      </c>
      <c r="J69" s="186">
        <v>0</v>
      </c>
      <c r="K69" s="186">
        <v>0</v>
      </c>
      <c r="L69" s="356">
        <f t="shared" si="12"/>
        <v>0</v>
      </c>
      <c r="M69" s="357">
        <f t="shared" si="11"/>
        <v>0</v>
      </c>
    </row>
    <row r="70" spans="1:13" x14ac:dyDescent="0.2">
      <c r="A70" s="437" t="s">
        <v>213</v>
      </c>
      <c r="B70" s="1131"/>
      <c r="C70" s="186">
        <v>0</v>
      </c>
      <c r="D70" s="186">
        <v>0</v>
      </c>
      <c r="E70" s="356">
        <f t="shared" si="5"/>
        <v>0</v>
      </c>
      <c r="F70" s="186">
        <v>0</v>
      </c>
      <c r="G70" s="186">
        <v>0</v>
      </c>
      <c r="H70" s="356">
        <f t="shared" si="9"/>
        <v>0</v>
      </c>
      <c r="I70" s="186">
        <v>0</v>
      </c>
      <c r="J70" s="186">
        <v>0</v>
      </c>
      <c r="K70" s="186">
        <v>0</v>
      </c>
      <c r="L70" s="356">
        <f t="shared" si="12"/>
        <v>0</v>
      </c>
      <c r="M70" s="357">
        <f t="shared" si="11"/>
        <v>0</v>
      </c>
    </row>
    <row r="71" spans="1:13" x14ac:dyDescent="0.2">
      <c r="A71" s="437" t="s">
        <v>412</v>
      </c>
      <c r="B71" s="1131"/>
      <c r="C71" s="186">
        <v>0</v>
      </c>
      <c r="D71" s="186">
        <v>0</v>
      </c>
      <c r="E71" s="356">
        <f t="shared" si="5"/>
        <v>0</v>
      </c>
      <c r="F71" s="186">
        <v>0</v>
      </c>
      <c r="G71" s="186">
        <v>0</v>
      </c>
      <c r="H71" s="356">
        <f t="shared" si="9"/>
        <v>0</v>
      </c>
      <c r="I71" s="186">
        <v>0</v>
      </c>
      <c r="J71" s="186">
        <v>0</v>
      </c>
      <c r="K71" s="186">
        <v>0</v>
      </c>
      <c r="L71" s="356">
        <f t="shared" si="12"/>
        <v>0</v>
      </c>
      <c r="M71" s="357">
        <f t="shared" si="11"/>
        <v>0</v>
      </c>
    </row>
    <row r="72" spans="1:13" x14ac:dyDescent="0.2">
      <c r="A72" s="437" t="s">
        <v>223</v>
      </c>
      <c r="B72" s="1131"/>
      <c r="C72" s="186">
        <v>0</v>
      </c>
      <c r="D72" s="186">
        <v>0</v>
      </c>
      <c r="E72" s="356">
        <f t="shared" si="5"/>
        <v>0</v>
      </c>
      <c r="F72" s="186">
        <v>0</v>
      </c>
      <c r="G72" s="186">
        <v>0</v>
      </c>
      <c r="H72" s="356">
        <f t="shared" si="9"/>
        <v>0</v>
      </c>
      <c r="I72" s="186">
        <v>0</v>
      </c>
      <c r="J72" s="186">
        <v>0</v>
      </c>
      <c r="K72" s="186">
        <v>0</v>
      </c>
      <c r="L72" s="356">
        <f t="shared" si="12"/>
        <v>0</v>
      </c>
      <c r="M72" s="357">
        <f t="shared" si="11"/>
        <v>0</v>
      </c>
    </row>
    <row r="73" spans="1:13" x14ac:dyDescent="0.2">
      <c r="A73" s="437" t="s">
        <v>219</v>
      </c>
      <c r="B73" s="1131"/>
      <c r="C73" s="186">
        <v>0</v>
      </c>
      <c r="D73" s="186">
        <v>0</v>
      </c>
      <c r="E73" s="356">
        <f t="shared" si="5"/>
        <v>0</v>
      </c>
      <c r="F73" s="186">
        <v>0</v>
      </c>
      <c r="G73" s="186">
        <v>0</v>
      </c>
      <c r="H73" s="356">
        <f t="shared" si="9"/>
        <v>0</v>
      </c>
      <c r="I73" s="186">
        <v>0</v>
      </c>
      <c r="J73" s="186">
        <v>0</v>
      </c>
      <c r="K73" s="186">
        <v>0</v>
      </c>
      <c r="L73" s="356">
        <f t="shared" si="12"/>
        <v>0</v>
      </c>
      <c r="M73" s="357">
        <f t="shared" si="11"/>
        <v>0</v>
      </c>
    </row>
    <row r="74" spans="1:13" x14ac:dyDescent="0.2">
      <c r="A74" s="437" t="s">
        <v>220</v>
      </c>
      <c r="B74" s="1131"/>
      <c r="C74" s="186">
        <v>0</v>
      </c>
      <c r="D74" s="186">
        <v>0</v>
      </c>
      <c r="E74" s="356">
        <f t="shared" si="5"/>
        <v>0</v>
      </c>
      <c r="F74" s="186">
        <v>0</v>
      </c>
      <c r="G74" s="186">
        <v>0</v>
      </c>
      <c r="H74" s="356">
        <f t="shared" si="9"/>
        <v>0</v>
      </c>
      <c r="I74" s="186">
        <v>0</v>
      </c>
      <c r="J74" s="186">
        <v>0</v>
      </c>
      <c r="K74" s="186">
        <v>0</v>
      </c>
      <c r="L74" s="356">
        <f t="shared" si="12"/>
        <v>0</v>
      </c>
      <c r="M74" s="357">
        <f t="shared" si="11"/>
        <v>0</v>
      </c>
    </row>
    <row r="75" spans="1:13" x14ac:dyDescent="0.2">
      <c r="A75" s="437" t="s">
        <v>402</v>
      </c>
      <c r="B75" s="1131"/>
      <c r="C75" s="186">
        <v>0</v>
      </c>
      <c r="D75" s="186">
        <v>0</v>
      </c>
      <c r="E75" s="356">
        <f>+C75+D75</f>
        <v>0</v>
      </c>
      <c r="F75" s="186">
        <v>0</v>
      </c>
      <c r="G75" s="186">
        <v>0</v>
      </c>
      <c r="H75" s="356">
        <f>+F75+G75</f>
        <v>0</v>
      </c>
      <c r="I75" s="186">
        <v>0</v>
      </c>
      <c r="J75" s="186">
        <v>0</v>
      </c>
      <c r="K75" s="186">
        <v>0</v>
      </c>
      <c r="L75" s="356">
        <f>+J75+K75</f>
        <v>0</v>
      </c>
      <c r="M75" s="357">
        <f t="shared" si="11"/>
        <v>0</v>
      </c>
    </row>
    <row r="76" spans="1:13" x14ac:dyDescent="0.2">
      <c r="A76" s="437" t="s">
        <v>216</v>
      </c>
      <c r="B76" s="1131"/>
      <c r="C76" s="186">
        <v>0</v>
      </c>
      <c r="D76" s="186">
        <v>0</v>
      </c>
      <c r="E76" s="356">
        <f t="shared" ref="E76:E85" si="13">+C76+D76</f>
        <v>0</v>
      </c>
      <c r="F76" s="186">
        <v>0</v>
      </c>
      <c r="G76" s="186">
        <v>0</v>
      </c>
      <c r="H76" s="356">
        <f t="shared" ref="H76:H85" si="14">+F76+G76</f>
        <v>0</v>
      </c>
      <c r="I76" s="186">
        <v>0</v>
      </c>
      <c r="J76" s="186">
        <v>0</v>
      </c>
      <c r="K76" s="186">
        <v>0</v>
      </c>
      <c r="L76" s="356">
        <f t="shared" ref="L76:L85" si="15">+J76+K76</f>
        <v>0</v>
      </c>
      <c r="M76" s="357">
        <f t="shared" si="11"/>
        <v>0</v>
      </c>
    </row>
    <row r="77" spans="1:13" x14ac:dyDescent="0.2">
      <c r="A77" s="437" t="s">
        <v>214</v>
      </c>
      <c r="B77" s="1131"/>
      <c r="C77" s="186">
        <v>0</v>
      </c>
      <c r="D77" s="186">
        <v>0</v>
      </c>
      <c r="E77" s="356">
        <f t="shared" si="13"/>
        <v>0</v>
      </c>
      <c r="F77" s="186">
        <v>0</v>
      </c>
      <c r="G77" s="186">
        <v>0</v>
      </c>
      <c r="H77" s="356">
        <f t="shared" si="14"/>
        <v>0</v>
      </c>
      <c r="I77" s="186">
        <v>0</v>
      </c>
      <c r="J77" s="186">
        <v>0</v>
      </c>
      <c r="K77" s="186">
        <v>0</v>
      </c>
      <c r="L77" s="356">
        <f t="shared" si="15"/>
        <v>0</v>
      </c>
      <c r="M77" s="357">
        <f t="shared" si="11"/>
        <v>0</v>
      </c>
    </row>
    <row r="78" spans="1:13" x14ac:dyDescent="0.2">
      <c r="A78" s="437" t="s">
        <v>403</v>
      </c>
      <c r="B78" s="1131"/>
      <c r="C78" s="186">
        <v>0</v>
      </c>
      <c r="D78" s="186">
        <v>0</v>
      </c>
      <c r="E78" s="356">
        <f t="shared" si="13"/>
        <v>0</v>
      </c>
      <c r="F78" s="186">
        <v>0</v>
      </c>
      <c r="G78" s="186">
        <v>0</v>
      </c>
      <c r="H78" s="356">
        <f t="shared" si="14"/>
        <v>0</v>
      </c>
      <c r="I78" s="186">
        <v>0</v>
      </c>
      <c r="J78" s="186">
        <v>0</v>
      </c>
      <c r="K78" s="186">
        <v>0</v>
      </c>
      <c r="L78" s="356">
        <f t="shared" si="15"/>
        <v>0</v>
      </c>
      <c r="M78" s="357">
        <f t="shared" si="11"/>
        <v>0</v>
      </c>
    </row>
    <row r="79" spans="1:13" x14ac:dyDescent="0.2">
      <c r="A79" s="437" t="s">
        <v>404</v>
      </c>
      <c r="B79" s="1131"/>
      <c r="C79" s="186">
        <v>0</v>
      </c>
      <c r="D79" s="186">
        <v>0</v>
      </c>
      <c r="E79" s="356">
        <f t="shared" si="13"/>
        <v>0</v>
      </c>
      <c r="F79" s="186">
        <v>0</v>
      </c>
      <c r="G79" s="186">
        <v>0</v>
      </c>
      <c r="H79" s="356">
        <f t="shared" si="14"/>
        <v>0</v>
      </c>
      <c r="I79" s="186">
        <v>0</v>
      </c>
      <c r="J79" s="186">
        <v>0</v>
      </c>
      <c r="K79" s="186">
        <v>0</v>
      </c>
      <c r="L79" s="356">
        <f t="shared" si="15"/>
        <v>0</v>
      </c>
      <c r="M79" s="357">
        <f t="shared" si="11"/>
        <v>0</v>
      </c>
    </row>
    <row r="80" spans="1:13" x14ac:dyDescent="0.2">
      <c r="A80" s="437" t="s">
        <v>217</v>
      </c>
      <c r="B80" s="1131"/>
      <c r="C80" s="186">
        <v>0</v>
      </c>
      <c r="D80" s="186">
        <v>0</v>
      </c>
      <c r="E80" s="356">
        <f t="shared" si="13"/>
        <v>0</v>
      </c>
      <c r="F80" s="186">
        <v>0</v>
      </c>
      <c r="G80" s="186">
        <v>0</v>
      </c>
      <c r="H80" s="356">
        <f t="shared" si="14"/>
        <v>0</v>
      </c>
      <c r="I80" s="186">
        <v>0</v>
      </c>
      <c r="J80" s="186">
        <v>0</v>
      </c>
      <c r="K80" s="186">
        <v>0</v>
      </c>
      <c r="L80" s="356">
        <f t="shared" si="15"/>
        <v>0</v>
      </c>
      <c r="M80" s="357">
        <f t="shared" si="11"/>
        <v>0</v>
      </c>
    </row>
    <row r="81" spans="1:13" x14ac:dyDescent="0.2">
      <c r="A81" s="437" t="s">
        <v>406</v>
      </c>
      <c r="B81" s="1131"/>
      <c r="C81" s="186">
        <v>0</v>
      </c>
      <c r="D81" s="186">
        <v>0</v>
      </c>
      <c r="E81" s="356">
        <f t="shared" si="13"/>
        <v>0</v>
      </c>
      <c r="F81" s="186">
        <v>0</v>
      </c>
      <c r="G81" s="186">
        <v>0</v>
      </c>
      <c r="H81" s="356">
        <f t="shared" si="14"/>
        <v>0</v>
      </c>
      <c r="I81" s="186">
        <v>0</v>
      </c>
      <c r="J81" s="186">
        <v>0</v>
      </c>
      <c r="K81" s="186">
        <v>0</v>
      </c>
      <c r="L81" s="356">
        <f t="shared" si="15"/>
        <v>0</v>
      </c>
      <c r="M81" s="357">
        <f t="shared" si="11"/>
        <v>0</v>
      </c>
    </row>
    <row r="82" spans="1:13" x14ac:dyDescent="0.2">
      <c r="A82" s="437" t="s">
        <v>215</v>
      </c>
      <c r="B82" s="1131"/>
      <c r="C82" s="186">
        <v>0</v>
      </c>
      <c r="D82" s="186">
        <v>0</v>
      </c>
      <c r="E82" s="356">
        <f t="shared" si="13"/>
        <v>0</v>
      </c>
      <c r="F82" s="186">
        <v>0</v>
      </c>
      <c r="G82" s="186">
        <v>0</v>
      </c>
      <c r="H82" s="356">
        <f t="shared" si="14"/>
        <v>0</v>
      </c>
      <c r="I82" s="186">
        <v>0</v>
      </c>
      <c r="J82" s="186">
        <v>0</v>
      </c>
      <c r="K82" s="186">
        <v>0</v>
      </c>
      <c r="L82" s="356">
        <f t="shared" si="15"/>
        <v>0</v>
      </c>
      <c r="M82" s="357">
        <f t="shared" si="11"/>
        <v>0</v>
      </c>
    </row>
    <row r="83" spans="1:13" x14ac:dyDescent="0.2">
      <c r="A83" s="437" t="s">
        <v>407</v>
      </c>
      <c r="B83" s="1131"/>
      <c r="C83" s="186">
        <v>0</v>
      </c>
      <c r="D83" s="186">
        <v>0</v>
      </c>
      <c r="E83" s="356">
        <f t="shared" si="13"/>
        <v>0</v>
      </c>
      <c r="F83" s="186">
        <v>0</v>
      </c>
      <c r="G83" s="186">
        <v>0</v>
      </c>
      <c r="H83" s="356">
        <f t="shared" si="14"/>
        <v>0</v>
      </c>
      <c r="I83" s="186">
        <v>0</v>
      </c>
      <c r="J83" s="186">
        <v>0</v>
      </c>
      <c r="K83" s="186">
        <v>0</v>
      </c>
      <c r="L83" s="356">
        <f t="shared" si="15"/>
        <v>0</v>
      </c>
      <c r="M83" s="357">
        <f t="shared" si="11"/>
        <v>0</v>
      </c>
    </row>
    <row r="84" spans="1:13" x14ac:dyDescent="0.2">
      <c r="A84" s="437" t="s">
        <v>218</v>
      </c>
      <c r="B84" s="1131"/>
      <c r="C84" s="186">
        <v>0</v>
      </c>
      <c r="D84" s="186">
        <v>0</v>
      </c>
      <c r="E84" s="356">
        <f t="shared" si="13"/>
        <v>0</v>
      </c>
      <c r="F84" s="186">
        <v>0</v>
      </c>
      <c r="G84" s="186">
        <v>0</v>
      </c>
      <c r="H84" s="356">
        <f t="shared" si="14"/>
        <v>0</v>
      </c>
      <c r="I84" s="186">
        <v>0</v>
      </c>
      <c r="J84" s="186">
        <v>0</v>
      </c>
      <c r="K84" s="186">
        <v>0</v>
      </c>
      <c r="L84" s="356">
        <f t="shared" si="15"/>
        <v>0</v>
      </c>
      <c r="M84" s="357">
        <f t="shared" si="11"/>
        <v>0</v>
      </c>
    </row>
    <row r="85" spans="1:13" ht="13.5" thickBot="1" x14ac:dyDescent="0.25">
      <c r="A85" s="437" t="s">
        <v>221</v>
      </c>
      <c r="B85" s="1131"/>
      <c r="C85" s="186">
        <v>0</v>
      </c>
      <c r="D85" s="186">
        <v>0</v>
      </c>
      <c r="E85" s="356">
        <f t="shared" si="13"/>
        <v>0</v>
      </c>
      <c r="F85" s="186">
        <v>0</v>
      </c>
      <c r="G85" s="186">
        <v>0</v>
      </c>
      <c r="H85" s="356">
        <f t="shared" si="14"/>
        <v>0</v>
      </c>
      <c r="I85" s="186">
        <v>0</v>
      </c>
      <c r="J85" s="186">
        <v>0</v>
      </c>
      <c r="K85" s="186">
        <v>0</v>
      </c>
      <c r="L85" s="356">
        <f t="shared" si="15"/>
        <v>0</v>
      </c>
      <c r="M85" s="357">
        <f t="shared" si="11"/>
        <v>0</v>
      </c>
    </row>
    <row r="86" spans="1:13" x14ac:dyDescent="0.2">
      <c r="A86" s="922"/>
      <c r="B86" s="923"/>
      <c r="C86" s="924"/>
      <c r="D86" s="924"/>
      <c r="E86" s="924"/>
      <c r="F86" s="924"/>
      <c r="G86" s="924"/>
      <c r="H86" s="924"/>
      <c r="I86" s="924"/>
      <c r="J86" s="925"/>
      <c r="K86" s="925"/>
      <c r="L86" s="925"/>
      <c r="M86" s="924"/>
    </row>
    <row r="87" spans="1:13" x14ac:dyDescent="0.2">
      <c r="A87" s="926" t="s">
        <v>222</v>
      </c>
      <c r="B87" s="927"/>
      <c r="C87" s="928">
        <f t="shared" ref="C87:M87" si="16">SUM(C57:C85)</f>
        <v>0</v>
      </c>
      <c r="D87" s="928">
        <f t="shared" si="16"/>
        <v>0</v>
      </c>
      <c r="E87" s="928">
        <f t="shared" si="16"/>
        <v>0</v>
      </c>
      <c r="F87" s="928">
        <f t="shared" si="16"/>
        <v>0</v>
      </c>
      <c r="G87" s="928">
        <f t="shared" si="16"/>
        <v>0</v>
      </c>
      <c r="H87" s="928">
        <f t="shared" si="16"/>
        <v>0</v>
      </c>
      <c r="I87" s="928">
        <f t="shared" si="16"/>
        <v>0</v>
      </c>
      <c r="J87" s="928">
        <f t="shared" si="16"/>
        <v>0</v>
      </c>
      <c r="K87" s="928">
        <f t="shared" si="16"/>
        <v>0</v>
      </c>
      <c r="L87" s="928">
        <f t="shared" si="16"/>
        <v>0</v>
      </c>
      <c r="M87" s="928">
        <f t="shared" si="16"/>
        <v>0</v>
      </c>
    </row>
    <row r="88" spans="1:13" ht="13.5" thickBot="1" x14ac:dyDescent="0.25">
      <c r="A88" s="929"/>
      <c r="B88" s="930"/>
      <c r="C88" s="931"/>
      <c r="D88" s="931"/>
      <c r="E88" s="931"/>
      <c r="F88" s="931"/>
      <c r="G88" s="931"/>
      <c r="H88" s="931"/>
      <c r="I88" s="931"/>
      <c r="J88" s="932"/>
      <c r="K88" s="932"/>
      <c r="L88" s="932"/>
      <c r="M88" s="933"/>
    </row>
  </sheetData>
  <sheetProtection algorithmName="SHA-512" hashValue="Q6A5SuY1diM3eCKe9wb+Achvo7kM1py/F/w/OEhLUY4y6My2bgWwo49iBa7PAzVqPdaxaLQJRslE49o0LJ4W8g==" saltValue="Ga3HTabLR03TpHl1dEXa5A==" spinCount="100000" sheet="1" objects="1" scenarios="1" insertRows="0"/>
  <mergeCells count="9">
    <mergeCell ref="A53:M53"/>
    <mergeCell ref="F54:H54"/>
    <mergeCell ref="J54:L54"/>
    <mergeCell ref="B57:B85"/>
    <mergeCell ref="A1:G1"/>
    <mergeCell ref="A14:M14"/>
    <mergeCell ref="F15:H15"/>
    <mergeCell ref="J15:L15"/>
    <mergeCell ref="B18:B46"/>
  </mergeCells>
  <conditionalFormatting sqref="A1:XFD1048576">
    <cfRule type="expression" dxfId="3" priority="5">
      <formula>$K$1="elektriciteit"</formula>
    </cfRule>
  </conditionalFormatting>
  <dataValidations count="3">
    <dataValidation type="decimal" operator="lessThanOrEqual" allowBlank="1" showInputMessage="1" showErrorMessage="1" errorTitle="Positief bedrag" error="Gelieve een negatief bedrag in te geven" sqref="D65524:D65546 JC65524:JC65546 SY65524:SY65546 ACU65524:ACU65546 AMQ65524:AMQ65546 AWM65524:AWM65546 BGI65524:BGI65546 BQE65524:BQE65546 CAA65524:CAA65546 CJW65524:CJW65546 CTS65524:CTS65546 DDO65524:DDO65546 DNK65524:DNK65546 DXG65524:DXG65546 EHC65524:EHC65546 EQY65524:EQY65546 FAU65524:FAU65546 FKQ65524:FKQ65546 FUM65524:FUM65546 GEI65524:GEI65546 GOE65524:GOE65546 GYA65524:GYA65546 HHW65524:HHW65546 HRS65524:HRS65546 IBO65524:IBO65546 ILK65524:ILK65546 IVG65524:IVG65546 JFC65524:JFC65546 JOY65524:JOY65546 JYU65524:JYU65546 KIQ65524:KIQ65546 KSM65524:KSM65546 LCI65524:LCI65546 LME65524:LME65546 LWA65524:LWA65546 MFW65524:MFW65546 MPS65524:MPS65546 MZO65524:MZO65546 NJK65524:NJK65546 NTG65524:NTG65546 ODC65524:ODC65546 OMY65524:OMY65546 OWU65524:OWU65546 PGQ65524:PGQ65546 PQM65524:PQM65546 QAI65524:QAI65546 QKE65524:QKE65546 QUA65524:QUA65546 RDW65524:RDW65546 RNS65524:RNS65546 RXO65524:RXO65546 SHK65524:SHK65546 SRG65524:SRG65546 TBC65524:TBC65546 TKY65524:TKY65546 TUU65524:TUU65546 UEQ65524:UEQ65546 UOM65524:UOM65546 UYI65524:UYI65546 VIE65524:VIE65546 VSA65524:VSA65546 WBW65524:WBW65546 WLS65524:WLS65546 WVO65524:WVO65546 D131060:D131082 JC131060:JC131082 SY131060:SY131082 ACU131060:ACU131082 AMQ131060:AMQ131082 AWM131060:AWM131082 BGI131060:BGI131082 BQE131060:BQE131082 CAA131060:CAA131082 CJW131060:CJW131082 CTS131060:CTS131082 DDO131060:DDO131082 DNK131060:DNK131082 DXG131060:DXG131082 EHC131060:EHC131082 EQY131060:EQY131082 FAU131060:FAU131082 FKQ131060:FKQ131082 FUM131060:FUM131082 GEI131060:GEI131082 GOE131060:GOE131082 GYA131060:GYA131082 HHW131060:HHW131082 HRS131060:HRS131082 IBO131060:IBO131082 ILK131060:ILK131082 IVG131060:IVG131082 JFC131060:JFC131082 JOY131060:JOY131082 JYU131060:JYU131082 KIQ131060:KIQ131082 KSM131060:KSM131082 LCI131060:LCI131082 LME131060:LME131082 LWA131060:LWA131082 MFW131060:MFW131082 MPS131060:MPS131082 MZO131060:MZO131082 NJK131060:NJK131082 NTG131060:NTG131082 ODC131060:ODC131082 OMY131060:OMY131082 OWU131060:OWU131082 PGQ131060:PGQ131082 PQM131060:PQM131082 QAI131060:QAI131082 QKE131060:QKE131082 QUA131060:QUA131082 RDW131060:RDW131082 RNS131060:RNS131082 RXO131060:RXO131082 SHK131060:SHK131082 SRG131060:SRG131082 TBC131060:TBC131082 TKY131060:TKY131082 TUU131060:TUU131082 UEQ131060:UEQ131082 UOM131060:UOM131082 UYI131060:UYI131082 VIE131060:VIE131082 VSA131060:VSA131082 WBW131060:WBW131082 WLS131060:WLS131082 WVO131060:WVO131082 D196596:D196618 JC196596:JC196618 SY196596:SY196618 ACU196596:ACU196618 AMQ196596:AMQ196618 AWM196596:AWM196618 BGI196596:BGI196618 BQE196596:BQE196618 CAA196596:CAA196618 CJW196596:CJW196618 CTS196596:CTS196618 DDO196596:DDO196618 DNK196596:DNK196618 DXG196596:DXG196618 EHC196596:EHC196618 EQY196596:EQY196618 FAU196596:FAU196618 FKQ196596:FKQ196618 FUM196596:FUM196618 GEI196596:GEI196618 GOE196596:GOE196618 GYA196596:GYA196618 HHW196596:HHW196618 HRS196596:HRS196618 IBO196596:IBO196618 ILK196596:ILK196618 IVG196596:IVG196618 JFC196596:JFC196618 JOY196596:JOY196618 JYU196596:JYU196618 KIQ196596:KIQ196618 KSM196596:KSM196618 LCI196596:LCI196618 LME196596:LME196618 LWA196596:LWA196618 MFW196596:MFW196618 MPS196596:MPS196618 MZO196596:MZO196618 NJK196596:NJK196618 NTG196596:NTG196618 ODC196596:ODC196618 OMY196596:OMY196618 OWU196596:OWU196618 PGQ196596:PGQ196618 PQM196596:PQM196618 QAI196596:QAI196618 QKE196596:QKE196618 QUA196596:QUA196618 RDW196596:RDW196618 RNS196596:RNS196618 RXO196596:RXO196618 SHK196596:SHK196618 SRG196596:SRG196618 TBC196596:TBC196618 TKY196596:TKY196618 TUU196596:TUU196618 UEQ196596:UEQ196618 UOM196596:UOM196618 UYI196596:UYI196618 VIE196596:VIE196618 VSA196596:VSA196618 WBW196596:WBW196618 WLS196596:WLS196618 WVO196596:WVO196618 D262132:D262154 JC262132:JC262154 SY262132:SY262154 ACU262132:ACU262154 AMQ262132:AMQ262154 AWM262132:AWM262154 BGI262132:BGI262154 BQE262132:BQE262154 CAA262132:CAA262154 CJW262132:CJW262154 CTS262132:CTS262154 DDO262132:DDO262154 DNK262132:DNK262154 DXG262132:DXG262154 EHC262132:EHC262154 EQY262132:EQY262154 FAU262132:FAU262154 FKQ262132:FKQ262154 FUM262132:FUM262154 GEI262132:GEI262154 GOE262132:GOE262154 GYA262132:GYA262154 HHW262132:HHW262154 HRS262132:HRS262154 IBO262132:IBO262154 ILK262132:ILK262154 IVG262132:IVG262154 JFC262132:JFC262154 JOY262132:JOY262154 JYU262132:JYU262154 KIQ262132:KIQ262154 KSM262132:KSM262154 LCI262132:LCI262154 LME262132:LME262154 LWA262132:LWA262154 MFW262132:MFW262154 MPS262132:MPS262154 MZO262132:MZO262154 NJK262132:NJK262154 NTG262132:NTG262154 ODC262132:ODC262154 OMY262132:OMY262154 OWU262132:OWU262154 PGQ262132:PGQ262154 PQM262132:PQM262154 QAI262132:QAI262154 QKE262132:QKE262154 QUA262132:QUA262154 RDW262132:RDW262154 RNS262132:RNS262154 RXO262132:RXO262154 SHK262132:SHK262154 SRG262132:SRG262154 TBC262132:TBC262154 TKY262132:TKY262154 TUU262132:TUU262154 UEQ262132:UEQ262154 UOM262132:UOM262154 UYI262132:UYI262154 VIE262132:VIE262154 VSA262132:VSA262154 WBW262132:WBW262154 WLS262132:WLS262154 WVO262132:WVO262154 D327668:D327690 JC327668:JC327690 SY327668:SY327690 ACU327668:ACU327690 AMQ327668:AMQ327690 AWM327668:AWM327690 BGI327668:BGI327690 BQE327668:BQE327690 CAA327668:CAA327690 CJW327668:CJW327690 CTS327668:CTS327690 DDO327668:DDO327690 DNK327668:DNK327690 DXG327668:DXG327690 EHC327668:EHC327690 EQY327668:EQY327690 FAU327668:FAU327690 FKQ327668:FKQ327690 FUM327668:FUM327690 GEI327668:GEI327690 GOE327668:GOE327690 GYA327668:GYA327690 HHW327668:HHW327690 HRS327668:HRS327690 IBO327668:IBO327690 ILK327668:ILK327690 IVG327668:IVG327690 JFC327668:JFC327690 JOY327668:JOY327690 JYU327668:JYU327690 KIQ327668:KIQ327690 KSM327668:KSM327690 LCI327668:LCI327690 LME327668:LME327690 LWA327668:LWA327690 MFW327668:MFW327690 MPS327668:MPS327690 MZO327668:MZO327690 NJK327668:NJK327690 NTG327668:NTG327690 ODC327668:ODC327690 OMY327668:OMY327690 OWU327668:OWU327690 PGQ327668:PGQ327690 PQM327668:PQM327690 QAI327668:QAI327690 QKE327668:QKE327690 QUA327668:QUA327690 RDW327668:RDW327690 RNS327668:RNS327690 RXO327668:RXO327690 SHK327668:SHK327690 SRG327668:SRG327690 TBC327668:TBC327690 TKY327668:TKY327690 TUU327668:TUU327690 UEQ327668:UEQ327690 UOM327668:UOM327690 UYI327668:UYI327690 VIE327668:VIE327690 VSA327668:VSA327690 WBW327668:WBW327690 WLS327668:WLS327690 WVO327668:WVO327690 D393204:D393226 JC393204:JC393226 SY393204:SY393226 ACU393204:ACU393226 AMQ393204:AMQ393226 AWM393204:AWM393226 BGI393204:BGI393226 BQE393204:BQE393226 CAA393204:CAA393226 CJW393204:CJW393226 CTS393204:CTS393226 DDO393204:DDO393226 DNK393204:DNK393226 DXG393204:DXG393226 EHC393204:EHC393226 EQY393204:EQY393226 FAU393204:FAU393226 FKQ393204:FKQ393226 FUM393204:FUM393226 GEI393204:GEI393226 GOE393204:GOE393226 GYA393204:GYA393226 HHW393204:HHW393226 HRS393204:HRS393226 IBO393204:IBO393226 ILK393204:ILK393226 IVG393204:IVG393226 JFC393204:JFC393226 JOY393204:JOY393226 JYU393204:JYU393226 KIQ393204:KIQ393226 KSM393204:KSM393226 LCI393204:LCI393226 LME393204:LME393226 LWA393204:LWA393226 MFW393204:MFW393226 MPS393204:MPS393226 MZO393204:MZO393226 NJK393204:NJK393226 NTG393204:NTG393226 ODC393204:ODC393226 OMY393204:OMY393226 OWU393204:OWU393226 PGQ393204:PGQ393226 PQM393204:PQM393226 QAI393204:QAI393226 QKE393204:QKE393226 QUA393204:QUA393226 RDW393204:RDW393226 RNS393204:RNS393226 RXO393204:RXO393226 SHK393204:SHK393226 SRG393204:SRG393226 TBC393204:TBC393226 TKY393204:TKY393226 TUU393204:TUU393226 UEQ393204:UEQ393226 UOM393204:UOM393226 UYI393204:UYI393226 VIE393204:VIE393226 VSA393204:VSA393226 WBW393204:WBW393226 WLS393204:WLS393226 WVO393204:WVO393226 D458740:D458762 JC458740:JC458762 SY458740:SY458762 ACU458740:ACU458762 AMQ458740:AMQ458762 AWM458740:AWM458762 BGI458740:BGI458762 BQE458740:BQE458762 CAA458740:CAA458762 CJW458740:CJW458762 CTS458740:CTS458762 DDO458740:DDO458762 DNK458740:DNK458762 DXG458740:DXG458762 EHC458740:EHC458762 EQY458740:EQY458762 FAU458740:FAU458762 FKQ458740:FKQ458762 FUM458740:FUM458762 GEI458740:GEI458762 GOE458740:GOE458762 GYA458740:GYA458762 HHW458740:HHW458762 HRS458740:HRS458762 IBO458740:IBO458762 ILK458740:ILK458762 IVG458740:IVG458762 JFC458740:JFC458762 JOY458740:JOY458762 JYU458740:JYU458762 KIQ458740:KIQ458762 KSM458740:KSM458762 LCI458740:LCI458762 LME458740:LME458762 LWA458740:LWA458762 MFW458740:MFW458762 MPS458740:MPS458762 MZO458740:MZO458762 NJK458740:NJK458762 NTG458740:NTG458762 ODC458740:ODC458762 OMY458740:OMY458762 OWU458740:OWU458762 PGQ458740:PGQ458762 PQM458740:PQM458762 QAI458740:QAI458762 QKE458740:QKE458762 QUA458740:QUA458762 RDW458740:RDW458762 RNS458740:RNS458762 RXO458740:RXO458762 SHK458740:SHK458762 SRG458740:SRG458762 TBC458740:TBC458762 TKY458740:TKY458762 TUU458740:TUU458762 UEQ458740:UEQ458762 UOM458740:UOM458762 UYI458740:UYI458762 VIE458740:VIE458762 VSA458740:VSA458762 WBW458740:WBW458762 WLS458740:WLS458762 WVO458740:WVO458762 D524276:D524298 JC524276:JC524298 SY524276:SY524298 ACU524276:ACU524298 AMQ524276:AMQ524298 AWM524276:AWM524298 BGI524276:BGI524298 BQE524276:BQE524298 CAA524276:CAA524298 CJW524276:CJW524298 CTS524276:CTS524298 DDO524276:DDO524298 DNK524276:DNK524298 DXG524276:DXG524298 EHC524276:EHC524298 EQY524276:EQY524298 FAU524276:FAU524298 FKQ524276:FKQ524298 FUM524276:FUM524298 GEI524276:GEI524298 GOE524276:GOE524298 GYA524276:GYA524298 HHW524276:HHW524298 HRS524276:HRS524298 IBO524276:IBO524298 ILK524276:ILK524298 IVG524276:IVG524298 JFC524276:JFC524298 JOY524276:JOY524298 JYU524276:JYU524298 KIQ524276:KIQ524298 KSM524276:KSM524298 LCI524276:LCI524298 LME524276:LME524298 LWA524276:LWA524298 MFW524276:MFW524298 MPS524276:MPS524298 MZO524276:MZO524298 NJK524276:NJK524298 NTG524276:NTG524298 ODC524276:ODC524298 OMY524276:OMY524298 OWU524276:OWU524298 PGQ524276:PGQ524298 PQM524276:PQM524298 QAI524276:QAI524298 QKE524276:QKE524298 QUA524276:QUA524298 RDW524276:RDW524298 RNS524276:RNS524298 RXO524276:RXO524298 SHK524276:SHK524298 SRG524276:SRG524298 TBC524276:TBC524298 TKY524276:TKY524298 TUU524276:TUU524298 UEQ524276:UEQ524298 UOM524276:UOM524298 UYI524276:UYI524298 VIE524276:VIE524298 VSA524276:VSA524298 WBW524276:WBW524298 WLS524276:WLS524298 WVO524276:WVO524298 D589812:D589834 JC589812:JC589834 SY589812:SY589834 ACU589812:ACU589834 AMQ589812:AMQ589834 AWM589812:AWM589834 BGI589812:BGI589834 BQE589812:BQE589834 CAA589812:CAA589834 CJW589812:CJW589834 CTS589812:CTS589834 DDO589812:DDO589834 DNK589812:DNK589834 DXG589812:DXG589834 EHC589812:EHC589834 EQY589812:EQY589834 FAU589812:FAU589834 FKQ589812:FKQ589834 FUM589812:FUM589834 GEI589812:GEI589834 GOE589812:GOE589834 GYA589812:GYA589834 HHW589812:HHW589834 HRS589812:HRS589834 IBO589812:IBO589834 ILK589812:ILK589834 IVG589812:IVG589834 JFC589812:JFC589834 JOY589812:JOY589834 JYU589812:JYU589834 KIQ589812:KIQ589834 KSM589812:KSM589834 LCI589812:LCI589834 LME589812:LME589834 LWA589812:LWA589834 MFW589812:MFW589834 MPS589812:MPS589834 MZO589812:MZO589834 NJK589812:NJK589834 NTG589812:NTG589834 ODC589812:ODC589834 OMY589812:OMY589834 OWU589812:OWU589834 PGQ589812:PGQ589834 PQM589812:PQM589834 QAI589812:QAI589834 QKE589812:QKE589834 QUA589812:QUA589834 RDW589812:RDW589834 RNS589812:RNS589834 RXO589812:RXO589834 SHK589812:SHK589834 SRG589812:SRG589834 TBC589812:TBC589834 TKY589812:TKY589834 TUU589812:TUU589834 UEQ589812:UEQ589834 UOM589812:UOM589834 UYI589812:UYI589834 VIE589812:VIE589834 VSA589812:VSA589834 WBW589812:WBW589834 WLS589812:WLS589834 WVO589812:WVO589834 D655348:D655370 JC655348:JC655370 SY655348:SY655370 ACU655348:ACU655370 AMQ655348:AMQ655370 AWM655348:AWM655370 BGI655348:BGI655370 BQE655348:BQE655370 CAA655348:CAA655370 CJW655348:CJW655370 CTS655348:CTS655370 DDO655348:DDO655370 DNK655348:DNK655370 DXG655348:DXG655370 EHC655348:EHC655370 EQY655348:EQY655370 FAU655348:FAU655370 FKQ655348:FKQ655370 FUM655348:FUM655370 GEI655348:GEI655370 GOE655348:GOE655370 GYA655348:GYA655370 HHW655348:HHW655370 HRS655348:HRS655370 IBO655348:IBO655370 ILK655348:ILK655370 IVG655348:IVG655370 JFC655348:JFC655370 JOY655348:JOY655370 JYU655348:JYU655370 KIQ655348:KIQ655370 KSM655348:KSM655370 LCI655348:LCI655370 LME655348:LME655370 LWA655348:LWA655370 MFW655348:MFW655370 MPS655348:MPS655370 MZO655348:MZO655370 NJK655348:NJK655370 NTG655348:NTG655370 ODC655348:ODC655370 OMY655348:OMY655370 OWU655348:OWU655370 PGQ655348:PGQ655370 PQM655348:PQM655370 QAI655348:QAI655370 QKE655348:QKE655370 QUA655348:QUA655370 RDW655348:RDW655370 RNS655348:RNS655370 RXO655348:RXO655370 SHK655348:SHK655370 SRG655348:SRG655370 TBC655348:TBC655370 TKY655348:TKY655370 TUU655348:TUU655370 UEQ655348:UEQ655370 UOM655348:UOM655370 UYI655348:UYI655370 VIE655348:VIE655370 VSA655348:VSA655370 WBW655348:WBW655370 WLS655348:WLS655370 WVO655348:WVO655370 D720884:D720906 JC720884:JC720906 SY720884:SY720906 ACU720884:ACU720906 AMQ720884:AMQ720906 AWM720884:AWM720906 BGI720884:BGI720906 BQE720884:BQE720906 CAA720884:CAA720906 CJW720884:CJW720906 CTS720884:CTS720906 DDO720884:DDO720906 DNK720884:DNK720906 DXG720884:DXG720906 EHC720884:EHC720906 EQY720884:EQY720906 FAU720884:FAU720906 FKQ720884:FKQ720906 FUM720884:FUM720906 GEI720884:GEI720906 GOE720884:GOE720906 GYA720884:GYA720906 HHW720884:HHW720906 HRS720884:HRS720906 IBO720884:IBO720906 ILK720884:ILK720906 IVG720884:IVG720906 JFC720884:JFC720906 JOY720884:JOY720906 JYU720884:JYU720906 KIQ720884:KIQ720906 KSM720884:KSM720906 LCI720884:LCI720906 LME720884:LME720906 LWA720884:LWA720906 MFW720884:MFW720906 MPS720884:MPS720906 MZO720884:MZO720906 NJK720884:NJK720906 NTG720884:NTG720906 ODC720884:ODC720906 OMY720884:OMY720906 OWU720884:OWU720906 PGQ720884:PGQ720906 PQM720884:PQM720906 QAI720884:QAI720906 QKE720884:QKE720906 QUA720884:QUA720906 RDW720884:RDW720906 RNS720884:RNS720906 RXO720884:RXO720906 SHK720884:SHK720906 SRG720884:SRG720906 TBC720884:TBC720906 TKY720884:TKY720906 TUU720884:TUU720906 UEQ720884:UEQ720906 UOM720884:UOM720906 UYI720884:UYI720906 VIE720884:VIE720906 VSA720884:VSA720906 WBW720884:WBW720906 WLS720884:WLS720906 WVO720884:WVO720906 D786420:D786442 JC786420:JC786442 SY786420:SY786442 ACU786420:ACU786442 AMQ786420:AMQ786442 AWM786420:AWM786442 BGI786420:BGI786442 BQE786420:BQE786442 CAA786420:CAA786442 CJW786420:CJW786442 CTS786420:CTS786442 DDO786420:DDO786442 DNK786420:DNK786442 DXG786420:DXG786442 EHC786420:EHC786442 EQY786420:EQY786442 FAU786420:FAU786442 FKQ786420:FKQ786442 FUM786420:FUM786442 GEI786420:GEI786442 GOE786420:GOE786442 GYA786420:GYA786442 HHW786420:HHW786442 HRS786420:HRS786442 IBO786420:IBO786442 ILK786420:ILK786442 IVG786420:IVG786442 JFC786420:JFC786442 JOY786420:JOY786442 JYU786420:JYU786442 KIQ786420:KIQ786442 KSM786420:KSM786442 LCI786420:LCI786442 LME786420:LME786442 LWA786420:LWA786442 MFW786420:MFW786442 MPS786420:MPS786442 MZO786420:MZO786442 NJK786420:NJK786442 NTG786420:NTG786442 ODC786420:ODC786442 OMY786420:OMY786442 OWU786420:OWU786442 PGQ786420:PGQ786442 PQM786420:PQM786442 QAI786420:QAI786442 QKE786420:QKE786442 QUA786420:QUA786442 RDW786420:RDW786442 RNS786420:RNS786442 RXO786420:RXO786442 SHK786420:SHK786442 SRG786420:SRG786442 TBC786420:TBC786442 TKY786420:TKY786442 TUU786420:TUU786442 UEQ786420:UEQ786442 UOM786420:UOM786442 UYI786420:UYI786442 VIE786420:VIE786442 VSA786420:VSA786442 WBW786420:WBW786442 WLS786420:WLS786442 WVO786420:WVO786442 D851956:D851978 JC851956:JC851978 SY851956:SY851978 ACU851956:ACU851978 AMQ851956:AMQ851978 AWM851956:AWM851978 BGI851956:BGI851978 BQE851956:BQE851978 CAA851956:CAA851978 CJW851956:CJW851978 CTS851956:CTS851978 DDO851956:DDO851978 DNK851956:DNK851978 DXG851956:DXG851978 EHC851956:EHC851978 EQY851956:EQY851978 FAU851956:FAU851978 FKQ851956:FKQ851978 FUM851956:FUM851978 GEI851956:GEI851978 GOE851956:GOE851978 GYA851956:GYA851978 HHW851956:HHW851978 HRS851956:HRS851978 IBO851956:IBO851978 ILK851956:ILK851978 IVG851956:IVG851978 JFC851956:JFC851978 JOY851956:JOY851978 JYU851956:JYU851978 KIQ851956:KIQ851978 KSM851956:KSM851978 LCI851956:LCI851978 LME851956:LME851978 LWA851956:LWA851978 MFW851956:MFW851978 MPS851956:MPS851978 MZO851956:MZO851978 NJK851956:NJK851978 NTG851956:NTG851978 ODC851956:ODC851978 OMY851956:OMY851978 OWU851956:OWU851978 PGQ851956:PGQ851978 PQM851956:PQM851978 QAI851956:QAI851978 QKE851956:QKE851978 QUA851956:QUA851978 RDW851956:RDW851978 RNS851956:RNS851978 RXO851956:RXO851978 SHK851956:SHK851978 SRG851956:SRG851978 TBC851956:TBC851978 TKY851956:TKY851978 TUU851956:TUU851978 UEQ851956:UEQ851978 UOM851956:UOM851978 UYI851956:UYI851978 VIE851956:VIE851978 VSA851956:VSA851978 WBW851956:WBW851978 WLS851956:WLS851978 WVO851956:WVO851978 D917492:D917514 JC917492:JC917514 SY917492:SY917514 ACU917492:ACU917514 AMQ917492:AMQ917514 AWM917492:AWM917514 BGI917492:BGI917514 BQE917492:BQE917514 CAA917492:CAA917514 CJW917492:CJW917514 CTS917492:CTS917514 DDO917492:DDO917514 DNK917492:DNK917514 DXG917492:DXG917514 EHC917492:EHC917514 EQY917492:EQY917514 FAU917492:FAU917514 FKQ917492:FKQ917514 FUM917492:FUM917514 GEI917492:GEI917514 GOE917492:GOE917514 GYA917492:GYA917514 HHW917492:HHW917514 HRS917492:HRS917514 IBO917492:IBO917514 ILK917492:ILK917514 IVG917492:IVG917514 JFC917492:JFC917514 JOY917492:JOY917514 JYU917492:JYU917514 KIQ917492:KIQ917514 KSM917492:KSM917514 LCI917492:LCI917514 LME917492:LME917514 LWA917492:LWA917514 MFW917492:MFW917514 MPS917492:MPS917514 MZO917492:MZO917514 NJK917492:NJK917514 NTG917492:NTG917514 ODC917492:ODC917514 OMY917492:OMY917514 OWU917492:OWU917514 PGQ917492:PGQ917514 PQM917492:PQM917514 QAI917492:QAI917514 QKE917492:QKE917514 QUA917492:QUA917514 RDW917492:RDW917514 RNS917492:RNS917514 RXO917492:RXO917514 SHK917492:SHK917514 SRG917492:SRG917514 TBC917492:TBC917514 TKY917492:TKY917514 TUU917492:TUU917514 UEQ917492:UEQ917514 UOM917492:UOM917514 UYI917492:UYI917514 VIE917492:VIE917514 VSA917492:VSA917514 WBW917492:WBW917514 WLS917492:WLS917514 WVO917492:WVO917514 D983028:D983050 JC983028:JC983050 SY983028:SY983050 ACU983028:ACU983050 AMQ983028:AMQ983050 AWM983028:AWM983050 BGI983028:BGI983050 BQE983028:BQE983050 CAA983028:CAA983050 CJW983028:CJW983050 CTS983028:CTS983050 DDO983028:DDO983050 DNK983028:DNK983050 DXG983028:DXG983050 EHC983028:EHC983050 EQY983028:EQY983050 FAU983028:FAU983050 FKQ983028:FKQ983050 FUM983028:FUM983050 GEI983028:GEI983050 GOE983028:GOE983050 GYA983028:GYA983050 HHW983028:HHW983050 HRS983028:HRS983050 IBO983028:IBO983050 ILK983028:ILK983050 IVG983028:IVG983050 JFC983028:JFC983050 JOY983028:JOY983050 JYU983028:JYU983050 KIQ983028:KIQ983050 KSM983028:KSM983050 LCI983028:LCI983050 LME983028:LME983050 LWA983028:LWA983050 MFW983028:MFW983050 MPS983028:MPS983050 MZO983028:MZO983050 NJK983028:NJK983050 NTG983028:NTG983050 ODC983028:ODC983050 OMY983028:OMY983050 OWU983028:OWU983050 PGQ983028:PGQ983050 PQM983028:PQM983050 QAI983028:QAI983050 QKE983028:QKE983050 QUA983028:QUA983050 RDW983028:RDW983050 RNS983028:RNS983050 RXO983028:RXO983050 SHK983028:SHK983050 SRG983028:SRG983050 TBC983028:TBC983050 TKY983028:TKY983050 TUU983028:TUU983050 UEQ983028:UEQ983050 UOM983028:UOM983050 UYI983028:UYI983050 VIE983028:VIE983050 VSA983028:VSA983050 WBW983028:WBW983050 WLS983028:WLS983050 WVO983028:WVO983050 P65524:P65546 JL65524:JL65546 TH65524:TH65546 ADD65524:ADD65546 AMZ65524:AMZ65546 AWV65524:AWV65546 BGR65524:BGR65546 BQN65524:BQN65546 CAJ65524:CAJ65546 CKF65524:CKF65546 CUB65524:CUB65546 DDX65524:DDX65546 DNT65524:DNT65546 DXP65524:DXP65546 EHL65524:EHL65546 ERH65524:ERH65546 FBD65524:FBD65546 FKZ65524:FKZ65546 FUV65524:FUV65546 GER65524:GER65546 GON65524:GON65546 GYJ65524:GYJ65546 HIF65524:HIF65546 HSB65524:HSB65546 IBX65524:IBX65546 ILT65524:ILT65546 IVP65524:IVP65546 JFL65524:JFL65546 JPH65524:JPH65546 JZD65524:JZD65546 KIZ65524:KIZ65546 KSV65524:KSV65546 LCR65524:LCR65546 LMN65524:LMN65546 LWJ65524:LWJ65546 MGF65524:MGF65546 MQB65524:MQB65546 MZX65524:MZX65546 NJT65524:NJT65546 NTP65524:NTP65546 ODL65524:ODL65546 ONH65524:ONH65546 OXD65524:OXD65546 PGZ65524:PGZ65546 PQV65524:PQV65546 QAR65524:QAR65546 QKN65524:QKN65546 QUJ65524:QUJ65546 REF65524:REF65546 ROB65524:ROB65546 RXX65524:RXX65546 SHT65524:SHT65546 SRP65524:SRP65546 TBL65524:TBL65546 TLH65524:TLH65546 TVD65524:TVD65546 UEZ65524:UEZ65546 UOV65524:UOV65546 UYR65524:UYR65546 VIN65524:VIN65546 VSJ65524:VSJ65546 WCF65524:WCF65546 WMB65524:WMB65546 WVX65524:WVX65546 P131060:P131082 JL131060:JL131082 TH131060:TH131082 ADD131060:ADD131082 AMZ131060:AMZ131082 AWV131060:AWV131082 BGR131060:BGR131082 BQN131060:BQN131082 CAJ131060:CAJ131082 CKF131060:CKF131082 CUB131060:CUB131082 DDX131060:DDX131082 DNT131060:DNT131082 DXP131060:DXP131082 EHL131060:EHL131082 ERH131060:ERH131082 FBD131060:FBD131082 FKZ131060:FKZ131082 FUV131060:FUV131082 GER131060:GER131082 GON131060:GON131082 GYJ131060:GYJ131082 HIF131060:HIF131082 HSB131060:HSB131082 IBX131060:IBX131082 ILT131060:ILT131082 IVP131060:IVP131082 JFL131060:JFL131082 JPH131060:JPH131082 JZD131060:JZD131082 KIZ131060:KIZ131082 KSV131060:KSV131082 LCR131060:LCR131082 LMN131060:LMN131082 LWJ131060:LWJ131082 MGF131060:MGF131082 MQB131060:MQB131082 MZX131060:MZX131082 NJT131060:NJT131082 NTP131060:NTP131082 ODL131060:ODL131082 ONH131060:ONH131082 OXD131060:OXD131082 PGZ131060:PGZ131082 PQV131060:PQV131082 QAR131060:QAR131082 QKN131060:QKN131082 QUJ131060:QUJ131082 REF131060:REF131082 ROB131060:ROB131082 RXX131060:RXX131082 SHT131060:SHT131082 SRP131060:SRP131082 TBL131060:TBL131082 TLH131060:TLH131082 TVD131060:TVD131082 UEZ131060:UEZ131082 UOV131060:UOV131082 UYR131060:UYR131082 VIN131060:VIN131082 VSJ131060:VSJ131082 WCF131060:WCF131082 WMB131060:WMB131082 WVX131060:WVX131082 P196596:P196618 JL196596:JL196618 TH196596:TH196618 ADD196596:ADD196618 AMZ196596:AMZ196618 AWV196596:AWV196618 BGR196596:BGR196618 BQN196596:BQN196618 CAJ196596:CAJ196618 CKF196596:CKF196618 CUB196596:CUB196618 DDX196596:DDX196618 DNT196596:DNT196618 DXP196596:DXP196618 EHL196596:EHL196618 ERH196596:ERH196618 FBD196596:FBD196618 FKZ196596:FKZ196618 FUV196596:FUV196618 GER196596:GER196618 GON196596:GON196618 GYJ196596:GYJ196618 HIF196596:HIF196618 HSB196596:HSB196618 IBX196596:IBX196618 ILT196596:ILT196618 IVP196596:IVP196618 JFL196596:JFL196618 JPH196596:JPH196618 JZD196596:JZD196618 KIZ196596:KIZ196618 KSV196596:KSV196618 LCR196596:LCR196618 LMN196596:LMN196618 LWJ196596:LWJ196618 MGF196596:MGF196618 MQB196596:MQB196618 MZX196596:MZX196618 NJT196596:NJT196618 NTP196596:NTP196618 ODL196596:ODL196618 ONH196596:ONH196618 OXD196596:OXD196618 PGZ196596:PGZ196618 PQV196596:PQV196618 QAR196596:QAR196618 QKN196596:QKN196618 QUJ196596:QUJ196618 REF196596:REF196618 ROB196596:ROB196618 RXX196596:RXX196618 SHT196596:SHT196618 SRP196596:SRP196618 TBL196596:TBL196618 TLH196596:TLH196618 TVD196596:TVD196618 UEZ196596:UEZ196618 UOV196596:UOV196618 UYR196596:UYR196618 VIN196596:VIN196618 VSJ196596:VSJ196618 WCF196596:WCF196618 WMB196596:WMB196618 WVX196596:WVX196618 P262132:P262154 JL262132:JL262154 TH262132:TH262154 ADD262132:ADD262154 AMZ262132:AMZ262154 AWV262132:AWV262154 BGR262132:BGR262154 BQN262132:BQN262154 CAJ262132:CAJ262154 CKF262132:CKF262154 CUB262132:CUB262154 DDX262132:DDX262154 DNT262132:DNT262154 DXP262132:DXP262154 EHL262132:EHL262154 ERH262132:ERH262154 FBD262132:FBD262154 FKZ262132:FKZ262154 FUV262132:FUV262154 GER262132:GER262154 GON262132:GON262154 GYJ262132:GYJ262154 HIF262132:HIF262154 HSB262132:HSB262154 IBX262132:IBX262154 ILT262132:ILT262154 IVP262132:IVP262154 JFL262132:JFL262154 JPH262132:JPH262154 JZD262132:JZD262154 KIZ262132:KIZ262154 KSV262132:KSV262154 LCR262132:LCR262154 LMN262132:LMN262154 LWJ262132:LWJ262154 MGF262132:MGF262154 MQB262132:MQB262154 MZX262132:MZX262154 NJT262132:NJT262154 NTP262132:NTP262154 ODL262132:ODL262154 ONH262132:ONH262154 OXD262132:OXD262154 PGZ262132:PGZ262154 PQV262132:PQV262154 QAR262132:QAR262154 QKN262132:QKN262154 QUJ262132:QUJ262154 REF262132:REF262154 ROB262132:ROB262154 RXX262132:RXX262154 SHT262132:SHT262154 SRP262132:SRP262154 TBL262132:TBL262154 TLH262132:TLH262154 TVD262132:TVD262154 UEZ262132:UEZ262154 UOV262132:UOV262154 UYR262132:UYR262154 VIN262132:VIN262154 VSJ262132:VSJ262154 WCF262132:WCF262154 WMB262132:WMB262154 WVX262132:WVX262154 P327668:P327690 JL327668:JL327690 TH327668:TH327690 ADD327668:ADD327690 AMZ327668:AMZ327690 AWV327668:AWV327690 BGR327668:BGR327690 BQN327668:BQN327690 CAJ327668:CAJ327690 CKF327668:CKF327690 CUB327668:CUB327690 DDX327668:DDX327690 DNT327668:DNT327690 DXP327668:DXP327690 EHL327668:EHL327690 ERH327668:ERH327690 FBD327668:FBD327690 FKZ327668:FKZ327690 FUV327668:FUV327690 GER327668:GER327690 GON327668:GON327690 GYJ327668:GYJ327690 HIF327668:HIF327690 HSB327668:HSB327690 IBX327668:IBX327690 ILT327668:ILT327690 IVP327668:IVP327690 JFL327668:JFL327690 JPH327668:JPH327690 JZD327668:JZD327690 KIZ327668:KIZ327690 KSV327668:KSV327690 LCR327668:LCR327690 LMN327668:LMN327690 LWJ327668:LWJ327690 MGF327668:MGF327690 MQB327668:MQB327690 MZX327668:MZX327690 NJT327668:NJT327690 NTP327668:NTP327690 ODL327668:ODL327690 ONH327668:ONH327690 OXD327668:OXD327690 PGZ327668:PGZ327690 PQV327668:PQV327690 QAR327668:QAR327690 QKN327668:QKN327690 QUJ327668:QUJ327690 REF327668:REF327690 ROB327668:ROB327690 RXX327668:RXX327690 SHT327668:SHT327690 SRP327668:SRP327690 TBL327668:TBL327690 TLH327668:TLH327690 TVD327668:TVD327690 UEZ327668:UEZ327690 UOV327668:UOV327690 UYR327668:UYR327690 VIN327668:VIN327690 VSJ327668:VSJ327690 WCF327668:WCF327690 WMB327668:WMB327690 WVX327668:WVX327690 P393204:P393226 JL393204:JL393226 TH393204:TH393226 ADD393204:ADD393226 AMZ393204:AMZ393226 AWV393204:AWV393226 BGR393204:BGR393226 BQN393204:BQN393226 CAJ393204:CAJ393226 CKF393204:CKF393226 CUB393204:CUB393226 DDX393204:DDX393226 DNT393204:DNT393226 DXP393204:DXP393226 EHL393204:EHL393226 ERH393204:ERH393226 FBD393204:FBD393226 FKZ393204:FKZ393226 FUV393204:FUV393226 GER393204:GER393226 GON393204:GON393226 GYJ393204:GYJ393226 HIF393204:HIF393226 HSB393204:HSB393226 IBX393204:IBX393226 ILT393204:ILT393226 IVP393204:IVP393226 JFL393204:JFL393226 JPH393204:JPH393226 JZD393204:JZD393226 KIZ393204:KIZ393226 KSV393204:KSV393226 LCR393204:LCR393226 LMN393204:LMN393226 LWJ393204:LWJ393226 MGF393204:MGF393226 MQB393204:MQB393226 MZX393204:MZX393226 NJT393204:NJT393226 NTP393204:NTP393226 ODL393204:ODL393226 ONH393204:ONH393226 OXD393204:OXD393226 PGZ393204:PGZ393226 PQV393204:PQV393226 QAR393204:QAR393226 QKN393204:QKN393226 QUJ393204:QUJ393226 REF393204:REF393226 ROB393204:ROB393226 RXX393204:RXX393226 SHT393204:SHT393226 SRP393204:SRP393226 TBL393204:TBL393226 TLH393204:TLH393226 TVD393204:TVD393226 UEZ393204:UEZ393226 UOV393204:UOV393226 UYR393204:UYR393226 VIN393204:VIN393226 VSJ393204:VSJ393226 WCF393204:WCF393226 WMB393204:WMB393226 WVX393204:WVX393226 P458740:P458762 JL458740:JL458762 TH458740:TH458762 ADD458740:ADD458762 AMZ458740:AMZ458762 AWV458740:AWV458762 BGR458740:BGR458762 BQN458740:BQN458762 CAJ458740:CAJ458762 CKF458740:CKF458762 CUB458740:CUB458762 DDX458740:DDX458762 DNT458740:DNT458762 DXP458740:DXP458762 EHL458740:EHL458762 ERH458740:ERH458762 FBD458740:FBD458762 FKZ458740:FKZ458762 FUV458740:FUV458762 GER458740:GER458762 GON458740:GON458762 GYJ458740:GYJ458762 HIF458740:HIF458762 HSB458740:HSB458762 IBX458740:IBX458762 ILT458740:ILT458762 IVP458740:IVP458762 JFL458740:JFL458762 JPH458740:JPH458762 JZD458740:JZD458762 KIZ458740:KIZ458762 KSV458740:KSV458762 LCR458740:LCR458762 LMN458740:LMN458762 LWJ458740:LWJ458762 MGF458740:MGF458762 MQB458740:MQB458762 MZX458740:MZX458762 NJT458740:NJT458762 NTP458740:NTP458762 ODL458740:ODL458762 ONH458740:ONH458762 OXD458740:OXD458762 PGZ458740:PGZ458762 PQV458740:PQV458762 QAR458740:QAR458762 QKN458740:QKN458762 QUJ458740:QUJ458762 REF458740:REF458762 ROB458740:ROB458762 RXX458740:RXX458762 SHT458740:SHT458762 SRP458740:SRP458762 TBL458740:TBL458762 TLH458740:TLH458762 TVD458740:TVD458762 UEZ458740:UEZ458762 UOV458740:UOV458762 UYR458740:UYR458762 VIN458740:VIN458762 VSJ458740:VSJ458762 WCF458740:WCF458762 WMB458740:WMB458762 WVX458740:WVX458762 P524276:P524298 JL524276:JL524298 TH524276:TH524298 ADD524276:ADD524298 AMZ524276:AMZ524298 AWV524276:AWV524298 BGR524276:BGR524298 BQN524276:BQN524298 CAJ524276:CAJ524298 CKF524276:CKF524298 CUB524276:CUB524298 DDX524276:DDX524298 DNT524276:DNT524298 DXP524276:DXP524298 EHL524276:EHL524298 ERH524276:ERH524298 FBD524276:FBD524298 FKZ524276:FKZ524298 FUV524276:FUV524298 GER524276:GER524298 GON524276:GON524298 GYJ524276:GYJ524298 HIF524276:HIF524298 HSB524276:HSB524298 IBX524276:IBX524298 ILT524276:ILT524298 IVP524276:IVP524298 JFL524276:JFL524298 JPH524276:JPH524298 JZD524276:JZD524298 KIZ524276:KIZ524298 KSV524276:KSV524298 LCR524276:LCR524298 LMN524276:LMN524298 LWJ524276:LWJ524298 MGF524276:MGF524298 MQB524276:MQB524298 MZX524276:MZX524298 NJT524276:NJT524298 NTP524276:NTP524298 ODL524276:ODL524298 ONH524276:ONH524298 OXD524276:OXD524298 PGZ524276:PGZ524298 PQV524276:PQV524298 QAR524276:QAR524298 QKN524276:QKN524298 QUJ524276:QUJ524298 REF524276:REF524298 ROB524276:ROB524298 RXX524276:RXX524298 SHT524276:SHT524298 SRP524276:SRP524298 TBL524276:TBL524298 TLH524276:TLH524298 TVD524276:TVD524298 UEZ524276:UEZ524298 UOV524276:UOV524298 UYR524276:UYR524298 VIN524276:VIN524298 VSJ524276:VSJ524298 WCF524276:WCF524298 WMB524276:WMB524298 WVX524276:WVX524298 P589812:P589834 JL589812:JL589834 TH589812:TH589834 ADD589812:ADD589834 AMZ589812:AMZ589834 AWV589812:AWV589834 BGR589812:BGR589834 BQN589812:BQN589834 CAJ589812:CAJ589834 CKF589812:CKF589834 CUB589812:CUB589834 DDX589812:DDX589834 DNT589812:DNT589834 DXP589812:DXP589834 EHL589812:EHL589834 ERH589812:ERH589834 FBD589812:FBD589834 FKZ589812:FKZ589834 FUV589812:FUV589834 GER589812:GER589834 GON589812:GON589834 GYJ589812:GYJ589834 HIF589812:HIF589834 HSB589812:HSB589834 IBX589812:IBX589834 ILT589812:ILT589834 IVP589812:IVP589834 JFL589812:JFL589834 JPH589812:JPH589834 JZD589812:JZD589834 KIZ589812:KIZ589834 KSV589812:KSV589834 LCR589812:LCR589834 LMN589812:LMN589834 LWJ589812:LWJ589834 MGF589812:MGF589834 MQB589812:MQB589834 MZX589812:MZX589834 NJT589812:NJT589834 NTP589812:NTP589834 ODL589812:ODL589834 ONH589812:ONH589834 OXD589812:OXD589834 PGZ589812:PGZ589834 PQV589812:PQV589834 QAR589812:QAR589834 QKN589812:QKN589834 QUJ589812:QUJ589834 REF589812:REF589834 ROB589812:ROB589834 RXX589812:RXX589834 SHT589812:SHT589834 SRP589812:SRP589834 TBL589812:TBL589834 TLH589812:TLH589834 TVD589812:TVD589834 UEZ589812:UEZ589834 UOV589812:UOV589834 UYR589812:UYR589834 VIN589812:VIN589834 VSJ589812:VSJ589834 WCF589812:WCF589834 WMB589812:WMB589834 WVX589812:WVX589834 P655348:P655370 JL655348:JL655370 TH655348:TH655370 ADD655348:ADD655370 AMZ655348:AMZ655370 AWV655348:AWV655370 BGR655348:BGR655370 BQN655348:BQN655370 CAJ655348:CAJ655370 CKF655348:CKF655370 CUB655348:CUB655370 DDX655348:DDX655370 DNT655348:DNT655370 DXP655348:DXP655370 EHL655348:EHL655370 ERH655348:ERH655370 FBD655348:FBD655370 FKZ655348:FKZ655370 FUV655348:FUV655370 GER655348:GER655370 GON655348:GON655370 GYJ655348:GYJ655370 HIF655348:HIF655370 HSB655348:HSB655370 IBX655348:IBX655370 ILT655348:ILT655370 IVP655348:IVP655370 JFL655348:JFL655370 JPH655348:JPH655370 JZD655348:JZD655370 KIZ655348:KIZ655370 KSV655348:KSV655370 LCR655348:LCR655370 LMN655348:LMN655370 LWJ655348:LWJ655370 MGF655348:MGF655370 MQB655348:MQB655370 MZX655348:MZX655370 NJT655348:NJT655370 NTP655348:NTP655370 ODL655348:ODL655370 ONH655348:ONH655370 OXD655348:OXD655370 PGZ655348:PGZ655370 PQV655348:PQV655370 QAR655348:QAR655370 QKN655348:QKN655370 QUJ655348:QUJ655370 REF655348:REF655370 ROB655348:ROB655370 RXX655348:RXX655370 SHT655348:SHT655370 SRP655348:SRP655370 TBL655348:TBL655370 TLH655348:TLH655370 TVD655348:TVD655370 UEZ655348:UEZ655370 UOV655348:UOV655370 UYR655348:UYR655370 VIN655348:VIN655370 VSJ655348:VSJ655370 WCF655348:WCF655370 WMB655348:WMB655370 WVX655348:WVX655370 P720884:P720906 JL720884:JL720906 TH720884:TH720906 ADD720884:ADD720906 AMZ720884:AMZ720906 AWV720884:AWV720906 BGR720884:BGR720906 BQN720884:BQN720906 CAJ720884:CAJ720906 CKF720884:CKF720906 CUB720884:CUB720906 DDX720884:DDX720906 DNT720884:DNT720906 DXP720884:DXP720906 EHL720884:EHL720906 ERH720884:ERH720906 FBD720884:FBD720906 FKZ720884:FKZ720906 FUV720884:FUV720906 GER720884:GER720906 GON720884:GON720906 GYJ720884:GYJ720906 HIF720884:HIF720906 HSB720884:HSB720906 IBX720884:IBX720906 ILT720884:ILT720906 IVP720884:IVP720906 JFL720884:JFL720906 JPH720884:JPH720906 JZD720884:JZD720906 KIZ720884:KIZ720906 KSV720884:KSV720906 LCR720884:LCR720906 LMN720884:LMN720906 LWJ720884:LWJ720906 MGF720884:MGF720906 MQB720884:MQB720906 MZX720884:MZX720906 NJT720884:NJT720906 NTP720884:NTP720906 ODL720884:ODL720906 ONH720884:ONH720906 OXD720884:OXD720906 PGZ720884:PGZ720906 PQV720884:PQV720906 QAR720884:QAR720906 QKN720884:QKN720906 QUJ720884:QUJ720906 REF720884:REF720906 ROB720884:ROB720906 RXX720884:RXX720906 SHT720884:SHT720906 SRP720884:SRP720906 TBL720884:TBL720906 TLH720884:TLH720906 TVD720884:TVD720906 UEZ720884:UEZ720906 UOV720884:UOV720906 UYR720884:UYR720906 VIN720884:VIN720906 VSJ720884:VSJ720906 WCF720884:WCF720906 WMB720884:WMB720906 WVX720884:WVX720906 P786420:P786442 JL786420:JL786442 TH786420:TH786442 ADD786420:ADD786442 AMZ786420:AMZ786442 AWV786420:AWV786442 BGR786420:BGR786442 BQN786420:BQN786442 CAJ786420:CAJ786442 CKF786420:CKF786442 CUB786420:CUB786442 DDX786420:DDX786442 DNT786420:DNT786442 DXP786420:DXP786442 EHL786420:EHL786442 ERH786420:ERH786442 FBD786420:FBD786442 FKZ786420:FKZ786442 FUV786420:FUV786442 GER786420:GER786442 GON786420:GON786442 GYJ786420:GYJ786442 HIF786420:HIF786442 HSB786420:HSB786442 IBX786420:IBX786442 ILT786420:ILT786442 IVP786420:IVP786442 JFL786420:JFL786442 JPH786420:JPH786442 JZD786420:JZD786442 KIZ786420:KIZ786442 KSV786420:KSV786442 LCR786420:LCR786442 LMN786420:LMN786442 LWJ786420:LWJ786442 MGF786420:MGF786442 MQB786420:MQB786442 MZX786420:MZX786442 NJT786420:NJT786442 NTP786420:NTP786442 ODL786420:ODL786442 ONH786420:ONH786442 OXD786420:OXD786442 PGZ786420:PGZ786442 PQV786420:PQV786442 QAR786420:QAR786442 QKN786420:QKN786442 QUJ786420:QUJ786442 REF786420:REF786442 ROB786420:ROB786442 RXX786420:RXX786442 SHT786420:SHT786442 SRP786420:SRP786442 TBL786420:TBL786442 TLH786420:TLH786442 TVD786420:TVD786442 UEZ786420:UEZ786442 UOV786420:UOV786442 UYR786420:UYR786442 VIN786420:VIN786442 VSJ786420:VSJ786442 WCF786420:WCF786442 WMB786420:WMB786442 WVX786420:WVX786442 P851956:P851978 JL851956:JL851978 TH851956:TH851978 ADD851956:ADD851978 AMZ851956:AMZ851978 AWV851956:AWV851978 BGR851956:BGR851978 BQN851956:BQN851978 CAJ851956:CAJ851978 CKF851956:CKF851978 CUB851956:CUB851978 DDX851956:DDX851978 DNT851956:DNT851978 DXP851956:DXP851978 EHL851956:EHL851978 ERH851956:ERH851978 FBD851956:FBD851978 FKZ851956:FKZ851978 FUV851956:FUV851978 GER851956:GER851978 GON851956:GON851978 GYJ851956:GYJ851978 HIF851956:HIF851978 HSB851956:HSB851978 IBX851956:IBX851978 ILT851956:ILT851978 IVP851956:IVP851978 JFL851956:JFL851978 JPH851956:JPH851978 JZD851956:JZD851978 KIZ851956:KIZ851978 KSV851956:KSV851978 LCR851956:LCR851978 LMN851956:LMN851978 LWJ851956:LWJ851978 MGF851956:MGF851978 MQB851956:MQB851978 MZX851956:MZX851978 NJT851956:NJT851978 NTP851956:NTP851978 ODL851956:ODL851978 ONH851956:ONH851978 OXD851956:OXD851978 PGZ851956:PGZ851978 PQV851956:PQV851978 QAR851956:QAR851978 QKN851956:QKN851978 QUJ851956:QUJ851978 REF851956:REF851978 ROB851956:ROB851978 RXX851956:RXX851978 SHT851956:SHT851978 SRP851956:SRP851978 TBL851956:TBL851978 TLH851956:TLH851978 TVD851956:TVD851978 UEZ851956:UEZ851978 UOV851956:UOV851978 UYR851956:UYR851978 VIN851956:VIN851978 VSJ851956:VSJ851978 WCF851956:WCF851978 WMB851956:WMB851978 WVX851956:WVX851978 P917492:P917514 JL917492:JL917514 TH917492:TH917514 ADD917492:ADD917514 AMZ917492:AMZ917514 AWV917492:AWV917514 BGR917492:BGR917514 BQN917492:BQN917514 CAJ917492:CAJ917514 CKF917492:CKF917514 CUB917492:CUB917514 DDX917492:DDX917514 DNT917492:DNT917514 DXP917492:DXP917514 EHL917492:EHL917514 ERH917492:ERH917514 FBD917492:FBD917514 FKZ917492:FKZ917514 FUV917492:FUV917514 GER917492:GER917514 GON917492:GON917514 GYJ917492:GYJ917514 HIF917492:HIF917514 HSB917492:HSB917514 IBX917492:IBX917514 ILT917492:ILT917514 IVP917492:IVP917514 JFL917492:JFL917514 JPH917492:JPH917514 JZD917492:JZD917514 KIZ917492:KIZ917514 KSV917492:KSV917514 LCR917492:LCR917514 LMN917492:LMN917514 LWJ917492:LWJ917514 MGF917492:MGF917514 MQB917492:MQB917514 MZX917492:MZX917514 NJT917492:NJT917514 NTP917492:NTP917514 ODL917492:ODL917514 ONH917492:ONH917514 OXD917492:OXD917514 PGZ917492:PGZ917514 PQV917492:PQV917514 QAR917492:QAR917514 QKN917492:QKN917514 QUJ917492:QUJ917514 REF917492:REF917514 ROB917492:ROB917514 RXX917492:RXX917514 SHT917492:SHT917514 SRP917492:SRP917514 TBL917492:TBL917514 TLH917492:TLH917514 TVD917492:TVD917514 UEZ917492:UEZ917514 UOV917492:UOV917514 UYR917492:UYR917514 VIN917492:VIN917514 VSJ917492:VSJ917514 WCF917492:WCF917514 WMB917492:WMB917514 WVX917492:WVX917514 P983028:P983050 JL983028:JL983050 TH983028:TH983050 ADD983028:ADD983050 AMZ983028:AMZ983050 AWV983028:AWV983050 BGR983028:BGR983050 BQN983028:BQN983050 CAJ983028:CAJ983050 CKF983028:CKF983050 CUB983028:CUB983050 DDX983028:DDX983050 DNT983028:DNT983050 DXP983028:DXP983050 EHL983028:EHL983050 ERH983028:ERH983050 FBD983028:FBD983050 FKZ983028:FKZ983050 FUV983028:FUV983050 GER983028:GER983050 GON983028:GON983050 GYJ983028:GYJ983050 HIF983028:HIF983050 HSB983028:HSB983050 IBX983028:IBX983050 ILT983028:ILT983050 IVP983028:IVP983050 JFL983028:JFL983050 JPH983028:JPH983050 JZD983028:JZD983050 KIZ983028:KIZ983050 KSV983028:KSV983050 LCR983028:LCR983050 LMN983028:LMN983050 LWJ983028:LWJ983050 MGF983028:MGF983050 MQB983028:MQB983050 MZX983028:MZX983050 NJT983028:NJT983050 NTP983028:NTP983050 ODL983028:ODL983050 ONH983028:ONH983050 OXD983028:OXD983050 PGZ983028:PGZ983050 PQV983028:PQV983050 QAR983028:QAR983050 QKN983028:QKN983050 QUJ983028:QUJ983050 REF983028:REF983050 ROB983028:ROB983050 RXX983028:RXX983050 SHT983028:SHT983050 SRP983028:SRP983050 TBL983028:TBL983050 TLH983028:TLH983050 TVD983028:TVD983050 UEZ983028:UEZ983050 UOV983028:UOV983050 UYR983028:UYR983050 VIN983028:VIN983050 VSJ983028:VSJ983050 WCF983028:WCF983050 WMB983028:WMB983050 WVX983028:WVX983050 K65524:M65546 JG65524:JI65546 TC65524:TE65546 ACY65524:ADA65546 AMU65524:AMW65546 AWQ65524:AWS65546 BGM65524:BGO65546 BQI65524:BQK65546 CAE65524:CAG65546 CKA65524:CKC65546 CTW65524:CTY65546 DDS65524:DDU65546 DNO65524:DNQ65546 DXK65524:DXM65546 EHG65524:EHI65546 ERC65524:ERE65546 FAY65524:FBA65546 FKU65524:FKW65546 FUQ65524:FUS65546 GEM65524:GEO65546 GOI65524:GOK65546 GYE65524:GYG65546 HIA65524:HIC65546 HRW65524:HRY65546 IBS65524:IBU65546 ILO65524:ILQ65546 IVK65524:IVM65546 JFG65524:JFI65546 JPC65524:JPE65546 JYY65524:JZA65546 KIU65524:KIW65546 KSQ65524:KSS65546 LCM65524:LCO65546 LMI65524:LMK65546 LWE65524:LWG65546 MGA65524:MGC65546 MPW65524:MPY65546 MZS65524:MZU65546 NJO65524:NJQ65546 NTK65524:NTM65546 ODG65524:ODI65546 ONC65524:ONE65546 OWY65524:OXA65546 PGU65524:PGW65546 PQQ65524:PQS65546 QAM65524:QAO65546 QKI65524:QKK65546 QUE65524:QUG65546 REA65524:REC65546 RNW65524:RNY65546 RXS65524:RXU65546 SHO65524:SHQ65546 SRK65524:SRM65546 TBG65524:TBI65546 TLC65524:TLE65546 TUY65524:TVA65546 UEU65524:UEW65546 UOQ65524:UOS65546 UYM65524:UYO65546 VII65524:VIK65546 VSE65524:VSG65546 WCA65524:WCC65546 WLW65524:WLY65546 WVS65524:WVU65546 K131060:M131082 JG131060:JI131082 TC131060:TE131082 ACY131060:ADA131082 AMU131060:AMW131082 AWQ131060:AWS131082 BGM131060:BGO131082 BQI131060:BQK131082 CAE131060:CAG131082 CKA131060:CKC131082 CTW131060:CTY131082 DDS131060:DDU131082 DNO131060:DNQ131082 DXK131060:DXM131082 EHG131060:EHI131082 ERC131060:ERE131082 FAY131060:FBA131082 FKU131060:FKW131082 FUQ131060:FUS131082 GEM131060:GEO131082 GOI131060:GOK131082 GYE131060:GYG131082 HIA131060:HIC131082 HRW131060:HRY131082 IBS131060:IBU131082 ILO131060:ILQ131082 IVK131060:IVM131082 JFG131060:JFI131082 JPC131060:JPE131082 JYY131060:JZA131082 KIU131060:KIW131082 KSQ131060:KSS131082 LCM131060:LCO131082 LMI131060:LMK131082 LWE131060:LWG131082 MGA131060:MGC131082 MPW131060:MPY131082 MZS131060:MZU131082 NJO131060:NJQ131082 NTK131060:NTM131082 ODG131060:ODI131082 ONC131060:ONE131082 OWY131060:OXA131082 PGU131060:PGW131082 PQQ131060:PQS131082 QAM131060:QAO131082 QKI131060:QKK131082 QUE131060:QUG131082 REA131060:REC131082 RNW131060:RNY131082 RXS131060:RXU131082 SHO131060:SHQ131082 SRK131060:SRM131082 TBG131060:TBI131082 TLC131060:TLE131082 TUY131060:TVA131082 UEU131060:UEW131082 UOQ131060:UOS131082 UYM131060:UYO131082 VII131060:VIK131082 VSE131060:VSG131082 WCA131060:WCC131082 WLW131060:WLY131082 WVS131060:WVU131082 K196596:M196618 JG196596:JI196618 TC196596:TE196618 ACY196596:ADA196618 AMU196596:AMW196618 AWQ196596:AWS196618 BGM196596:BGO196618 BQI196596:BQK196618 CAE196596:CAG196618 CKA196596:CKC196618 CTW196596:CTY196618 DDS196596:DDU196618 DNO196596:DNQ196618 DXK196596:DXM196618 EHG196596:EHI196618 ERC196596:ERE196618 FAY196596:FBA196618 FKU196596:FKW196618 FUQ196596:FUS196618 GEM196596:GEO196618 GOI196596:GOK196618 GYE196596:GYG196618 HIA196596:HIC196618 HRW196596:HRY196618 IBS196596:IBU196618 ILO196596:ILQ196618 IVK196596:IVM196618 JFG196596:JFI196618 JPC196596:JPE196618 JYY196596:JZA196618 KIU196596:KIW196618 KSQ196596:KSS196618 LCM196596:LCO196618 LMI196596:LMK196618 LWE196596:LWG196618 MGA196596:MGC196618 MPW196596:MPY196618 MZS196596:MZU196618 NJO196596:NJQ196618 NTK196596:NTM196618 ODG196596:ODI196618 ONC196596:ONE196618 OWY196596:OXA196618 PGU196596:PGW196618 PQQ196596:PQS196618 QAM196596:QAO196618 QKI196596:QKK196618 QUE196596:QUG196618 REA196596:REC196618 RNW196596:RNY196618 RXS196596:RXU196618 SHO196596:SHQ196618 SRK196596:SRM196618 TBG196596:TBI196618 TLC196596:TLE196618 TUY196596:TVA196618 UEU196596:UEW196618 UOQ196596:UOS196618 UYM196596:UYO196618 VII196596:VIK196618 VSE196596:VSG196618 WCA196596:WCC196618 WLW196596:WLY196618 WVS196596:WVU196618 K262132:M262154 JG262132:JI262154 TC262132:TE262154 ACY262132:ADA262154 AMU262132:AMW262154 AWQ262132:AWS262154 BGM262132:BGO262154 BQI262132:BQK262154 CAE262132:CAG262154 CKA262132:CKC262154 CTW262132:CTY262154 DDS262132:DDU262154 DNO262132:DNQ262154 DXK262132:DXM262154 EHG262132:EHI262154 ERC262132:ERE262154 FAY262132:FBA262154 FKU262132:FKW262154 FUQ262132:FUS262154 GEM262132:GEO262154 GOI262132:GOK262154 GYE262132:GYG262154 HIA262132:HIC262154 HRW262132:HRY262154 IBS262132:IBU262154 ILO262132:ILQ262154 IVK262132:IVM262154 JFG262132:JFI262154 JPC262132:JPE262154 JYY262132:JZA262154 KIU262132:KIW262154 KSQ262132:KSS262154 LCM262132:LCO262154 LMI262132:LMK262154 LWE262132:LWG262154 MGA262132:MGC262154 MPW262132:MPY262154 MZS262132:MZU262154 NJO262132:NJQ262154 NTK262132:NTM262154 ODG262132:ODI262154 ONC262132:ONE262154 OWY262132:OXA262154 PGU262132:PGW262154 PQQ262132:PQS262154 QAM262132:QAO262154 QKI262132:QKK262154 QUE262132:QUG262154 REA262132:REC262154 RNW262132:RNY262154 RXS262132:RXU262154 SHO262132:SHQ262154 SRK262132:SRM262154 TBG262132:TBI262154 TLC262132:TLE262154 TUY262132:TVA262154 UEU262132:UEW262154 UOQ262132:UOS262154 UYM262132:UYO262154 VII262132:VIK262154 VSE262132:VSG262154 WCA262132:WCC262154 WLW262132:WLY262154 WVS262132:WVU262154 K327668:M327690 JG327668:JI327690 TC327668:TE327690 ACY327668:ADA327690 AMU327668:AMW327690 AWQ327668:AWS327690 BGM327668:BGO327690 BQI327668:BQK327690 CAE327668:CAG327690 CKA327668:CKC327690 CTW327668:CTY327690 DDS327668:DDU327690 DNO327668:DNQ327690 DXK327668:DXM327690 EHG327668:EHI327690 ERC327668:ERE327690 FAY327668:FBA327690 FKU327668:FKW327690 FUQ327668:FUS327690 GEM327668:GEO327690 GOI327668:GOK327690 GYE327668:GYG327690 HIA327668:HIC327690 HRW327668:HRY327690 IBS327668:IBU327690 ILO327668:ILQ327690 IVK327668:IVM327690 JFG327668:JFI327690 JPC327668:JPE327690 JYY327668:JZA327690 KIU327668:KIW327690 KSQ327668:KSS327690 LCM327668:LCO327690 LMI327668:LMK327690 LWE327668:LWG327690 MGA327668:MGC327690 MPW327668:MPY327690 MZS327668:MZU327690 NJO327668:NJQ327690 NTK327668:NTM327690 ODG327668:ODI327690 ONC327668:ONE327690 OWY327668:OXA327690 PGU327668:PGW327690 PQQ327668:PQS327690 QAM327668:QAO327690 QKI327668:QKK327690 QUE327668:QUG327690 REA327668:REC327690 RNW327668:RNY327690 RXS327668:RXU327690 SHO327668:SHQ327690 SRK327668:SRM327690 TBG327668:TBI327690 TLC327668:TLE327690 TUY327668:TVA327690 UEU327668:UEW327690 UOQ327668:UOS327690 UYM327668:UYO327690 VII327668:VIK327690 VSE327668:VSG327690 WCA327668:WCC327690 WLW327668:WLY327690 WVS327668:WVU327690 K393204:M393226 JG393204:JI393226 TC393204:TE393226 ACY393204:ADA393226 AMU393204:AMW393226 AWQ393204:AWS393226 BGM393204:BGO393226 BQI393204:BQK393226 CAE393204:CAG393226 CKA393204:CKC393226 CTW393204:CTY393226 DDS393204:DDU393226 DNO393204:DNQ393226 DXK393204:DXM393226 EHG393204:EHI393226 ERC393204:ERE393226 FAY393204:FBA393226 FKU393204:FKW393226 FUQ393204:FUS393226 GEM393204:GEO393226 GOI393204:GOK393226 GYE393204:GYG393226 HIA393204:HIC393226 HRW393204:HRY393226 IBS393204:IBU393226 ILO393204:ILQ393226 IVK393204:IVM393226 JFG393204:JFI393226 JPC393204:JPE393226 JYY393204:JZA393226 KIU393204:KIW393226 KSQ393204:KSS393226 LCM393204:LCO393226 LMI393204:LMK393226 LWE393204:LWG393226 MGA393204:MGC393226 MPW393204:MPY393226 MZS393204:MZU393226 NJO393204:NJQ393226 NTK393204:NTM393226 ODG393204:ODI393226 ONC393204:ONE393226 OWY393204:OXA393226 PGU393204:PGW393226 PQQ393204:PQS393226 QAM393204:QAO393226 QKI393204:QKK393226 QUE393204:QUG393226 REA393204:REC393226 RNW393204:RNY393226 RXS393204:RXU393226 SHO393204:SHQ393226 SRK393204:SRM393226 TBG393204:TBI393226 TLC393204:TLE393226 TUY393204:TVA393226 UEU393204:UEW393226 UOQ393204:UOS393226 UYM393204:UYO393226 VII393204:VIK393226 VSE393204:VSG393226 WCA393204:WCC393226 WLW393204:WLY393226 WVS393204:WVU393226 K458740:M458762 JG458740:JI458762 TC458740:TE458762 ACY458740:ADA458762 AMU458740:AMW458762 AWQ458740:AWS458762 BGM458740:BGO458762 BQI458740:BQK458762 CAE458740:CAG458762 CKA458740:CKC458762 CTW458740:CTY458762 DDS458740:DDU458762 DNO458740:DNQ458762 DXK458740:DXM458762 EHG458740:EHI458762 ERC458740:ERE458762 FAY458740:FBA458762 FKU458740:FKW458762 FUQ458740:FUS458762 GEM458740:GEO458762 GOI458740:GOK458762 GYE458740:GYG458762 HIA458740:HIC458762 HRW458740:HRY458762 IBS458740:IBU458762 ILO458740:ILQ458762 IVK458740:IVM458762 JFG458740:JFI458762 JPC458740:JPE458762 JYY458740:JZA458762 KIU458740:KIW458762 KSQ458740:KSS458762 LCM458740:LCO458762 LMI458740:LMK458762 LWE458740:LWG458762 MGA458740:MGC458762 MPW458740:MPY458762 MZS458740:MZU458762 NJO458740:NJQ458762 NTK458740:NTM458762 ODG458740:ODI458762 ONC458740:ONE458762 OWY458740:OXA458762 PGU458740:PGW458762 PQQ458740:PQS458762 QAM458740:QAO458762 QKI458740:QKK458762 QUE458740:QUG458762 REA458740:REC458762 RNW458740:RNY458762 RXS458740:RXU458762 SHO458740:SHQ458762 SRK458740:SRM458762 TBG458740:TBI458762 TLC458740:TLE458762 TUY458740:TVA458762 UEU458740:UEW458762 UOQ458740:UOS458762 UYM458740:UYO458762 VII458740:VIK458762 VSE458740:VSG458762 WCA458740:WCC458762 WLW458740:WLY458762 WVS458740:WVU458762 K524276:M524298 JG524276:JI524298 TC524276:TE524298 ACY524276:ADA524298 AMU524276:AMW524298 AWQ524276:AWS524298 BGM524276:BGO524298 BQI524276:BQK524298 CAE524276:CAG524298 CKA524276:CKC524298 CTW524276:CTY524298 DDS524276:DDU524298 DNO524276:DNQ524298 DXK524276:DXM524298 EHG524276:EHI524298 ERC524276:ERE524298 FAY524276:FBA524298 FKU524276:FKW524298 FUQ524276:FUS524298 GEM524276:GEO524298 GOI524276:GOK524298 GYE524276:GYG524298 HIA524276:HIC524298 HRW524276:HRY524298 IBS524276:IBU524298 ILO524276:ILQ524298 IVK524276:IVM524298 JFG524276:JFI524298 JPC524276:JPE524298 JYY524276:JZA524298 KIU524276:KIW524298 KSQ524276:KSS524298 LCM524276:LCO524298 LMI524276:LMK524298 LWE524276:LWG524298 MGA524276:MGC524298 MPW524276:MPY524298 MZS524276:MZU524298 NJO524276:NJQ524298 NTK524276:NTM524298 ODG524276:ODI524298 ONC524276:ONE524298 OWY524276:OXA524298 PGU524276:PGW524298 PQQ524276:PQS524298 QAM524276:QAO524298 QKI524276:QKK524298 QUE524276:QUG524298 REA524276:REC524298 RNW524276:RNY524298 RXS524276:RXU524298 SHO524276:SHQ524298 SRK524276:SRM524298 TBG524276:TBI524298 TLC524276:TLE524298 TUY524276:TVA524298 UEU524276:UEW524298 UOQ524276:UOS524298 UYM524276:UYO524298 VII524276:VIK524298 VSE524276:VSG524298 WCA524276:WCC524298 WLW524276:WLY524298 WVS524276:WVU524298 K589812:M589834 JG589812:JI589834 TC589812:TE589834 ACY589812:ADA589834 AMU589812:AMW589834 AWQ589812:AWS589834 BGM589812:BGO589834 BQI589812:BQK589834 CAE589812:CAG589834 CKA589812:CKC589834 CTW589812:CTY589834 DDS589812:DDU589834 DNO589812:DNQ589834 DXK589812:DXM589834 EHG589812:EHI589834 ERC589812:ERE589834 FAY589812:FBA589834 FKU589812:FKW589834 FUQ589812:FUS589834 GEM589812:GEO589834 GOI589812:GOK589834 GYE589812:GYG589834 HIA589812:HIC589834 HRW589812:HRY589834 IBS589812:IBU589834 ILO589812:ILQ589834 IVK589812:IVM589834 JFG589812:JFI589834 JPC589812:JPE589834 JYY589812:JZA589834 KIU589812:KIW589834 KSQ589812:KSS589834 LCM589812:LCO589834 LMI589812:LMK589834 LWE589812:LWG589834 MGA589812:MGC589834 MPW589812:MPY589834 MZS589812:MZU589834 NJO589812:NJQ589834 NTK589812:NTM589834 ODG589812:ODI589834 ONC589812:ONE589834 OWY589812:OXA589834 PGU589812:PGW589834 PQQ589812:PQS589834 QAM589812:QAO589834 QKI589812:QKK589834 QUE589812:QUG589834 REA589812:REC589834 RNW589812:RNY589834 RXS589812:RXU589834 SHO589812:SHQ589834 SRK589812:SRM589834 TBG589812:TBI589834 TLC589812:TLE589834 TUY589812:TVA589834 UEU589812:UEW589834 UOQ589812:UOS589834 UYM589812:UYO589834 VII589812:VIK589834 VSE589812:VSG589834 WCA589812:WCC589834 WLW589812:WLY589834 WVS589812:WVU589834 K655348:M655370 JG655348:JI655370 TC655348:TE655370 ACY655348:ADA655370 AMU655348:AMW655370 AWQ655348:AWS655370 BGM655348:BGO655370 BQI655348:BQK655370 CAE655348:CAG655370 CKA655348:CKC655370 CTW655348:CTY655370 DDS655348:DDU655370 DNO655348:DNQ655370 DXK655348:DXM655370 EHG655348:EHI655370 ERC655348:ERE655370 FAY655348:FBA655370 FKU655348:FKW655370 FUQ655348:FUS655370 GEM655348:GEO655370 GOI655348:GOK655370 GYE655348:GYG655370 HIA655348:HIC655370 HRW655348:HRY655370 IBS655348:IBU655370 ILO655348:ILQ655370 IVK655348:IVM655370 JFG655348:JFI655370 JPC655348:JPE655370 JYY655348:JZA655370 KIU655348:KIW655370 KSQ655348:KSS655370 LCM655348:LCO655370 LMI655348:LMK655370 LWE655348:LWG655370 MGA655348:MGC655370 MPW655348:MPY655370 MZS655348:MZU655370 NJO655348:NJQ655370 NTK655348:NTM655370 ODG655348:ODI655370 ONC655348:ONE655370 OWY655348:OXA655370 PGU655348:PGW655370 PQQ655348:PQS655370 QAM655348:QAO655370 QKI655348:QKK655370 QUE655348:QUG655370 REA655348:REC655370 RNW655348:RNY655370 RXS655348:RXU655370 SHO655348:SHQ655370 SRK655348:SRM655370 TBG655348:TBI655370 TLC655348:TLE655370 TUY655348:TVA655370 UEU655348:UEW655370 UOQ655348:UOS655370 UYM655348:UYO655370 VII655348:VIK655370 VSE655348:VSG655370 WCA655348:WCC655370 WLW655348:WLY655370 WVS655348:WVU655370 K720884:M720906 JG720884:JI720906 TC720884:TE720906 ACY720884:ADA720906 AMU720884:AMW720906 AWQ720884:AWS720906 BGM720884:BGO720906 BQI720884:BQK720906 CAE720884:CAG720906 CKA720884:CKC720906 CTW720884:CTY720906 DDS720884:DDU720906 DNO720884:DNQ720906 DXK720884:DXM720906 EHG720884:EHI720906 ERC720884:ERE720906 FAY720884:FBA720906 FKU720884:FKW720906 FUQ720884:FUS720906 GEM720884:GEO720906 GOI720884:GOK720906 GYE720884:GYG720906 HIA720884:HIC720906 HRW720884:HRY720906 IBS720884:IBU720906 ILO720884:ILQ720906 IVK720884:IVM720906 JFG720884:JFI720906 JPC720884:JPE720906 JYY720884:JZA720906 KIU720884:KIW720906 KSQ720884:KSS720906 LCM720884:LCO720906 LMI720884:LMK720906 LWE720884:LWG720906 MGA720884:MGC720906 MPW720884:MPY720906 MZS720884:MZU720906 NJO720884:NJQ720906 NTK720884:NTM720906 ODG720884:ODI720906 ONC720884:ONE720906 OWY720884:OXA720906 PGU720884:PGW720906 PQQ720884:PQS720906 QAM720884:QAO720906 QKI720884:QKK720906 QUE720884:QUG720906 REA720884:REC720906 RNW720884:RNY720906 RXS720884:RXU720906 SHO720884:SHQ720906 SRK720884:SRM720906 TBG720884:TBI720906 TLC720884:TLE720906 TUY720884:TVA720906 UEU720884:UEW720906 UOQ720884:UOS720906 UYM720884:UYO720906 VII720884:VIK720906 VSE720884:VSG720906 WCA720884:WCC720906 WLW720884:WLY720906 WVS720884:WVU720906 K786420:M786442 JG786420:JI786442 TC786420:TE786442 ACY786420:ADA786442 AMU786420:AMW786442 AWQ786420:AWS786442 BGM786420:BGO786442 BQI786420:BQK786442 CAE786420:CAG786442 CKA786420:CKC786442 CTW786420:CTY786442 DDS786420:DDU786442 DNO786420:DNQ786442 DXK786420:DXM786442 EHG786420:EHI786442 ERC786420:ERE786442 FAY786420:FBA786442 FKU786420:FKW786442 FUQ786420:FUS786442 GEM786420:GEO786442 GOI786420:GOK786442 GYE786420:GYG786442 HIA786420:HIC786442 HRW786420:HRY786442 IBS786420:IBU786442 ILO786420:ILQ786442 IVK786420:IVM786442 JFG786420:JFI786442 JPC786420:JPE786442 JYY786420:JZA786442 KIU786420:KIW786442 KSQ786420:KSS786442 LCM786420:LCO786442 LMI786420:LMK786442 LWE786420:LWG786442 MGA786420:MGC786442 MPW786420:MPY786442 MZS786420:MZU786442 NJO786420:NJQ786442 NTK786420:NTM786442 ODG786420:ODI786442 ONC786420:ONE786442 OWY786420:OXA786442 PGU786420:PGW786442 PQQ786420:PQS786442 QAM786420:QAO786442 QKI786420:QKK786442 QUE786420:QUG786442 REA786420:REC786442 RNW786420:RNY786442 RXS786420:RXU786442 SHO786420:SHQ786442 SRK786420:SRM786442 TBG786420:TBI786442 TLC786420:TLE786442 TUY786420:TVA786442 UEU786420:UEW786442 UOQ786420:UOS786442 UYM786420:UYO786442 VII786420:VIK786442 VSE786420:VSG786442 WCA786420:WCC786442 WLW786420:WLY786442 WVS786420:WVU786442 K851956:M851978 JG851956:JI851978 TC851956:TE851978 ACY851956:ADA851978 AMU851956:AMW851978 AWQ851956:AWS851978 BGM851956:BGO851978 BQI851956:BQK851978 CAE851956:CAG851978 CKA851956:CKC851978 CTW851956:CTY851978 DDS851956:DDU851978 DNO851956:DNQ851978 DXK851956:DXM851978 EHG851956:EHI851978 ERC851956:ERE851978 FAY851956:FBA851978 FKU851956:FKW851978 FUQ851956:FUS851978 GEM851956:GEO851978 GOI851956:GOK851978 GYE851956:GYG851978 HIA851956:HIC851978 HRW851956:HRY851978 IBS851956:IBU851978 ILO851956:ILQ851978 IVK851956:IVM851978 JFG851956:JFI851978 JPC851956:JPE851978 JYY851956:JZA851978 KIU851956:KIW851978 KSQ851956:KSS851978 LCM851956:LCO851978 LMI851956:LMK851978 LWE851956:LWG851978 MGA851956:MGC851978 MPW851956:MPY851978 MZS851956:MZU851978 NJO851956:NJQ851978 NTK851956:NTM851978 ODG851956:ODI851978 ONC851956:ONE851978 OWY851956:OXA851978 PGU851956:PGW851978 PQQ851956:PQS851978 QAM851956:QAO851978 QKI851956:QKK851978 QUE851956:QUG851978 REA851956:REC851978 RNW851956:RNY851978 RXS851956:RXU851978 SHO851956:SHQ851978 SRK851956:SRM851978 TBG851956:TBI851978 TLC851956:TLE851978 TUY851956:TVA851978 UEU851956:UEW851978 UOQ851956:UOS851978 UYM851956:UYO851978 VII851956:VIK851978 VSE851956:VSG851978 WCA851956:WCC851978 WLW851956:WLY851978 WVS851956:WVU851978 K917492:M917514 JG917492:JI917514 TC917492:TE917514 ACY917492:ADA917514 AMU917492:AMW917514 AWQ917492:AWS917514 BGM917492:BGO917514 BQI917492:BQK917514 CAE917492:CAG917514 CKA917492:CKC917514 CTW917492:CTY917514 DDS917492:DDU917514 DNO917492:DNQ917514 DXK917492:DXM917514 EHG917492:EHI917514 ERC917492:ERE917514 FAY917492:FBA917514 FKU917492:FKW917514 FUQ917492:FUS917514 GEM917492:GEO917514 GOI917492:GOK917514 GYE917492:GYG917514 HIA917492:HIC917514 HRW917492:HRY917514 IBS917492:IBU917514 ILO917492:ILQ917514 IVK917492:IVM917514 JFG917492:JFI917514 JPC917492:JPE917514 JYY917492:JZA917514 KIU917492:KIW917514 KSQ917492:KSS917514 LCM917492:LCO917514 LMI917492:LMK917514 LWE917492:LWG917514 MGA917492:MGC917514 MPW917492:MPY917514 MZS917492:MZU917514 NJO917492:NJQ917514 NTK917492:NTM917514 ODG917492:ODI917514 ONC917492:ONE917514 OWY917492:OXA917514 PGU917492:PGW917514 PQQ917492:PQS917514 QAM917492:QAO917514 QKI917492:QKK917514 QUE917492:QUG917514 REA917492:REC917514 RNW917492:RNY917514 RXS917492:RXU917514 SHO917492:SHQ917514 SRK917492:SRM917514 TBG917492:TBI917514 TLC917492:TLE917514 TUY917492:TVA917514 UEU917492:UEW917514 UOQ917492:UOS917514 UYM917492:UYO917514 VII917492:VIK917514 VSE917492:VSG917514 WCA917492:WCC917514 WLW917492:WLY917514 WVS917492:WVU917514 K983028:M983050 JG983028:JI983050 TC983028:TE983050 ACY983028:ADA983050 AMU983028:AMW983050 AWQ983028:AWS983050 BGM983028:BGO983050 BQI983028:BQK983050 CAE983028:CAG983050 CKA983028:CKC983050 CTW983028:CTY983050 DDS983028:DDU983050 DNO983028:DNQ983050 DXK983028:DXM983050 EHG983028:EHI983050 ERC983028:ERE983050 FAY983028:FBA983050 FKU983028:FKW983050 FUQ983028:FUS983050 GEM983028:GEO983050 GOI983028:GOK983050 GYE983028:GYG983050 HIA983028:HIC983050 HRW983028:HRY983050 IBS983028:IBU983050 ILO983028:ILQ983050 IVK983028:IVM983050 JFG983028:JFI983050 JPC983028:JPE983050 JYY983028:JZA983050 KIU983028:KIW983050 KSQ983028:KSS983050 LCM983028:LCO983050 LMI983028:LMK983050 LWE983028:LWG983050 MGA983028:MGC983050 MPW983028:MPY983050 MZS983028:MZU983050 NJO983028:NJQ983050 NTK983028:NTM983050 ODG983028:ODI983050 ONC983028:ONE983050 OWY983028:OXA983050 PGU983028:PGW983050 PQQ983028:PQS983050 QAM983028:QAO983050 QKI983028:QKK983050 QUE983028:QUG983050 REA983028:REC983050 RNW983028:RNY983050 RXS983028:RXU983050 SHO983028:SHQ983050 SRK983028:SRM983050 TBG983028:TBI983050 TLC983028:TLE983050 TUY983028:TVA983050 UEU983028:UEW983050 UOQ983028:UOS983050 UYM983028:UYO983050 VII983028:VIK983050 VSE983028:VSG983050 WCA983028:WCC983050 WLW983028:WLY983050 WVS983028:WVU983050 WVR18:WVR46 WLV18:WLV46 WBZ18:WBZ46 VSD18:VSD46 VIH18:VIH46 UYL18:UYL46 UOP18:UOP46 UET18:UET46 TUX18:TUX46 TLB18:TLB46 TBF18:TBF46 SRJ18:SRJ46 SHN18:SHN46 RXR18:RXR46 RNV18:RNV46 RDZ18:RDZ46 QUD18:QUD46 QKH18:QKH46 QAL18:QAL46 PQP18:PQP46 PGT18:PGT46 OWX18:OWX46 ONB18:ONB46 ODF18:ODF46 NTJ18:NTJ46 NJN18:NJN46 MZR18:MZR46 MPV18:MPV46 MFZ18:MFZ46 LWD18:LWD46 LMH18:LMH46 LCL18:LCL46 KSP18:KSP46 KIT18:KIT46 JYX18:JYX46 JPB18:JPB46 JFF18:JFF46 IVJ18:IVJ46 ILN18:ILN46 IBR18:IBR46 HRV18:HRV46 HHZ18:HHZ46 GYD18:GYD46 GOH18:GOH46 GEL18:GEL46 FUP18:FUP46 FKT18:FKT46 FAX18:FAX46 ERB18:ERB46 EHF18:EHF46 DXJ18:DXJ46 DNN18:DNN46 DDR18:DDR46 CTV18:CTV46 CJZ18:CJZ46 CAD18:CAD46 BQH18:BQH46 BGL18:BGL46 AWP18:AWP46 AMT18:AMT46 ACX18:ACX46 TB18:TB46 JF18:JF46 WVT18:WVT46 WLX18:WLX46 WCB18:WCB46 VSF18:VSF46 VIJ18:VIJ46 UYN18:UYN46 UOR18:UOR46 UEV18:UEV46 TUZ18:TUZ46 TLD18:TLD46 TBH18:TBH46 SRL18:SRL46 SHP18:SHP46 RXT18:RXT46 RNX18:RNX46 REB18:REB46 QUF18:QUF46 QKJ18:QKJ46 QAN18:QAN46 PQR18:PQR46 PGV18:PGV46 OWZ18:OWZ46 OND18:OND46 ODH18:ODH46 NTL18:NTL46 NJP18:NJP46 MZT18:MZT46 MPX18:MPX46 MGB18:MGB46 LWF18:LWF46 LMJ18:LMJ46 LCN18:LCN46 KSR18:KSR46 KIV18:KIV46 JYZ18:JYZ46 JPD18:JPD46 JFH18:JFH46 IVL18:IVL46 ILP18:ILP46 IBT18:IBT46 HRX18:HRX46 HIB18:HIB46 GYF18:GYF46 GOJ18:GOJ46 GEN18:GEN46 FUR18:FUR46 FKV18:FKV46 FAZ18:FAZ46 ERD18:ERD46 EHH18:EHH46 DXL18:DXL46 DNP18:DNP46 DDT18:DDT46 CTX18:CTX46 CKB18:CKB46 CAF18:CAF46 BQJ18:BQJ46 BGN18:BGN46 AWR18:AWR46 AMV18:AMV46 ACZ18:ACZ46 TD18:TD46 JH18:JH46 I18:J46 D18:D46 WVR57:WVR85 WLV57:WLV85 WBZ57:WBZ85 VSD57:VSD85 VIH57:VIH85 UYL57:UYL85 UOP57:UOP85 UET57:UET85 TUX57:TUX85 TLB57:TLB85 TBF57:TBF85 SRJ57:SRJ85 SHN57:SHN85 RXR57:RXR85 RNV57:RNV85 RDZ57:RDZ85 QUD57:QUD85 QKH57:QKH85 QAL57:QAL85 PQP57:PQP85 PGT57:PGT85 OWX57:OWX85 ONB57:ONB85 ODF57:ODF85 NTJ57:NTJ85 NJN57:NJN85 MZR57:MZR85 MPV57:MPV85 MFZ57:MFZ85 LWD57:LWD85 LMH57:LMH85 LCL57:LCL85 KSP57:KSP85 KIT57:KIT85 JYX57:JYX85 JPB57:JPB85 JFF57:JFF85 IVJ57:IVJ85 ILN57:ILN85 IBR57:IBR85 HRV57:HRV85 HHZ57:HHZ85 GYD57:GYD85 GOH57:GOH85 GEL57:GEL85 FUP57:FUP85 FKT57:FKT85 FAX57:FAX85 ERB57:ERB85 EHF57:EHF85 DXJ57:DXJ85 DNN57:DNN85 DDR57:DDR85 CTV57:CTV85 CJZ57:CJZ85 CAD57:CAD85 BQH57:BQH85 BGL57:BGL85 AWP57:AWP85 AMT57:AMT85 ACX57:ACX85 TB57:TB85 JF57:JF85 WVT57:WVT85 WLX57:WLX85 WCB57:WCB85 VSF57:VSF85 VIJ57:VIJ85 UYN57:UYN85 UOR57:UOR85 UEV57:UEV85 TUZ57:TUZ85 TLD57:TLD85 TBH57:TBH85 SRL57:SRL85 SHP57:SHP85 RXT57:RXT85 RNX57:RNX85 REB57:REB85 QUF57:QUF85 QKJ57:QKJ85 QAN57:QAN85 PQR57:PQR85 PGV57:PGV85 OWZ57:OWZ85 OND57:OND85 ODH57:ODH85 NTL57:NTL85 NJP57:NJP85 MZT57:MZT85 MPX57:MPX85 MGB57:MGB85 LWF57:LWF85 LMJ57:LMJ85 LCN57:LCN85 KSR57:KSR85 KIV57:KIV85 JYZ57:JYZ85 JPD57:JPD85 JFH57:JFH85 IVL57:IVL85 ILP57:ILP85 IBT57:IBT85 HRX57:HRX85 HIB57:HIB85 GYF57:GYF85 GOJ57:GOJ85 GEN57:GEN85 FUR57:FUR85 FKV57:FKV85 FAZ57:FAZ85 ERD57:ERD85 EHH57:EHH85 DXL57:DXL85 DNP57:DNP85 DDT57:DDT85 CTX57:CTX85 CKB57:CKB85 CAF57:CAF85 BQJ57:BQJ85 BGN57:BGN85 AWR57:AWR85 AMV57:AMV85 ACZ57:ACZ85 TD57:TD85 JH57:JH85 I57:J85 D57:D85" xr:uid="{B087FE4F-03DB-4B2D-BABD-0465B8AFA694}">
      <formula1>0</formula1>
    </dataValidation>
    <dataValidation type="decimal" operator="greaterThanOrEqual" allowBlank="1" showInputMessage="1" showErrorMessage="1" errorTitle="Negatieve waarde" error="Gelieve positieve waarde in te geven" sqref="JE65524:JF65546 TA65524:TB65546 ACW65524:ACX65546 AMS65524:AMT65546 AWO65524:AWP65546 BGK65524:BGL65546 BQG65524:BQH65546 CAC65524:CAD65546 CJY65524:CJZ65546 CTU65524:CTV65546 DDQ65524:DDR65546 DNM65524:DNN65546 DXI65524:DXJ65546 EHE65524:EHF65546 ERA65524:ERB65546 FAW65524:FAX65546 FKS65524:FKT65546 FUO65524:FUP65546 GEK65524:GEL65546 GOG65524:GOH65546 GYC65524:GYD65546 HHY65524:HHZ65546 HRU65524:HRV65546 IBQ65524:IBR65546 ILM65524:ILN65546 IVI65524:IVJ65546 JFE65524:JFF65546 JPA65524:JPB65546 JYW65524:JYX65546 KIS65524:KIT65546 KSO65524:KSP65546 LCK65524:LCL65546 LMG65524:LMH65546 LWC65524:LWD65546 MFY65524:MFZ65546 MPU65524:MPV65546 MZQ65524:MZR65546 NJM65524:NJN65546 NTI65524:NTJ65546 ODE65524:ODF65546 ONA65524:ONB65546 OWW65524:OWX65546 PGS65524:PGT65546 PQO65524:PQP65546 QAK65524:QAL65546 QKG65524:QKH65546 QUC65524:QUD65546 RDY65524:RDZ65546 RNU65524:RNV65546 RXQ65524:RXR65546 SHM65524:SHN65546 SRI65524:SRJ65546 TBE65524:TBF65546 TLA65524:TLB65546 TUW65524:TUX65546 UES65524:UET65546 UOO65524:UOP65546 UYK65524:UYL65546 VIG65524:VIH65546 VSC65524:VSD65546 WBY65524:WBZ65546 WLU65524:WLV65546 WVQ65524:WVR65546 JE131060:JF131082 TA131060:TB131082 ACW131060:ACX131082 AMS131060:AMT131082 AWO131060:AWP131082 BGK131060:BGL131082 BQG131060:BQH131082 CAC131060:CAD131082 CJY131060:CJZ131082 CTU131060:CTV131082 DDQ131060:DDR131082 DNM131060:DNN131082 DXI131060:DXJ131082 EHE131060:EHF131082 ERA131060:ERB131082 FAW131060:FAX131082 FKS131060:FKT131082 FUO131060:FUP131082 GEK131060:GEL131082 GOG131060:GOH131082 GYC131060:GYD131082 HHY131060:HHZ131082 HRU131060:HRV131082 IBQ131060:IBR131082 ILM131060:ILN131082 IVI131060:IVJ131082 JFE131060:JFF131082 JPA131060:JPB131082 JYW131060:JYX131082 KIS131060:KIT131082 KSO131060:KSP131082 LCK131060:LCL131082 LMG131060:LMH131082 LWC131060:LWD131082 MFY131060:MFZ131082 MPU131060:MPV131082 MZQ131060:MZR131082 NJM131060:NJN131082 NTI131060:NTJ131082 ODE131060:ODF131082 ONA131060:ONB131082 OWW131060:OWX131082 PGS131060:PGT131082 PQO131060:PQP131082 QAK131060:QAL131082 QKG131060:QKH131082 QUC131060:QUD131082 RDY131060:RDZ131082 RNU131060:RNV131082 RXQ131060:RXR131082 SHM131060:SHN131082 SRI131060:SRJ131082 TBE131060:TBF131082 TLA131060:TLB131082 TUW131060:TUX131082 UES131060:UET131082 UOO131060:UOP131082 UYK131060:UYL131082 VIG131060:VIH131082 VSC131060:VSD131082 WBY131060:WBZ131082 WLU131060:WLV131082 WVQ131060:WVR131082 JE196596:JF196618 TA196596:TB196618 ACW196596:ACX196618 AMS196596:AMT196618 AWO196596:AWP196618 BGK196596:BGL196618 BQG196596:BQH196618 CAC196596:CAD196618 CJY196596:CJZ196618 CTU196596:CTV196618 DDQ196596:DDR196618 DNM196596:DNN196618 DXI196596:DXJ196618 EHE196596:EHF196618 ERA196596:ERB196618 FAW196596:FAX196618 FKS196596:FKT196618 FUO196596:FUP196618 GEK196596:GEL196618 GOG196596:GOH196618 GYC196596:GYD196618 HHY196596:HHZ196618 HRU196596:HRV196618 IBQ196596:IBR196618 ILM196596:ILN196618 IVI196596:IVJ196618 JFE196596:JFF196618 JPA196596:JPB196618 JYW196596:JYX196618 KIS196596:KIT196618 KSO196596:KSP196618 LCK196596:LCL196618 LMG196596:LMH196618 LWC196596:LWD196618 MFY196596:MFZ196618 MPU196596:MPV196618 MZQ196596:MZR196618 NJM196596:NJN196618 NTI196596:NTJ196618 ODE196596:ODF196618 ONA196596:ONB196618 OWW196596:OWX196618 PGS196596:PGT196618 PQO196596:PQP196618 QAK196596:QAL196618 QKG196596:QKH196618 QUC196596:QUD196618 RDY196596:RDZ196618 RNU196596:RNV196618 RXQ196596:RXR196618 SHM196596:SHN196618 SRI196596:SRJ196618 TBE196596:TBF196618 TLA196596:TLB196618 TUW196596:TUX196618 UES196596:UET196618 UOO196596:UOP196618 UYK196596:UYL196618 VIG196596:VIH196618 VSC196596:VSD196618 WBY196596:WBZ196618 WLU196596:WLV196618 WVQ196596:WVR196618 JE262132:JF262154 TA262132:TB262154 ACW262132:ACX262154 AMS262132:AMT262154 AWO262132:AWP262154 BGK262132:BGL262154 BQG262132:BQH262154 CAC262132:CAD262154 CJY262132:CJZ262154 CTU262132:CTV262154 DDQ262132:DDR262154 DNM262132:DNN262154 DXI262132:DXJ262154 EHE262132:EHF262154 ERA262132:ERB262154 FAW262132:FAX262154 FKS262132:FKT262154 FUO262132:FUP262154 GEK262132:GEL262154 GOG262132:GOH262154 GYC262132:GYD262154 HHY262132:HHZ262154 HRU262132:HRV262154 IBQ262132:IBR262154 ILM262132:ILN262154 IVI262132:IVJ262154 JFE262132:JFF262154 JPA262132:JPB262154 JYW262132:JYX262154 KIS262132:KIT262154 KSO262132:KSP262154 LCK262132:LCL262154 LMG262132:LMH262154 LWC262132:LWD262154 MFY262132:MFZ262154 MPU262132:MPV262154 MZQ262132:MZR262154 NJM262132:NJN262154 NTI262132:NTJ262154 ODE262132:ODF262154 ONA262132:ONB262154 OWW262132:OWX262154 PGS262132:PGT262154 PQO262132:PQP262154 QAK262132:QAL262154 QKG262132:QKH262154 QUC262132:QUD262154 RDY262132:RDZ262154 RNU262132:RNV262154 RXQ262132:RXR262154 SHM262132:SHN262154 SRI262132:SRJ262154 TBE262132:TBF262154 TLA262132:TLB262154 TUW262132:TUX262154 UES262132:UET262154 UOO262132:UOP262154 UYK262132:UYL262154 VIG262132:VIH262154 VSC262132:VSD262154 WBY262132:WBZ262154 WLU262132:WLV262154 WVQ262132:WVR262154 JE327668:JF327690 TA327668:TB327690 ACW327668:ACX327690 AMS327668:AMT327690 AWO327668:AWP327690 BGK327668:BGL327690 BQG327668:BQH327690 CAC327668:CAD327690 CJY327668:CJZ327690 CTU327668:CTV327690 DDQ327668:DDR327690 DNM327668:DNN327690 DXI327668:DXJ327690 EHE327668:EHF327690 ERA327668:ERB327690 FAW327668:FAX327690 FKS327668:FKT327690 FUO327668:FUP327690 GEK327668:GEL327690 GOG327668:GOH327690 GYC327668:GYD327690 HHY327668:HHZ327690 HRU327668:HRV327690 IBQ327668:IBR327690 ILM327668:ILN327690 IVI327668:IVJ327690 JFE327668:JFF327690 JPA327668:JPB327690 JYW327668:JYX327690 KIS327668:KIT327690 KSO327668:KSP327690 LCK327668:LCL327690 LMG327668:LMH327690 LWC327668:LWD327690 MFY327668:MFZ327690 MPU327668:MPV327690 MZQ327668:MZR327690 NJM327668:NJN327690 NTI327668:NTJ327690 ODE327668:ODF327690 ONA327668:ONB327690 OWW327668:OWX327690 PGS327668:PGT327690 PQO327668:PQP327690 QAK327668:QAL327690 QKG327668:QKH327690 QUC327668:QUD327690 RDY327668:RDZ327690 RNU327668:RNV327690 RXQ327668:RXR327690 SHM327668:SHN327690 SRI327668:SRJ327690 TBE327668:TBF327690 TLA327668:TLB327690 TUW327668:TUX327690 UES327668:UET327690 UOO327668:UOP327690 UYK327668:UYL327690 VIG327668:VIH327690 VSC327668:VSD327690 WBY327668:WBZ327690 WLU327668:WLV327690 WVQ327668:WVR327690 JE393204:JF393226 TA393204:TB393226 ACW393204:ACX393226 AMS393204:AMT393226 AWO393204:AWP393226 BGK393204:BGL393226 BQG393204:BQH393226 CAC393204:CAD393226 CJY393204:CJZ393226 CTU393204:CTV393226 DDQ393204:DDR393226 DNM393204:DNN393226 DXI393204:DXJ393226 EHE393204:EHF393226 ERA393204:ERB393226 FAW393204:FAX393226 FKS393204:FKT393226 FUO393204:FUP393226 GEK393204:GEL393226 GOG393204:GOH393226 GYC393204:GYD393226 HHY393204:HHZ393226 HRU393204:HRV393226 IBQ393204:IBR393226 ILM393204:ILN393226 IVI393204:IVJ393226 JFE393204:JFF393226 JPA393204:JPB393226 JYW393204:JYX393226 KIS393204:KIT393226 KSO393204:KSP393226 LCK393204:LCL393226 LMG393204:LMH393226 LWC393204:LWD393226 MFY393204:MFZ393226 MPU393204:MPV393226 MZQ393204:MZR393226 NJM393204:NJN393226 NTI393204:NTJ393226 ODE393204:ODF393226 ONA393204:ONB393226 OWW393204:OWX393226 PGS393204:PGT393226 PQO393204:PQP393226 QAK393204:QAL393226 QKG393204:QKH393226 QUC393204:QUD393226 RDY393204:RDZ393226 RNU393204:RNV393226 RXQ393204:RXR393226 SHM393204:SHN393226 SRI393204:SRJ393226 TBE393204:TBF393226 TLA393204:TLB393226 TUW393204:TUX393226 UES393204:UET393226 UOO393204:UOP393226 UYK393204:UYL393226 VIG393204:VIH393226 VSC393204:VSD393226 WBY393204:WBZ393226 WLU393204:WLV393226 WVQ393204:WVR393226 JE458740:JF458762 TA458740:TB458762 ACW458740:ACX458762 AMS458740:AMT458762 AWO458740:AWP458762 BGK458740:BGL458762 BQG458740:BQH458762 CAC458740:CAD458762 CJY458740:CJZ458762 CTU458740:CTV458762 DDQ458740:DDR458762 DNM458740:DNN458762 DXI458740:DXJ458762 EHE458740:EHF458762 ERA458740:ERB458762 FAW458740:FAX458762 FKS458740:FKT458762 FUO458740:FUP458762 GEK458740:GEL458762 GOG458740:GOH458762 GYC458740:GYD458762 HHY458740:HHZ458762 HRU458740:HRV458762 IBQ458740:IBR458762 ILM458740:ILN458762 IVI458740:IVJ458762 JFE458740:JFF458762 JPA458740:JPB458762 JYW458740:JYX458762 KIS458740:KIT458762 KSO458740:KSP458762 LCK458740:LCL458762 LMG458740:LMH458762 LWC458740:LWD458762 MFY458740:MFZ458762 MPU458740:MPV458762 MZQ458740:MZR458762 NJM458740:NJN458762 NTI458740:NTJ458762 ODE458740:ODF458762 ONA458740:ONB458762 OWW458740:OWX458762 PGS458740:PGT458762 PQO458740:PQP458762 QAK458740:QAL458762 QKG458740:QKH458762 QUC458740:QUD458762 RDY458740:RDZ458762 RNU458740:RNV458762 RXQ458740:RXR458762 SHM458740:SHN458762 SRI458740:SRJ458762 TBE458740:TBF458762 TLA458740:TLB458762 TUW458740:TUX458762 UES458740:UET458762 UOO458740:UOP458762 UYK458740:UYL458762 VIG458740:VIH458762 VSC458740:VSD458762 WBY458740:WBZ458762 WLU458740:WLV458762 WVQ458740:WVR458762 JE524276:JF524298 TA524276:TB524298 ACW524276:ACX524298 AMS524276:AMT524298 AWO524276:AWP524298 BGK524276:BGL524298 BQG524276:BQH524298 CAC524276:CAD524298 CJY524276:CJZ524298 CTU524276:CTV524298 DDQ524276:DDR524298 DNM524276:DNN524298 DXI524276:DXJ524298 EHE524276:EHF524298 ERA524276:ERB524298 FAW524276:FAX524298 FKS524276:FKT524298 FUO524276:FUP524298 GEK524276:GEL524298 GOG524276:GOH524298 GYC524276:GYD524298 HHY524276:HHZ524298 HRU524276:HRV524298 IBQ524276:IBR524298 ILM524276:ILN524298 IVI524276:IVJ524298 JFE524276:JFF524298 JPA524276:JPB524298 JYW524276:JYX524298 KIS524276:KIT524298 KSO524276:KSP524298 LCK524276:LCL524298 LMG524276:LMH524298 LWC524276:LWD524298 MFY524276:MFZ524298 MPU524276:MPV524298 MZQ524276:MZR524298 NJM524276:NJN524298 NTI524276:NTJ524298 ODE524276:ODF524298 ONA524276:ONB524298 OWW524276:OWX524298 PGS524276:PGT524298 PQO524276:PQP524298 QAK524276:QAL524298 QKG524276:QKH524298 QUC524276:QUD524298 RDY524276:RDZ524298 RNU524276:RNV524298 RXQ524276:RXR524298 SHM524276:SHN524298 SRI524276:SRJ524298 TBE524276:TBF524298 TLA524276:TLB524298 TUW524276:TUX524298 UES524276:UET524298 UOO524276:UOP524298 UYK524276:UYL524298 VIG524276:VIH524298 VSC524276:VSD524298 WBY524276:WBZ524298 WLU524276:WLV524298 WVQ524276:WVR524298 JE589812:JF589834 TA589812:TB589834 ACW589812:ACX589834 AMS589812:AMT589834 AWO589812:AWP589834 BGK589812:BGL589834 BQG589812:BQH589834 CAC589812:CAD589834 CJY589812:CJZ589834 CTU589812:CTV589834 DDQ589812:DDR589834 DNM589812:DNN589834 DXI589812:DXJ589834 EHE589812:EHF589834 ERA589812:ERB589834 FAW589812:FAX589834 FKS589812:FKT589834 FUO589812:FUP589834 GEK589812:GEL589834 GOG589812:GOH589834 GYC589812:GYD589834 HHY589812:HHZ589834 HRU589812:HRV589834 IBQ589812:IBR589834 ILM589812:ILN589834 IVI589812:IVJ589834 JFE589812:JFF589834 JPA589812:JPB589834 JYW589812:JYX589834 KIS589812:KIT589834 KSO589812:KSP589834 LCK589812:LCL589834 LMG589812:LMH589834 LWC589812:LWD589834 MFY589812:MFZ589834 MPU589812:MPV589834 MZQ589812:MZR589834 NJM589812:NJN589834 NTI589812:NTJ589834 ODE589812:ODF589834 ONA589812:ONB589834 OWW589812:OWX589834 PGS589812:PGT589834 PQO589812:PQP589834 QAK589812:QAL589834 QKG589812:QKH589834 QUC589812:QUD589834 RDY589812:RDZ589834 RNU589812:RNV589834 RXQ589812:RXR589834 SHM589812:SHN589834 SRI589812:SRJ589834 TBE589812:TBF589834 TLA589812:TLB589834 TUW589812:TUX589834 UES589812:UET589834 UOO589812:UOP589834 UYK589812:UYL589834 VIG589812:VIH589834 VSC589812:VSD589834 WBY589812:WBZ589834 WLU589812:WLV589834 WVQ589812:WVR589834 JE655348:JF655370 TA655348:TB655370 ACW655348:ACX655370 AMS655348:AMT655370 AWO655348:AWP655370 BGK655348:BGL655370 BQG655348:BQH655370 CAC655348:CAD655370 CJY655348:CJZ655370 CTU655348:CTV655370 DDQ655348:DDR655370 DNM655348:DNN655370 DXI655348:DXJ655370 EHE655348:EHF655370 ERA655348:ERB655370 FAW655348:FAX655370 FKS655348:FKT655370 FUO655348:FUP655370 GEK655348:GEL655370 GOG655348:GOH655370 GYC655348:GYD655370 HHY655348:HHZ655370 HRU655348:HRV655370 IBQ655348:IBR655370 ILM655348:ILN655370 IVI655348:IVJ655370 JFE655348:JFF655370 JPA655348:JPB655370 JYW655348:JYX655370 KIS655348:KIT655370 KSO655348:KSP655370 LCK655348:LCL655370 LMG655348:LMH655370 LWC655348:LWD655370 MFY655348:MFZ655370 MPU655348:MPV655370 MZQ655348:MZR655370 NJM655348:NJN655370 NTI655348:NTJ655370 ODE655348:ODF655370 ONA655348:ONB655370 OWW655348:OWX655370 PGS655348:PGT655370 PQO655348:PQP655370 QAK655348:QAL655370 QKG655348:QKH655370 QUC655348:QUD655370 RDY655348:RDZ655370 RNU655348:RNV655370 RXQ655348:RXR655370 SHM655348:SHN655370 SRI655348:SRJ655370 TBE655348:TBF655370 TLA655348:TLB655370 TUW655348:TUX655370 UES655348:UET655370 UOO655348:UOP655370 UYK655348:UYL655370 VIG655348:VIH655370 VSC655348:VSD655370 WBY655348:WBZ655370 WLU655348:WLV655370 WVQ655348:WVR655370 JE720884:JF720906 TA720884:TB720906 ACW720884:ACX720906 AMS720884:AMT720906 AWO720884:AWP720906 BGK720884:BGL720906 BQG720884:BQH720906 CAC720884:CAD720906 CJY720884:CJZ720906 CTU720884:CTV720906 DDQ720884:DDR720906 DNM720884:DNN720906 DXI720884:DXJ720906 EHE720884:EHF720906 ERA720884:ERB720906 FAW720884:FAX720906 FKS720884:FKT720906 FUO720884:FUP720906 GEK720884:GEL720906 GOG720884:GOH720906 GYC720884:GYD720906 HHY720884:HHZ720906 HRU720884:HRV720906 IBQ720884:IBR720906 ILM720884:ILN720906 IVI720884:IVJ720906 JFE720884:JFF720906 JPA720884:JPB720906 JYW720884:JYX720906 KIS720884:KIT720906 KSO720884:KSP720906 LCK720884:LCL720906 LMG720884:LMH720906 LWC720884:LWD720906 MFY720884:MFZ720906 MPU720884:MPV720906 MZQ720884:MZR720906 NJM720884:NJN720906 NTI720884:NTJ720906 ODE720884:ODF720906 ONA720884:ONB720906 OWW720884:OWX720906 PGS720884:PGT720906 PQO720884:PQP720906 QAK720884:QAL720906 QKG720884:QKH720906 QUC720884:QUD720906 RDY720884:RDZ720906 RNU720884:RNV720906 RXQ720884:RXR720906 SHM720884:SHN720906 SRI720884:SRJ720906 TBE720884:TBF720906 TLA720884:TLB720906 TUW720884:TUX720906 UES720884:UET720906 UOO720884:UOP720906 UYK720884:UYL720906 VIG720884:VIH720906 VSC720884:VSD720906 WBY720884:WBZ720906 WLU720884:WLV720906 WVQ720884:WVR720906 JE786420:JF786442 TA786420:TB786442 ACW786420:ACX786442 AMS786420:AMT786442 AWO786420:AWP786442 BGK786420:BGL786442 BQG786420:BQH786442 CAC786420:CAD786442 CJY786420:CJZ786442 CTU786420:CTV786442 DDQ786420:DDR786442 DNM786420:DNN786442 DXI786420:DXJ786442 EHE786420:EHF786442 ERA786420:ERB786442 FAW786420:FAX786442 FKS786420:FKT786442 FUO786420:FUP786442 GEK786420:GEL786442 GOG786420:GOH786442 GYC786420:GYD786442 HHY786420:HHZ786442 HRU786420:HRV786442 IBQ786420:IBR786442 ILM786420:ILN786442 IVI786420:IVJ786442 JFE786420:JFF786442 JPA786420:JPB786442 JYW786420:JYX786442 KIS786420:KIT786442 KSO786420:KSP786442 LCK786420:LCL786442 LMG786420:LMH786442 LWC786420:LWD786442 MFY786420:MFZ786442 MPU786420:MPV786442 MZQ786420:MZR786442 NJM786420:NJN786442 NTI786420:NTJ786442 ODE786420:ODF786442 ONA786420:ONB786442 OWW786420:OWX786442 PGS786420:PGT786442 PQO786420:PQP786442 QAK786420:QAL786442 QKG786420:QKH786442 QUC786420:QUD786442 RDY786420:RDZ786442 RNU786420:RNV786442 RXQ786420:RXR786442 SHM786420:SHN786442 SRI786420:SRJ786442 TBE786420:TBF786442 TLA786420:TLB786442 TUW786420:TUX786442 UES786420:UET786442 UOO786420:UOP786442 UYK786420:UYL786442 VIG786420:VIH786442 VSC786420:VSD786442 WBY786420:WBZ786442 WLU786420:WLV786442 WVQ786420:WVR786442 JE851956:JF851978 TA851956:TB851978 ACW851956:ACX851978 AMS851956:AMT851978 AWO851956:AWP851978 BGK851956:BGL851978 BQG851956:BQH851978 CAC851956:CAD851978 CJY851956:CJZ851978 CTU851956:CTV851978 DDQ851956:DDR851978 DNM851956:DNN851978 DXI851956:DXJ851978 EHE851956:EHF851978 ERA851956:ERB851978 FAW851956:FAX851978 FKS851956:FKT851978 FUO851956:FUP851978 GEK851956:GEL851978 GOG851956:GOH851978 GYC851956:GYD851978 HHY851956:HHZ851978 HRU851956:HRV851978 IBQ851956:IBR851978 ILM851956:ILN851978 IVI851956:IVJ851978 JFE851956:JFF851978 JPA851956:JPB851978 JYW851956:JYX851978 KIS851956:KIT851978 KSO851956:KSP851978 LCK851956:LCL851978 LMG851956:LMH851978 LWC851956:LWD851978 MFY851956:MFZ851978 MPU851956:MPV851978 MZQ851956:MZR851978 NJM851956:NJN851978 NTI851956:NTJ851978 ODE851956:ODF851978 ONA851956:ONB851978 OWW851956:OWX851978 PGS851956:PGT851978 PQO851956:PQP851978 QAK851956:QAL851978 QKG851956:QKH851978 QUC851956:QUD851978 RDY851956:RDZ851978 RNU851956:RNV851978 RXQ851956:RXR851978 SHM851956:SHN851978 SRI851956:SRJ851978 TBE851956:TBF851978 TLA851956:TLB851978 TUW851956:TUX851978 UES851956:UET851978 UOO851956:UOP851978 UYK851956:UYL851978 VIG851956:VIH851978 VSC851956:VSD851978 WBY851956:WBZ851978 WLU851956:WLV851978 WVQ851956:WVR851978 JE917492:JF917514 TA917492:TB917514 ACW917492:ACX917514 AMS917492:AMT917514 AWO917492:AWP917514 BGK917492:BGL917514 BQG917492:BQH917514 CAC917492:CAD917514 CJY917492:CJZ917514 CTU917492:CTV917514 DDQ917492:DDR917514 DNM917492:DNN917514 DXI917492:DXJ917514 EHE917492:EHF917514 ERA917492:ERB917514 FAW917492:FAX917514 FKS917492:FKT917514 FUO917492:FUP917514 GEK917492:GEL917514 GOG917492:GOH917514 GYC917492:GYD917514 HHY917492:HHZ917514 HRU917492:HRV917514 IBQ917492:IBR917514 ILM917492:ILN917514 IVI917492:IVJ917514 JFE917492:JFF917514 JPA917492:JPB917514 JYW917492:JYX917514 KIS917492:KIT917514 KSO917492:KSP917514 LCK917492:LCL917514 LMG917492:LMH917514 LWC917492:LWD917514 MFY917492:MFZ917514 MPU917492:MPV917514 MZQ917492:MZR917514 NJM917492:NJN917514 NTI917492:NTJ917514 ODE917492:ODF917514 ONA917492:ONB917514 OWW917492:OWX917514 PGS917492:PGT917514 PQO917492:PQP917514 QAK917492:QAL917514 QKG917492:QKH917514 QUC917492:QUD917514 RDY917492:RDZ917514 RNU917492:RNV917514 RXQ917492:RXR917514 SHM917492:SHN917514 SRI917492:SRJ917514 TBE917492:TBF917514 TLA917492:TLB917514 TUW917492:TUX917514 UES917492:UET917514 UOO917492:UOP917514 UYK917492:UYL917514 VIG917492:VIH917514 VSC917492:VSD917514 WBY917492:WBZ917514 WLU917492:WLV917514 WVQ917492:WVR917514 WVV983028:WVV983050 JE983028:JF983050 TA983028:TB983050 ACW983028:ACX983050 AMS983028:AMT983050 AWO983028:AWP983050 BGK983028:BGL983050 BQG983028:BQH983050 CAC983028:CAD983050 CJY983028:CJZ983050 CTU983028:CTV983050 DDQ983028:DDR983050 DNM983028:DNN983050 DXI983028:DXJ983050 EHE983028:EHF983050 ERA983028:ERB983050 FAW983028:FAX983050 FKS983028:FKT983050 FUO983028:FUP983050 GEK983028:GEL983050 GOG983028:GOH983050 GYC983028:GYD983050 HHY983028:HHZ983050 HRU983028:HRV983050 IBQ983028:IBR983050 ILM983028:ILN983050 IVI983028:IVJ983050 JFE983028:JFF983050 JPA983028:JPB983050 JYW983028:JYX983050 KIS983028:KIT983050 KSO983028:KSP983050 LCK983028:LCL983050 LMG983028:LMH983050 LWC983028:LWD983050 MFY983028:MFZ983050 MPU983028:MPV983050 MZQ983028:MZR983050 NJM983028:NJN983050 NTI983028:NTJ983050 ODE983028:ODF983050 ONA983028:ONB983050 OWW983028:OWX983050 PGS983028:PGT983050 PQO983028:PQP983050 QAK983028:QAL983050 QKG983028:QKH983050 QUC983028:QUD983050 RDY983028:RDZ983050 RNU983028:RNV983050 RXQ983028:RXR983050 SHM983028:SHN983050 SRI983028:SRJ983050 TBE983028:TBF983050 TLA983028:TLB983050 TUW983028:TUX983050 UES983028:UET983050 UOO983028:UOP983050 UYK983028:UYL983050 VIG983028:VIH983050 VSC983028:VSD983050 WBY983028:WBZ983050 WLU983028:WLV983050 WVQ983028:WVR983050 C65524:C65546 JB65524:JB65546 SX65524:SX65546 ACT65524:ACT65546 AMP65524:AMP65546 AWL65524:AWL65546 BGH65524:BGH65546 BQD65524:BQD65546 BZZ65524:BZZ65546 CJV65524:CJV65546 CTR65524:CTR65546 DDN65524:DDN65546 DNJ65524:DNJ65546 DXF65524:DXF65546 EHB65524:EHB65546 EQX65524:EQX65546 FAT65524:FAT65546 FKP65524:FKP65546 FUL65524:FUL65546 GEH65524:GEH65546 GOD65524:GOD65546 GXZ65524:GXZ65546 HHV65524:HHV65546 HRR65524:HRR65546 IBN65524:IBN65546 ILJ65524:ILJ65546 IVF65524:IVF65546 JFB65524:JFB65546 JOX65524:JOX65546 JYT65524:JYT65546 KIP65524:KIP65546 KSL65524:KSL65546 LCH65524:LCH65546 LMD65524:LMD65546 LVZ65524:LVZ65546 MFV65524:MFV65546 MPR65524:MPR65546 MZN65524:MZN65546 NJJ65524:NJJ65546 NTF65524:NTF65546 ODB65524:ODB65546 OMX65524:OMX65546 OWT65524:OWT65546 PGP65524:PGP65546 PQL65524:PQL65546 QAH65524:QAH65546 QKD65524:QKD65546 QTZ65524:QTZ65546 RDV65524:RDV65546 RNR65524:RNR65546 RXN65524:RXN65546 SHJ65524:SHJ65546 SRF65524:SRF65546 TBB65524:TBB65546 TKX65524:TKX65546 TUT65524:TUT65546 UEP65524:UEP65546 UOL65524:UOL65546 UYH65524:UYH65546 VID65524:VID65546 VRZ65524:VRZ65546 WBV65524:WBV65546 WLR65524:WLR65546 WVN65524:WVN65546 C131060:C131082 JB131060:JB131082 SX131060:SX131082 ACT131060:ACT131082 AMP131060:AMP131082 AWL131060:AWL131082 BGH131060:BGH131082 BQD131060:BQD131082 BZZ131060:BZZ131082 CJV131060:CJV131082 CTR131060:CTR131082 DDN131060:DDN131082 DNJ131060:DNJ131082 DXF131060:DXF131082 EHB131060:EHB131082 EQX131060:EQX131082 FAT131060:FAT131082 FKP131060:FKP131082 FUL131060:FUL131082 GEH131060:GEH131082 GOD131060:GOD131082 GXZ131060:GXZ131082 HHV131060:HHV131082 HRR131060:HRR131082 IBN131060:IBN131082 ILJ131060:ILJ131082 IVF131060:IVF131082 JFB131060:JFB131082 JOX131060:JOX131082 JYT131060:JYT131082 KIP131060:KIP131082 KSL131060:KSL131082 LCH131060:LCH131082 LMD131060:LMD131082 LVZ131060:LVZ131082 MFV131060:MFV131082 MPR131060:MPR131082 MZN131060:MZN131082 NJJ131060:NJJ131082 NTF131060:NTF131082 ODB131060:ODB131082 OMX131060:OMX131082 OWT131060:OWT131082 PGP131060:PGP131082 PQL131060:PQL131082 QAH131060:QAH131082 QKD131060:QKD131082 QTZ131060:QTZ131082 RDV131060:RDV131082 RNR131060:RNR131082 RXN131060:RXN131082 SHJ131060:SHJ131082 SRF131060:SRF131082 TBB131060:TBB131082 TKX131060:TKX131082 TUT131060:TUT131082 UEP131060:UEP131082 UOL131060:UOL131082 UYH131060:UYH131082 VID131060:VID131082 VRZ131060:VRZ131082 WBV131060:WBV131082 WLR131060:WLR131082 WVN131060:WVN131082 C196596:C196618 JB196596:JB196618 SX196596:SX196618 ACT196596:ACT196618 AMP196596:AMP196618 AWL196596:AWL196618 BGH196596:BGH196618 BQD196596:BQD196618 BZZ196596:BZZ196618 CJV196596:CJV196618 CTR196596:CTR196618 DDN196596:DDN196618 DNJ196596:DNJ196618 DXF196596:DXF196618 EHB196596:EHB196618 EQX196596:EQX196618 FAT196596:FAT196618 FKP196596:FKP196618 FUL196596:FUL196618 GEH196596:GEH196618 GOD196596:GOD196618 GXZ196596:GXZ196618 HHV196596:HHV196618 HRR196596:HRR196618 IBN196596:IBN196618 ILJ196596:ILJ196618 IVF196596:IVF196618 JFB196596:JFB196618 JOX196596:JOX196618 JYT196596:JYT196618 KIP196596:KIP196618 KSL196596:KSL196618 LCH196596:LCH196618 LMD196596:LMD196618 LVZ196596:LVZ196618 MFV196596:MFV196618 MPR196596:MPR196618 MZN196596:MZN196618 NJJ196596:NJJ196618 NTF196596:NTF196618 ODB196596:ODB196618 OMX196596:OMX196618 OWT196596:OWT196618 PGP196596:PGP196618 PQL196596:PQL196618 QAH196596:QAH196618 QKD196596:QKD196618 QTZ196596:QTZ196618 RDV196596:RDV196618 RNR196596:RNR196618 RXN196596:RXN196618 SHJ196596:SHJ196618 SRF196596:SRF196618 TBB196596:TBB196618 TKX196596:TKX196618 TUT196596:TUT196618 UEP196596:UEP196618 UOL196596:UOL196618 UYH196596:UYH196618 VID196596:VID196618 VRZ196596:VRZ196618 WBV196596:WBV196618 WLR196596:WLR196618 WVN196596:WVN196618 C262132:C262154 JB262132:JB262154 SX262132:SX262154 ACT262132:ACT262154 AMP262132:AMP262154 AWL262132:AWL262154 BGH262132:BGH262154 BQD262132:BQD262154 BZZ262132:BZZ262154 CJV262132:CJV262154 CTR262132:CTR262154 DDN262132:DDN262154 DNJ262132:DNJ262154 DXF262132:DXF262154 EHB262132:EHB262154 EQX262132:EQX262154 FAT262132:FAT262154 FKP262132:FKP262154 FUL262132:FUL262154 GEH262132:GEH262154 GOD262132:GOD262154 GXZ262132:GXZ262154 HHV262132:HHV262154 HRR262132:HRR262154 IBN262132:IBN262154 ILJ262132:ILJ262154 IVF262132:IVF262154 JFB262132:JFB262154 JOX262132:JOX262154 JYT262132:JYT262154 KIP262132:KIP262154 KSL262132:KSL262154 LCH262132:LCH262154 LMD262132:LMD262154 LVZ262132:LVZ262154 MFV262132:MFV262154 MPR262132:MPR262154 MZN262132:MZN262154 NJJ262132:NJJ262154 NTF262132:NTF262154 ODB262132:ODB262154 OMX262132:OMX262154 OWT262132:OWT262154 PGP262132:PGP262154 PQL262132:PQL262154 QAH262132:QAH262154 QKD262132:QKD262154 QTZ262132:QTZ262154 RDV262132:RDV262154 RNR262132:RNR262154 RXN262132:RXN262154 SHJ262132:SHJ262154 SRF262132:SRF262154 TBB262132:TBB262154 TKX262132:TKX262154 TUT262132:TUT262154 UEP262132:UEP262154 UOL262132:UOL262154 UYH262132:UYH262154 VID262132:VID262154 VRZ262132:VRZ262154 WBV262132:WBV262154 WLR262132:WLR262154 WVN262132:WVN262154 C327668:C327690 JB327668:JB327690 SX327668:SX327690 ACT327668:ACT327690 AMP327668:AMP327690 AWL327668:AWL327690 BGH327668:BGH327690 BQD327668:BQD327690 BZZ327668:BZZ327690 CJV327668:CJV327690 CTR327668:CTR327690 DDN327668:DDN327690 DNJ327668:DNJ327690 DXF327668:DXF327690 EHB327668:EHB327690 EQX327668:EQX327690 FAT327668:FAT327690 FKP327668:FKP327690 FUL327668:FUL327690 GEH327668:GEH327690 GOD327668:GOD327690 GXZ327668:GXZ327690 HHV327668:HHV327690 HRR327668:HRR327690 IBN327668:IBN327690 ILJ327668:ILJ327690 IVF327668:IVF327690 JFB327668:JFB327690 JOX327668:JOX327690 JYT327668:JYT327690 KIP327668:KIP327690 KSL327668:KSL327690 LCH327668:LCH327690 LMD327668:LMD327690 LVZ327668:LVZ327690 MFV327668:MFV327690 MPR327668:MPR327690 MZN327668:MZN327690 NJJ327668:NJJ327690 NTF327668:NTF327690 ODB327668:ODB327690 OMX327668:OMX327690 OWT327668:OWT327690 PGP327668:PGP327690 PQL327668:PQL327690 QAH327668:QAH327690 QKD327668:QKD327690 QTZ327668:QTZ327690 RDV327668:RDV327690 RNR327668:RNR327690 RXN327668:RXN327690 SHJ327668:SHJ327690 SRF327668:SRF327690 TBB327668:TBB327690 TKX327668:TKX327690 TUT327668:TUT327690 UEP327668:UEP327690 UOL327668:UOL327690 UYH327668:UYH327690 VID327668:VID327690 VRZ327668:VRZ327690 WBV327668:WBV327690 WLR327668:WLR327690 WVN327668:WVN327690 C393204:C393226 JB393204:JB393226 SX393204:SX393226 ACT393204:ACT393226 AMP393204:AMP393226 AWL393204:AWL393226 BGH393204:BGH393226 BQD393204:BQD393226 BZZ393204:BZZ393226 CJV393204:CJV393226 CTR393204:CTR393226 DDN393204:DDN393226 DNJ393204:DNJ393226 DXF393204:DXF393226 EHB393204:EHB393226 EQX393204:EQX393226 FAT393204:FAT393226 FKP393204:FKP393226 FUL393204:FUL393226 GEH393204:GEH393226 GOD393204:GOD393226 GXZ393204:GXZ393226 HHV393204:HHV393226 HRR393204:HRR393226 IBN393204:IBN393226 ILJ393204:ILJ393226 IVF393204:IVF393226 JFB393204:JFB393226 JOX393204:JOX393226 JYT393204:JYT393226 KIP393204:KIP393226 KSL393204:KSL393226 LCH393204:LCH393226 LMD393204:LMD393226 LVZ393204:LVZ393226 MFV393204:MFV393226 MPR393204:MPR393226 MZN393204:MZN393226 NJJ393204:NJJ393226 NTF393204:NTF393226 ODB393204:ODB393226 OMX393204:OMX393226 OWT393204:OWT393226 PGP393204:PGP393226 PQL393204:PQL393226 QAH393204:QAH393226 QKD393204:QKD393226 QTZ393204:QTZ393226 RDV393204:RDV393226 RNR393204:RNR393226 RXN393204:RXN393226 SHJ393204:SHJ393226 SRF393204:SRF393226 TBB393204:TBB393226 TKX393204:TKX393226 TUT393204:TUT393226 UEP393204:UEP393226 UOL393204:UOL393226 UYH393204:UYH393226 VID393204:VID393226 VRZ393204:VRZ393226 WBV393204:WBV393226 WLR393204:WLR393226 WVN393204:WVN393226 C458740:C458762 JB458740:JB458762 SX458740:SX458762 ACT458740:ACT458762 AMP458740:AMP458762 AWL458740:AWL458762 BGH458740:BGH458762 BQD458740:BQD458762 BZZ458740:BZZ458762 CJV458740:CJV458762 CTR458740:CTR458762 DDN458740:DDN458762 DNJ458740:DNJ458762 DXF458740:DXF458762 EHB458740:EHB458762 EQX458740:EQX458762 FAT458740:FAT458762 FKP458740:FKP458762 FUL458740:FUL458762 GEH458740:GEH458762 GOD458740:GOD458762 GXZ458740:GXZ458762 HHV458740:HHV458762 HRR458740:HRR458762 IBN458740:IBN458762 ILJ458740:ILJ458762 IVF458740:IVF458762 JFB458740:JFB458762 JOX458740:JOX458762 JYT458740:JYT458762 KIP458740:KIP458762 KSL458740:KSL458762 LCH458740:LCH458762 LMD458740:LMD458762 LVZ458740:LVZ458762 MFV458740:MFV458762 MPR458740:MPR458762 MZN458740:MZN458762 NJJ458740:NJJ458762 NTF458740:NTF458762 ODB458740:ODB458762 OMX458740:OMX458762 OWT458740:OWT458762 PGP458740:PGP458762 PQL458740:PQL458762 QAH458740:QAH458762 QKD458740:QKD458762 QTZ458740:QTZ458762 RDV458740:RDV458762 RNR458740:RNR458762 RXN458740:RXN458762 SHJ458740:SHJ458762 SRF458740:SRF458762 TBB458740:TBB458762 TKX458740:TKX458762 TUT458740:TUT458762 UEP458740:UEP458762 UOL458740:UOL458762 UYH458740:UYH458762 VID458740:VID458762 VRZ458740:VRZ458762 WBV458740:WBV458762 WLR458740:WLR458762 WVN458740:WVN458762 C524276:C524298 JB524276:JB524298 SX524276:SX524298 ACT524276:ACT524298 AMP524276:AMP524298 AWL524276:AWL524298 BGH524276:BGH524298 BQD524276:BQD524298 BZZ524276:BZZ524298 CJV524276:CJV524298 CTR524276:CTR524298 DDN524276:DDN524298 DNJ524276:DNJ524298 DXF524276:DXF524298 EHB524276:EHB524298 EQX524276:EQX524298 FAT524276:FAT524298 FKP524276:FKP524298 FUL524276:FUL524298 GEH524276:GEH524298 GOD524276:GOD524298 GXZ524276:GXZ524298 HHV524276:HHV524298 HRR524276:HRR524298 IBN524276:IBN524298 ILJ524276:ILJ524298 IVF524276:IVF524298 JFB524276:JFB524298 JOX524276:JOX524298 JYT524276:JYT524298 KIP524276:KIP524298 KSL524276:KSL524298 LCH524276:LCH524298 LMD524276:LMD524298 LVZ524276:LVZ524298 MFV524276:MFV524298 MPR524276:MPR524298 MZN524276:MZN524298 NJJ524276:NJJ524298 NTF524276:NTF524298 ODB524276:ODB524298 OMX524276:OMX524298 OWT524276:OWT524298 PGP524276:PGP524298 PQL524276:PQL524298 QAH524276:QAH524298 QKD524276:QKD524298 QTZ524276:QTZ524298 RDV524276:RDV524298 RNR524276:RNR524298 RXN524276:RXN524298 SHJ524276:SHJ524298 SRF524276:SRF524298 TBB524276:TBB524298 TKX524276:TKX524298 TUT524276:TUT524298 UEP524276:UEP524298 UOL524276:UOL524298 UYH524276:UYH524298 VID524276:VID524298 VRZ524276:VRZ524298 WBV524276:WBV524298 WLR524276:WLR524298 WVN524276:WVN524298 C589812:C589834 JB589812:JB589834 SX589812:SX589834 ACT589812:ACT589834 AMP589812:AMP589834 AWL589812:AWL589834 BGH589812:BGH589834 BQD589812:BQD589834 BZZ589812:BZZ589834 CJV589812:CJV589834 CTR589812:CTR589834 DDN589812:DDN589834 DNJ589812:DNJ589834 DXF589812:DXF589834 EHB589812:EHB589834 EQX589812:EQX589834 FAT589812:FAT589834 FKP589812:FKP589834 FUL589812:FUL589834 GEH589812:GEH589834 GOD589812:GOD589834 GXZ589812:GXZ589834 HHV589812:HHV589834 HRR589812:HRR589834 IBN589812:IBN589834 ILJ589812:ILJ589834 IVF589812:IVF589834 JFB589812:JFB589834 JOX589812:JOX589834 JYT589812:JYT589834 KIP589812:KIP589834 KSL589812:KSL589834 LCH589812:LCH589834 LMD589812:LMD589834 LVZ589812:LVZ589834 MFV589812:MFV589834 MPR589812:MPR589834 MZN589812:MZN589834 NJJ589812:NJJ589834 NTF589812:NTF589834 ODB589812:ODB589834 OMX589812:OMX589834 OWT589812:OWT589834 PGP589812:PGP589834 PQL589812:PQL589834 QAH589812:QAH589834 QKD589812:QKD589834 QTZ589812:QTZ589834 RDV589812:RDV589834 RNR589812:RNR589834 RXN589812:RXN589834 SHJ589812:SHJ589834 SRF589812:SRF589834 TBB589812:TBB589834 TKX589812:TKX589834 TUT589812:TUT589834 UEP589812:UEP589834 UOL589812:UOL589834 UYH589812:UYH589834 VID589812:VID589834 VRZ589812:VRZ589834 WBV589812:WBV589834 WLR589812:WLR589834 WVN589812:WVN589834 C655348:C655370 JB655348:JB655370 SX655348:SX655370 ACT655348:ACT655370 AMP655348:AMP655370 AWL655348:AWL655370 BGH655348:BGH655370 BQD655348:BQD655370 BZZ655348:BZZ655370 CJV655348:CJV655370 CTR655348:CTR655370 DDN655348:DDN655370 DNJ655348:DNJ655370 DXF655348:DXF655370 EHB655348:EHB655370 EQX655348:EQX655370 FAT655348:FAT655370 FKP655348:FKP655370 FUL655348:FUL655370 GEH655348:GEH655370 GOD655348:GOD655370 GXZ655348:GXZ655370 HHV655348:HHV655370 HRR655348:HRR655370 IBN655348:IBN655370 ILJ655348:ILJ655370 IVF655348:IVF655370 JFB655348:JFB655370 JOX655348:JOX655370 JYT655348:JYT655370 KIP655348:KIP655370 KSL655348:KSL655370 LCH655348:LCH655370 LMD655348:LMD655370 LVZ655348:LVZ655370 MFV655348:MFV655370 MPR655348:MPR655370 MZN655348:MZN655370 NJJ655348:NJJ655370 NTF655348:NTF655370 ODB655348:ODB655370 OMX655348:OMX655370 OWT655348:OWT655370 PGP655348:PGP655370 PQL655348:PQL655370 QAH655348:QAH655370 QKD655348:QKD655370 QTZ655348:QTZ655370 RDV655348:RDV655370 RNR655348:RNR655370 RXN655348:RXN655370 SHJ655348:SHJ655370 SRF655348:SRF655370 TBB655348:TBB655370 TKX655348:TKX655370 TUT655348:TUT655370 UEP655348:UEP655370 UOL655348:UOL655370 UYH655348:UYH655370 VID655348:VID655370 VRZ655348:VRZ655370 WBV655348:WBV655370 WLR655348:WLR655370 WVN655348:WVN655370 C720884:C720906 JB720884:JB720906 SX720884:SX720906 ACT720884:ACT720906 AMP720884:AMP720906 AWL720884:AWL720906 BGH720884:BGH720906 BQD720884:BQD720906 BZZ720884:BZZ720906 CJV720884:CJV720906 CTR720884:CTR720906 DDN720884:DDN720906 DNJ720884:DNJ720906 DXF720884:DXF720906 EHB720884:EHB720906 EQX720884:EQX720906 FAT720884:FAT720906 FKP720884:FKP720906 FUL720884:FUL720906 GEH720884:GEH720906 GOD720884:GOD720906 GXZ720884:GXZ720906 HHV720884:HHV720906 HRR720884:HRR720906 IBN720884:IBN720906 ILJ720884:ILJ720906 IVF720884:IVF720906 JFB720884:JFB720906 JOX720884:JOX720906 JYT720884:JYT720906 KIP720884:KIP720906 KSL720884:KSL720906 LCH720884:LCH720906 LMD720884:LMD720906 LVZ720884:LVZ720906 MFV720884:MFV720906 MPR720884:MPR720906 MZN720884:MZN720906 NJJ720884:NJJ720906 NTF720884:NTF720906 ODB720884:ODB720906 OMX720884:OMX720906 OWT720884:OWT720906 PGP720884:PGP720906 PQL720884:PQL720906 QAH720884:QAH720906 QKD720884:QKD720906 QTZ720884:QTZ720906 RDV720884:RDV720906 RNR720884:RNR720906 RXN720884:RXN720906 SHJ720884:SHJ720906 SRF720884:SRF720906 TBB720884:TBB720906 TKX720884:TKX720906 TUT720884:TUT720906 UEP720884:UEP720906 UOL720884:UOL720906 UYH720884:UYH720906 VID720884:VID720906 VRZ720884:VRZ720906 WBV720884:WBV720906 WLR720884:WLR720906 WVN720884:WVN720906 C786420:C786442 JB786420:JB786442 SX786420:SX786442 ACT786420:ACT786442 AMP786420:AMP786442 AWL786420:AWL786442 BGH786420:BGH786442 BQD786420:BQD786442 BZZ786420:BZZ786442 CJV786420:CJV786442 CTR786420:CTR786442 DDN786420:DDN786442 DNJ786420:DNJ786442 DXF786420:DXF786442 EHB786420:EHB786442 EQX786420:EQX786442 FAT786420:FAT786442 FKP786420:FKP786442 FUL786420:FUL786442 GEH786420:GEH786442 GOD786420:GOD786442 GXZ786420:GXZ786442 HHV786420:HHV786442 HRR786420:HRR786442 IBN786420:IBN786442 ILJ786420:ILJ786442 IVF786420:IVF786442 JFB786420:JFB786442 JOX786420:JOX786442 JYT786420:JYT786442 KIP786420:KIP786442 KSL786420:KSL786442 LCH786420:LCH786442 LMD786420:LMD786442 LVZ786420:LVZ786442 MFV786420:MFV786442 MPR786420:MPR786442 MZN786420:MZN786442 NJJ786420:NJJ786442 NTF786420:NTF786442 ODB786420:ODB786442 OMX786420:OMX786442 OWT786420:OWT786442 PGP786420:PGP786442 PQL786420:PQL786442 QAH786420:QAH786442 QKD786420:QKD786442 QTZ786420:QTZ786442 RDV786420:RDV786442 RNR786420:RNR786442 RXN786420:RXN786442 SHJ786420:SHJ786442 SRF786420:SRF786442 TBB786420:TBB786442 TKX786420:TKX786442 TUT786420:TUT786442 UEP786420:UEP786442 UOL786420:UOL786442 UYH786420:UYH786442 VID786420:VID786442 VRZ786420:VRZ786442 WBV786420:WBV786442 WLR786420:WLR786442 WVN786420:WVN786442 C851956:C851978 JB851956:JB851978 SX851956:SX851978 ACT851956:ACT851978 AMP851956:AMP851978 AWL851956:AWL851978 BGH851956:BGH851978 BQD851956:BQD851978 BZZ851956:BZZ851978 CJV851956:CJV851978 CTR851956:CTR851978 DDN851956:DDN851978 DNJ851956:DNJ851978 DXF851956:DXF851978 EHB851956:EHB851978 EQX851956:EQX851978 FAT851956:FAT851978 FKP851956:FKP851978 FUL851956:FUL851978 GEH851956:GEH851978 GOD851956:GOD851978 GXZ851956:GXZ851978 HHV851956:HHV851978 HRR851956:HRR851978 IBN851956:IBN851978 ILJ851956:ILJ851978 IVF851956:IVF851978 JFB851956:JFB851978 JOX851956:JOX851978 JYT851956:JYT851978 KIP851956:KIP851978 KSL851956:KSL851978 LCH851956:LCH851978 LMD851956:LMD851978 LVZ851956:LVZ851978 MFV851956:MFV851978 MPR851956:MPR851978 MZN851956:MZN851978 NJJ851956:NJJ851978 NTF851956:NTF851978 ODB851956:ODB851978 OMX851956:OMX851978 OWT851956:OWT851978 PGP851956:PGP851978 PQL851956:PQL851978 QAH851956:QAH851978 QKD851956:QKD851978 QTZ851956:QTZ851978 RDV851956:RDV851978 RNR851956:RNR851978 RXN851956:RXN851978 SHJ851956:SHJ851978 SRF851956:SRF851978 TBB851956:TBB851978 TKX851956:TKX851978 TUT851956:TUT851978 UEP851956:UEP851978 UOL851956:UOL851978 UYH851956:UYH851978 VID851956:VID851978 VRZ851956:VRZ851978 WBV851956:WBV851978 WLR851956:WLR851978 WVN851956:WVN851978 C917492:C917514 JB917492:JB917514 SX917492:SX917514 ACT917492:ACT917514 AMP917492:AMP917514 AWL917492:AWL917514 BGH917492:BGH917514 BQD917492:BQD917514 BZZ917492:BZZ917514 CJV917492:CJV917514 CTR917492:CTR917514 DDN917492:DDN917514 DNJ917492:DNJ917514 DXF917492:DXF917514 EHB917492:EHB917514 EQX917492:EQX917514 FAT917492:FAT917514 FKP917492:FKP917514 FUL917492:FUL917514 GEH917492:GEH917514 GOD917492:GOD917514 GXZ917492:GXZ917514 HHV917492:HHV917514 HRR917492:HRR917514 IBN917492:IBN917514 ILJ917492:ILJ917514 IVF917492:IVF917514 JFB917492:JFB917514 JOX917492:JOX917514 JYT917492:JYT917514 KIP917492:KIP917514 KSL917492:KSL917514 LCH917492:LCH917514 LMD917492:LMD917514 LVZ917492:LVZ917514 MFV917492:MFV917514 MPR917492:MPR917514 MZN917492:MZN917514 NJJ917492:NJJ917514 NTF917492:NTF917514 ODB917492:ODB917514 OMX917492:OMX917514 OWT917492:OWT917514 PGP917492:PGP917514 PQL917492:PQL917514 QAH917492:QAH917514 QKD917492:QKD917514 QTZ917492:QTZ917514 RDV917492:RDV917514 RNR917492:RNR917514 RXN917492:RXN917514 SHJ917492:SHJ917514 SRF917492:SRF917514 TBB917492:TBB917514 TKX917492:TKX917514 TUT917492:TUT917514 UEP917492:UEP917514 UOL917492:UOL917514 UYH917492:UYH917514 VID917492:VID917514 VRZ917492:VRZ917514 WBV917492:WBV917514 WLR917492:WLR917514 WVN917492:WVN917514 C983028:C983050 JB983028:JB983050 SX983028:SX983050 ACT983028:ACT983050 AMP983028:AMP983050 AWL983028:AWL983050 BGH983028:BGH983050 BQD983028:BQD983050 BZZ983028:BZZ983050 CJV983028:CJV983050 CTR983028:CTR983050 DDN983028:DDN983050 DNJ983028:DNJ983050 DXF983028:DXF983050 EHB983028:EHB983050 EQX983028:EQX983050 FAT983028:FAT983050 FKP983028:FKP983050 FUL983028:FUL983050 GEH983028:GEH983050 GOD983028:GOD983050 GXZ983028:GXZ983050 HHV983028:HHV983050 HRR983028:HRR983050 IBN983028:IBN983050 ILJ983028:ILJ983050 IVF983028:IVF983050 JFB983028:JFB983050 JOX983028:JOX983050 JYT983028:JYT983050 KIP983028:KIP983050 KSL983028:KSL983050 LCH983028:LCH983050 LMD983028:LMD983050 LVZ983028:LVZ983050 MFV983028:MFV983050 MPR983028:MPR983050 MZN983028:MZN983050 NJJ983028:NJJ983050 NTF983028:NTF983050 ODB983028:ODB983050 OMX983028:OMX983050 OWT983028:OWT983050 PGP983028:PGP983050 PQL983028:PQL983050 QAH983028:QAH983050 QKD983028:QKD983050 QTZ983028:QTZ983050 RDV983028:RDV983050 RNR983028:RNR983050 RXN983028:RXN983050 SHJ983028:SHJ983050 SRF983028:SRF983050 TBB983028:TBB983050 TKX983028:TKX983050 TUT983028:TUT983050 UEP983028:UEP983050 UOL983028:UOL983050 UYH983028:UYH983050 VID983028:VID983050 VRZ983028:VRZ983050 WBV983028:WBV983050 WLR983028:WLR983050 WVN983028:WVN983050 N65524:N65546 JJ65524:JJ65546 TF65524:TF65546 ADB65524:ADB65546 AMX65524:AMX65546 AWT65524:AWT65546 BGP65524:BGP65546 BQL65524:BQL65546 CAH65524:CAH65546 CKD65524:CKD65546 CTZ65524:CTZ65546 DDV65524:DDV65546 DNR65524:DNR65546 DXN65524:DXN65546 EHJ65524:EHJ65546 ERF65524:ERF65546 FBB65524:FBB65546 FKX65524:FKX65546 FUT65524:FUT65546 GEP65524:GEP65546 GOL65524:GOL65546 GYH65524:GYH65546 HID65524:HID65546 HRZ65524:HRZ65546 IBV65524:IBV65546 ILR65524:ILR65546 IVN65524:IVN65546 JFJ65524:JFJ65546 JPF65524:JPF65546 JZB65524:JZB65546 KIX65524:KIX65546 KST65524:KST65546 LCP65524:LCP65546 LML65524:LML65546 LWH65524:LWH65546 MGD65524:MGD65546 MPZ65524:MPZ65546 MZV65524:MZV65546 NJR65524:NJR65546 NTN65524:NTN65546 ODJ65524:ODJ65546 ONF65524:ONF65546 OXB65524:OXB65546 PGX65524:PGX65546 PQT65524:PQT65546 QAP65524:QAP65546 QKL65524:QKL65546 QUH65524:QUH65546 RED65524:RED65546 RNZ65524:RNZ65546 RXV65524:RXV65546 SHR65524:SHR65546 SRN65524:SRN65546 TBJ65524:TBJ65546 TLF65524:TLF65546 TVB65524:TVB65546 UEX65524:UEX65546 UOT65524:UOT65546 UYP65524:UYP65546 VIL65524:VIL65546 VSH65524:VSH65546 WCD65524:WCD65546 WLZ65524:WLZ65546 WVV65524:WVV65546 N131060:N131082 JJ131060:JJ131082 TF131060:TF131082 ADB131060:ADB131082 AMX131060:AMX131082 AWT131060:AWT131082 BGP131060:BGP131082 BQL131060:BQL131082 CAH131060:CAH131082 CKD131060:CKD131082 CTZ131060:CTZ131082 DDV131060:DDV131082 DNR131060:DNR131082 DXN131060:DXN131082 EHJ131060:EHJ131082 ERF131060:ERF131082 FBB131060:FBB131082 FKX131060:FKX131082 FUT131060:FUT131082 GEP131060:GEP131082 GOL131060:GOL131082 GYH131060:GYH131082 HID131060:HID131082 HRZ131060:HRZ131082 IBV131060:IBV131082 ILR131060:ILR131082 IVN131060:IVN131082 JFJ131060:JFJ131082 JPF131060:JPF131082 JZB131060:JZB131082 KIX131060:KIX131082 KST131060:KST131082 LCP131060:LCP131082 LML131060:LML131082 LWH131060:LWH131082 MGD131060:MGD131082 MPZ131060:MPZ131082 MZV131060:MZV131082 NJR131060:NJR131082 NTN131060:NTN131082 ODJ131060:ODJ131082 ONF131060:ONF131082 OXB131060:OXB131082 PGX131060:PGX131082 PQT131060:PQT131082 QAP131060:QAP131082 QKL131060:QKL131082 QUH131060:QUH131082 RED131060:RED131082 RNZ131060:RNZ131082 RXV131060:RXV131082 SHR131060:SHR131082 SRN131060:SRN131082 TBJ131060:TBJ131082 TLF131060:TLF131082 TVB131060:TVB131082 UEX131060:UEX131082 UOT131060:UOT131082 UYP131060:UYP131082 VIL131060:VIL131082 VSH131060:VSH131082 WCD131060:WCD131082 WLZ131060:WLZ131082 WVV131060:WVV131082 N196596:N196618 JJ196596:JJ196618 TF196596:TF196618 ADB196596:ADB196618 AMX196596:AMX196618 AWT196596:AWT196618 BGP196596:BGP196618 BQL196596:BQL196618 CAH196596:CAH196618 CKD196596:CKD196618 CTZ196596:CTZ196618 DDV196596:DDV196618 DNR196596:DNR196618 DXN196596:DXN196618 EHJ196596:EHJ196618 ERF196596:ERF196618 FBB196596:FBB196618 FKX196596:FKX196618 FUT196596:FUT196618 GEP196596:GEP196618 GOL196596:GOL196618 GYH196596:GYH196618 HID196596:HID196618 HRZ196596:HRZ196618 IBV196596:IBV196618 ILR196596:ILR196618 IVN196596:IVN196618 JFJ196596:JFJ196618 JPF196596:JPF196618 JZB196596:JZB196618 KIX196596:KIX196618 KST196596:KST196618 LCP196596:LCP196618 LML196596:LML196618 LWH196596:LWH196618 MGD196596:MGD196618 MPZ196596:MPZ196618 MZV196596:MZV196618 NJR196596:NJR196618 NTN196596:NTN196618 ODJ196596:ODJ196618 ONF196596:ONF196618 OXB196596:OXB196618 PGX196596:PGX196618 PQT196596:PQT196618 QAP196596:QAP196618 QKL196596:QKL196618 QUH196596:QUH196618 RED196596:RED196618 RNZ196596:RNZ196618 RXV196596:RXV196618 SHR196596:SHR196618 SRN196596:SRN196618 TBJ196596:TBJ196618 TLF196596:TLF196618 TVB196596:TVB196618 UEX196596:UEX196618 UOT196596:UOT196618 UYP196596:UYP196618 VIL196596:VIL196618 VSH196596:VSH196618 WCD196596:WCD196618 WLZ196596:WLZ196618 WVV196596:WVV196618 N262132:N262154 JJ262132:JJ262154 TF262132:TF262154 ADB262132:ADB262154 AMX262132:AMX262154 AWT262132:AWT262154 BGP262132:BGP262154 BQL262132:BQL262154 CAH262132:CAH262154 CKD262132:CKD262154 CTZ262132:CTZ262154 DDV262132:DDV262154 DNR262132:DNR262154 DXN262132:DXN262154 EHJ262132:EHJ262154 ERF262132:ERF262154 FBB262132:FBB262154 FKX262132:FKX262154 FUT262132:FUT262154 GEP262132:GEP262154 GOL262132:GOL262154 GYH262132:GYH262154 HID262132:HID262154 HRZ262132:HRZ262154 IBV262132:IBV262154 ILR262132:ILR262154 IVN262132:IVN262154 JFJ262132:JFJ262154 JPF262132:JPF262154 JZB262132:JZB262154 KIX262132:KIX262154 KST262132:KST262154 LCP262132:LCP262154 LML262132:LML262154 LWH262132:LWH262154 MGD262132:MGD262154 MPZ262132:MPZ262154 MZV262132:MZV262154 NJR262132:NJR262154 NTN262132:NTN262154 ODJ262132:ODJ262154 ONF262132:ONF262154 OXB262132:OXB262154 PGX262132:PGX262154 PQT262132:PQT262154 QAP262132:QAP262154 QKL262132:QKL262154 QUH262132:QUH262154 RED262132:RED262154 RNZ262132:RNZ262154 RXV262132:RXV262154 SHR262132:SHR262154 SRN262132:SRN262154 TBJ262132:TBJ262154 TLF262132:TLF262154 TVB262132:TVB262154 UEX262132:UEX262154 UOT262132:UOT262154 UYP262132:UYP262154 VIL262132:VIL262154 VSH262132:VSH262154 WCD262132:WCD262154 WLZ262132:WLZ262154 WVV262132:WVV262154 N327668:N327690 JJ327668:JJ327690 TF327668:TF327690 ADB327668:ADB327690 AMX327668:AMX327690 AWT327668:AWT327690 BGP327668:BGP327690 BQL327668:BQL327690 CAH327668:CAH327690 CKD327668:CKD327690 CTZ327668:CTZ327690 DDV327668:DDV327690 DNR327668:DNR327690 DXN327668:DXN327690 EHJ327668:EHJ327690 ERF327668:ERF327690 FBB327668:FBB327690 FKX327668:FKX327690 FUT327668:FUT327690 GEP327668:GEP327690 GOL327668:GOL327690 GYH327668:GYH327690 HID327668:HID327690 HRZ327668:HRZ327690 IBV327668:IBV327690 ILR327668:ILR327690 IVN327668:IVN327690 JFJ327668:JFJ327690 JPF327668:JPF327690 JZB327668:JZB327690 KIX327668:KIX327690 KST327668:KST327690 LCP327668:LCP327690 LML327668:LML327690 LWH327668:LWH327690 MGD327668:MGD327690 MPZ327668:MPZ327690 MZV327668:MZV327690 NJR327668:NJR327690 NTN327668:NTN327690 ODJ327668:ODJ327690 ONF327668:ONF327690 OXB327668:OXB327690 PGX327668:PGX327690 PQT327668:PQT327690 QAP327668:QAP327690 QKL327668:QKL327690 QUH327668:QUH327690 RED327668:RED327690 RNZ327668:RNZ327690 RXV327668:RXV327690 SHR327668:SHR327690 SRN327668:SRN327690 TBJ327668:TBJ327690 TLF327668:TLF327690 TVB327668:TVB327690 UEX327668:UEX327690 UOT327668:UOT327690 UYP327668:UYP327690 VIL327668:VIL327690 VSH327668:VSH327690 WCD327668:WCD327690 WLZ327668:WLZ327690 WVV327668:WVV327690 N393204:N393226 JJ393204:JJ393226 TF393204:TF393226 ADB393204:ADB393226 AMX393204:AMX393226 AWT393204:AWT393226 BGP393204:BGP393226 BQL393204:BQL393226 CAH393204:CAH393226 CKD393204:CKD393226 CTZ393204:CTZ393226 DDV393204:DDV393226 DNR393204:DNR393226 DXN393204:DXN393226 EHJ393204:EHJ393226 ERF393204:ERF393226 FBB393204:FBB393226 FKX393204:FKX393226 FUT393204:FUT393226 GEP393204:GEP393226 GOL393204:GOL393226 GYH393204:GYH393226 HID393204:HID393226 HRZ393204:HRZ393226 IBV393204:IBV393226 ILR393204:ILR393226 IVN393204:IVN393226 JFJ393204:JFJ393226 JPF393204:JPF393226 JZB393204:JZB393226 KIX393204:KIX393226 KST393204:KST393226 LCP393204:LCP393226 LML393204:LML393226 LWH393204:LWH393226 MGD393204:MGD393226 MPZ393204:MPZ393226 MZV393204:MZV393226 NJR393204:NJR393226 NTN393204:NTN393226 ODJ393204:ODJ393226 ONF393204:ONF393226 OXB393204:OXB393226 PGX393204:PGX393226 PQT393204:PQT393226 QAP393204:QAP393226 QKL393204:QKL393226 QUH393204:QUH393226 RED393204:RED393226 RNZ393204:RNZ393226 RXV393204:RXV393226 SHR393204:SHR393226 SRN393204:SRN393226 TBJ393204:TBJ393226 TLF393204:TLF393226 TVB393204:TVB393226 UEX393204:UEX393226 UOT393204:UOT393226 UYP393204:UYP393226 VIL393204:VIL393226 VSH393204:VSH393226 WCD393204:WCD393226 WLZ393204:WLZ393226 WVV393204:WVV393226 N458740:N458762 JJ458740:JJ458762 TF458740:TF458762 ADB458740:ADB458762 AMX458740:AMX458762 AWT458740:AWT458762 BGP458740:BGP458762 BQL458740:BQL458762 CAH458740:CAH458762 CKD458740:CKD458762 CTZ458740:CTZ458762 DDV458740:DDV458762 DNR458740:DNR458762 DXN458740:DXN458762 EHJ458740:EHJ458762 ERF458740:ERF458762 FBB458740:FBB458762 FKX458740:FKX458762 FUT458740:FUT458762 GEP458740:GEP458762 GOL458740:GOL458762 GYH458740:GYH458762 HID458740:HID458762 HRZ458740:HRZ458762 IBV458740:IBV458762 ILR458740:ILR458762 IVN458740:IVN458762 JFJ458740:JFJ458762 JPF458740:JPF458762 JZB458740:JZB458762 KIX458740:KIX458762 KST458740:KST458762 LCP458740:LCP458762 LML458740:LML458762 LWH458740:LWH458762 MGD458740:MGD458762 MPZ458740:MPZ458762 MZV458740:MZV458762 NJR458740:NJR458762 NTN458740:NTN458762 ODJ458740:ODJ458762 ONF458740:ONF458762 OXB458740:OXB458762 PGX458740:PGX458762 PQT458740:PQT458762 QAP458740:QAP458762 QKL458740:QKL458762 QUH458740:QUH458762 RED458740:RED458762 RNZ458740:RNZ458762 RXV458740:RXV458762 SHR458740:SHR458762 SRN458740:SRN458762 TBJ458740:TBJ458762 TLF458740:TLF458762 TVB458740:TVB458762 UEX458740:UEX458762 UOT458740:UOT458762 UYP458740:UYP458762 VIL458740:VIL458762 VSH458740:VSH458762 WCD458740:WCD458762 WLZ458740:WLZ458762 WVV458740:WVV458762 N524276:N524298 JJ524276:JJ524298 TF524276:TF524298 ADB524276:ADB524298 AMX524276:AMX524298 AWT524276:AWT524298 BGP524276:BGP524298 BQL524276:BQL524298 CAH524276:CAH524298 CKD524276:CKD524298 CTZ524276:CTZ524298 DDV524276:DDV524298 DNR524276:DNR524298 DXN524276:DXN524298 EHJ524276:EHJ524298 ERF524276:ERF524298 FBB524276:FBB524298 FKX524276:FKX524298 FUT524276:FUT524298 GEP524276:GEP524298 GOL524276:GOL524298 GYH524276:GYH524298 HID524276:HID524298 HRZ524276:HRZ524298 IBV524276:IBV524298 ILR524276:ILR524298 IVN524276:IVN524298 JFJ524276:JFJ524298 JPF524276:JPF524298 JZB524276:JZB524298 KIX524276:KIX524298 KST524276:KST524298 LCP524276:LCP524298 LML524276:LML524298 LWH524276:LWH524298 MGD524276:MGD524298 MPZ524276:MPZ524298 MZV524276:MZV524298 NJR524276:NJR524298 NTN524276:NTN524298 ODJ524276:ODJ524298 ONF524276:ONF524298 OXB524276:OXB524298 PGX524276:PGX524298 PQT524276:PQT524298 QAP524276:QAP524298 QKL524276:QKL524298 QUH524276:QUH524298 RED524276:RED524298 RNZ524276:RNZ524298 RXV524276:RXV524298 SHR524276:SHR524298 SRN524276:SRN524298 TBJ524276:TBJ524298 TLF524276:TLF524298 TVB524276:TVB524298 UEX524276:UEX524298 UOT524276:UOT524298 UYP524276:UYP524298 VIL524276:VIL524298 VSH524276:VSH524298 WCD524276:WCD524298 WLZ524276:WLZ524298 WVV524276:WVV524298 N589812:N589834 JJ589812:JJ589834 TF589812:TF589834 ADB589812:ADB589834 AMX589812:AMX589834 AWT589812:AWT589834 BGP589812:BGP589834 BQL589812:BQL589834 CAH589812:CAH589834 CKD589812:CKD589834 CTZ589812:CTZ589834 DDV589812:DDV589834 DNR589812:DNR589834 DXN589812:DXN589834 EHJ589812:EHJ589834 ERF589812:ERF589834 FBB589812:FBB589834 FKX589812:FKX589834 FUT589812:FUT589834 GEP589812:GEP589834 GOL589812:GOL589834 GYH589812:GYH589834 HID589812:HID589834 HRZ589812:HRZ589834 IBV589812:IBV589834 ILR589812:ILR589834 IVN589812:IVN589834 JFJ589812:JFJ589834 JPF589812:JPF589834 JZB589812:JZB589834 KIX589812:KIX589834 KST589812:KST589834 LCP589812:LCP589834 LML589812:LML589834 LWH589812:LWH589834 MGD589812:MGD589834 MPZ589812:MPZ589834 MZV589812:MZV589834 NJR589812:NJR589834 NTN589812:NTN589834 ODJ589812:ODJ589834 ONF589812:ONF589834 OXB589812:OXB589834 PGX589812:PGX589834 PQT589812:PQT589834 QAP589812:QAP589834 QKL589812:QKL589834 QUH589812:QUH589834 RED589812:RED589834 RNZ589812:RNZ589834 RXV589812:RXV589834 SHR589812:SHR589834 SRN589812:SRN589834 TBJ589812:TBJ589834 TLF589812:TLF589834 TVB589812:TVB589834 UEX589812:UEX589834 UOT589812:UOT589834 UYP589812:UYP589834 VIL589812:VIL589834 VSH589812:VSH589834 WCD589812:WCD589834 WLZ589812:WLZ589834 WVV589812:WVV589834 N655348:N655370 JJ655348:JJ655370 TF655348:TF655370 ADB655348:ADB655370 AMX655348:AMX655370 AWT655348:AWT655370 BGP655348:BGP655370 BQL655348:BQL655370 CAH655348:CAH655370 CKD655348:CKD655370 CTZ655348:CTZ655370 DDV655348:DDV655370 DNR655348:DNR655370 DXN655348:DXN655370 EHJ655348:EHJ655370 ERF655348:ERF655370 FBB655348:FBB655370 FKX655348:FKX655370 FUT655348:FUT655370 GEP655348:GEP655370 GOL655348:GOL655370 GYH655348:GYH655370 HID655348:HID655370 HRZ655348:HRZ655370 IBV655348:IBV655370 ILR655348:ILR655370 IVN655348:IVN655370 JFJ655348:JFJ655370 JPF655348:JPF655370 JZB655348:JZB655370 KIX655348:KIX655370 KST655348:KST655370 LCP655348:LCP655370 LML655348:LML655370 LWH655348:LWH655370 MGD655348:MGD655370 MPZ655348:MPZ655370 MZV655348:MZV655370 NJR655348:NJR655370 NTN655348:NTN655370 ODJ655348:ODJ655370 ONF655348:ONF655370 OXB655348:OXB655370 PGX655348:PGX655370 PQT655348:PQT655370 QAP655348:QAP655370 QKL655348:QKL655370 QUH655348:QUH655370 RED655348:RED655370 RNZ655348:RNZ655370 RXV655348:RXV655370 SHR655348:SHR655370 SRN655348:SRN655370 TBJ655348:TBJ655370 TLF655348:TLF655370 TVB655348:TVB655370 UEX655348:UEX655370 UOT655348:UOT655370 UYP655348:UYP655370 VIL655348:VIL655370 VSH655348:VSH655370 WCD655348:WCD655370 WLZ655348:WLZ655370 WVV655348:WVV655370 N720884:N720906 JJ720884:JJ720906 TF720884:TF720906 ADB720884:ADB720906 AMX720884:AMX720906 AWT720884:AWT720906 BGP720884:BGP720906 BQL720884:BQL720906 CAH720884:CAH720906 CKD720884:CKD720906 CTZ720884:CTZ720906 DDV720884:DDV720906 DNR720884:DNR720906 DXN720884:DXN720906 EHJ720884:EHJ720906 ERF720884:ERF720906 FBB720884:FBB720906 FKX720884:FKX720906 FUT720884:FUT720906 GEP720884:GEP720906 GOL720884:GOL720906 GYH720884:GYH720906 HID720884:HID720906 HRZ720884:HRZ720906 IBV720884:IBV720906 ILR720884:ILR720906 IVN720884:IVN720906 JFJ720884:JFJ720906 JPF720884:JPF720906 JZB720884:JZB720906 KIX720884:KIX720906 KST720884:KST720906 LCP720884:LCP720906 LML720884:LML720906 LWH720884:LWH720906 MGD720884:MGD720906 MPZ720884:MPZ720906 MZV720884:MZV720906 NJR720884:NJR720906 NTN720884:NTN720906 ODJ720884:ODJ720906 ONF720884:ONF720906 OXB720884:OXB720906 PGX720884:PGX720906 PQT720884:PQT720906 QAP720884:QAP720906 QKL720884:QKL720906 QUH720884:QUH720906 RED720884:RED720906 RNZ720884:RNZ720906 RXV720884:RXV720906 SHR720884:SHR720906 SRN720884:SRN720906 TBJ720884:TBJ720906 TLF720884:TLF720906 TVB720884:TVB720906 UEX720884:UEX720906 UOT720884:UOT720906 UYP720884:UYP720906 VIL720884:VIL720906 VSH720884:VSH720906 WCD720884:WCD720906 WLZ720884:WLZ720906 WVV720884:WVV720906 N786420:N786442 JJ786420:JJ786442 TF786420:TF786442 ADB786420:ADB786442 AMX786420:AMX786442 AWT786420:AWT786442 BGP786420:BGP786442 BQL786420:BQL786442 CAH786420:CAH786442 CKD786420:CKD786442 CTZ786420:CTZ786442 DDV786420:DDV786442 DNR786420:DNR786442 DXN786420:DXN786442 EHJ786420:EHJ786442 ERF786420:ERF786442 FBB786420:FBB786442 FKX786420:FKX786442 FUT786420:FUT786442 GEP786420:GEP786442 GOL786420:GOL786442 GYH786420:GYH786442 HID786420:HID786442 HRZ786420:HRZ786442 IBV786420:IBV786442 ILR786420:ILR786442 IVN786420:IVN786442 JFJ786420:JFJ786442 JPF786420:JPF786442 JZB786420:JZB786442 KIX786420:KIX786442 KST786420:KST786442 LCP786420:LCP786442 LML786420:LML786442 LWH786420:LWH786442 MGD786420:MGD786442 MPZ786420:MPZ786442 MZV786420:MZV786442 NJR786420:NJR786442 NTN786420:NTN786442 ODJ786420:ODJ786442 ONF786420:ONF786442 OXB786420:OXB786442 PGX786420:PGX786442 PQT786420:PQT786442 QAP786420:QAP786442 QKL786420:QKL786442 QUH786420:QUH786442 RED786420:RED786442 RNZ786420:RNZ786442 RXV786420:RXV786442 SHR786420:SHR786442 SRN786420:SRN786442 TBJ786420:TBJ786442 TLF786420:TLF786442 TVB786420:TVB786442 UEX786420:UEX786442 UOT786420:UOT786442 UYP786420:UYP786442 VIL786420:VIL786442 VSH786420:VSH786442 WCD786420:WCD786442 WLZ786420:WLZ786442 WVV786420:WVV786442 N851956:N851978 JJ851956:JJ851978 TF851956:TF851978 ADB851956:ADB851978 AMX851956:AMX851978 AWT851956:AWT851978 BGP851956:BGP851978 BQL851956:BQL851978 CAH851956:CAH851978 CKD851956:CKD851978 CTZ851956:CTZ851978 DDV851956:DDV851978 DNR851956:DNR851978 DXN851956:DXN851978 EHJ851956:EHJ851978 ERF851956:ERF851978 FBB851956:FBB851978 FKX851956:FKX851978 FUT851956:FUT851978 GEP851956:GEP851978 GOL851956:GOL851978 GYH851956:GYH851978 HID851956:HID851978 HRZ851956:HRZ851978 IBV851956:IBV851978 ILR851956:ILR851978 IVN851956:IVN851978 JFJ851956:JFJ851978 JPF851956:JPF851978 JZB851956:JZB851978 KIX851956:KIX851978 KST851956:KST851978 LCP851956:LCP851978 LML851956:LML851978 LWH851956:LWH851978 MGD851956:MGD851978 MPZ851956:MPZ851978 MZV851956:MZV851978 NJR851956:NJR851978 NTN851956:NTN851978 ODJ851956:ODJ851978 ONF851956:ONF851978 OXB851956:OXB851978 PGX851956:PGX851978 PQT851956:PQT851978 QAP851956:QAP851978 QKL851956:QKL851978 QUH851956:QUH851978 RED851956:RED851978 RNZ851956:RNZ851978 RXV851956:RXV851978 SHR851956:SHR851978 SRN851956:SRN851978 TBJ851956:TBJ851978 TLF851956:TLF851978 TVB851956:TVB851978 UEX851956:UEX851978 UOT851956:UOT851978 UYP851956:UYP851978 VIL851956:VIL851978 VSH851956:VSH851978 WCD851956:WCD851978 WLZ851956:WLZ851978 WVV851956:WVV851978 N917492:N917514 JJ917492:JJ917514 TF917492:TF917514 ADB917492:ADB917514 AMX917492:AMX917514 AWT917492:AWT917514 BGP917492:BGP917514 BQL917492:BQL917514 CAH917492:CAH917514 CKD917492:CKD917514 CTZ917492:CTZ917514 DDV917492:DDV917514 DNR917492:DNR917514 DXN917492:DXN917514 EHJ917492:EHJ917514 ERF917492:ERF917514 FBB917492:FBB917514 FKX917492:FKX917514 FUT917492:FUT917514 GEP917492:GEP917514 GOL917492:GOL917514 GYH917492:GYH917514 HID917492:HID917514 HRZ917492:HRZ917514 IBV917492:IBV917514 ILR917492:ILR917514 IVN917492:IVN917514 JFJ917492:JFJ917514 JPF917492:JPF917514 JZB917492:JZB917514 KIX917492:KIX917514 KST917492:KST917514 LCP917492:LCP917514 LML917492:LML917514 LWH917492:LWH917514 MGD917492:MGD917514 MPZ917492:MPZ917514 MZV917492:MZV917514 NJR917492:NJR917514 NTN917492:NTN917514 ODJ917492:ODJ917514 ONF917492:ONF917514 OXB917492:OXB917514 PGX917492:PGX917514 PQT917492:PQT917514 QAP917492:QAP917514 QKL917492:QKL917514 QUH917492:QUH917514 RED917492:RED917514 RNZ917492:RNZ917514 RXV917492:RXV917514 SHR917492:SHR917514 SRN917492:SRN917514 TBJ917492:TBJ917514 TLF917492:TLF917514 TVB917492:TVB917514 UEX917492:UEX917514 UOT917492:UOT917514 UYP917492:UYP917514 VIL917492:VIL917514 VSH917492:VSH917514 WCD917492:WCD917514 WLZ917492:WLZ917514 WVV917492:WVV917514 N983028:N983050 JJ983028:JJ983050 TF983028:TF983050 ADB983028:ADB983050 AMX983028:AMX983050 AWT983028:AWT983050 BGP983028:BGP983050 BQL983028:BQL983050 CAH983028:CAH983050 CKD983028:CKD983050 CTZ983028:CTZ983050 DDV983028:DDV983050 DNR983028:DNR983050 DXN983028:DXN983050 EHJ983028:EHJ983050 ERF983028:ERF983050 FBB983028:FBB983050 FKX983028:FKX983050 FUT983028:FUT983050 GEP983028:GEP983050 GOL983028:GOL983050 GYH983028:GYH983050 HID983028:HID983050 HRZ983028:HRZ983050 IBV983028:IBV983050 ILR983028:ILR983050 IVN983028:IVN983050 JFJ983028:JFJ983050 JPF983028:JPF983050 JZB983028:JZB983050 KIX983028:KIX983050 KST983028:KST983050 LCP983028:LCP983050 LML983028:LML983050 LWH983028:LWH983050 MGD983028:MGD983050 MPZ983028:MPZ983050 MZV983028:MZV983050 NJR983028:NJR983050 NTN983028:NTN983050 ODJ983028:ODJ983050 ONF983028:ONF983050 OXB983028:OXB983050 PGX983028:PGX983050 PQT983028:PQT983050 QAP983028:QAP983050 QKL983028:QKL983050 QUH983028:QUH983050 RED983028:RED983050 RNZ983028:RNZ983050 RXV983028:RXV983050 SHR983028:SHR983050 SRN983028:SRN983050 TBJ983028:TBJ983050 TLF983028:TLF983050 TVB983028:TVB983050 UEX983028:UEX983050 UOT983028:UOT983050 UYP983028:UYP983050 VIL983028:VIL983050 VSH983028:VSH983050 WCD983028:WCD983050 WLZ983028:WLZ983050 F65524:J65546 F131060:J131082 F196596:J196618 F262132:J262154 F327668:J327690 F393204:J393226 F458740:J458762 F524276:J524298 F589812:J589834 F655348:J655370 F720884:J720906 F786420:J786442 F851956:J851978 F917492:J917514 F983028:J983050" xr:uid="{4570020C-069C-4226-9EE1-078DAB42C84A}">
      <formula1>0</formula1>
    </dataValidation>
    <dataValidation type="decimal" operator="greaterThanOrEqual" allowBlank="1" showInputMessage="1" showErrorMessage="1" errorTitle="Negatief bedrag" error="Gelieve een positieve waarde in te geven" sqref="WVQ18:WVQ46 WLU18:WLU46 WBY18:WBY46 VSC18:VSC46 VIG18:VIG46 UYK18:UYK46 UOO18:UOO46 UES18:UES46 TUW18:TUW46 TLA18:TLA46 TBE18:TBE46 SRI18:SRI46 SHM18:SHM46 RXQ18:RXQ46 RNU18:RNU46 RDY18:RDY46 QUC18:QUC46 QKG18:QKG46 QAK18:QAK46 PQO18:PQO46 PGS18:PGS46 OWW18:OWW46 ONA18:ONA46 ODE18:ODE46 NTI18:NTI46 NJM18:NJM46 MZQ18:MZQ46 MPU18:MPU46 MFY18:MFY46 LWC18:LWC46 LMG18:LMG46 LCK18:LCK46 KSO18:KSO46 KIS18:KIS46 JYW18:JYW46 JPA18:JPA46 JFE18:JFE46 IVI18:IVI46 ILM18:ILM46 IBQ18:IBQ46 HRU18:HRU46 HHY18:HHY46 GYC18:GYC46 GOG18:GOG46 GEK18:GEK46 FUO18:FUO46 FKS18:FKS46 FAW18:FAW46 ERA18:ERA46 EHE18:EHE46 DXI18:DXI46 DNM18:DNM46 DDQ18:DDQ46 CTU18:CTU46 CJY18:CJY46 CAC18:CAC46 BQG18:BQG46 BGK18:BGK46 AWO18:AWO46 AMS18:AMS46 ACW18:ACW46 TA18:TA46 JE18:JE46 C18:C46 WVQ57:WVQ85 WLU57:WLU85 WBY57:WBY85 VSC57:VSC85 VIG57:VIG85 UYK57:UYK85 UOO57:UOO85 UES57:UES85 TUW57:TUW85 TLA57:TLA85 TBE57:TBE85 SRI57:SRI85 SHM57:SHM85 RXQ57:RXQ85 RNU57:RNU85 RDY57:RDY85 QUC57:QUC85 QKG57:QKG85 QAK57:QAK85 PQO57:PQO85 PGS57:PGS85 OWW57:OWW85 ONA57:ONA85 ODE57:ODE85 NTI57:NTI85 NJM57:NJM85 MZQ57:MZQ85 MPU57:MPU85 MFY57:MFY85 LWC57:LWC85 LMG57:LMG85 LCK57:LCK85 KSO57:KSO85 KIS57:KIS85 JYW57:JYW85 JPA57:JPA85 JFE57:JFE85 IVI57:IVI85 ILM57:ILM85 IBQ57:IBQ85 HRU57:HRU85 HHY57:HHY85 GYC57:GYC85 GOG57:GOG85 GEK57:GEK85 FUO57:FUO85 FKS57:FKS85 FAW57:FAW85 ERA57:ERA85 EHE57:EHE85 DXI57:DXI85 DNM57:DNM85 DDQ57:DDQ85 CTU57:CTU85 CJY57:CJY85 CAC57:CAC85 BQG57:BQG85 BGK57:BGK85 AWO57:AWO85 AMS57:AMS85 ACW57:ACW85 TA57:TA85 JE57:JE85 C57:C85" xr:uid="{C71CA08F-53D2-477D-A148-606AB1840A6C}">
      <formula1>0</formula1>
    </dataValidation>
  </dataValidations>
  <pageMargins left="0.74803149606299213" right="0.74803149606299213" top="0.98425196850393704" bottom="0.98425196850393704" header="0.51181102362204722" footer="0.51181102362204722"/>
  <pageSetup paperSize="8" scale="43" fitToWidth="2" fitToHeight="2"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 id="{61B93B7B-2D2D-449D-BF1C-B59257365B73}">
            <xm:f>TITELBLAD!$G$16="ex-ante"</xm:f>
            <x14:dxf>
              <fill>
                <patternFill patternType="lightUp"/>
              </fill>
            </x14:dxf>
          </x14:cfRule>
          <xm:sqref>A53:M88</xm:sqref>
        </x14:conditionalFormatting>
      </x14:conditionalFormatting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B532E-8DC4-4063-A997-64A40902B99C}">
  <dimension ref="A1:N88"/>
  <sheetViews>
    <sheetView zoomScale="80" zoomScaleNormal="80" workbookViewId="0">
      <selection activeCell="A2" sqref="A2"/>
    </sheetView>
  </sheetViews>
  <sheetFormatPr defaultColWidth="9.28515625" defaultRowHeight="12.75" x14ac:dyDescent="0.2"/>
  <cols>
    <col min="1" max="1" width="47.5703125" style="25" customWidth="1"/>
    <col min="2" max="2" width="29.5703125" style="25" customWidth="1"/>
    <col min="3" max="7" width="31" style="25" customWidth="1"/>
    <col min="8" max="9" width="31" style="360" customWidth="1"/>
    <col min="10" max="17" width="31" style="25" customWidth="1"/>
    <col min="18" max="18" width="8.7109375" style="25" customWidth="1"/>
    <col min="19" max="45" width="9.28515625" style="25" customWidth="1"/>
    <col min="46" max="259" width="9.28515625" style="25"/>
    <col min="260" max="260" width="47.5703125" style="25" customWidth="1"/>
    <col min="261" max="261" width="29.5703125" style="25" customWidth="1"/>
    <col min="262" max="273" width="31" style="25" customWidth="1"/>
    <col min="274" max="274" width="8.7109375" style="25" customWidth="1"/>
    <col min="275" max="515" width="9.28515625" style="25"/>
    <col min="516" max="516" width="47.5703125" style="25" customWidth="1"/>
    <col min="517" max="517" width="29.5703125" style="25" customWidth="1"/>
    <col min="518" max="529" width="31" style="25" customWidth="1"/>
    <col min="530" max="530" width="8.7109375" style="25" customWidth="1"/>
    <col min="531" max="771" width="9.28515625" style="25"/>
    <col min="772" max="772" width="47.5703125" style="25" customWidth="1"/>
    <col min="773" max="773" width="29.5703125" style="25" customWidth="1"/>
    <col min="774" max="785" width="31" style="25" customWidth="1"/>
    <col min="786" max="786" width="8.7109375" style="25" customWidth="1"/>
    <col min="787" max="1027" width="9.28515625" style="25"/>
    <col min="1028" max="1028" width="47.5703125" style="25" customWidth="1"/>
    <col min="1029" max="1029" width="29.5703125" style="25" customWidth="1"/>
    <col min="1030" max="1041" width="31" style="25" customWidth="1"/>
    <col min="1042" max="1042" width="8.7109375" style="25" customWidth="1"/>
    <col min="1043" max="1283" width="9.28515625" style="25"/>
    <col min="1284" max="1284" width="47.5703125" style="25" customWidth="1"/>
    <col min="1285" max="1285" width="29.5703125" style="25" customWidth="1"/>
    <col min="1286" max="1297" width="31" style="25" customWidth="1"/>
    <col min="1298" max="1298" width="8.7109375" style="25" customWidth="1"/>
    <col min="1299" max="1539" width="9.28515625" style="25"/>
    <col min="1540" max="1540" width="47.5703125" style="25" customWidth="1"/>
    <col min="1541" max="1541" width="29.5703125" style="25" customWidth="1"/>
    <col min="1542" max="1553" width="31" style="25" customWidth="1"/>
    <col min="1554" max="1554" width="8.7109375" style="25" customWidth="1"/>
    <col min="1555" max="1795" width="9.28515625" style="25"/>
    <col min="1796" max="1796" width="47.5703125" style="25" customWidth="1"/>
    <col min="1797" max="1797" width="29.5703125" style="25" customWidth="1"/>
    <col min="1798" max="1809" width="31" style="25" customWidth="1"/>
    <col min="1810" max="1810" width="8.7109375" style="25" customWidth="1"/>
    <col min="1811" max="2051" width="9.28515625" style="25"/>
    <col min="2052" max="2052" width="47.5703125" style="25" customWidth="1"/>
    <col min="2053" max="2053" width="29.5703125" style="25" customWidth="1"/>
    <col min="2054" max="2065" width="31" style="25" customWidth="1"/>
    <col min="2066" max="2066" width="8.7109375" style="25" customWidth="1"/>
    <col min="2067" max="2307" width="9.28515625" style="25"/>
    <col min="2308" max="2308" width="47.5703125" style="25" customWidth="1"/>
    <col min="2309" max="2309" width="29.5703125" style="25" customWidth="1"/>
    <col min="2310" max="2321" width="31" style="25" customWidth="1"/>
    <col min="2322" max="2322" width="8.7109375" style="25" customWidth="1"/>
    <col min="2323" max="2563" width="9.28515625" style="25"/>
    <col min="2564" max="2564" width="47.5703125" style="25" customWidth="1"/>
    <col min="2565" max="2565" width="29.5703125" style="25" customWidth="1"/>
    <col min="2566" max="2577" width="31" style="25" customWidth="1"/>
    <col min="2578" max="2578" width="8.7109375" style="25" customWidth="1"/>
    <col min="2579" max="2819" width="9.28515625" style="25"/>
    <col min="2820" max="2820" width="47.5703125" style="25" customWidth="1"/>
    <col min="2821" max="2821" width="29.5703125" style="25" customWidth="1"/>
    <col min="2822" max="2833" width="31" style="25" customWidth="1"/>
    <col min="2834" max="2834" width="8.7109375" style="25" customWidth="1"/>
    <col min="2835" max="3075" width="9.28515625" style="25"/>
    <col min="3076" max="3076" width="47.5703125" style="25" customWidth="1"/>
    <col min="3077" max="3077" width="29.5703125" style="25" customWidth="1"/>
    <col min="3078" max="3089" width="31" style="25" customWidth="1"/>
    <col min="3090" max="3090" width="8.7109375" style="25" customWidth="1"/>
    <col min="3091" max="3331" width="9.28515625" style="25"/>
    <col min="3332" max="3332" width="47.5703125" style="25" customWidth="1"/>
    <col min="3333" max="3333" width="29.5703125" style="25" customWidth="1"/>
    <col min="3334" max="3345" width="31" style="25" customWidth="1"/>
    <col min="3346" max="3346" width="8.7109375" style="25" customWidth="1"/>
    <col min="3347" max="3587" width="9.28515625" style="25"/>
    <col min="3588" max="3588" width="47.5703125" style="25" customWidth="1"/>
    <col min="3589" max="3589" width="29.5703125" style="25" customWidth="1"/>
    <col min="3590" max="3601" width="31" style="25" customWidth="1"/>
    <col min="3602" max="3602" width="8.7109375" style="25" customWidth="1"/>
    <col min="3603" max="3843" width="9.28515625" style="25"/>
    <col min="3844" max="3844" width="47.5703125" style="25" customWidth="1"/>
    <col min="3845" max="3845" width="29.5703125" style="25" customWidth="1"/>
    <col min="3846" max="3857" width="31" style="25" customWidth="1"/>
    <col min="3858" max="3858" width="8.7109375" style="25" customWidth="1"/>
    <col min="3859" max="4099" width="9.28515625" style="25"/>
    <col min="4100" max="4100" width="47.5703125" style="25" customWidth="1"/>
    <col min="4101" max="4101" width="29.5703125" style="25" customWidth="1"/>
    <col min="4102" max="4113" width="31" style="25" customWidth="1"/>
    <col min="4114" max="4114" width="8.7109375" style="25" customWidth="1"/>
    <col min="4115" max="4355" width="9.28515625" style="25"/>
    <col min="4356" max="4356" width="47.5703125" style="25" customWidth="1"/>
    <col min="4357" max="4357" width="29.5703125" style="25" customWidth="1"/>
    <col min="4358" max="4369" width="31" style="25" customWidth="1"/>
    <col min="4370" max="4370" width="8.7109375" style="25" customWidth="1"/>
    <col min="4371" max="4611" width="9.28515625" style="25"/>
    <col min="4612" max="4612" width="47.5703125" style="25" customWidth="1"/>
    <col min="4613" max="4613" width="29.5703125" style="25" customWidth="1"/>
    <col min="4614" max="4625" width="31" style="25" customWidth="1"/>
    <col min="4626" max="4626" width="8.7109375" style="25" customWidth="1"/>
    <col min="4627" max="4867" width="9.28515625" style="25"/>
    <col min="4868" max="4868" width="47.5703125" style="25" customWidth="1"/>
    <col min="4869" max="4869" width="29.5703125" style="25" customWidth="1"/>
    <col min="4870" max="4881" width="31" style="25" customWidth="1"/>
    <col min="4882" max="4882" width="8.7109375" style="25" customWidth="1"/>
    <col min="4883" max="5123" width="9.28515625" style="25"/>
    <col min="5124" max="5124" width="47.5703125" style="25" customWidth="1"/>
    <col min="5125" max="5125" width="29.5703125" style="25" customWidth="1"/>
    <col min="5126" max="5137" width="31" style="25" customWidth="1"/>
    <col min="5138" max="5138" width="8.7109375" style="25" customWidth="1"/>
    <col min="5139" max="5379" width="9.28515625" style="25"/>
    <col min="5380" max="5380" width="47.5703125" style="25" customWidth="1"/>
    <col min="5381" max="5381" width="29.5703125" style="25" customWidth="1"/>
    <col min="5382" max="5393" width="31" style="25" customWidth="1"/>
    <col min="5394" max="5394" width="8.7109375" style="25" customWidth="1"/>
    <col min="5395" max="5635" width="9.28515625" style="25"/>
    <col min="5636" max="5636" width="47.5703125" style="25" customWidth="1"/>
    <col min="5637" max="5637" width="29.5703125" style="25" customWidth="1"/>
    <col min="5638" max="5649" width="31" style="25" customWidth="1"/>
    <col min="5650" max="5650" width="8.7109375" style="25" customWidth="1"/>
    <col min="5651" max="5891" width="9.28515625" style="25"/>
    <col min="5892" max="5892" width="47.5703125" style="25" customWidth="1"/>
    <col min="5893" max="5893" width="29.5703125" style="25" customWidth="1"/>
    <col min="5894" max="5905" width="31" style="25" customWidth="1"/>
    <col min="5906" max="5906" width="8.7109375" style="25" customWidth="1"/>
    <col min="5907" max="6147" width="9.28515625" style="25"/>
    <col min="6148" max="6148" width="47.5703125" style="25" customWidth="1"/>
    <col min="6149" max="6149" width="29.5703125" style="25" customWidth="1"/>
    <col min="6150" max="6161" width="31" style="25" customWidth="1"/>
    <col min="6162" max="6162" width="8.7109375" style="25" customWidth="1"/>
    <col min="6163" max="6403" width="9.28515625" style="25"/>
    <col min="6404" max="6404" width="47.5703125" style="25" customWidth="1"/>
    <col min="6405" max="6405" width="29.5703125" style="25" customWidth="1"/>
    <col min="6406" max="6417" width="31" style="25" customWidth="1"/>
    <col min="6418" max="6418" width="8.7109375" style="25" customWidth="1"/>
    <col min="6419" max="6659" width="9.28515625" style="25"/>
    <col min="6660" max="6660" width="47.5703125" style="25" customWidth="1"/>
    <col min="6661" max="6661" width="29.5703125" style="25" customWidth="1"/>
    <col min="6662" max="6673" width="31" style="25" customWidth="1"/>
    <col min="6674" max="6674" width="8.7109375" style="25" customWidth="1"/>
    <col min="6675" max="6915" width="9.28515625" style="25"/>
    <col min="6916" max="6916" width="47.5703125" style="25" customWidth="1"/>
    <col min="6917" max="6917" width="29.5703125" style="25" customWidth="1"/>
    <col min="6918" max="6929" width="31" style="25" customWidth="1"/>
    <col min="6930" max="6930" width="8.7109375" style="25" customWidth="1"/>
    <col min="6931" max="7171" width="9.28515625" style="25"/>
    <col min="7172" max="7172" width="47.5703125" style="25" customWidth="1"/>
    <col min="7173" max="7173" width="29.5703125" style="25" customWidth="1"/>
    <col min="7174" max="7185" width="31" style="25" customWidth="1"/>
    <col min="7186" max="7186" width="8.7109375" style="25" customWidth="1"/>
    <col min="7187" max="7427" width="9.28515625" style="25"/>
    <col min="7428" max="7428" width="47.5703125" style="25" customWidth="1"/>
    <col min="7429" max="7429" width="29.5703125" style="25" customWidth="1"/>
    <col min="7430" max="7441" width="31" style="25" customWidth="1"/>
    <col min="7442" max="7442" width="8.7109375" style="25" customWidth="1"/>
    <col min="7443" max="7683" width="9.28515625" style="25"/>
    <col min="7684" max="7684" width="47.5703125" style="25" customWidth="1"/>
    <col min="7685" max="7685" width="29.5703125" style="25" customWidth="1"/>
    <col min="7686" max="7697" width="31" style="25" customWidth="1"/>
    <col min="7698" max="7698" width="8.7109375" style="25" customWidth="1"/>
    <col min="7699" max="7939" width="9.28515625" style="25"/>
    <col min="7940" max="7940" width="47.5703125" style="25" customWidth="1"/>
    <col min="7941" max="7941" width="29.5703125" style="25" customWidth="1"/>
    <col min="7942" max="7953" width="31" style="25" customWidth="1"/>
    <col min="7954" max="7954" width="8.7109375" style="25" customWidth="1"/>
    <col min="7955" max="8195" width="9.28515625" style="25"/>
    <col min="8196" max="8196" width="47.5703125" style="25" customWidth="1"/>
    <col min="8197" max="8197" width="29.5703125" style="25" customWidth="1"/>
    <col min="8198" max="8209" width="31" style="25" customWidth="1"/>
    <col min="8210" max="8210" width="8.7109375" style="25" customWidth="1"/>
    <col min="8211" max="8451" width="9.28515625" style="25"/>
    <col min="8452" max="8452" width="47.5703125" style="25" customWidth="1"/>
    <col min="8453" max="8453" width="29.5703125" style="25" customWidth="1"/>
    <col min="8454" max="8465" width="31" style="25" customWidth="1"/>
    <col min="8466" max="8466" width="8.7109375" style="25" customWidth="1"/>
    <col min="8467" max="8707" width="9.28515625" style="25"/>
    <col min="8708" max="8708" width="47.5703125" style="25" customWidth="1"/>
    <col min="8709" max="8709" width="29.5703125" style="25" customWidth="1"/>
    <col min="8710" max="8721" width="31" style="25" customWidth="1"/>
    <col min="8722" max="8722" width="8.7109375" style="25" customWidth="1"/>
    <col min="8723" max="8963" width="9.28515625" style="25"/>
    <col min="8964" max="8964" width="47.5703125" style="25" customWidth="1"/>
    <col min="8965" max="8965" width="29.5703125" style="25" customWidth="1"/>
    <col min="8966" max="8977" width="31" style="25" customWidth="1"/>
    <col min="8978" max="8978" width="8.7109375" style="25" customWidth="1"/>
    <col min="8979" max="9219" width="9.28515625" style="25"/>
    <col min="9220" max="9220" width="47.5703125" style="25" customWidth="1"/>
    <col min="9221" max="9221" width="29.5703125" style="25" customWidth="1"/>
    <col min="9222" max="9233" width="31" style="25" customWidth="1"/>
    <col min="9234" max="9234" width="8.7109375" style="25" customWidth="1"/>
    <col min="9235" max="9475" width="9.28515625" style="25"/>
    <col min="9476" max="9476" width="47.5703125" style="25" customWidth="1"/>
    <col min="9477" max="9477" width="29.5703125" style="25" customWidth="1"/>
    <col min="9478" max="9489" width="31" style="25" customWidth="1"/>
    <col min="9490" max="9490" width="8.7109375" style="25" customWidth="1"/>
    <col min="9491" max="9731" width="9.28515625" style="25"/>
    <col min="9732" max="9732" width="47.5703125" style="25" customWidth="1"/>
    <col min="9733" max="9733" width="29.5703125" style="25" customWidth="1"/>
    <col min="9734" max="9745" width="31" style="25" customWidth="1"/>
    <col min="9746" max="9746" width="8.7109375" style="25" customWidth="1"/>
    <col min="9747" max="9987" width="9.28515625" style="25"/>
    <col min="9988" max="9988" width="47.5703125" style="25" customWidth="1"/>
    <col min="9989" max="9989" width="29.5703125" style="25" customWidth="1"/>
    <col min="9990" max="10001" width="31" style="25" customWidth="1"/>
    <col min="10002" max="10002" width="8.7109375" style="25" customWidth="1"/>
    <col min="10003" max="10243" width="9.28515625" style="25"/>
    <col min="10244" max="10244" width="47.5703125" style="25" customWidth="1"/>
    <col min="10245" max="10245" width="29.5703125" style="25" customWidth="1"/>
    <col min="10246" max="10257" width="31" style="25" customWidth="1"/>
    <col min="10258" max="10258" width="8.7109375" style="25" customWidth="1"/>
    <col min="10259" max="10499" width="9.28515625" style="25"/>
    <col min="10500" max="10500" width="47.5703125" style="25" customWidth="1"/>
    <col min="10501" max="10501" width="29.5703125" style="25" customWidth="1"/>
    <col min="10502" max="10513" width="31" style="25" customWidth="1"/>
    <col min="10514" max="10514" width="8.7109375" style="25" customWidth="1"/>
    <col min="10515" max="10755" width="9.28515625" style="25"/>
    <col min="10756" max="10756" width="47.5703125" style="25" customWidth="1"/>
    <col min="10757" max="10757" width="29.5703125" style="25" customWidth="1"/>
    <col min="10758" max="10769" width="31" style="25" customWidth="1"/>
    <col min="10770" max="10770" width="8.7109375" style="25" customWidth="1"/>
    <col min="10771" max="11011" width="9.28515625" style="25"/>
    <col min="11012" max="11012" width="47.5703125" style="25" customWidth="1"/>
    <col min="11013" max="11013" width="29.5703125" style="25" customWidth="1"/>
    <col min="11014" max="11025" width="31" style="25" customWidth="1"/>
    <col min="11026" max="11026" width="8.7109375" style="25" customWidth="1"/>
    <col min="11027" max="11267" width="9.28515625" style="25"/>
    <col min="11268" max="11268" width="47.5703125" style="25" customWidth="1"/>
    <col min="11269" max="11269" width="29.5703125" style="25" customWidth="1"/>
    <col min="11270" max="11281" width="31" style="25" customWidth="1"/>
    <col min="11282" max="11282" width="8.7109375" style="25" customWidth="1"/>
    <col min="11283" max="11523" width="9.28515625" style="25"/>
    <col min="11524" max="11524" width="47.5703125" style="25" customWidth="1"/>
    <col min="11525" max="11525" width="29.5703125" style="25" customWidth="1"/>
    <col min="11526" max="11537" width="31" style="25" customWidth="1"/>
    <col min="11538" max="11538" width="8.7109375" style="25" customWidth="1"/>
    <col min="11539" max="11779" width="9.28515625" style="25"/>
    <col min="11780" max="11780" width="47.5703125" style="25" customWidth="1"/>
    <col min="11781" max="11781" width="29.5703125" style="25" customWidth="1"/>
    <col min="11782" max="11793" width="31" style="25" customWidth="1"/>
    <col min="11794" max="11794" width="8.7109375" style="25" customWidth="1"/>
    <col min="11795" max="12035" width="9.28515625" style="25"/>
    <col min="12036" max="12036" width="47.5703125" style="25" customWidth="1"/>
    <col min="12037" max="12037" width="29.5703125" style="25" customWidth="1"/>
    <col min="12038" max="12049" width="31" style="25" customWidth="1"/>
    <col min="12050" max="12050" width="8.7109375" style="25" customWidth="1"/>
    <col min="12051" max="12291" width="9.28515625" style="25"/>
    <col min="12292" max="12292" width="47.5703125" style="25" customWidth="1"/>
    <col min="12293" max="12293" width="29.5703125" style="25" customWidth="1"/>
    <col min="12294" max="12305" width="31" style="25" customWidth="1"/>
    <col min="12306" max="12306" width="8.7109375" style="25" customWidth="1"/>
    <col min="12307" max="12547" width="9.28515625" style="25"/>
    <col min="12548" max="12548" width="47.5703125" style="25" customWidth="1"/>
    <col min="12549" max="12549" width="29.5703125" style="25" customWidth="1"/>
    <col min="12550" max="12561" width="31" style="25" customWidth="1"/>
    <col min="12562" max="12562" width="8.7109375" style="25" customWidth="1"/>
    <col min="12563" max="12803" width="9.28515625" style="25"/>
    <col min="12804" max="12804" width="47.5703125" style="25" customWidth="1"/>
    <col min="12805" max="12805" width="29.5703125" style="25" customWidth="1"/>
    <col min="12806" max="12817" width="31" style="25" customWidth="1"/>
    <col min="12818" max="12818" width="8.7109375" style="25" customWidth="1"/>
    <col min="12819" max="13059" width="9.28515625" style="25"/>
    <col min="13060" max="13060" width="47.5703125" style="25" customWidth="1"/>
    <col min="13061" max="13061" width="29.5703125" style="25" customWidth="1"/>
    <col min="13062" max="13073" width="31" style="25" customWidth="1"/>
    <col min="13074" max="13074" width="8.7109375" style="25" customWidth="1"/>
    <col min="13075" max="13315" width="9.28515625" style="25"/>
    <col min="13316" max="13316" width="47.5703125" style="25" customWidth="1"/>
    <col min="13317" max="13317" width="29.5703125" style="25" customWidth="1"/>
    <col min="13318" max="13329" width="31" style="25" customWidth="1"/>
    <col min="13330" max="13330" width="8.7109375" style="25" customWidth="1"/>
    <col min="13331" max="13571" width="9.28515625" style="25"/>
    <col min="13572" max="13572" width="47.5703125" style="25" customWidth="1"/>
    <col min="13573" max="13573" width="29.5703125" style="25" customWidth="1"/>
    <col min="13574" max="13585" width="31" style="25" customWidth="1"/>
    <col min="13586" max="13586" width="8.7109375" style="25" customWidth="1"/>
    <col min="13587" max="13827" width="9.28515625" style="25"/>
    <col min="13828" max="13828" width="47.5703125" style="25" customWidth="1"/>
    <col min="13829" max="13829" width="29.5703125" style="25" customWidth="1"/>
    <col min="13830" max="13841" width="31" style="25" customWidth="1"/>
    <col min="13842" max="13842" width="8.7109375" style="25" customWidth="1"/>
    <col min="13843" max="14083" width="9.28515625" style="25"/>
    <col min="14084" max="14084" width="47.5703125" style="25" customWidth="1"/>
    <col min="14085" max="14085" width="29.5703125" style="25" customWidth="1"/>
    <col min="14086" max="14097" width="31" style="25" customWidth="1"/>
    <col min="14098" max="14098" width="8.7109375" style="25" customWidth="1"/>
    <col min="14099" max="14339" width="9.28515625" style="25"/>
    <col min="14340" max="14340" width="47.5703125" style="25" customWidth="1"/>
    <col min="14341" max="14341" width="29.5703125" style="25" customWidth="1"/>
    <col min="14342" max="14353" width="31" style="25" customWidth="1"/>
    <col min="14354" max="14354" width="8.7109375" style="25" customWidth="1"/>
    <col min="14355" max="14595" width="9.28515625" style="25"/>
    <col min="14596" max="14596" width="47.5703125" style="25" customWidth="1"/>
    <col min="14597" max="14597" width="29.5703125" style="25" customWidth="1"/>
    <col min="14598" max="14609" width="31" style="25" customWidth="1"/>
    <col min="14610" max="14610" width="8.7109375" style="25" customWidth="1"/>
    <col min="14611" max="14851" width="9.28515625" style="25"/>
    <col min="14852" max="14852" width="47.5703125" style="25" customWidth="1"/>
    <col min="14853" max="14853" width="29.5703125" style="25" customWidth="1"/>
    <col min="14854" max="14865" width="31" style="25" customWidth="1"/>
    <col min="14866" max="14866" width="8.7109375" style="25" customWidth="1"/>
    <col min="14867" max="15107" width="9.28515625" style="25"/>
    <col min="15108" max="15108" width="47.5703125" style="25" customWidth="1"/>
    <col min="15109" max="15109" width="29.5703125" style="25" customWidth="1"/>
    <col min="15110" max="15121" width="31" style="25" customWidth="1"/>
    <col min="15122" max="15122" width="8.7109375" style="25" customWidth="1"/>
    <col min="15123" max="15363" width="9.28515625" style="25"/>
    <col min="15364" max="15364" width="47.5703125" style="25" customWidth="1"/>
    <col min="15365" max="15365" width="29.5703125" style="25" customWidth="1"/>
    <col min="15366" max="15377" width="31" style="25" customWidth="1"/>
    <col min="15378" max="15378" width="8.7109375" style="25" customWidth="1"/>
    <col min="15379" max="15619" width="9.28515625" style="25"/>
    <col min="15620" max="15620" width="47.5703125" style="25" customWidth="1"/>
    <col min="15621" max="15621" width="29.5703125" style="25" customWidth="1"/>
    <col min="15622" max="15633" width="31" style="25" customWidth="1"/>
    <col min="15634" max="15634" width="8.7109375" style="25" customWidth="1"/>
    <col min="15635" max="15875" width="9.28515625" style="25"/>
    <col min="15876" max="15876" width="47.5703125" style="25" customWidth="1"/>
    <col min="15877" max="15877" width="29.5703125" style="25" customWidth="1"/>
    <col min="15878" max="15889" width="31" style="25" customWidth="1"/>
    <col min="15890" max="15890" width="8.7109375" style="25" customWidth="1"/>
    <col min="15891" max="16131" width="9.28515625" style="25"/>
    <col min="16132" max="16132" width="47.5703125" style="25" customWidth="1"/>
    <col min="16133" max="16133" width="29.5703125" style="25" customWidth="1"/>
    <col min="16134" max="16145" width="31" style="25" customWidth="1"/>
    <col min="16146" max="16146" width="8.7109375" style="25" customWidth="1"/>
    <col min="16147" max="16384" width="9.28515625" style="25"/>
  </cols>
  <sheetData>
    <row r="1" spans="1:14" ht="20.100000000000001" customHeight="1" thickBot="1" x14ac:dyDescent="0.25">
      <c r="A1" s="1121" t="s">
        <v>422</v>
      </c>
      <c r="B1" s="1122"/>
      <c r="C1" s="1122"/>
      <c r="D1" s="1122"/>
      <c r="E1" s="1122"/>
      <c r="F1" s="1122"/>
      <c r="G1" s="1123"/>
      <c r="H1" s="937"/>
      <c r="I1" s="937"/>
      <c r="J1" s="98"/>
      <c r="K1" s="50" t="str">
        <f>+TITELBLAD!D10</f>
        <v>elektriciteit</v>
      </c>
      <c r="L1" s="98"/>
      <c r="M1" s="98"/>
      <c r="N1" s="98"/>
    </row>
    <row r="2" spans="1:14" x14ac:dyDescent="0.2">
      <c r="J2" s="98"/>
      <c r="K2" s="98"/>
      <c r="L2" s="98"/>
      <c r="M2" s="98"/>
      <c r="N2" s="98"/>
    </row>
    <row r="3" spans="1:14" x14ac:dyDescent="0.2">
      <c r="B3" s="98"/>
      <c r="C3" s="341" t="s">
        <v>225</v>
      </c>
      <c r="D3" s="341" t="s">
        <v>226</v>
      </c>
      <c r="J3" s="98"/>
      <c r="K3" s="98"/>
      <c r="L3" s="98"/>
      <c r="M3" s="98"/>
      <c r="N3" s="98"/>
    </row>
    <row r="4" spans="1:14" x14ac:dyDescent="0.2">
      <c r="A4" s="124" t="s">
        <v>409</v>
      </c>
      <c r="B4" s="909">
        <f>+TITELBLAD!F16</f>
        <v>2025</v>
      </c>
      <c r="C4" s="351">
        <f>-I48</f>
        <v>0</v>
      </c>
      <c r="D4" s="351">
        <f>-I87</f>
        <v>0</v>
      </c>
      <c r="E4" s="352"/>
      <c r="J4" s="98"/>
      <c r="K4" s="98"/>
      <c r="L4" s="98"/>
      <c r="M4" s="98"/>
      <c r="N4" s="98"/>
    </row>
    <row r="5" spans="1:14" x14ac:dyDescent="0.2">
      <c r="D5" s="352"/>
      <c r="E5" s="352"/>
      <c r="J5" s="98"/>
      <c r="K5" s="98"/>
      <c r="L5" s="98"/>
      <c r="M5" s="98"/>
      <c r="N5" s="98"/>
    </row>
    <row r="6" spans="1:14" x14ac:dyDescent="0.2">
      <c r="J6" s="98"/>
      <c r="K6" s="98"/>
      <c r="L6" s="98"/>
      <c r="M6" s="98"/>
      <c r="N6" s="98"/>
    </row>
    <row r="7" spans="1:14" x14ac:dyDescent="0.2">
      <c r="J7" s="98"/>
      <c r="K7" s="98"/>
      <c r="L7" s="98"/>
      <c r="M7" s="98"/>
      <c r="N7" s="98"/>
    </row>
    <row r="8" spans="1:14" x14ac:dyDescent="0.2">
      <c r="A8" s="124" t="s">
        <v>224</v>
      </c>
      <c r="J8" s="98"/>
      <c r="K8" s="98"/>
      <c r="L8" s="98"/>
      <c r="M8" s="98"/>
      <c r="N8" s="98"/>
    </row>
    <row r="9" spans="1:14" x14ac:dyDescent="0.2">
      <c r="A9" s="54" t="s">
        <v>207</v>
      </c>
      <c r="J9" s="98"/>
      <c r="K9" s="98"/>
      <c r="L9" s="98"/>
      <c r="M9" s="98"/>
      <c r="N9" s="98"/>
    </row>
    <row r="10" spans="1:14" x14ac:dyDescent="0.2">
      <c r="A10" s="910" t="s">
        <v>208</v>
      </c>
      <c r="J10" s="98"/>
      <c r="K10" s="98"/>
      <c r="L10" s="98"/>
      <c r="M10" s="98"/>
      <c r="N10" s="98"/>
    </row>
    <row r="11" spans="1:14" x14ac:dyDescent="0.2">
      <c r="A11" s="910" t="s">
        <v>209</v>
      </c>
      <c r="J11" s="98"/>
      <c r="K11" s="98"/>
      <c r="L11" s="98"/>
      <c r="M11" s="98"/>
      <c r="N11" s="98"/>
    </row>
    <row r="12" spans="1:14" x14ac:dyDescent="0.2">
      <c r="A12" s="910"/>
      <c r="J12" s="98"/>
      <c r="K12" s="98"/>
      <c r="L12" s="98"/>
      <c r="M12" s="98"/>
      <c r="N12" s="98"/>
    </row>
    <row r="13" spans="1:14" ht="13.5" thickBot="1" x14ac:dyDescent="0.25">
      <c r="A13" s="910"/>
    </row>
    <row r="14" spans="1:14" ht="16.149999999999999" customHeight="1" thickBot="1" x14ac:dyDescent="0.25">
      <c r="A14" s="1132" t="str">
        <f>"BUDGET "&amp;$B$4</f>
        <v>BUDGET 2025</v>
      </c>
      <c r="B14" s="1133"/>
      <c r="C14" s="1133"/>
      <c r="D14" s="1133"/>
      <c r="E14" s="1133"/>
      <c r="F14" s="1133"/>
      <c r="G14" s="1133"/>
      <c r="H14" s="1133"/>
      <c r="I14" s="1133"/>
      <c r="J14" s="1133"/>
      <c r="K14" s="1133"/>
      <c r="L14" s="1133"/>
      <c r="M14" s="1134"/>
    </row>
    <row r="15" spans="1:14" ht="47.65" customHeight="1" thickBot="1" x14ac:dyDescent="0.25">
      <c r="A15" s="912" t="s">
        <v>210</v>
      </c>
      <c r="B15" s="913" t="s">
        <v>408</v>
      </c>
      <c r="C15" s="914" t="str">
        <f>"Oorspronkelijke meerwaarde op basis van iRAB voor activa einde boekjaar "&amp;$B$4-1</f>
        <v>Oorspronkelijke meerwaarde op basis van iRAB voor activa einde boekjaar 2024</v>
      </c>
      <c r="D15" s="914" t="str">
        <f>"Gecumuleerde afboekingen activa einde boekjaar "&amp;$B$4-1</f>
        <v>Gecumuleerde afboekingen activa einde boekjaar 2024</v>
      </c>
      <c r="E15" s="914" t="str">
        <f>"Nettoboekwaarde meerwaarde op basis van iRAB einde boekjaar "&amp;$B$4-1</f>
        <v>Nettoboekwaarde meerwaarde op basis van iRAB einde boekjaar 2024</v>
      </c>
      <c r="F15" s="1124" t="str">
        <f>"Transfers boekjaar "&amp;$B$4</f>
        <v>Transfers boekjaar 2025</v>
      </c>
      <c r="G15" s="1125"/>
      <c r="H15" s="1126"/>
      <c r="I15" s="914" t="str">
        <f>"Afboekingen boekjaar "&amp;$B$4</f>
        <v>Afboekingen boekjaar 2025</v>
      </c>
      <c r="J15" s="1127" t="str">
        <f>"Desinvesteringen boekjaar "&amp;$B$4</f>
        <v>Desinvesteringen boekjaar 2025</v>
      </c>
      <c r="K15" s="1128"/>
      <c r="L15" s="1129"/>
      <c r="M15" s="914" t="str">
        <f>"Nettoboekwaarde meerwaarde op basis van iRAB einde boekjaar "&amp;$B$4</f>
        <v>Nettoboekwaarde meerwaarde op basis van iRAB einde boekjaar 2025</v>
      </c>
    </row>
    <row r="16" spans="1:14" ht="45.75" customHeight="1" x14ac:dyDescent="0.2">
      <c r="A16" s="915"/>
      <c r="B16" s="916"/>
      <c r="C16" s="917"/>
      <c r="D16" s="917"/>
      <c r="E16" s="917"/>
      <c r="F16" s="917" t="str">
        <f>"Historische aanschaffingswaarde transfers boekjaar "&amp;$B$4</f>
        <v>Historische aanschaffingswaarde transfers boekjaar 2025</v>
      </c>
      <c r="G16" s="917" t="str">
        <f>"Gecumuleerde afboekingen en waardeverminderingen transfers boekjaar "&amp;$B$4</f>
        <v>Gecumuleerde afboekingen en waardeverminderingen transfers boekjaar 2025</v>
      </c>
      <c r="H16" s="917" t="str">
        <f>"Nettoboekwaarde transfers boekjaar "&amp;$B$4</f>
        <v>Nettoboekwaarde transfers boekjaar 2025</v>
      </c>
      <c r="I16" s="917"/>
      <c r="J16" s="917" t="str">
        <f>"Historische aanschaffingswaarde desinvesteringen boekjaar "&amp;$B$4</f>
        <v>Historische aanschaffingswaarde desinvesteringen boekjaar 2025</v>
      </c>
      <c r="K16" s="917" t="str">
        <f>"Gecumuleerde afboekingen en waardeverminderingen desinvesteringen boekjaar "&amp;$B$4</f>
        <v>Gecumuleerde afboekingen en waardeverminderingen desinvesteringen boekjaar 2025</v>
      </c>
      <c r="L16" s="917" t="str">
        <f>"Nettoboekwaarde desinvesteringen boekjaar "&amp;$B$4</f>
        <v>Nettoboekwaarde desinvesteringen boekjaar 2025</v>
      </c>
      <c r="M16" s="917"/>
    </row>
    <row r="17" spans="1:13" ht="13.5" thickBot="1" x14ac:dyDescent="0.25">
      <c r="A17" s="918"/>
      <c r="B17" s="919"/>
      <c r="C17" s="920" t="s">
        <v>4</v>
      </c>
      <c r="D17" s="920" t="s">
        <v>8</v>
      </c>
      <c r="E17" s="920"/>
      <c r="F17" s="920" t="s">
        <v>4</v>
      </c>
      <c r="G17" s="920" t="s">
        <v>8</v>
      </c>
      <c r="H17" s="920"/>
      <c r="I17" s="920" t="s">
        <v>8</v>
      </c>
      <c r="J17" s="920" t="s">
        <v>8</v>
      </c>
      <c r="K17" s="920" t="s">
        <v>4</v>
      </c>
      <c r="L17" s="920"/>
      <c r="M17" s="921"/>
    </row>
    <row r="18" spans="1:13" x14ac:dyDescent="0.2">
      <c r="A18" s="435" t="s">
        <v>211</v>
      </c>
      <c r="B18" s="1130">
        <v>0.02</v>
      </c>
      <c r="C18" s="185">
        <v>0</v>
      </c>
      <c r="D18" s="185">
        <v>0</v>
      </c>
      <c r="E18" s="354">
        <f t="shared" ref="E18:E46" si="0">+C18+D18</f>
        <v>0</v>
      </c>
      <c r="F18" s="185">
        <v>0</v>
      </c>
      <c r="G18" s="185">
        <v>0</v>
      </c>
      <c r="H18" s="354">
        <f t="shared" ref="H18:H46" si="1">+F18+G18</f>
        <v>0</v>
      </c>
      <c r="I18" s="185">
        <v>0</v>
      </c>
      <c r="J18" s="185">
        <v>0</v>
      </c>
      <c r="K18" s="185">
        <v>0</v>
      </c>
      <c r="L18" s="354">
        <f t="shared" ref="L18:L46" si="2">+J18+K18</f>
        <v>0</v>
      </c>
      <c r="M18" s="355">
        <f>+E18+H18+I18+L18</f>
        <v>0</v>
      </c>
    </row>
    <row r="19" spans="1:13" x14ac:dyDescent="0.2">
      <c r="A19" s="436" t="s">
        <v>212</v>
      </c>
      <c r="B19" s="1131"/>
      <c r="C19" s="186">
        <v>0</v>
      </c>
      <c r="D19" s="186">
        <v>0</v>
      </c>
      <c r="E19" s="356">
        <f t="shared" si="0"/>
        <v>0</v>
      </c>
      <c r="F19" s="186">
        <v>0</v>
      </c>
      <c r="G19" s="186">
        <v>0</v>
      </c>
      <c r="H19" s="356">
        <f t="shared" si="1"/>
        <v>0</v>
      </c>
      <c r="I19" s="186">
        <v>0</v>
      </c>
      <c r="J19" s="186">
        <v>0</v>
      </c>
      <c r="K19" s="186">
        <v>0</v>
      </c>
      <c r="L19" s="356">
        <f t="shared" si="2"/>
        <v>0</v>
      </c>
      <c r="M19" s="357">
        <f t="shared" ref="M19:M46" si="3">+E19+H19+I19+L19</f>
        <v>0</v>
      </c>
    </row>
    <row r="20" spans="1:13" x14ac:dyDescent="0.2">
      <c r="A20" s="436" t="s">
        <v>371</v>
      </c>
      <c r="B20" s="1131"/>
      <c r="C20" s="186">
        <v>0</v>
      </c>
      <c r="D20" s="186">
        <v>0</v>
      </c>
      <c r="E20" s="356">
        <f t="shared" si="0"/>
        <v>0</v>
      </c>
      <c r="F20" s="186">
        <v>0</v>
      </c>
      <c r="G20" s="186">
        <v>0</v>
      </c>
      <c r="H20" s="356">
        <f t="shared" si="1"/>
        <v>0</v>
      </c>
      <c r="I20" s="186">
        <v>0</v>
      </c>
      <c r="J20" s="186">
        <v>0</v>
      </c>
      <c r="K20" s="186">
        <v>0</v>
      </c>
      <c r="L20" s="356">
        <f t="shared" si="2"/>
        <v>0</v>
      </c>
      <c r="M20" s="357">
        <f t="shared" si="3"/>
        <v>0</v>
      </c>
    </row>
    <row r="21" spans="1:13" x14ac:dyDescent="0.2">
      <c r="A21" s="437" t="s">
        <v>227</v>
      </c>
      <c r="B21" s="1131"/>
      <c r="C21" s="186">
        <v>0</v>
      </c>
      <c r="D21" s="186">
        <v>0</v>
      </c>
      <c r="E21" s="356">
        <f t="shared" si="0"/>
        <v>0</v>
      </c>
      <c r="F21" s="186">
        <v>0</v>
      </c>
      <c r="G21" s="186">
        <v>0</v>
      </c>
      <c r="H21" s="356">
        <f t="shared" si="1"/>
        <v>0</v>
      </c>
      <c r="I21" s="186">
        <v>0</v>
      </c>
      <c r="J21" s="186">
        <v>0</v>
      </c>
      <c r="K21" s="186">
        <v>0</v>
      </c>
      <c r="L21" s="356">
        <f t="shared" si="2"/>
        <v>0</v>
      </c>
      <c r="M21" s="357">
        <f t="shared" si="3"/>
        <v>0</v>
      </c>
    </row>
    <row r="22" spans="1:13" x14ac:dyDescent="0.2">
      <c r="A22" s="437" t="s">
        <v>228</v>
      </c>
      <c r="B22" s="1131"/>
      <c r="C22" s="186">
        <v>0</v>
      </c>
      <c r="D22" s="186">
        <v>0</v>
      </c>
      <c r="E22" s="356">
        <f t="shared" si="0"/>
        <v>0</v>
      </c>
      <c r="F22" s="186">
        <v>0</v>
      </c>
      <c r="G22" s="186">
        <v>0</v>
      </c>
      <c r="H22" s="356">
        <f t="shared" si="1"/>
        <v>0</v>
      </c>
      <c r="I22" s="186">
        <v>0</v>
      </c>
      <c r="J22" s="186">
        <v>0</v>
      </c>
      <c r="K22" s="186">
        <v>0</v>
      </c>
      <c r="L22" s="356">
        <f t="shared" si="2"/>
        <v>0</v>
      </c>
      <c r="M22" s="357">
        <f t="shared" si="3"/>
        <v>0</v>
      </c>
    </row>
    <row r="23" spans="1:13" x14ac:dyDescent="0.2">
      <c r="A23" s="437" t="s">
        <v>382</v>
      </c>
      <c r="B23" s="1131"/>
      <c r="C23" s="186">
        <v>0</v>
      </c>
      <c r="D23" s="186">
        <v>0</v>
      </c>
      <c r="E23" s="356">
        <f t="shared" si="0"/>
        <v>0</v>
      </c>
      <c r="F23" s="186">
        <v>0</v>
      </c>
      <c r="G23" s="186">
        <v>0</v>
      </c>
      <c r="H23" s="356">
        <f>+F23+G23</f>
        <v>0</v>
      </c>
      <c r="I23" s="186">
        <v>0</v>
      </c>
      <c r="J23" s="186">
        <v>0</v>
      </c>
      <c r="K23" s="186">
        <v>0</v>
      </c>
      <c r="L23" s="356">
        <f>+J23+K23</f>
        <v>0</v>
      </c>
      <c r="M23" s="357">
        <f t="shared" si="3"/>
        <v>0</v>
      </c>
    </row>
    <row r="24" spans="1:13" x14ac:dyDescent="0.2">
      <c r="A24" s="437" t="s">
        <v>410</v>
      </c>
      <c r="B24" s="1131"/>
      <c r="C24" s="186">
        <v>0</v>
      </c>
      <c r="D24" s="186">
        <v>0</v>
      </c>
      <c r="E24" s="356">
        <f t="shared" si="0"/>
        <v>0</v>
      </c>
      <c r="F24" s="186">
        <v>0</v>
      </c>
      <c r="G24" s="186">
        <v>0</v>
      </c>
      <c r="H24" s="356">
        <f t="shared" si="1"/>
        <v>0</v>
      </c>
      <c r="I24" s="186">
        <v>0</v>
      </c>
      <c r="J24" s="186">
        <v>0</v>
      </c>
      <c r="K24" s="186">
        <v>0</v>
      </c>
      <c r="L24" s="356">
        <f t="shared" si="2"/>
        <v>0</v>
      </c>
      <c r="M24" s="357">
        <f>+E24+H24+I24+L24</f>
        <v>0</v>
      </c>
    </row>
    <row r="25" spans="1:13" x14ac:dyDescent="0.2">
      <c r="A25" s="437" t="s">
        <v>411</v>
      </c>
      <c r="B25" s="1131"/>
      <c r="C25" s="186">
        <v>0</v>
      </c>
      <c r="D25" s="186">
        <v>0</v>
      </c>
      <c r="E25" s="356">
        <f t="shared" si="0"/>
        <v>0</v>
      </c>
      <c r="F25" s="186">
        <v>0</v>
      </c>
      <c r="G25" s="186">
        <v>0</v>
      </c>
      <c r="H25" s="356">
        <f t="shared" si="1"/>
        <v>0</v>
      </c>
      <c r="I25" s="186">
        <v>0</v>
      </c>
      <c r="J25" s="186">
        <v>0</v>
      </c>
      <c r="K25" s="186">
        <v>0</v>
      </c>
      <c r="L25" s="356">
        <f t="shared" si="2"/>
        <v>0</v>
      </c>
      <c r="M25" s="357">
        <f t="shared" si="3"/>
        <v>0</v>
      </c>
    </row>
    <row r="26" spans="1:13" x14ac:dyDescent="0.2">
      <c r="A26" s="437" t="s">
        <v>229</v>
      </c>
      <c r="B26" s="1131"/>
      <c r="C26" s="186">
        <v>0</v>
      </c>
      <c r="D26" s="186">
        <v>0</v>
      </c>
      <c r="E26" s="356">
        <f t="shared" si="0"/>
        <v>0</v>
      </c>
      <c r="F26" s="186">
        <v>0</v>
      </c>
      <c r="G26" s="186">
        <v>0</v>
      </c>
      <c r="H26" s="356">
        <f t="shared" si="1"/>
        <v>0</v>
      </c>
      <c r="I26" s="186">
        <v>0</v>
      </c>
      <c r="J26" s="186">
        <v>0</v>
      </c>
      <c r="K26" s="186">
        <v>0</v>
      </c>
      <c r="L26" s="356">
        <f>+J26+K26</f>
        <v>0</v>
      </c>
      <c r="M26" s="357">
        <f t="shared" si="3"/>
        <v>0</v>
      </c>
    </row>
    <row r="27" spans="1:13" x14ac:dyDescent="0.2">
      <c r="A27" s="437" t="s">
        <v>230</v>
      </c>
      <c r="B27" s="1131"/>
      <c r="C27" s="186">
        <v>0</v>
      </c>
      <c r="D27" s="186">
        <v>0</v>
      </c>
      <c r="E27" s="356">
        <f t="shared" si="0"/>
        <v>0</v>
      </c>
      <c r="F27" s="186">
        <v>0</v>
      </c>
      <c r="G27" s="186">
        <v>0</v>
      </c>
      <c r="H27" s="356">
        <f t="shared" si="1"/>
        <v>0</v>
      </c>
      <c r="I27" s="186">
        <v>0</v>
      </c>
      <c r="J27" s="186">
        <v>0</v>
      </c>
      <c r="K27" s="186">
        <v>0</v>
      </c>
      <c r="L27" s="356">
        <f t="shared" si="2"/>
        <v>0</v>
      </c>
      <c r="M27" s="357">
        <f t="shared" si="3"/>
        <v>0</v>
      </c>
    </row>
    <row r="28" spans="1:13" x14ac:dyDescent="0.2">
      <c r="A28" s="437" t="s">
        <v>231</v>
      </c>
      <c r="B28" s="1131"/>
      <c r="C28" s="186">
        <v>0</v>
      </c>
      <c r="D28" s="186">
        <v>0</v>
      </c>
      <c r="E28" s="356">
        <f t="shared" si="0"/>
        <v>0</v>
      </c>
      <c r="F28" s="186">
        <v>0</v>
      </c>
      <c r="G28" s="186">
        <v>0</v>
      </c>
      <c r="H28" s="356">
        <f t="shared" si="1"/>
        <v>0</v>
      </c>
      <c r="I28" s="186">
        <v>0</v>
      </c>
      <c r="J28" s="186">
        <v>0</v>
      </c>
      <c r="K28" s="186">
        <v>0</v>
      </c>
      <c r="L28" s="356">
        <f t="shared" si="2"/>
        <v>0</v>
      </c>
      <c r="M28" s="357">
        <f t="shared" si="3"/>
        <v>0</v>
      </c>
    </row>
    <row r="29" spans="1:13" x14ac:dyDescent="0.2">
      <c r="A29" s="437" t="s">
        <v>232</v>
      </c>
      <c r="B29" s="1131"/>
      <c r="C29" s="186">
        <v>0</v>
      </c>
      <c r="D29" s="186">
        <v>0</v>
      </c>
      <c r="E29" s="356">
        <f t="shared" si="0"/>
        <v>0</v>
      </c>
      <c r="F29" s="186">
        <v>0</v>
      </c>
      <c r="G29" s="186">
        <v>0</v>
      </c>
      <c r="H29" s="356">
        <f t="shared" si="1"/>
        <v>0</v>
      </c>
      <c r="I29" s="186">
        <v>0</v>
      </c>
      <c r="J29" s="186">
        <v>0</v>
      </c>
      <c r="K29" s="186">
        <v>0</v>
      </c>
      <c r="L29" s="356">
        <f t="shared" si="2"/>
        <v>0</v>
      </c>
      <c r="M29" s="357">
        <f t="shared" si="3"/>
        <v>0</v>
      </c>
    </row>
    <row r="30" spans="1:13" x14ac:dyDescent="0.2">
      <c r="A30" s="437" t="s">
        <v>401</v>
      </c>
      <c r="B30" s="1131"/>
      <c r="C30" s="186">
        <v>0</v>
      </c>
      <c r="D30" s="186">
        <v>0</v>
      </c>
      <c r="E30" s="356">
        <f t="shared" si="0"/>
        <v>0</v>
      </c>
      <c r="F30" s="186">
        <v>0</v>
      </c>
      <c r="G30" s="186">
        <v>0</v>
      </c>
      <c r="H30" s="356">
        <f t="shared" si="1"/>
        <v>0</v>
      </c>
      <c r="I30" s="186">
        <v>0</v>
      </c>
      <c r="J30" s="186">
        <v>0</v>
      </c>
      <c r="K30" s="186">
        <v>0</v>
      </c>
      <c r="L30" s="356">
        <f t="shared" si="2"/>
        <v>0</v>
      </c>
      <c r="M30" s="357">
        <f t="shared" si="3"/>
        <v>0</v>
      </c>
    </row>
    <row r="31" spans="1:13" x14ac:dyDescent="0.2">
      <c r="A31" s="437" t="s">
        <v>213</v>
      </c>
      <c r="B31" s="1131"/>
      <c r="C31" s="186">
        <v>0</v>
      </c>
      <c r="D31" s="186">
        <v>0</v>
      </c>
      <c r="E31" s="356">
        <f t="shared" si="0"/>
        <v>0</v>
      </c>
      <c r="F31" s="186">
        <v>0</v>
      </c>
      <c r="G31" s="186">
        <v>0</v>
      </c>
      <c r="H31" s="356">
        <f t="shared" si="1"/>
        <v>0</v>
      </c>
      <c r="I31" s="186">
        <v>0</v>
      </c>
      <c r="J31" s="186">
        <v>0</v>
      </c>
      <c r="K31" s="186">
        <v>0</v>
      </c>
      <c r="L31" s="356">
        <f t="shared" si="2"/>
        <v>0</v>
      </c>
      <c r="M31" s="357">
        <f t="shared" si="3"/>
        <v>0</v>
      </c>
    </row>
    <row r="32" spans="1:13" x14ac:dyDescent="0.2">
      <c r="A32" s="437" t="s">
        <v>412</v>
      </c>
      <c r="B32" s="1131"/>
      <c r="C32" s="186">
        <v>0</v>
      </c>
      <c r="D32" s="186">
        <v>0</v>
      </c>
      <c r="E32" s="356">
        <f t="shared" si="0"/>
        <v>0</v>
      </c>
      <c r="F32" s="186">
        <v>0</v>
      </c>
      <c r="G32" s="186">
        <v>0</v>
      </c>
      <c r="H32" s="356">
        <f t="shared" si="1"/>
        <v>0</v>
      </c>
      <c r="I32" s="186">
        <v>0</v>
      </c>
      <c r="J32" s="186">
        <v>0</v>
      </c>
      <c r="K32" s="186">
        <v>0</v>
      </c>
      <c r="L32" s="356">
        <f t="shared" si="2"/>
        <v>0</v>
      </c>
      <c r="M32" s="357">
        <f t="shared" si="3"/>
        <v>0</v>
      </c>
    </row>
    <row r="33" spans="1:13" x14ac:dyDescent="0.2">
      <c r="A33" s="437" t="s">
        <v>223</v>
      </c>
      <c r="B33" s="1131"/>
      <c r="C33" s="186">
        <v>0</v>
      </c>
      <c r="D33" s="186">
        <v>0</v>
      </c>
      <c r="E33" s="356">
        <f t="shared" si="0"/>
        <v>0</v>
      </c>
      <c r="F33" s="186">
        <v>0</v>
      </c>
      <c r="G33" s="186">
        <v>0</v>
      </c>
      <c r="H33" s="356">
        <f t="shared" si="1"/>
        <v>0</v>
      </c>
      <c r="I33" s="186">
        <v>0</v>
      </c>
      <c r="J33" s="186">
        <v>0</v>
      </c>
      <c r="K33" s="186">
        <v>0</v>
      </c>
      <c r="L33" s="356">
        <f t="shared" si="2"/>
        <v>0</v>
      </c>
      <c r="M33" s="357">
        <f t="shared" si="3"/>
        <v>0</v>
      </c>
    </row>
    <row r="34" spans="1:13" x14ac:dyDescent="0.2">
      <c r="A34" s="437" t="s">
        <v>219</v>
      </c>
      <c r="B34" s="1131"/>
      <c r="C34" s="186">
        <v>0</v>
      </c>
      <c r="D34" s="186">
        <v>0</v>
      </c>
      <c r="E34" s="356">
        <f t="shared" si="0"/>
        <v>0</v>
      </c>
      <c r="F34" s="186">
        <v>0</v>
      </c>
      <c r="G34" s="186">
        <v>0</v>
      </c>
      <c r="H34" s="356">
        <f t="shared" si="1"/>
        <v>0</v>
      </c>
      <c r="I34" s="186">
        <v>0</v>
      </c>
      <c r="J34" s="186">
        <v>0</v>
      </c>
      <c r="K34" s="186">
        <v>0</v>
      </c>
      <c r="L34" s="356">
        <f t="shared" si="2"/>
        <v>0</v>
      </c>
      <c r="M34" s="357">
        <f t="shared" si="3"/>
        <v>0</v>
      </c>
    </row>
    <row r="35" spans="1:13" x14ac:dyDescent="0.2">
      <c r="A35" s="437" t="s">
        <v>220</v>
      </c>
      <c r="B35" s="1131"/>
      <c r="C35" s="186">
        <v>0</v>
      </c>
      <c r="D35" s="186">
        <v>0</v>
      </c>
      <c r="E35" s="356">
        <f t="shared" si="0"/>
        <v>0</v>
      </c>
      <c r="F35" s="186">
        <v>0</v>
      </c>
      <c r="G35" s="186">
        <v>0</v>
      </c>
      <c r="H35" s="356">
        <f t="shared" si="1"/>
        <v>0</v>
      </c>
      <c r="I35" s="186">
        <v>0</v>
      </c>
      <c r="J35" s="186">
        <v>0</v>
      </c>
      <c r="K35" s="186">
        <v>0</v>
      </c>
      <c r="L35" s="356">
        <f t="shared" si="2"/>
        <v>0</v>
      </c>
      <c r="M35" s="357">
        <f t="shared" si="3"/>
        <v>0</v>
      </c>
    </row>
    <row r="36" spans="1:13" x14ac:dyDescent="0.2">
      <c r="A36" s="437" t="s">
        <v>402</v>
      </c>
      <c r="B36" s="1131"/>
      <c r="C36" s="186">
        <v>0</v>
      </c>
      <c r="D36" s="186">
        <v>0</v>
      </c>
      <c r="E36" s="356">
        <f>+C36+D36</f>
        <v>0</v>
      </c>
      <c r="F36" s="186">
        <v>0</v>
      </c>
      <c r="G36" s="186">
        <v>0</v>
      </c>
      <c r="H36" s="356">
        <f>+F36+G36</f>
        <v>0</v>
      </c>
      <c r="I36" s="186">
        <v>0</v>
      </c>
      <c r="J36" s="186">
        <v>0</v>
      </c>
      <c r="K36" s="186">
        <v>0</v>
      </c>
      <c r="L36" s="356">
        <f>+J36+K36</f>
        <v>0</v>
      </c>
      <c r="M36" s="357">
        <f t="shared" si="3"/>
        <v>0</v>
      </c>
    </row>
    <row r="37" spans="1:13" x14ac:dyDescent="0.2">
      <c r="A37" s="437" t="s">
        <v>216</v>
      </c>
      <c r="B37" s="1131"/>
      <c r="C37" s="186">
        <v>0</v>
      </c>
      <c r="D37" s="186">
        <v>0</v>
      </c>
      <c r="E37" s="356">
        <f t="shared" si="0"/>
        <v>0</v>
      </c>
      <c r="F37" s="186">
        <v>0</v>
      </c>
      <c r="G37" s="186">
        <v>0</v>
      </c>
      <c r="H37" s="356">
        <f t="shared" si="1"/>
        <v>0</v>
      </c>
      <c r="I37" s="186">
        <v>0</v>
      </c>
      <c r="J37" s="186">
        <v>0</v>
      </c>
      <c r="K37" s="186">
        <v>0</v>
      </c>
      <c r="L37" s="356">
        <f t="shared" si="2"/>
        <v>0</v>
      </c>
      <c r="M37" s="357">
        <f t="shared" si="3"/>
        <v>0</v>
      </c>
    </row>
    <row r="38" spans="1:13" x14ac:dyDescent="0.2">
      <c r="A38" s="437" t="s">
        <v>214</v>
      </c>
      <c r="B38" s="1131"/>
      <c r="C38" s="186">
        <v>0</v>
      </c>
      <c r="D38" s="186">
        <v>0</v>
      </c>
      <c r="E38" s="356">
        <f t="shared" si="0"/>
        <v>0</v>
      </c>
      <c r="F38" s="186">
        <v>0</v>
      </c>
      <c r="G38" s="186">
        <v>0</v>
      </c>
      <c r="H38" s="356">
        <f t="shared" si="1"/>
        <v>0</v>
      </c>
      <c r="I38" s="186">
        <v>0</v>
      </c>
      <c r="J38" s="186">
        <v>0</v>
      </c>
      <c r="K38" s="186">
        <v>0</v>
      </c>
      <c r="L38" s="356">
        <f t="shared" si="2"/>
        <v>0</v>
      </c>
      <c r="M38" s="357">
        <f t="shared" si="3"/>
        <v>0</v>
      </c>
    </row>
    <row r="39" spans="1:13" x14ac:dyDescent="0.2">
      <c r="A39" s="437" t="s">
        <v>403</v>
      </c>
      <c r="B39" s="1131"/>
      <c r="C39" s="186">
        <v>0</v>
      </c>
      <c r="D39" s="186">
        <v>0</v>
      </c>
      <c r="E39" s="356">
        <f t="shared" si="0"/>
        <v>0</v>
      </c>
      <c r="F39" s="186">
        <v>0</v>
      </c>
      <c r="G39" s="186">
        <v>0</v>
      </c>
      <c r="H39" s="356">
        <f t="shared" si="1"/>
        <v>0</v>
      </c>
      <c r="I39" s="186">
        <v>0</v>
      </c>
      <c r="J39" s="186">
        <v>0</v>
      </c>
      <c r="K39" s="186">
        <v>0</v>
      </c>
      <c r="L39" s="356">
        <f t="shared" si="2"/>
        <v>0</v>
      </c>
      <c r="M39" s="357">
        <f t="shared" si="3"/>
        <v>0</v>
      </c>
    </row>
    <row r="40" spans="1:13" x14ac:dyDescent="0.2">
      <c r="A40" s="437" t="s">
        <v>404</v>
      </c>
      <c r="B40" s="1131"/>
      <c r="C40" s="186">
        <v>0</v>
      </c>
      <c r="D40" s="186">
        <v>0</v>
      </c>
      <c r="E40" s="356">
        <f t="shared" si="0"/>
        <v>0</v>
      </c>
      <c r="F40" s="186">
        <v>0</v>
      </c>
      <c r="G40" s="186">
        <v>0</v>
      </c>
      <c r="H40" s="356">
        <f t="shared" si="1"/>
        <v>0</v>
      </c>
      <c r="I40" s="186">
        <v>0</v>
      </c>
      <c r="J40" s="186">
        <v>0</v>
      </c>
      <c r="K40" s="186">
        <v>0</v>
      </c>
      <c r="L40" s="356">
        <f t="shared" si="2"/>
        <v>0</v>
      </c>
      <c r="M40" s="357">
        <f t="shared" si="3"/>
        <v>0</v>
      </c>
    </row>
    <row r="41" spans="1:13" x14ac:dyDescent="0.2">
      <c r="A41" s="437" t="s">
        <v>217</v>
      </c>
      <c r="B41" s="1131"/>
      <c r="C41" s="186">
        <v>0</v>
      </c>
      <c r="D41" s="186">
        <v>0</v>
      </c>
      <c r="E41" s="356">
        <f t="shared" si="0"/>
        <v>0</v>
      </c>
      <c r="F41" s="186">
        <v>0</v>
      </c>
      <c r="G41" s="186">
        <v>0</v>
      </c>
      <c r="H41" s="356">
        <f t="shared" si="1"/>
        <v>0</v>
      </c>
      <c r="I41" s="186">
        <v>0</v>
      </c>
      <c r="J41" s="186">
        <v>0</v>
      </c>
      <c r="K41" s="186">
        <v>0</v>
      </c>
      <c r="L41" s="356">
        <f t="shared" si="2"/>
        <v>0</v>
      </c>
      <c r="M41" s="357">
        <f t="shared" si="3"/>
        <v>0</v>
      </c>
    </row>
    <row r="42" spans="1:13" x14ac:dyDescent="0.2">
      <c r="A42" s="437" t="s">
        <v>406</v>
      </c>
      <c r="B42" s="1131"/>
      <c r="C42" s="186">
        <v>0</v>
      </c>
      <c r="D42" s="186">
        <v>0</v>
      </c>
      <c r="E42" s="356">
        <f t="shared" si="0"/>
        <v>0</v>
      </c>
      <c r="F42" s="186">
        <v>0</v>
      </c>
      <c r="G42" s="186">
        <v>0</v>
      </c>
      <c r="H42" s="356">
        <f t="shared" si="1"/>
        <v>0</v>
      </c>
      <c r="I42" s="186">
        <v>0</v>
      </c>
      <c r="J42" s="186">
        <v>0</v>
      </c>
      <c r="K42" s="186">
        <v>0</v>
      </c>
      <c r="L42" s="356">
        <f t="shared" si="2"/>
        <v>0</v>
      </c>
      <c r="M42" s="357">
        <f t="shared" si="3"/>
        <v>0</v>
      </c>
    </row>
    <row r="43" spans="1:13" x14ac:dyDescent="0.2">
      <c r="A43" s="437" t="s">
        <v>215</v>
      </c>
      <c r="B43" s="1131"/>
      <c r="C43" s="186">
        <v>0</v>
      </c>
      <c r="D43" s="186">
        <v>0</v>
      </c>
      <c r="E43" s="356">
        <f t="shared" si="0"/>
        <v>0</v>
      </c>
      <c r="F43" s="186">
        <v>0</v>
      </c>
      <c r="G43" s="186">
        <v>0</v>
      </c>
      <c r="H43" s="356">
        <f t="shared" si="1"/>
        <v>0</v>
      </c>
      <c r="I43" s="186">
        <v>0</v>
      </c>
      <c r="J43" s="186">
        <v>0</v>
      </c>
      <c r="K43" s="186">
        <v>0</v>
      </c>
      <c r="L43" s="356">
        <f t="shared" si="2"/>
        <v>0</v>
      </c>
      <c r="M43" s="357">
        <f t="shared" si="3"/>
        <v>0</v>
      </c>
    </row>
    <row r="44" spans="1:13" x14ac:dyDescent="0.2">
      <c r="A44" s="437" t="s">
        <v>407</v>
      </c>
      <c r="B44" s="1131"/>
      <c r="C44" s="186">
        <v>0</v>
      </c>
      <c r="D44" s="186">
        <v>0</v>
      </c>
      <c r="E44" s="356">
        <f t="shared" si="0"/>
        <v>0</v>
      </c>
      <c r="F44" s="186">
        <v>0</v>
      </c>
      <c r="G44" s="186">
        <v>0</v>
      </c>
      <c r="H44" s="356">
        <f t="shared" si="1"/>
        <v>0</v>
      </c>
      <c r="I44" s="186">
        <v>0</v>
      </c>
      <c r="J44" s="186">
        <v>0</v>
      </c>
      <c r="K44" s="186">
        <v>0</v>
      </c>
      <c r="L44" s="356">
        <f t="shared" si="2"/>
        <v>0</v>
      </c>
      <c r="M44" s="357">
        <f t="shared" si="3"/>
        <v>0</v>
      </c>
    </row>
    <row r="45" spans="1:13" x14ac:dyDescent="0.2">
      <c r="A45" s="437" t="s">
        <v>218</v>
      </c>
      <c r="B45" s="1131"/>
      <c r="C45" s="186">
        <v>0</v>
      </c>
      <c r="D45" s="186">
        <v>0</v>
      </c>
      <c r="E45" s="356">
        <f t="shared" si="0"/>
        <v>0</v>
      </c>
      <c r="F45" s="186">
        <v>0</v>
      </c>
      <c r="G45" s="186">
        <v>0</v>
      </c>
      <c r="H45" s="356">
        <f t="shared" si="1"/>
        <v>0</v>
      </c>
      <c r="I45" s="186">
        <v>0</v>
      </c>
      <c r="J45" s="186">
        <v>0</v>
      </c>
      <c r="K45" s="186">
        <v>0</v>
      </c>
      <c r="L45" s="356">
        <f t="shared" si="2"/>
        <v>0</v>
      </c>
      <c r="M45" s="357">
        <f t="shared" si="3"/>
        <v>0</v>
      </c>
    </row>
    <row r="46" spans="1:13" ht="13.5" thickBot="1" x14ac:dyDescent="0.25">
      <c r="A46" s="437" t="s">
        <v>221</v>
      </c>
      <c r="B46" s="1131"/>
      <c r="C46" s="186">
        <v>0</v>
      </c>
      <c r="D46" s="186">
        <v>0</v>
      </c>
      <c r="E46" s="356">
        <f t="shared" si="0"/>
        <v>0</v>
      </c>
      <c r="F46" s="186">
        <v>0</v>
      </c>
      <c r="G46" s="186">
        <v>0</v>
      </c>
      <c r="H46" s="356">
        <f t="shared" si="1"/>
        <v>0</v>
      </c>
      <c r="I46" s="186">
        <v>0</v>
      </c>
      <c r="J46" s="186">
        <v>0</v>
      </c>
      <c r="K46" s="186">
        <v>0</v>
      </c>
      <c r="L46" s="356">
        <f t="shared" si="2"/>
        <v>0</v>
      </c>
      <c r="M46" s="357">
        <f t="shared" si="3"/>
        <v>0</v>
      </c>
    </row>
    <row r="47" spans="1:13" x14ac:dyDescent="0.2">
      <c r="A47" s="922"/>
      <c r="B47" s="923"/>
      <c r="C47" s="924"/>
      <c r="D47" s="924"/>
      <c r="E47" s="924"/>
      <c r="F47" s="924"/>
      <c r="G47" s="924"/>
      <c r="H47" s="924"/>
      <c r="I47" s="924"/>
      <c r="J47" s="925"/>
      <c r="K47" s="925"/>
      <c r="L47" s="925"/>
      <c r="M47" s="924"/>
    </row>
    <row r="48" spans="1:13" x14ac:dyDescent="0.2">
      <c r="A48" s="926" t="s">
        <v>222</v>
      </c>
      <c r="B48" s="927"/>
      <c r="C48" s="928">
        <f t="shared" ref="C48:M48" si="4">SUM(C18:C46)</f>
        <v>0</v>
      </c>
      <c r="D48" s="928">
        <f t="shared" si="4"/>
        <v>0</v>
      </c>
      <c r="E48" s="928">
        <f t="shared" si="4"/>
        <v>0</v>
      </c>
      <c r="F48" s="928">
        <f t="shared" si="4"/>
        <v>0</v>
      </c>
      <c r="G48" s="928">
        <f t="shared" si="4"/>
        <v>0</v>
      </c>
      <c r="H48" s="928">
        <f t="shared" si="4"/>
        <v>0</v>
      </c>
      <c r="I48" s="928">
        <f t="shared" si="4"/>
        <v>0</v>
      </c>
      <c r="J48" s="928">
        <f t="shared" si="4"/>
        <v>0</v>
      </c>
      <c r="K48" s="928">
        <f t="shared" si="4"/>
        <v>0</v>
      </c>
      <c r="L48" s="928">
        <f t="shared" si="4"/>
        <v>0</v>
      </c>
      <c r="M48" s="928">
        <f t="shared" si="4"/>
        <v>0</v>
      </c>
    </row>
    <row r="49" spans="1:13" ht="13.5" thickBot="1" x14ac:dyDescent="0.25">
      <c r="A49" s="929"/>
      <c r="B49" s="930"/>
      <c r="C49" s="931"/>
      <c r="D49" s="931"/>
      <c r="E49" s="931"/>
      <c r="F49" s="931"/>
      <c r="G49" s="931"/>
      <c r="H49" s="931"/>
      <c r="I49" s="931"/>
      <c r="J49" s="932"/>
      <c r="K49" s="932"/>
      <c r="L49" s="932"/>
      <c r="M49" s="933"/>
    </row>
    <row r="50" spans="1:13" s="935" customFormat="1" ht="12" x14ac:dyDescent="0.2">
      <c r="A50" s="934"/>
      <c r="B50" s="934"/>
      <c r="J50" s="936"/>
      <c r="K50" s="936"/>
      <c r="L50" s="936"/>
    </row>
    <row r="51" spans="1:13" s="935" customFormat="1" ht="12" x14ac:dyDescent="0.2">
      <c r="J51" s="936"/>
      <c r="K51" s="936"/>
      <c r="L51" s="936"/>
    </row>
    <row r="52" spans="1:13" ht="13.5" thickBot="1" x14ac:dyDescent="0.25">
      <c r="H52" s="25"/>
      <c r="I52" s="25"/>
      <c r="J52" s="360"/>
      <c r="K52" s="360"/>
      <c r="L52" s="360"/>
    </row>
    <row r="53" spans="1:13" ht="16.149999999999999" customHeight="1" thickBot="1" x14ac:dyDescent="0.25">
      <c r="A53" s="1132" t="str">
        <f>"REALITEIT "&amp;$B$4</f>
        <v>REALITEIT 2025</v>
      </c>
      <c r="B53" s="1133"/>
      <c r="C53" s="1133"/>
      <c r="D53" s="1133"/>
      <c r="E53" s="1133"/>
      <c r="F53" s="1133"/>
      <c r="G53" s="1133"/>
      <c r="H53" s="1133"/>
      <c r="I53" s="1133"/>
      <c r="J53" s="1133"/>
      <c r="K53" s="1133"/>
      <c r="L53" s="1133"/>
      <c r="M53" s="1134"/>
    </row>
    <row r="54" spans="1:13" ht="47.65" customHeight="1" thickBot="1" x14ac:dyDescent="0.25">
      <c r="A54" s="912" t="s">
        <v>210</v>
      </c>
      <c r="B54" s="913" t="s">
        <v>408</v>
      </c>
      <c r="C54" s="914" t="str">
        <f>"Oorspronkelijke meerwaarde op basis van iRAB voor activa einde boekjaar "&amp;$B$4-1</f>
        <v>Oorspronkelijke meerwaarde op basis van iRAB voor activa einde boekjaar 2024</v>
      </c>
      <c r="D54" s="914" t="str">
        <f>"Gecumuleerde afboekingen activa einde boekjaar "&amp;$B$4-1</f>
        <v>Gecumuleerde afboekingen activa einde boekjaar 2024</v>
      </c>
      <c r="E54" s="914" t="str">
        <f>"Nettoboekwaarde meerwaarde op basis van iRAB einde boekjaar "&amp;$B$4-1</f>
        <v>Nettoboekwaarde meerwaarde op basis van iRAB einde boekjaar 2024</v>
      </c>
      <c r="F54" s="1124" t="str">
        <f>"Transfers boekjaar "&amp;$B$4</f>
        <v>Transfers boekjaar 2025</v>
      </c>
      <c r="G54" s="1125"/>
      <c r="H54" s="1126"/>
      <c r="I54" s="914" t="str">
        <f>"Afboekingen boekjaar "&amp;$B$4</f>
        <v>Afboekingen boekjaar 2025</v>
      </c>
      <c r="J54" s="1127" t="str">
        <f>"Desinvesteringen boekjaar "&amp;$B$4</f>
        <v>Desinvesteringen boekjaar 2025</v>
      </c>
      <c r="K54" s="1128"/>
      <c r="L54" s="1129"/>
      <c r="M54" s="914" t="str">
        <f>"Nettoboekwaarde meerwaarde op basis van iRAB einde boekjaar "&amp;$B$4</f>
        <v>Nettoboekwaarde meerwaarde op basis van iRAB einde boekjaar 2025</v>
      </c>
    </row>
    <row r="55" spans="1:13" ht="45.75" customHeight="1" x14ac:dyDescent="0.2">
      <c r="A55" s="915"/>
      <c r="B55" s="916"/>
      <c r="C55" s="917"/>
      <c r="D55" s="917"/>
      <c r="E55" s="917"/>
      <c r="F55" s="917" t="str">
        <f>"Historische aanschaffingswaarde transfers boekjaar "&amp;$B$4</f>
        <v>Historische aanschaffingswaarde transfers boekjaar 2025</v>
      </c>
      <c r="G55" s="917" t="str">
        <f>"Gecumuleerde afboekingen en waardeverminderingen transfers boekjaar "&amp;$B$4</f>
        <v>Gecumuleerde afboekingen en waardeverminderingen transfers boekjaar 2025</v>
      </c>
      <c r="H55" s="917" t="str">
        <f>"Nettoboekwaarde transfers boekjaar "&amp;$B$4</f>
        <v>Nettoboekwaarde transfers boekjaar 2025</v>
      </c>
      <c r="I55" s="917"/>
      <c r="J55" s="917" t="str">
        <f>"Historische aanschaffingswaarde desinvesteringen boekjaar "&amp;$B$4</f>
        <v>Historische aanschaffingswaarde desinvesteringen boekjaar 2025</v>
      </c>
      <c r="K55" s="917" t="str">
        <f>"Gecumuleerde afboekingen en waardeverminderingen desinvesteringen boekjaar "&amp;$B$4</f>
        <v>Gecumuleerde afboekingen en waardeverminderingen desinvesteringen boekjaar 2025</v>
      </c>
      <c r="L55" s="917" t="str">
        <f>"Nettoboekwaarde desinvesteringen boekjaar "&amp;$B$4</f>
        <v>Nettoboekwaarde desinvesteringen boekjaar 2025</v>
      </c>
      <c r="M55" s="917"/>
    </row>
    <row r="56" spans="1:13" ht="13.5" thickBot="1" x14ac:dyDescent="0.25">
      <c r="A56" s="918"/>
      <c r="B56" s="919"/>
      <c r="C56" s="920" t="s">
        <v>4</v>
      </c>
      <c r="D56" s="920" t="s">
        <v>8</v>
      </c>
      <c r="E56" s="920"/>
      <c r="F56" s="920" t="s">
        <v>4</v>
      </c>
      <c r="G56" s="920" t="s">
        <v>8</v>
      </c>
      <c r="H56" s="920"/>
      <c r="I56" s="920" t="s">
        <v>8</v>
      </c>
      <c r="J56" s="920" t="s">
        <v>8</v>
      </c>
      <c r="K56" s="920" t="s">
        <v>4</v>
      </c>
      <c r="L56" s="920"/>
      <c r="M56" s="921"/>
    </row>
    <row r="57" spans="1:13" x14ac:dyDescent="0.2">
      <c r="A57" s="435" t="s">
        <v>211</v>
      </c>
      <c r="B57" s="1130">
        <v>0.02</v>
      </c>
      <c r="C57" s="185">
        <v>0</v>
      </c>
      <c r="D57" s="185">
        <v>0</v>
      </c>
      <c r="E57" s="354">
        <f t="shared" ref="E57:E74" si="5">+C57+D57</f>
        <v>0</v>
      </c>
      <c r="F57" s="185">
        <v>0</v>
      </c>
      <c r="G57" s="185">
        <v>0</v>
      </c>
      <c r="H57" s="354">
        <f t="shared" ref="H57:H61" si="6">+F57+G57</f>
        <v>0</v>
      </c>
      <c r="I57" s="185">
        <v>0</v>
      </c>
      <c r="J57" s="185">
        <v>0</v>
      </c>
      <c r="K57" s="185">
        <v>0</v>
      </c>
      <c r="L57" s="354">
        <f t="shared" ref="L57:L61" si="7">+J57+K57</f>
        <v>0</v>
      </c>
      <c r="M57" s="355">
        <f>+E57+H57+I57+L57</f>
        <v>0</v>
      </c>
    </row>
    <row r="58" spans="1:13" x14ac:dyDescent="0.2">
      <c r="A58" s="436" t="s">
        <v>212</v>
      </c>
      <c r="B58" s="1131"/>
      <c r="C58" s="186">
        <v>0</v>
      </c>
      <c r="D58" s="186">
        <v>0</v>
      </c>
      <c r="E58" s="356">
        <f t="shared" si="5"/>
        <v>0</v>
      </c>
      <c r="F58" s="186">
        <v>0</v>
      </c>
      <c r="G58" s="186">
        <v>0</v>
      </c>
      <c r="H58" s="356">
        <f t="shared" si="6"/>
        <v>0</v>
      </c>
      <c r="I58" s="186">
        <v>0</v>
      </c>
      <c r="J58" s="186">
        <v>0</v>
      </c>
      <c r="K58" s="186">
        <v>0</v>
      </c>
      <c r="L58" s="356">
        <f t="shared" si="7"/>
        <v>0</v>
      </c>
      <c r="M58" s="357">
        <f t="shared" ref="M58:M62" si="8">+E58+H58+I58+L58</f>
        <v>0</v>
      </c>
    </row>
    <row r="59" spans="1:13" x14ac:dyDescent="0.2">
      <c r="A59" s="436" t="s">
        <v>371</v>
      </c>
      <c r="B59" s="1131"/>
      <c r="C59" s="186">
        <v>0</v>
      </c>
      <c r="D59" s="186">
        <v>0</v>
      </c>
      <c r="E59" s="356">
        <f t="shared" si="5"/>
        <v>0</v>
      </c>
      <c r="F59" s="186">
        <v>0</v>
      </c>
      <c r="G59" s="186">
        <v>0</v>
      </c>
      <c r="H59" s="356">
        <f t="shared" si="6"/>
        <v>0</v>
      </c>
      <c r="I59" s="186">
        <v>0</v>
      </c>
      <c r="J59" s="186">
        <v>0</v>
      </c>
      <c r="K59" s="186">
        <v>0</v>
      </c>
      <c r="L59" s="356">
        <f t="shared" si="7"/>
        <v>0</v>
      </c>
      <c r="M59" s="357">
        <f t="shared" si="8"/>
        <v>0</v>
      </c>
    </row>
    <row r="60" spans="1:13" x14ac:dyDescent="0.2">
      <c r="A60" s="437" t="s">
        <v>227</v>
      </c>
      <c r="B60" s="1131"/>
      <c r="C60" s="186">
        <v>0</v>
      </c>
      <c r="D60" s="186">
        <v>0</v>
      </c>
      <c r="E60" s="356">
        <f t="shared" si="5"/>
        <v>0</v>
      </c>
      <c r="F60" s="186">
        <v>0</v>
      </c>
      <c r="G60" s="186">
        <v>0</v>
      </c>
      <c r="H60" s="356">
        <f t="shared" si="6"/>
        <v>0</v>
      </c>
      <c r="I60" s="186">
        <v>0</v>
      </c>
      <c r="J60" s="186">
        <v>0</v>
      </c>
      <c r="K60" s="186">
        <v>0</v>
      </c>
      <c r="L60" s="356">
        <f t="shared" si="7"/>
        <v>0</v>
      </c>
      <c r="M60" s="357">
        <f t="shared" si="8"/>
        <v>0</v>
      </c>
    </row>
    <row r="61" spans="1:13" x14ac:dyDescent="0.2">
      <c r="A61" s="437" t="s">
        <v>228</v>
      </c>
      <c r="B61" s="1131"/>
      <c r="C61" s="186">
        <v>0</v>
      </c>
      <c r="D61" s="186">
        <v>0</v>
      </c>
      <c r="E61" s="356">
        <f t="shared" si="5"/>
        <v>0</v>
      </c>
      <c r="F61" s="186">
        <v>0</v>
      </c>
      <c r="G61" s="186">
        <v>0</v>
      </c>
      <c r="H61" s="356">
        <f t="shared" si="6"/>
        <v>0</v>
      </c>
      <c r="I61" s="186">
        <v>0</v>
      </c>
      <c r="J61" s="186">
        <v>0</v>
      </c>
      <c r="K61" s="186">
        <v>0</v>
      </c>
      <c r="L61" s="356">
        <f t="shared" si="7"/>
        <v>0</v>
      </c>
      <c r="M61" s="357">
        <f t="shared" si="8"/>
        <v>0</v>
      </c>
    </row>
    <row r="62" spans="1:13" x14ac:dyDescent="0.2">
      <c r="A62" s="437" t="s">
        <v>382</v>
      </c>
      <c r="B62" s="1131"/>
      <c r="C62" s="186">
        <v>0</v>
      </c>
      <c r="D62" s="186">
        <v>0</v>
      </c>
      <c r="E62" s="356">
        <f t="shared" si="5"/>
        <v>0</v>
      </c>
      <c r="F62" s="186">
        <v>0</v>
      </c>
      <c r="G62" s="186">
        <v>0</v>
      </c>
      <c r="H62" s="356">
        <f>+F62+G62</f>
        <v>0</v>
      </c>
      <c r="I62" s="186">
        <v>0</v>
      </c>
      <c r="J62" s="186">
        <v>0</v>
      </c>
      <c r="K62" s="186">
        <v>0</v>
      </c>
      <c r="L62" s="356">
        <f>+J62+K62</f>
        <v>0</v>
      </c>
      <c r="M62" s="357">
        <f t="shared" si="8"/>
        <v>0</v>
      </c>
    </row>
    <row r="63" spans="1:13" x14ac:dyDescent="0.2">
      <c r="A63" s="437" t="s">
        <v>410</v>
      </c>
      <c r="B63" s="1131"/>
      <c r="C63" s="186">
        <v>0</v>
      </c>
      <c r="D63" s="186">
        <v>0</v>
      </c>
      <c r="E63" s="356">
        <f t="shared" si="5"/>
        <v>0</v>
      </c>
      <c r="F63" s="186">
        <v>0</v>
      </c>
      <c r="G63" s="186">
        <v>0</v>
      </c>
      <c r="H63" s="356">
        <f t="shared" ref="H63:H74" si="9">+F63+G63</f>
        <v>0</v>
      </c>
      <c r="I63" s="186">
        <v>0</v>
      </c>
      <c r="J63" s="186">
        <v>0</v>
      </c>
      <c r="K63" s="186">
        <v>0</v>
      </c>
      <c r="L63" s="356">
        <f t="shared" ref="L63:L64" si="10">+J63+K63</f>
        <v>0</v>
      </c>
      <c r="M63" s="357">
        <f>+E63+H63+I63+L63</f>
        <v>0</v>
      </c>
    </row>
    <row r="64" spans="1:13" x14ac:dyDescent="0.2">
      <c r="A64" s="437" t="s">
        <v>411</v>
      </c>
      <c r="B64" s="1131"/>
      <c r="C64" s="186">
        <v>0</v>
      </c>
      <c r="D64" s="186">
        <v>0</v>
      </c>
      <c r="E64" s="356">
        <f t="shared" si="5"/>
        <v>0</v>
      </c>
      <c r="F64" s="186">
        <v>0</v>
      </c>
      <c r="G64" s="186">
        <v>0</v>
      </c>
      <c r="H64" s="356">
        <f t="shared" si="9"/>
        <v>0</v>
      </c>
      <c r="I64" s="186">
        <v>0</v>
      </c>
      <c r="J64" s="186">
        <v>0</v>
      </c>
      <c r="K64" s="186">
        <v>0</v>
      </c>
      <c r="L64" s="356">
        <f t="shared" si="10"/>
        <v>0</v>
      </c>
      <c r="M64" s="357">
        <f t="shared" ref="M64:M85" si="11">+E64+H64+I64+L64</f>
        <v>0</v>
      </c>
    </row>
    <row r="65" spans="1:13" x14ac:dyDescent="0.2">
      <c r="A65" s="437" t="s">
        <v>229</v>
      </c>
      <c r="B65" s="1131"/>
      <c r="C65" s="186">
        <v>0</v>
      </c>
      <c r="D65" s="186">
        <v>0</v>
      </c>
      <c r="E65" s="356">
        <f t="shared" si="5"/>
        <v>0</v>
      </c>
      <c r="F65" s="186">
        <v>0</v>
      </c>
      <c r="G65" s="186">
        <v>0</v>
      </c>
      <c r="H65" s="356">
        <f t="shared" si="9"/>
        <v>0</v>
      </c>
      <c r="I65" s="186">
        <v>0</v>
      </c>
      <c r="J65" s="186">
        <v>0</v>
      </c>
      <c r="K65" s="186">
        <v>0</v>
      </c>
      <c r="L65" s="356">
        <f>+J65+K65</f>
        <v>0</v>
      </c>
      <c r="M65" s="357">
        <f t="shared" si="11"/>
        <v>0</v>
      </c>
    </row>
    <row r="66" spans="1:13" x14ac:dyDescent="0.2">
      <c r="A66" s="437" t="s">
        <v>230</v>
      </c>
      <c r="B66" s="1131"/>
      <c r="C66" s="186">
        <v>0</v>
      </c>
      <c r="D66" s="186">
        <v>0</v>
      </c>
      <c r="E66" s="356">
        <f t="shared" si="5"/>
        <v>0</v>
      </c>
      <c r="F66" s="186">
        <v>0</v>
      </c>
      <c r="G66" s="186">
        <v>0</v>
      </c>
      <c r="H66" s="356">
        <f t="shared" si="9"/>
        <v>0</v>
      </c>
      <c r="I66" s="186">
        <v>0</v>
      </c>
      <c r="J66" s="186">
        <v>0</v>
      </c>
      <c r="K66" s="186">
        <v>0</v>
      </c>
      <c r="L66" s="356">
        <f t="shared" ref="L66:L74" si="12">+J66+K66</f>
        <v>0</v>
      </c>
      <c r="M66" s="357">
        <f t="shared" si="11"/>
        <v>0</v>
      </c>
    </row>
    <row r="67" spans="1:13" x14ac:dyDescent="0.2">
      <c r="A67" s="437" t="s">
        <v>231</v>
      </c>
      <c r="B67" s="1131"/>
      <c r="C67" s="186">
        <v>0</v>
      </c>
      <c r="D67" s="186">
        <v>0</v>
      </c>
      <c r="E67" s="356">
        <f t="shared" si="5"/>
        <v>0</v>
      </c>
      <c r="F67" s="186">
        <v>0</v>
      </c>
      <c r="G67" s="186">
        <v>0</v>
      </c>
      <c r="H67" s="356">
        <f t="shared" si="9"/>
        <v>0</v>
      </c>
      <c r="I67" s="186">
        <v>0</v>
      </c>
      <c r="J67" s="186">
        <v>0</v>
      </c>
      <c r="K67" s="186">
        <v>0</v>
      </c>
      <c r="L67" s="356">
        <f t="shared" si="12"/>
        <v>0</v>
      </c>
      <c r="M67" s="357">
        <f t="shared" si="11"/>
        <v>0</v>
      </c>
    </row>
    <row r="68" spans="1:13" x14ac:dyDescent="0.2">
      <c r="A68" s="437" t="s">
        <v>232</v>
      </c>
      <c r="B68" s="1131"/>
      <c r="C68" s="186">
        <v>0</v>
      </c>
      <c r="D68" s="186">
        <v>0</v>
      </c>
      <c r="E68" s="356">
        <f t="shared" si="5"/>
        <v>0</v>
      </c>
      <c r="F68" s="186">
        <v>0</v>
      </c>
      <c r="G68" s="186">
        <v>0</v>
      </c>
      <c r="H68" s="356">
        <f t="shared" si="9"/>
        <v>0</v>
      </c>
      <c r="I68" s="186">
        <v>0</v>
      </c>
      <c r="J68" s="186">
        <v>0</v>
      </c>
      <c r="K68" s="186">
        <v>0</v>
      </c>
      <c r="L68" s="356">
        <f t="shared" si="12"/>
        <v>0</v>
      </c>
      <c r="M68" s="357">
        <f t="shared" si="11"/>
        <v>0</v>
      </c>
    </row>
    <row r="69" spans="1:13" x14ac:dyDescent="0.2">
      <c r="A69" s="437" t="s">
        <v>401</v>
      </c>
      <c r="B69" s="1131"/>
      <c r="C69" s="186">
        <v>0</v>
      </c>
      <c r="D69" s="186">
        <v>0</v>
      </c>
      <c r="E69" s="356">
        <f t="shared" si="5"/>
        <v>0</v>
      </c>
      <c r="F69" s="186">
        <v>0</v>
      </c>
      <c r="G69" s="186">
        <v>0</v>
      </c>
      <c r="H69" s="356">
        <f t="shared" si="9"/>
        <v>0</v>
      </c>
      <c r="I69" s="186">
        <v>0</v>
      </c>
      <c r="J69" s="186">
        <v>0</v>
      </c>
      <c r="K69" s="186">
        <v>0</v>
      </c>
      <c r="L69" s="356">
        <f t="shared" si="12"/>
        <v>0</v>
      </c>
      <c r="M69" s="357">
        <f t="shared" si="11"/>
        <v>0</v>
      </c>
    </row>
    <row r="70" spans="1:13" x14ac:dyDescent="0.2">
      <c r="A70" s="437" t="s">
        <v>213</v>
      </c>
      <c r="B70" s="1131"/>
      <c r="C70" s="186">
        <v>0</v>
      </c>
      <c r="D70" s="186">
        <v>0</v>
      </c>
      <c r="E70" s="356">
        <f t="shared" si="5"/>
        <v>0</v>
      </c>
      <c r="F70" s="186">
        <v>0</v>
      </c>
      <c r="G70" s="186">
        <v>0</v>
      </c>
      <c r="H70" s="356">
        <f t="shared" si="9"/>
        <v>0</v>
      </c>
      <c r="I70" s="186">
        <v>0</v>
      </c>
      <c r="J70" s="186">
        <v>0</v>
      </c>
      <c r="K70" s="186">
        <v>0</v>
      </c>
      <c r="L70" s="356">
        <f t="shared" si="12"/>
        <v>0</v>
      </c>
      <c r="M70" s="357">
        <f t="shared" si="11"/>
        <v>0</v>
      </c>
    </row>
    <row r="71" spans="1:13" x14ac:dyDescent="0.2">
      <c r="A71" s="437" t="s">
        <v>412</v>
      </c>
      <c r="B71" s="1131"/>
      <c r="C71" s="186">
        <v>0</v>
      </c>
      <c r="D71" s="186">
        <v>0</v>
      </c>
      <c r="E71" s="356">
        <f t="shared" si="5"/>
        <v>0</v>
      </c>
      <c r="F71" s="186">
        <v>0</v>
      </c>
      <c r="G71" s="186">
        <v>0</v>
      </c>
      <c r="H71" s="356">
        <f t="shared" si="9"/>
        <v>0</v>
      </c>
      <c r="I71" s="186">
        <v>0</v>
      </c>
      <c r="J71" s="186">
        <v>0</v>
      </c>
      <c r="K71" s="186">
        <v>0</v>
      </c>
      <c r="L71" s="356">
        <f t="shared" si="12"/>
        <v>0</v>
      </c>
      <c r="M71" s="357">
        <f t="shared" si="11"/>
        <v>0</v>
      </c>
    </row>
    <row r="72" spans="1:13" x14ac:dyDescent="0.2">
      <c r="A72" s="437" t="s">
        <v>223</v>
      </c>
      <c r="B72" s="1131"/>
      <c r="C72" s="186">
        <v>0</v>
      </c>
      <c r="D72" s="186">
        <v>0</v>
      </c>
      <c r="E72" s="356">
        <f t="shared" si="5"/>
        <v>0</v>
      </c>
      <c r="F72" s="186">
        <v>0</v>
      </c>
      <c r="G72" s="186">
        <v>0</v>
      </c>
      <c r="H72" s="356">
        <f t="shared" si="9"/>
        <v>0</v>
      </c>
      <c r="I72" s="186">
        <v>0</v>
      </c>
      <c r="J72" s="186">
        <v>0</v>
      </c>
      <c r="K72" s="186">
        <v>0</v>
      </c>
      <c r="L72" s="356">
        <f t="shared" si="12"/>
        <v>0</v>
      </c>
      <c r="M72" s="357">
        <f t="shared" si="11"/>
        <v>0</v>
      </c>
    </row>
    <row r="73" spans="1:13" x14ac:dyDescent="0.2">
      <c r="A73" s="437" t="s">
        <v>219</v>
      </c>
      <c r="B73" s="1131"/>
      <c r="C73" s="186">
        <v>0</v>
      </c>
      <c r="D73" s="186">
        <v>0</v>
      </c>
      <c r="E73" s="356">
        <f t="shared" si="5"/>
        <v>0</v>
      </c>
      <c r="F73" s="186">
        <v>0</v>
      </c>
      <c r="G73" s="186">
        <v>0</v>
      </c>
      <c r="H73" s="356">
        <f t="shared" si="9"/>
        <v>0</v>
      </c>
      <c r="I73" s="186">
        <v>0</v>
      </c>
      <c r="J73" s="186">
        <v>0</v>
      </c>
      <c r="K73" s="186">
        <v>0</v>
      </c>
      <c r="L73" s="356">
        <f t="shared" si="12"/>
        <v>0</v>
      </c>
      <c r="M73" s="357">
        <f t="shared" si="11"/>
        <v>0</v>
      </c>
    </row>
    <row r="74" spans="1:13" x14ac:dyDescent="0.2">
      <c r="A74" s="437" t="s">
        <v>220</v>
      </c>
      <c r="B74" s="1131"/>
      <c r="C74" s="186">
        <v>0</v>
      </c>
      <c r="D74" s="186">
        <v>0</v>
      </c>
      <c r="E74" s="356">
        <f t="shared" si="5"/>
        <v>0</v>
      </c>
      <c r="F74" s="186">
        <v>0</v>
      </c>
      <c r="G74" s="186">
        <v>0</v>
      </c>
      <c r="H74" s="356">
        <f t="shared" si="9"/>
        <v>0</v>
      </c>
      <c r="I74" s="186">
        <v>0</v>
      </c>
      <c r="J74" s="186">
        <v>0</v>
      </c>
      <c r="K74" s="186">
        <v>0</v>
      </c>
      <c r="L74" s="356">
        <f t="shared" si="12"/>
        <v>0</v>
      </c>
      <c r="M74" s="357">
        <f t="shared" si="11"/>
        <v>0</v>
      </c>
    </row>
    <row r="75" spans="1:13" x14ac:dyDescent="0.2">
      <c r="A75" s="437" t="s">
        <v>402</v>
      </c>
      <c r="B75" s="1131"/>
      <c r="C75" s="186">
        <v>0</v>
      </c>
      <c r="D75" s="186">
        <v>0</v>
      </c>
      <c r="E75" s="356">
        <f>+C75+D75</f>
        <v>0</v>
      </c>
      <c r="F75" s="186">
        <v>0</v>
      </c>
      <c r="G75" s="186">
        <v>0</v>
      </c>
      <c r="H75" s="356">
        <f>+F75+G75</f>
        <v>0</v>
      </c>
      <c r="I75" s="186">
        <v>0</v>
      </c>
      <c r="J75" s="186">
        <v>0</v>
      </c>
      <c r="K75" s="186">
        <v>0</v>
      </c>
      <c r="L75" s="356">
        <f>+J75+K75</f>
        <v>0</v>
      </c>
      <c r="M75" s="357">
        <f t="shared" si="11"/>
        <v>0</v>
      </c>
    </row>
    <row r="76" spans="1:13" x14ac:dyDescent="0.2">
      <c r="A76" s="437" t="s">
        <v>216</v>
      </c>
      <c r="B76" s="1131"/>
      <c r="C76" s="186">
        <v>0</v>
      </c>
      <c r="D76" s="186">
        <v>0</v>
      </c>
      <c r="E76" s="356">
        <f t="shared" ref="E76:E85" si="13">+C76+D76</f>
        <v>0</v>
      </c>
      <c r="F76" s="186">
        <v>0</v>
      </c>
      <c r="G76" s="186">
        <v>0</v>
      </c>
      <c r="H76" s="356">
        <f t="shared" ref="H76:H85" si="14">+F76+G76</f>
        <v>0</v>
      </c>
      <c r="I76" s="186">
        <v>0</v>
      </c>
      <c r="J76" s="186">
        <v>0</v>
      </c>
      <c r="K76" s="186">
        <v>0</v>
      </c>
      <c r="L76" s="356">
        <f t="shared" ref="L76:L85" si="15">+J76+K76</f>
        <v>0</v>
      </c>
      <c r="M76" s="357">
        <f t="shared" si="11"/>
        <v>0</v>
      </c>
    </row>
    <row r="77" spans="1:13" x14ac:dyDescent="0.2">
      <c r="A77" s="437" t="s">
        <v>214</v>
      </c>
      <c r="B77" s="1131"/>
      <c r="C77" s="186">
        <v>0</v>
      </c>
      <c r="D77" s="186">
        <v>0</v>
      </c>
      <c r="E77" s="356">
        <f t="shared" si="13"/>
        <v>0</v>
      </c>
      <c r="F77" s="186">
        <v>0</v>
      </c>
      <c r="G77" s="186">
        <v>0</v>
      </c>
      <c r="H77" s="356">
        <f t="shared" si="14"/>
        <v>0</v>
      </c>
      <c r="I77" s="186">
        <v>0</v>
      </c>
      <c r="J77" s="186">
        <v>0</v>
      </c>
      <c r="K77" s="186">
        <v>0</v>
      </c>
      <c r="L77" s="356">
        <f t="shared" si="15"/>
        <v>0</v>
      </c>
      <c r="M77" s="357">
        <f t="shared" si="11"/>
        <v>0</v>
      </c>
    </row>
    <row r="78" spans="1:13" x14ac:dyDescent="0.2">
      <c r="A78" s="437" t="s">
        <v>403</v>
      </c>
      <c r="B78" s="1131"/>
      <c r="C78" s="186">
        <v>0</v>
      </c>
      <c r="D78" s="186">
        <v>0</v>
      </c>
      <c r="E78" s="356">
        <f t="shared" si="13"/>
        <v>0</v>
      </c>
      <c r="F78" s="186">
        <v>0</v>
      </c>
      <c r="G78" s="186">
        <v>0</v>
      </c>
      <c r="H78" s="356">
        <f t="shared" si="14"/>
        <v>0</v>
      </c>
      <c r="I78" s="186">
        <v>0</v>
      </c>
      <c r="J78" s="186">
        <v>0</v>
      </c>
      <c r="K78" s="186">
        <v>0</v>
      </c>
      <c r="L78" s="356">
        <f t="shared" si="15"/>
        <v>0</v>
      </c>
      <c r="M78" s="357">
        <f t="shared" si="11"/>
        <v>0</v>
      </c>
    </row>
    <row r="79" spans="1:13" x14ac:dyDescent="0.2">
      <c r="A79" s="437" t="s">
        <v>404</v>
      </c>
      <c r="B79" s="1131"/>
      <c r="C79" s="186">
        <v>0</v>
      </c>
      <c r="D79" s="186">
        <v>0</v>
      </c>
      <c r="E79" s="356">
        <f t="shared" si="13"/>
        <v>0</v>
      </c>
      <c r="F79" s="186">
        <v>0</v>
      </c>
      <c r="G79" s="186">
        <v>0</v>
      </c>
      <c r="H79" s="356">
        <f t="shared" si="14"/>
        <v>0</v>
      </c>
      <c r="I79" s="186">
        <v>0</v>
      </c>
      <c r="J79" s="186">
        <v>0</v>
      </c>
      <c r="K79" s="186">
        <v>0</v>
      </c>
      <c r="L79" s="356">
        <f t="shared" si="15"/>
        <v>0</v>
      </c>
      <c r="M79" s="357">
        <f t="shared" si="11"/>
        <v>0</v>
      </c>
    </row>
    <row r="80" spans="1:13" x14ac:dyDescent="0.2">
      <c r="A80" s="437" t="s">
        <v>217</v>
      </c>
      <c r="B80" s="1131"/>
      <c r="C80" s="186">
        <v>0</v>
      </c>
      <c r="D80" s="186">
        <v>0</v>
      </c>
      <c r="E80" s="356">
        <f t="shared" si="13"/>
        <v>0</v>
      </c>
      <c r="F80" s="186">
        <v>0</v>
      </c>
      <c r="G80" s="186">
        <v>0</v>
      </c>
      <c r="H80" s="356">
        <f t="shared" si="14"/>
        <v>0</v>
      </c>
      <c r="I80" s="186">
        <v>0</v>
      </c>
      <c r="J80" s="186">
        <v>0</v>
      </c>
      <c r="K80" s="186">
        <v>0</v>
      </c>
      <c r="L80" s="356">
        <f t="shared" si="15"/>
        <v>0</v>
      </c>
      <c r="M80" s="357">
        <f t="shared" si="11"/>
        <v>0</v>
      </c>
    </row>
    <row r="81" spans="1:13" x14ac:dyDescent="0.2">
      <c r="A81" s="437" t="s">
        <v>406</v>
      </c>
      <c r="B81" s="1131"/>
      <c r="C81" s="186">
        <v>0</v>
      </c>
      <c r="D81" s="186">
        <v>0</v>
      </c>
      <c r="E81" s="356">
        <f t="shared" si="13"/>
        <v>0</v>
      </c>
      <c r="F81" s="186">
        <v>0</v>
      </c>
      <c r="G81" s="186">
        <v>0</v>
      </c>
      <c r="H81" s="356">
        <f t="shared" si="14"/>
        <v>0</v>
      </c>
      <c r="I81" s="186">
        <v>0</v>
      </c>
      <c r="J81" s="186">
        <v>0</v>
      </c>
      <c r="K81" s="186">
        <v>0</v>
      </c>
      <c r="L81" s="356">
        <f t="shared" si="15"/>
        <v>0</v>
      </c>
      <c r="M81" s="357">
        <f t="shared" si="11"/>
        <v>0</v>
      </c>
    </row>
    <row r="82" spans="1:13" x14ac:dyDescent="0.2">
      <c r="A82" s="437" t="s">
        <v>215</v>
      </c>
      <c r="B82" s="1131"/>
      <c r="C82" s="186">
        <v>0</v>
      </c>
      <c r="D82" s="186">
        <v>0</v>
      </c>
      <c r="E82" s="356">
        <f t="shared" si="13"/>
        <v>0</v>
      </c>
      <c r="F82" s="186">
        <v>0</v>
      </c>
      <c r="G82" s="186">
        <v>0</v>
      </c>
      <c r="H82" s="356">
        <f t="shared" si="14"/>
        <v>0</v>
      </c>
      <c r="I82" s="186">
        <v>0</v>
      </c>
      <c r="J82" s="186">
        <v>0</v>
      </c>
      <c r="K82" s="186">
        <v>0</v>
      </c>
      <c r="L82" s="356">
        <f t="shared" si="15"/>
        <v>0</v>
      </c>
      <c r="M82" s="357">
        <f t="shared" si="11"/>
        <v>0</v>
      </c>
    </row>
    <row r="83" spans="1:13" x14ac:dyDescent="0.2">
      <c r="A83" s="437" t="s">
        <v>407</v>
      </c>
      <c r="B83" s="1131"/>
      <c r="C83" s="186">
        <v>0</v>
      </c>
      <c r="D83" s="186">
        <v>0</v>
      </c>
      <c r="E83" s="356">
        <f t="shared" si="13"/>
        <v>0</v>
      </c>
      <c r="F83" s="186">
        <v>0</v>
      </c>
      <c r="G83" s="186">
        <v>0</v>
      </c>
      <c r="H83" s="356">
        <f t="shared" si="14"/>
        <v>0</v>
      </c>
      <c r="I83" s="186">
        <v>0</v>
      </c>
      <c r="J83" s="186">
        <v>0</v>
      </c>
      <c r="K83" s="186">
        <v>0</v>
      </c>
      <c r="L83" s="356">
        <f t="shared" si="15"/>
        <v>0</v>
      </c>
      <c r="M83" s="357">
        <f t="shared" si="11"/>
        <v>0</v>
      </c>
    </row>
    <row r="84" spans="1:13" x14ac:dyDescent="0.2">
      <c r="A84" s="437" t="s">
        <v>218</v>
      </c>
      <c r="B84" s="1131"/>
      <c r="C84" s="186">
        <v>0</v>
      </c>
      <c r="D84" s="186">
        <v>0</v>
      </c>
      <c r="E84" s="356">
        <f t="shared" si="13"/>
        <v>0</v>
      </c>
      <c r="F84" s="186">
        <v>0</v>
      </c>
      <c r="G84" s="186">
        <v>0</v>
      </c>
      <c r="H84" s="356">
        <f t="shared" si="14"/>
        <v>0</v>
      </c>
      <c r="I84" s="186">
        <v>0</v>
      </c>
      <c r="J84" s="186">
        <v>0</v>
      </c>
      <c r="K84" s="186">
        <v>0</v>
      </c>
      <c r="L84" s="356">
        <f t="shared" si="15"/>
        <v>0</v>
      </c>
      <c r="M84" s="357">
        <f t="shared" si="11"/>
        <v>0</v>
      </c>
    </row>
    <row r="85" spans="1:13" ht="13.5" thickBot="1" x14ac:dyDescent="0.25">
      <c r="A85" s="437" t="s">
        <v>221</v>
      </c>
      <c r="B85" s="1131"/>
      <c r="C85" s="186">
        <v>0</v>
      </c>
      <c r="D85" s="186">
        <v>0</v>
      </c>
      <c r="E85" s="356">
        <f t="shared" si="13"/>
        <v>0</v>
      </c>
      <c r="F85" s="186">
        <v>0</v>
      </c>
      <c r="G85" s="186">
        <v>0</v>
      </c>
      <c r="H85" s="356">
        <f t="shared" si="14"/>
        <v>0</v>
      </c>
      <c r="I85" s="186">
        <v>0</v>
      </c>
      <c r="J85" s="186">
        <v>0</v>
      </c>
      <c r="K85" s="186">
        <v>0</v>
      </c>
      <c r="L85" s="356">
        <f t="shared" si="15"/>
        <v>0</v>
      </c>
      <c r="M85" s="357">
        <f t="shared" si="11"/>
        <v>0</v>
      </c>
    </row>
    <row r="86" spans="1:13" x14ac:dyDescent="0.2">
      <c r="A86" s="922"/>
      <c r="B86" s="923"/>
      <c r="C86" s="924"/>
      <c r="D86" s="924"/>
      <c r="E86" s="924"/>
      <c r="F86" s="924"/>
      <c r="G86" s="924"/>
      <c r="H86" s="924"/>
      <c r="I86" s="924"/>
      <c r="J86" s="925"/>
      <c r="K86" s="925"/>
      <c r="L86" s="925"/>
      <c r="M86" s="924"/>
    </row>
    <row r="87" spans="1:13" x14ac:dyDescent="0.2">
      <c r="A87" s="926" t="s">
        <v>222</v>
      </c>
      <c r="B87" s="927"/>
      <c r="C87" s="928">
        <f t="shared" ref="C87:M87" si="16">SUM(C57:C85)</f>
        <v>0</v>
      </c>
      <c r="D87" s="928">
        <f t="shared" si="16"/>
        <v>0</v>
      </c>
      <c r="E87" s="928">
        <f t="shared" si="16"/>
        <v>0</v>
      </c>
      <c r="F87" s="928">
        <f t="shared" si="16"/>
        <v>0</v>
      </c>
      <c r="G87" s="928">
        <f t="shared" si="16"/>
        <v>0</v>
      </c>
      <c r="H87" s="928">
        <f t="shared" si="16"/>
        <v>0</v>
      </c>
      <c r="I87" s="928">
        <f t="shared" si="16"/>
        <v>0</v>
      </c>
      <c r="J87" s="928">
        <f t="shared" si="16"/>
        <v>0</v>
      </c>
      <c r="K87" s="928">
        <f t="shared" si="16"/>
        <v>0</v>
      </c>
      <c r="L87" s="928">
        <f t="shared" si="16"/>
        <v>0</v>
      </c>
      <c r="M87" s="928">
        <f t="shared" si="16"/>
        <v>0</v>
      </c>
    </row>
    <row r="88" spans="1:13" ht="13.5" thickBot="1" x14ac:dyDescent="0.25">
      <c r="A88" s="929"/>
      <c r="B88" s="930"/>
      <c r="C88" s="931"/>
      <c r="D88" s="931"/>
      <c r="E88" s="931"/>
      <c r="F88" s="931"/>
      <c r="G88" s="931"/>
      <c r="H88" s="931"/>
      <c r="I88" s="931"/>
      <c r="J88" s="932"/>
      <c r="K88" s="932"/>
      <c r="L88" s="932"/>
      <c r="M88" s="933"/>
    </row>
  </sheetData>
  <sheetProtection algorithmName="SHA-512" hashValue="VuFIjRJZBluDjMd8C0XWhyueNb0a7Gl/uliKf1Q8Vt2c2pZ6JAmfAqwW1s06q0Iv5/AftJD12bTPQI69WqwZSw==" saltValue="h5l00M+gUAO1vPHdDfZZDw==" spinCount="100000" sheet="1" objects="1" scenarios="1" insertRows="0"/>
  <mergeCells count="9">
    <mergeCell ref="A53:M53"/>
    <mergeCell ref="F54:H54"/>
    <mergeCell ref="J54:L54"/>
    <mergeCell ref="B57:B85"/>
    <mergeCell ref="A1:G1"/>
    <mergeCell ref="A14:M14"/>
    <mergeCell ref="F15:H15"/>
    <mergeCell ref="J15:L15"/>
    <mergeCell ref="B18:B46"/>
  </mergeCells>
  <conditionalFormatting sqref="A1:XFD1048576">
    <cfRule type="expression" dxfId="1" priority="4">
      <formula>$K$1="elektriciteit"</formula>
    </cfRule>
  </conditionalFormatting>
  <dataValidations count="3">
    <dataValidation type="decimal" operator="greaterThanOrEqual" allowBlank="1" showInputMessage="1" showErrorMessage="1" errorTitle="Negatief bedrag" error="Gelieve een positieve waarde in te geven" sqref="WVQ18:WVQ46 WLU18:WLU46 WBY18:WBY46 VSC18:VSC46 VIG18:VIG46 UYK18:UYK46 UOO18:UOO46 UES18:UES46 TUW18:TUW46 TLA18:TLA46 TBE18:TBE46 SRI18:SRI46 SHM18:SHM46 RXQ18:RXQ46 RNU18:RNU46 RDY18:RDY46 QUC18:QUC46 QKG18:QKG46 QAK18:QAK46 PQO18:PQO46 PGS18:PGS46 OWW18:OWW46 ONA18:ONA46 ODE18:ODE46 NTI18:NTI46 NJM18:NJM46 MZQ18:MZQ46 MPU18:MPU46 MFY18:MFY46 LWC18:LWC46 LMG18:LMG46 LCK18:LCK46 KSO18:KSO46 KIS18:KIS46 JYW18:JYW46 JPA18:JPA46 JFE18:JFE46 IVI18:IVI46 ILM18:ILM46 IBQ18:IBQ46 HRU18:HRU46 HHY18:HHY46 GYC18:GYC46 GOG18:GOG46 GEK18:GEK46 FUO18:FUO46 FKS18:FKS46 FAW18:FAW46 ERA18:ERA46 EHE18:EHE46 DXI18:DXI46 DNM18:DNM46 DDQ18:DDQ46 CTU18:CTU46 CJY18:CJY46 CAC18:CAC46 BQG18:BQG46 BGK18:BGK46 AWO18:AWO46 AMS18:AMS46 ACW18:ACW46 TA18:TA46 JE18:JE46 C18:C46 WVQ57:WVQ85 WLU57:WLU85 WBY57:WBY85 VSC57:VSC85 VIG57:VIG85 UYK57:UYK85 UOO57:UOO85 UES57:UES85 TUW57:TUW85 TLA57:TLA85 TBE57:TBE85 SRI57:SRI85 SHM57:SHM85 RXQ57:RXQ85 RNU57:RNU85 RDY57:RDY85 QUC57:QUC85 QKG57:QKG85 QAK57:QAK85 PQO57:PQO85 PGS57:PGS85 OWW57:OWW85 ONA57:ONA85 ODE57:ODE85 NTI57:NTI85 NJM57:NJM85 MZQ57:MZQ85 MPU57:MPU85 MFY57:MFY85 LWC57:LWC85 LMG57:LMG85 LCK57:LCK85 KSO57:KSO85 KIS57:KIS85 JYW57:JYW85 JPA57:JPA85 JFE57:JFE85 IVI57:IVI85 ILM57:ILM85 IBQ57:IBQ85 HRU57:HRU85 HHY57:HHY85 GYC57:GYC85 GOG57:GOG85 GEK57:GEK85 FUO57:FUO85 FKS57:FKS85 FAW57:FAW85 ERA57:ERA85 EHE57:EHE85 DXI57:DXI85 DNM57:DNM85 DDQ57:DDQ85 CTU57:CTU85 CJY57:CJY85 CAC57:CAC85 BQG57:BQG85 BGK57:BGK85 AWO57:AWO85 AMS57:AMS85 ACW57:ACW85 TA57:TA85 JE57:JE85 C57:C85" xr:uid="{A02E0725-4398-4B81-9F27-765B7E3D8AB3}">
      <formula1>0</formula1>
    </dataValidation>
    <dataValidation type="decimal" operator="greaterThanOrEqual" allowBlank="1" showInputMessage="1" showErrorMessage="1" errorTitle="Negatieve waarde" error="Gelieve positieve waarde in te geven" sqref="JE65533:JF65555 TA65533:TB65555 ACW65533:ACX65555 AMS65533:AMT65555 AWO65533:AWP65555 BGK65533:BGL65555 BQG65533:BQH65555 CAC65533:CAD65555 CJY65533:CJZ65555 CTU65533:CTV65555 DDQ65533:DDR65555 DNM65533:DNN65555 DXI65533:DXJ65555 EHE65533:EHF65555 ERA65533:ERB65555 FAW65533:FAX65555 FKS65533:FKT65555 FUO65533:FUP65555 GEK65533:GEL65555 GOG65533:GOH65555 GYC65533:GYD65555 HHY65533:HHZ65555 HRU65533:HRV65555 IBQ65533:IBR65555 ILM65533:ILN65555 IVI65533:IVJ65555 JFE65533:JFF65555 JPA65533:JPB65555 JYW65533:JYX65555 KIS65533:KIT65555 KSO65533:KSP65555 LCK65533:LCL65555 LMG65533:LMH65555 LWC65533:LWD65555 MFY65533:MFZ65555 MPU65533:MPV65555 MZQ65533:MZR65555 NJM65533:NJN65555 NTI65533:NTJ65555 ODE65533:ODF65555 ONA65533:ONB65555 OWW65533:OWX65555 PGS65533:PGT65555 PQO65533:PQP65555 QAK65533:QAL65555 QKG65533:QKH65555 QUC65533:QUD65555 RDY65533:RDZ65555 RNU65533:RNV65555 RXQ65533:RXR65555 SHM65533:SHN65555 SRI65533:SRJ65555 TBE65533:TBF65555 TLA65533:TLB65555 TUW65533:TUX65555 UES65533:UET65555 UOO65533:UOP65555 UYK65533:UYL65555 VIG65533:VIH65555 VSC65533:VSD65555 WBY65533:WBZ65555 WLU65533:WLV65555 WVQ65533:WVR65555 JE131069:JF131091 TA131069:TB131091 ACW131069:ACX131091 AMS131069:AMT131091 AWO131069:AWP131091 BGK131069:BGL131091 BQG131069:BQH131091 CAC131069:CAD131091 CJY131069:CJZ131091 CTU131069:CTV131091 DDQ131069:DDR131091 DNM131069:DNN131091 DXI131069:DXJ131091 EHE131069:EHF131091 ERA131069:ERB131091 FAW131069:FAX131091 FKS131069:FKT131091 FUO131069:FUP131091 GEK131069:GEL131091 GOG131069:GOH131091 GYC131069:GYD131091 HHY131069:HHZ131091 HRU131069:HRV131091 IBQ131069:IBR131091 ILM131069:ILN131091 IVI131069:IVJ131091 JFE131069:JFF131091 JPA131069:JPB131091 JYW131069:JYX131091 KIS131069:KIT131091 KSO131069:KSP131091 LCK131069:LCL131091 LMG131069:LMH131091 LWC131069:LWD131091 MFY131069:MFZ131091 MPU131069:MPV131091 MZQ131069:MZR131091 NJM131069:NJN131091 NTI131069:NTJ131091 ODE131069:ODF131091 ONA131069:ONB131091 OWW131069:OWX131091 PGS131069:PGT131091 PQO131069:PQP131091 QAK131069:QAL131091 QKG131069:QKH131091 QUC131069:QUD131091 RDY131069:RDZ131091 RNU131069:RNV131091 RXQ131069:RXR131091 SHM131069:SHN131091 SRI131069:SRJ131091 TBE131069:TBF131091 TLA131069:TLB131091 TUW131069:TUX131091 UES131069:UET131091 UOO131069:UOP131091 UYK131069:UYL131091 VIG131069:VIH131091 VSC131069:VSD131091 WBY131069:WBZ131091 WLU131069:WLV131091 WVQ131069:WVR131091 JE196605:JF196627 TA196605:TB196627 ACW196605:ACX196627 AMS196605:AMT196627 AWO196605:AWP196627 BGK196605:BGL196627 BQG196605:BQH196627 CAC196605:CAD196627 CJY196605:CJZ196627 CTU196605:CTV196627 DDQ196605:DDR196627 DNM196605:DNN196627 DXI196605:DXJ196627 EHE196605:EHF196627 ERA196605:ERB196627 FAW196605:FAX196627 FKS196605:FKT196627 FUO196605:FUP196627 GEK196605:GEL196627 GOG196605:GOH196627 GYC196605:GYD196627 HHY196605:HHZ196627 HRU196605:HRV196627 IBQ196605:IBR196627 ILM196605:ILN196627 IVI196605:IVJ196627 JFE196605:JFF196627 JPA196605:JPB196627 JYW196605:JYX196627 KIS196605:KIT196627 KSO196605:KSP196627 LCK196605:LCL196627 LMG196605:LMH196627 LWC196605:LWD196627 MFY196605:MFZ196627 MPU196605:MPV196627 MZQ196605:MZR196627 NJM196605:NJN196627 NTI196605:NTJ196627 ODE196605:ODF196627 ONA196605:ONB196627 OWW196605:OWX196627 PGS196605:PGT196627 PQO196605:PQP196627 QAK196605:QAL196627 QKG196605:QKH196627 QUC196605:QUD196627 RDY196605:RDZ196627 RNU196605:RNV196627 RXQ196605:RXR196627 SHM196605:SHN196627 SRI196605:SRJ196627 TBE196605:TBF196627 TLA196605:TLB196627 TUW196605:TUX196627 UES196605:UET196627 UOO196605:UOP196627 UYK196605:UYL196627 VIG196605:VIH196627 VSC196605:VSD196627 WBY196605:WBZ196627 WLU196605:WLV196627 WVQ196605:WVR196627 JE262141:JF262163 TA262141:TB262163 ACW262141:ACX262163 AMS262141:AMT262163 AWO262141:AWP262163 BGK262141:BGL262163 BQG262141:BQH262163 CAC262141:CAD262163 CJY262141:CJZ262163 CTU262141:CTV262163 DDQ262141:DDR262163 DNM262141:DNN262163 DXI262141:DXJ262163 EHE262141:EHF262163 ERA262141:ERB262163 FAW262141:FAX262163 FKS262141:FKT262163 FUO262141:FUP262163 GEK262141:GEL262163 GOG262141:GOH262163 GYC262141:GYD262163 HHY262141:HHZ262163 HRU262141:HRV262163 IBQ262141:IBR262163 ILM262141:ILN262163 IVI262141:IVJ262163 JFE262141:JFF262163 JPA262141:JPB262163 JYW262141:JYX262163 KIS262141:KIT262163 KSO262141:KSP262163 LCK262141:LCL262163 LMG262141:LMH262163 LWC262141:LWD262163 MFY262141:MFZ262163 MPU262141:MPV262163 MZQ262141:MZR262163 NJM262141:NJN262163 NTI262141:NTJ262163 ODE262141:ODF262163 ONA262141:ONB262163 OWW262141:OWX262163 PGS262141:PGT262163 PQO262141:PQP262163 QAK262141:QAL262163 QKG262141:QKH262163 QUC262141:QUD262163 RDY262141:RDZ262163 RNU262141:RNV262163 RXQ262141:RXR262163 SHM262141:SHN262163 SRI262141:SRJ262163 TBE262141:TBF262163 TLA262141:TLB262163 TUW262141:TUX262163 UES262141:UET262163 UOO262141:UOP262163 UYK262141:UYL262163 VIG262141:VIH262163 VSC262141:VSD262163 WBY262141:WBZ262163 WLU262141:WLV262163 WVQ262141:WVR262163 JE327677:JF327699 TA327677:TB327699 ACW327677:ACX327699 AMS327677:AMT327699 AWO327677:AWP327699 BGK327677:BGL327699 BQG327677:BQH327699 CAC327677:CAD327699 CJY327677:CJZ327699 CTU327677:CTV327699 DDQ327677:DDR327699 DNM327677:DNN327699 DXI327677:DXJ327699 EHE327677:EHF327699 ERA327677:ERB327699 FAW327677:FAX327699 FKS327677:FKT327699 FUO327677:FUP327699 GEK327677:GEL327699 GOG327677:GOH327699 GYC327677:GYD327699 HHY327677:HHZ327699 HRU327677:HRV327699 IBQ327677:IBR327699 ILM327677:ILN327699 IVI327677:IVJ327699 JFE327677:JFF327699 JPA327677:JPB327699 JYW327677:JYX327699 KIS327677:KIT327699 KSO327677:KSP327699 LCK327677:LCL327699 LMG327677:LMH327699 LWC327677:LWD327699 MFY327677:MFZ327699 MPU327677:MPV327699 MZQ327677:MZR327699 NJM327677:NJN327699 NTI327677:NTJ327699 ODE327677:ODF327699 ONA327677:ONB327699 OWW327677:OWX327699 PGS327677:PGT327699 PQO327677:PQP327699 QAK327677:QAL327699 QKG327677:QKH327699 QUC327677:QUD327699 RDY327677:RDZ327699 RNU327677:RNV327699 RXQ327677:RXR327699 SHM327677:SHN327699 SRI327677:SRJ327699 TBE327677:TBF327699 TLA327677:TLB327699 TUW327677:TUX327699 UES327677:UET327699 UOO327677:UOP327699 UYK327677:UYL327699 VIG327677:VIH327699 VSC327677:VSD327699 WBY327677:WBZ327699 WLU327677:WLV327699 WVQ327677:WVR327699 JE393213:JF393235 TA393213:TB393235 ACW393213:ACX393235 AMS393213:AMT393235 AWO393213:AWP393235 BGK393213:BGL393235 BQG393213:BQH393235 CAC393213:CAD393235 CJY393213:CJZ393235 CTU393213:CTV393235 DDQ393213:DDR393235 DNM393213:DNN393235 DXI393213:DXJ393235 EHE393213:EHF393235 ERA393213:ERB393235 FAW393213:FAX393235 FKS393213:FKT393235 FUO393213:FUP393235 GEK393213:GEL393235 GOG393213:GOH393235 GYC393213:GYD393235 HHY393213:HHZ393235 HRU393213:HRV393235 IBQ393213:IBR393235 ILM393213:ILN393235 IVI393213:IVJ393235 JFE393213:JFF393235 JPA393213:JPB393235 JYW393213:JYX393235 KIS393213:KIT393235 KSO393213:KSP393235 LCK393213:LCL393235 LMG393213:LMH393235 LWC393213:LWD393235 MFY393213:MFZ393235 MPU393213:MPV393235 MZQ393213:MZR393235 NJM393213:NJN393235 NTI393213:NTJ393235 ODE393213:ODF393235 ONA393213:ONB393235 OWW393213:OWX393235 PGS393213:PGT393235 PQO393213:PQP393235 QAK393213:QAL393235 QKG393213:QKH393235 QUC393213:QUD393235 RDY393213:RDZ393235 RNU393213:RNV393235 RXQ393213:RXR393235 SHM393213:SHN393235 SRI393213:SRJ393235 TBE393213:TBF393235 TLA393213:TLB393235 TUW393213:TUX393235 UES393213:UET393235 UOO393213:UOP393235 UYK393213:UYL393235 VIG393213:VIH393235 VSC393213:VSD393235 WBY393213:WBZ393235 WLU393213:WLV393235 WVQ393213:WVR393235 JE458749:JF458771 TA458749:TB458771 ACW458749:ACX458771 AMS458749:AMT458771 AWO458749:AWP458771 BGK458749:BGL458771 BQG458749:BQH458771 CAC458749:CAD458771 CJY458749:CJZ458771 CTU458749:CTV458771 DDQ458749:DDR458771 DNM458749:DNN458771 DXI458749:DXJ458771 EHE458749:EHF458771 ERA458749:ERB458771 FAW458749:FAX458771 FKS458749:FKT458771 FUO458749:FUP458771 GEK458749:GEL458771 GOG458749:GOH458771 GYC458749:GYD458771 HHY458749:HHZ458771 HRU458749:HRV458771 IBQ458749:IBR458771 ILM458749:ILN458771 IVI458749:IVJ458771 JFE458749:JFF458771 JPA458749:JPB458771 JYW458749:JYX458771 KIS458749:KIT458771 KSO458749:KSP458771 LCK458749:LCL458771 LMG458749:LMH458771 LWC458749:LWD458771 MFY458749:MFZ458771 MPU458749:MPV458771 MZQ458749:MZR458771 NJM458749:NJN458771 NTI458749:NTJ458771 ODE458749:ODF458771 ONA458749:ONB458771 OWW458749:OWX458771 PGS458749:PGT458771 PQO458749:PQP458771 QAK458749:QAL458771 QKG458749:QKH458771 QUC458749:QUD458771 RDY458749:RDZ458771 RNU458749:RNV458771 RXQ458749:RXR458771 SHM458749:SHN458771 SRI458749:SRJ458771 TBE458749:TBF458771 TLA458749:TLB458771 TUW458749:TUX458771 UES458749:UET458771 UOO458749:UOP458771 UYK458749:UYL458771 VIG458749:VIH458771 VSC458749:VSD458771 WBY458749:WBZ458771 WLU458749:WLV458771 WVQ458749:WVR458771 JE524285:JF524307 TA524285:TB524307 ACW524285:ACX524307 AMS524285:AMT524307 AWO524285:AWP524307 BGK524285:BGL524307 BQG524285:BQH524307 CAC524285:CAD524307 CJY524285:CJZ524307 CTU524285:CTV524307 DDQ524285:DDR524307 DNM524285:DNN524307 DXI524285:DXJ524307 EHE524285:EHF524307 ERA524285:ERB524307 FAW524285:FAX524307 FKS524285:FKT524307 FUO524285:FUP524307 GEK524285:GEL524307 GOG524285:GOH524307 GYC524285:GYD524307 HHY524285:HHZ524307 HRU524285:HRV524307 IBQ524285:IBR524307 ILM524285:ILN524307 IVI524285:IVJ524307 JFE524285:JFF524307 JPA524285:JPB524307 JYW524285:JYX524307 KIS524285:KIT524307 KSO524285:KSP524307 LCK524285:LCL524307 LMG524285:LMH524307 LWC524285:LWD524307 MFY524285:MFZ524307 MPU524285:MPV524307 MZQ524285:MZR524307 NJM524285:NJN524307 NTI524285:NTJ524307 ODE524285:ODF524307 ONA524285:ONB524307 OWW524285:OWX524307 PGS524285:PGT524307 PQO524285:PQP524307 QAK524285:QAL524307 QKG524285:QKH524307 QUC524285:QUD524307 RDY524285:RDZ524307 RNU524285:RNV524307 RXQ524285:RXR524307 SHM524285:SHN524307 SRI524285:SRJ524307 TBE524285:TBF524307 TLA524285:TLB524307 TUW524285:TUX524307 UES524285:UET524307 UOO524285:UOP524307 UYK524285:UYL524307 VIG524285:VIH524307 VSC524285:VSD524307 WBY524285:WBZ524307 WLU524285:WLV524307 WVQ524285:WVR524307 JE589821:JF589843 TA589821:TB589843 ACW589821:ACX589843 AMS589821:AMT589843 AWO589821:AWP589843 BGK589821:BGL589843 BQG589821:BQH589843 CAC589821:CAD589843 CJY589821:CJZ589843 CTU589821:CTV589843 DDQ589821:DDR589843 DNM589821:DNN589843 DXI589821:DXJ589843 EHE589821:EHF589843 ERA589821:ERB589843 FAW589821:FAX589843 FKS589821:FKT589843 FUO589821:FUP589843 GEK589821:GEL589843 GOG589821:GOH589843 GYC589821:GYD589843 HHY589821:HHZ589843 HRU589821:HRV589843 IBQ589821:IBR589843 ILM589821:ILN589843 IVI589821:IVJ589843 JFE589821:JFF589843 JPA589821:JPB589843 JYW589821:JYX589843 KIS589821:KIT589843 KSO589821:KSP589843 LCK589821:LCL589843 LMG589821:LMH589843 LWC589821:LWD589843 MFY589821:MFZ589843 MPU589821:MPV589843 MZQ589821:MZR589843 NJM589821:NJN589843 NTI589821:NTJ589843 ODE589821:ODF589843 ONA589821:ONB589843 OWW589821:OWX589843 PGS589821:PGT589843 PQO589821:PQP589843 QAK589821:QAL589843 QKG589821:QKH589843 QUC589821:QUD589843 RDY589821:RDZ589843 RNU589821:RNV589843 RXQ589821:RXR589843 SHM589821:SHN589843 SRI589821:SRJ589843 TBE589821:TBF589843 TLA589821:TLB589843 TUW589821:TUX589843 UES589821:UET589843 UOO589821:UOP589843 UYK589821:UYL589843 VIG589821:VIH589843 VSC589821:VSD589843 WBY589821:WBZ589843 WLU589821:WLV589843 WVQ589821:WVR589843 JE655357:JF655379 TA655357:TB655379 ACW655357:ACX655379 AMS655357:AMT655379 AWO655357:AWP655379 BGK655357:BGL655379 BQG655357:BQH655379 CAC655357:CAD655379 CJY655357:CJZ655379 CTU655357:CTV655379 DDQ655357:DDR655379 DNM655357:DNN655379 DXI655357:DXJ655379 EHE655357:EHF655379 ERA655357:ERB655379 FAW655357:FAX655379 FKS655357:FKT655379 FUO655357:FUP655379 GEK655357:GEL655379 GOG655357:GOH655379 GYC655357:GYD655379 HHY655357:HHZ655379 HRU655357:HRV655379 IBQ655357:IBR655379 ILM655357:ILN655379 IVI655357:IVJ655379 JFE655357:JFF655379 JPA655357:JPB655379 JYW655357:JYX655379 KIS655357:KIT655379 KSO655357:KSP655379 LCK655357:LCL655379 LMG655357:LMH655379 LWC655357:LWD655379 MFY655357:MFZ655379 MPU655357:MPV655379 MZQ655357:MZR655379 NJM655357:NJN655379 NTI655357:NTJ655379 ODE655357:ODF655379 ONA655357:ONB655379 OWW655357:OWX655379 PGS655357:PGT655379 PQO655357:PQP655379 QAK655357:QAL655379 QKG655357:QKH655379 QUC655357:QUD655379 RDY655357:RDZ655379 RNU655357:RNV655379 RXQ655357:RXR655379 SHM655357:SHN655379 SRI655357:SRJ655379 TBE655357:TBF655379 TLA655357:TLB655379 TUW655357:TUX655379 UES655357:UET655379 UOO655357:UOP655379 UYK655357:UYL655379 VIG655357:VIH655379 VSC655357:VSD655379 WBY655357:WBZ655379 WLU655357:WLV655379 WVQ655357:WVR655379 JE720893:JF720915 TA720893:TB720915 ACW720893:ACX720915 AMS720893:AMT720915 AWO720893:AWP720915 BGK720893:BGL720915 BQG720893:BQH720915 CAC720893:CAD720915 CJY720893:CJZ720915 CTU720893:CTV720915 DDQ720893:DDR720915 DNM720893:DNN720915 DXI720893:DXJ720915 EHE720893:EHF720915 ERA720893:ERB720915 FAW720893:FAX720915 FKS720893:FKT720915 FUO720893:FUP720915 GEK720893:GEL720915 GOG720893:GOH720915 GYC720893:GYD720915 HHY720893:HHZ720915 HRU720893:HRV720915 IBQ720893:IBR720915 ILM720893:ILN720915 IVI720893:IVJ720915 JFE720893:JFF720915 JPA720893:JPB720915 JYW720893:JYX720915 KIS720893:KIT720915 KSO720893:KSP720915 LCK720893:LCL720915 LMG720893:LMH720915 LWC720893:LWD720915 MFY720893:MFZ720915 MPU720893:MPV720915 MZQ720893:MZR720915 NJM720893:NJN720915 NTI720893:NTJ720915 ODE720893:ODF720915 ONA720893:ONB720915 OWW720893:OWX720915 PGS720893:PGT720915 PQO720893:PQP720915 QAK720893:QAL720915 QKG720893:QKH720915 QUC720893:QUD720915 RDY720893:RDZ720915 RNU720893:RNV720915 RXQ720893:RXR720915 SHM720893:SHN720915 SRI720893:SRJ720915 TBE720893:TBF720915 TLA720893:TLB720915 TUW720893:TUX720915 UES720893:UET720915 UOO720893:UOP720915 UYK720893:UYL720915 VIG720893:VIH720915 VSC720893:VSD720915 WBY720893:WBZ720915 WLU720893:WLV720915 WVQ720893:WVR720915 JE786429:JF786451 TA786429:TB786451 ACW786429:ACX786451 AMS786429:AMT786451 AWO786429:AWP786451 BGK786429:BGL786451 BQG786429:BQH786451 CAC786429:CAD786451 CJY786429:CJZ786451 CTU786429:CTV786451 DDQ786429:DDR786451 DNM786429:DNN786451 DXI786429:DXJ786451 EHE786429:EHF786451 ERA786429:ERB786451 FAW786429:FAX786451 FKS786429:FKT786451 FUO786429:FUP786451 GEK786429:GEL786451 GOG786429:GOH786451 GYC786429:GYD786451 HHY786429:HHZ786451 HRU786429:HRV786451 IBQ786429:IBR786451 ILM786429:ILN786451 IVI786429:IVJ786451 JFE786429:JFF786451 JPA786429:JPB786451 JYW786429:JYX786451 KIS786429:KIT786451 KSO786429:KSP786451 LCK786429:LCL786451 LMG786429:LMH786451 LWC786429:LWD786451 MFY786429:MFZ786451 MPU786429:MPV786451 MZQ786429:MZR786451 NJM786429:NJN786451 NTI786429:NTJ786451 ODE786429:ODF786451 ONA786429:ONB786451 OWW786429:OWX786451 PGS786429:PGT786451 PQO786429:PQP786451 QAK786429:QAL786451 QKG786429:QKH786451 QUC786429:QUD786451 RDY786429:RDZ786451 RNU786429:RNV786451 RXQ786429:RXR786451 SHM786429:SHN786451 SRI786429:SRJ786451 TBE786429:TBF786451 TLA786429:TLB786451 TUW786429:TUX786451 UES786429:UET786451 UOO786429:UOP786451 UYK786429:UYL786451 VIG786429:VIH786451 VSC786429:VSD786451 WBY786429:WBZ786451 WLU786429:WLV786451 WVQ786429:WVR786451 JE851965:JF851987 TA851965:TB851987 ACW851965:ACX851987 AMS851965:AMT851987 AWO851965:AWP851987 BGK851965:BGL851987 BQG851965:BQH851987 CAC851965:CAD851987 CJY851965:CJZ851987 CTU851965:CTV851987 DDQ851965:DDR851987 DNM851965:DNN851987 DXI851965:DXJ851987 EHE851965:EHF851987 ERA851965:ERB851987 FAW851965:FAX851987 FKS851965:FKT851987 FUO851965:FUP851987 GEK851965:GEL851987 GOG851965:GOH851987 GYC851965:GYD851987 HHY851965:HHZ851987 HRU851965:HRV851987 IBQ851965:IBR851987 ILM851965:ILN851987 IVI851965:IVJ851987 JFE851965:JFF851987 JPA851965:JPB851987 JYW851965:JYX851987 KIS851965:KIT851987 KSO851965:KSP851987 LCK851965:LCL851987 LMG851965:LMH851987 LWC851965:LWD851987 MFY851965:MFZ851987 MPU851965:MPV851987 MZQ851965:MZR851987 NJM851965:NJN851987 NTI851965:NTJ851987 ODE851965:ODF851987 ONA851965:ONB851987 OWW851965:OWX851987 PGS851965:PGT851987 PQO851965:PQP851987 QAK851965:QAL851987 QKG851965:QKH851987 QUC851965:QUD851987 RDY851965:RDZ851987 RNU851965:RNV851987 RXQ851965:RXR851987 SHM851965:SHN851987 SRI851965:SRJ851987 TBE851965:TBF851987 TLA851965:TLB851987 TUW851965:TUX851987 UES851965:UET851987 UOO851965:UOP851987 UYK851965:UYL851987 VIG851965:VIH851987 VSC851965:VSD851987 WBY851965:WBZ851987 WLU851965:WLV851987 WVQ851965:WVR851987 JE917501:JF917523 TA917501:TB917523 ACW917501:ACX917523 AMS917501:AMT917523 AWO917501:AWP917523 BGK917501:BGL917523 BQG917501:BQH917523 CAC917501:CAD917523 CJY917501:CJZ917523 CTU917501:CTV917523 DDQ917501:DDR917523 DNM917501:DNN917523 DXI917501:DXJ917523 EHE917501:EHF917523 ERA917501:ERB917523 FAW917501:FAX917523 FKS917501:FKT917523 FUO917501:FUP917523 GEK917501:GEL917523 GOG917501:GOH917523 GYC917501:GYD917523 HHY917501:HHZ917523 HRU917501:HRV917523 IBQ917501:IBR917523 ILM917501:ILN917523 IVI917501:IVJ917523 JFE917501:JFF917523 JPA917501:JPB917523 JYW917501:JYX917523 KIS917501:KIT917523 KSO917501:KSP917523 LCK917501:LCL917523 LMG917501:LMH917523 LWC917501:LWD917523 MFY917501:MFZ917523 MPU917501:MPV917523 MZQ917501:MZR917523 NJM917501:NJN917523 NTI917501:NTJ917523 ODE917501:ODF917523 ONA917501:ONB917523 OWW917501:OWX917523 PGS917501:PGT917523 PQO917501:PQP917523 QAK917501:QAL917523 QKG917501:QKH917523 QUC917501:QUD917523 RDY917501:RDZ917523 RNU917501:RNV917523 RXQ917501:RXR917523 SHM917501:SHN917523 SRI917501:SRJ917523 TBE917501:TBF917523 TLA917501:TLB917523 TUW917501:TUX917523 UES917501:UET917523 UOO917501:UOP917523 UYK917501:UYL917523 VIG917501:VIH917523 VSC917501:VSD917523 WBY917501:WBZ917523 WLU917501:WLV917523 WVQ917501:WVR917523 WVV983037:WVV983059 JE983037:JF983059 TA983037:TB983059 ACW983037:ACX983059 AMS983037:AMT983059 AWO983037:AWP983059 BGK983037:BGL983059 BQG983037:BQH983059 CAC983037:CAD983059 CJY983037:CJZ983059 CTU983037:CTV983059 DDQ983037:DDR983059 DNM983037:DNN983059 DXI983037:DXJ983059 EHE983037:EHF983059 ERA983037:ERB983059 FAW983037:FAX983059 FKS983037:FKT983059 FUO983037:FUP983059 GEK983037:GEL983059 GOG983037:GOH983059 GYC983037:GYD983059 HHY983037:HHZ983059 HRU983037:HRV983059 IBQ983037:IBR983059 ILM983037:ILN983059 IVI983037:IVJ983059 JFE983037:JFF983059 JPA983037:JPB983059 JYW983037:JYX983059 KIS983037:KIT983059 KSO983037:KSP983059 LCK983037:LCL983059 LMG983037:LMH983059 LWC983037:LWD983059 MFY983037:MFZ983059 MPU983037:MPV983059 MZQ983037:MZR983059 NJM983037:NJN983059 NTI983037:NTJ983059 ODE983037:ODF983059 ONA983037:ONB983059 OWW983037:OWX983059 PGS983037:PGT983059 PQO983037:PQP983059 QAK983037:QAL983059 QKG983037:QKH983059 QUC983037:QUD983059 RDY983037:RDZ983059 RNU983037:RNV983059 RXQ983037:RXR983059 SHM983037:SHN983059 SRI983037:SRJ983059 TBE983037:TBF983059 TLA983037:TLB983059 TUW983037:TUX983059 UES983037:UET983059 UOO983037:UOP983059 UYK983037:UYL983059 VIG983037:VIH983059 VSC983037:VSD983059 WBY983037:WBZ983059 WLU983037:WLV983059 WVQ983037:WVR983059 C65533:C65555 JB65533:JB65555 SX65533:SX65555 ACT65533:ACT65555 AMP65533:AMP65555 AWL65533:AWL65555 BGH65533:BGH65555 BQD65533:BQD65555 BZZ65533:BZZ65555 CJV65533:CJV65555 CTR65533:CTR65555 DDN65533:DDN65555 DNJ65533:DNJ65555 DXF65533:DXF65555 EHB65533:EHB65555 EQX65533:EQX65555 FAT65533:FAT65555 FKP65533:FKP65555 FUL65533:FUL65555 GEH65533:GEH65555 GOD65533:GOD65555 GXZ65533:GXZ65555 HHV65533:HHV65555 HRR65533:HRR65555 IBN65533:IBN65555 ILJ65533:ILJ65555 IVF65533:IVF65555 JFB65533:JFB65555 JOX65533:JOX65555 JYT65533:JYT65555 KIP65533:KIP65555 KSL65533:KSL65555 LCH65533:LCH65555 LMD65533:LMD65555 LVZ65533:LVZ65555 MFV65533:MFV65555 MPR65533:MPR65555 MZN65533:MZN65555 NJJ65533:NJJ65555 NTF65533:NTF65555 ODB65533:ODB65555 OMX65533:OMX65555 OWT65533:OWT65555 PGP65533:PGP65555 PQL65533:PQL65555 QAH65533:QAH65555 QKD65533:QKD65555 QTZ65533:QTZ65555 RDV65533:RDV65555 RNR65533:RNR65555 RXN65533:RXN65555 SHJ65533:SHJ65555 SRF65533:SRF65555 TBB65533:TBB65555 TKX65533:TKX65555 TUT65533:TUT65555 UEP65533:UEP65555 UOL65533:UOL65555 UYH65533:UYH65555 VID65533:VID65555 VRZ65533:VRZ65555 WBV65533:WBV65555 WLR65533:WLR65555 WVN65533:WVN65555 C131069:C131091 JB131069:JB131091 SX131069:SX131091 ACT131069:ACT131091 AMP131069:AMP131091 AWL131069:AWL131091 BGH131069:BGH131091 BQD131069:BQD131091 BZZ131069:BZZ131091 CJV131069:CJV131091 CTR131069:CTR131091 DDN131069:DDN131091 DNJ131069:DNJ131091 DXF131069:DXF131091 EHB131069:EHB131091 EQX131069:EQX131091 FAT131069:FAT131091 FKP131069:FKP131091 FUL131069:FUL131091 GEH131069:GEH131091 GOD131069:GOD131091 GXZ131069:GXZ131091 HHV131069:HHV131091 HRR131069:HRR131091 IBN131069:IBN131091 ILJ131069:ILJ131091 IVF131069:IVF131091 JFB131069:JFB131091 JOX131069:JOX131091 JYT131069:JYT131091 KIP131069:KIP131091 KSL131069:KSL131091 LCH131069:LCH131091 LMD131069:LMD131091 LVZ131069:LVZ131091 MFV131069:MFV131091 MPR131069:MPR131091 MZN131069:MZN131091 NJJ131069:NJJ131091 NTF131069:NTF131091 ODB131069:ODB131091 OMX131069:OMX131091 OWT131069:OWT131091 PGP131069:PGP131091 PQL131069:PQL131091 QAH131069:QAH131091 QKD131069:QKD131091 QTZ131069:QTZ131091 RDV131069:RDV131091 RNR131069:RNR131091 RXN131069:RXN131091 SHJ131069:SHJ131091 SRF131069:SRF131091 TBB131069:TBB131091 TKX131069:TKX131091 TUT131069:TUT131091 UEP131069:UEP131091 UOL131069:UOL131091 UYH131069:UYH131091 VID131069:VID131091 VRZ131069:VRZ131091 WBV131069:WBV131091 WLR131069:WLR131091 WVN131069:WVN131091 C196605:C196627 JB196605:JB196627 SX196605:SX196627 ACT196605:ACT196627 AMP196605:AMP196627 AWL196605:AWL196627 BGH196605:BGH196627 BQD196605:BQD196627 BZZ196605:BZZ196627 CJV196605:CJV196627 CTR196605:CTR196627 DDN196605:DDN196627 DNJ196605:DNJ196627 DXF196605:DXF196627 EHB196605:EHB196627 EQX196605:EQX196627 FAT196605:FAT196627 FKP196605:FKP196627 FUL196605:FUL196627 GEH196605:GEH196627 GOD196605:GOD196627 GXZ196605:GXZ196627 HHV196605:HHV196627 HRR196605:HRR196627 IBN196605:IBN196627 ILJ196605:ILJ196627 IVF196605:IVF196627 JFB196605:JFB196627 JOX196605:JOX196627 JYT196605:JYT196627 KIP196605:KIP196627 KSL196605:KSL196627 LCH196605:LCH196627 LMD196605:LMD196627 LVZ196605:LVZ196627 MFV196605:MFV196627 MPR196605:MPR196627 MZN196605:MZN196627 NJJ196605:NJJ196627 NTF196605:NTF196627 ODB196605:ODB196627 OMX196605:OMX196627 OWT196605:OWT196627 PGP196605:PGP196627 PQL196605:PQL196627 QAH196605:QAH196627 QKD196605:QKD196627 QTZ196605:QTZ196627 RDV196605:RDV196627 RNR196605:RNR196627 RXN196605:RXN196627 SHJ196605:SHJ196627 SRF196605:SRF196627 TBB196605:TBB196627 TKX196605:TKX196627 TUT196605:TUT196627 UEP196605:UEP196627 UOL196605:UOL196627 UYH196605:UYH196627 VID196605:VID196627 VRZ196605:VRZ196627 WBV196605:WBV196627 WLR196605:WLR196627 WVN196605:WVN196627 C262141:C262163 JB262141:JB262163 SX262141:SX262163 ACT262141:ACT262163 AMP262141:AMP262163 AWL262141:AWL262163 BGH262141:BGH262163 BQD262141:BQD262163 BZZ262141:BZZ262163 CJV262141:CJV262163 CTR262141:CTR262163 DDN262141:DDN262163 DNJ262141:DNJ262163 DXF262141:DXF262163 EHB262141:EHB262163 EQX262141:EQX262163 FAT262141:FAT262163 FKP262141:FKP262163 FUL262141:FUL262163 GEH262141:GEH262163 GOD262141:GOD262163 GXZ262141:GXZ262163 HHV262141:HHV262163 HRR262141:HRR262163 IBN262141:IBN262163 ILJ262141:ILJ262163 IVF262141:IVF262163 JFB262141:JFB262163 JOX262141:JOX262163 JYT262141:JYT262163 KIP262141:KIP262163 KSL262141:KSL262163 LCH262141:LCH262163 LMD262141:LMD262163 LVZ262141:LVZ262163 MFV262141:MFV262163 MPR262141:MPR262163 MZN262141:MZN262163 NJJ262141:NJJ262163 NTF262141:NTF262163 ODB262141:ODB262163 OMX262141:OMX262163 OWT262141:OWT262163 PGP262141:PGP262163 PQL262141:PQL262163 QAH262141:QAH262163 QKD262141:QKD262163 QTZ262141:QTZ262163 RDV262141:RDV262163 RNR262141:RNR262163 RXN262141:RXN262163 SHJ262141:SHJ262163 SRF262141:SRF262163 TBB262141:TBB262163 TKX262141:TKX262163 TUT262141:TUT262163 UEP262141:UEP262163 UOL262141:UOL262163 UYH262141:UYH262163 VID262141:VID262163 VRZ262141:VRZ262163 WBV262141:WBV262163 WLR262141:WLR262163 WVN262141:WVN262163 C327677:C327699 JB327677:JB327699 SX327677:SX327699 ACT327677:ACT327699 AMP327677:AMP327699 AWL327677:AWL327699 BGH327677:BGH327699 BQD327677:BQD327699 BZZ327677:BZZ327699 CJV327677:CJV327699 CTR327677:CTR327699 DDN327677:DDN327699 DNJ327677:DNJ327699 DXF327677:DXF327699 EHB327677:EHB327699 EQX327677:EQX327699 FAT327677:FAT327699 FKP327677:FKP327699 FUL327677:FUL327699 GEH327677:GEH327699 GOD327677:GOD327699 GXZ327677:GXZ327699 HHV327677:HHV327699 HRR327677:HRR327699 IBN327677:IBN327699 ILJ327677:ILJ327699 IVF327677:IVF327699 JFB327677:JFB327699 JOX327677:JOX327699 JYT327677:JYT327699 KIP327677:KIP327699 KSL327677:KSL327699 LCH327677:LCH327699 LMD327677:LMD327699 LVZ327677:LVZ327699 MFV327677:MFV327699 MPR327677:MPR327699 MZN327677:MZN327699 NJJ327677:NJJ327699 NTF327677:NTF327699 ODB327677:ODB327699 OMX327677:OMX327699 OWT327677:OWT327699 PGP327677:PGP327699 PQL327677:PQL327699 QAH327677:QAH327699 QKD327677:QKD327699 QTZ327677:QTZ327699 RDV327677:RDV327699 RNR327677:RNR327699 RXN327677:RXN327699 SHJ327677:SHJ327699 SRF327677:SRF327699 TBB327677:TBB327699 TKX327677:TKX327699 TUT327677:TUT327699 UEP327677:UEP327699 UOL327677:UOL327699 UYH327677:UYH327699 VID327677:VID327699 VRZ327677:VRZ327699 WBV327677:WBV327699 WLR327677:WLR327699 WVN327677:WVN327699 C393213:C393235 JB393213:JB393235 SX393213:SX393235 ACT393213:ACT393235 AMP393213:AMP393235 AWL393213:AWL393235 BGH393213:BGH393235 BQD393213:BQD393235 BZZ393213:BZZ393235 CJV393213:CJV393235 CTR393213:CTR393235 DDN393213:DDN393235 DNJ393213:DNJ393235 DXF393213:DXF393235 EHB393213:EHB393235 EQX393213:EQX393235 FAT393213:FAT393235 FKP393213:FKP393235 FUL393213:FUL393235 GEH393213:GEH393235 GOD393213:GOD393235 GXZ393213:GXZ393235 HHV393213:HHV393235 HRR393213:HRR393235 IBN393213:IBN393235 ILJ393213:ILJ393235 IVF393213:IVF393235 JFB393213:JFB393235 JOX393213:JOX393235 JYT393213:JYT393235 KIP393213:KIP393235 KSL393213:KSL393235 LCH393213:LCH393235 LMD393213:LMD393235 LVZ393213:LVZ393235 MFV393213:MFV393235 MPR393213:MPR393235 MZN393213:MZN393235 NJJ393213:NJJ393235 NTF393213:NTF393235 ODB393213:ODB393235 OMX393213:OMX393235 OWT393213:OWT393235 PGP393213:PGP393235 PQL393213:PQL393235 QAH393213:QAH393235 QKD393213:QKD393235 QTZ393213:QTZ393235 RDV393213:RDV393235 RNR393213:RNR393235 RXN393213:RXN393235 SHJ393213:SHJ393235 SRF393213:SRF393235 TBB393213:TBB393235 TKX393213:TKX393235 TUT393213:TUT393235 UEP393213:UEP393235 UOL393213:UOL393235 UYH393213:UYH393235 VID393213:VID393235 VRZ393213:VRZ393235 WBV393213:WBV393235 WLR393213:WLR393235 WVN393213:WVN393235 C458749:C458771 JB458749:JB458771 SX458749:SX458771 ACT458749:ACT458771 AMP458749:AMP458771 AWL458749:AWL458771 BGH458749:BGH458771 BQD458749:BQD458771 BZZ458749:BZZ458771 CJV458749:CJV458771 CTR458749:CTR458771 DDN458749:DDN458771 DNJ458749:DNJ458771 DXF458749:DXF458771 EHB458749:EHB458771 EQX458749:EQX458771 FAT458749:FAT458771 FKP458749:FKP458771 FUL458749:FUL458771 GEH458749:GEH458771 GOD458749:GOD458771 GXZ458749:GXZ458771 HHV458749:HHV458771 HRR458749:HRR458771 IBN458749:IBN458771 ILJ458749:ILJ458771 IVF458749:IVF458771 JFB458749:JFB458771 JOX458749:JOX458771 JYT458749:JYT458771 KIP458749:KIP458771 KSL458749:KSL458771 LCH458749:LCH458771 LMD458749:LMD458771 LVZ458749:LVZ458771 MFV458749:MFV458771 MPR458749:MPR458771 MZN458749:MZN458771 NJJ458749:NJJ458771 NTF458749:NTF458771 ODB458749:ODB458771 OMX458749:OMX458771 OWT458749:OWT458771 PGP458749:PGP458771 PQL458749:PQL458771 QAH458749:QAH458771 QKD458749:QKD458771 QTZ458749:QTZ458771 RDV458749:RDV458771 RNR458749:RNR458771 RXN458749:RXN458771 SHJ458749:SHJ458771 SRF458749:SRF458771 TBB458749:TBB458771 TKX458749:TKX458771 TUT458749:TUT458771 UEP458749:UEP458771 UOL458749:UOL458771 UYH458749:UYH458771 VID458749:VID458771 VRZ458749:VRZ458771 WBV458749:WBV458771 WLR458749:WLR458771 WVN458749:WVN458771 C524285:C524307 JB524285:JB524307 SX524285:SX524307 ACT524285:ACT524307 AMP524285:AMP524307 AWL524285:AWL524307 BGH524285:BGH524307 BQD524285:BQD524307 BZZ524285:BZZ524307 CJV524285:CJV524307 CTR524285:CTR524307 DDN524285:DDN524307 DNJ524285:DNJ524307 DXF524285:DXF524307 EHB524285:EHB524307 EQX524285:EQX524307 FAT524285:FAT524307 FKP524285:FKP524307 FUL524285:FUL524307 GEH524285:GEH524307 GOD524285:GOD524307 GXZ524285:GXZ524307 HHV524285:HHV524307 HRR524285:HRR524307 IBN524285:IBN524307 ILJ524285:ILJ524307 IVF524285:IVF524307 JFB524285:JFB524307 JOX524285:JOX524307 JYT524285:JYT524307 KIP524285:KIP524307 KSL524285:KSL524307 LCH524285:LCH524307 LMD524285:LMD524307 LVZ524285:LVZ524307 MFV524285:MFV524307 MPR524285:MPR524307 MZN524285:MZN524307 NJJ524285:NJJ524307 NTF524285:NTF524307 ODB524285:ODB524307 OMX524285:OMX524307 OWT524285:OWT524307 PGP524285:PGP524307 PQL524285:PQL524307 QAH524285:QAH524307 QKD524285:QKD524307 QTZ524285:QTZ524307 RDV524285:RDV524307 RNR524285:RNR524307 RXN524285:RXN524307 SHJ524285:SHJ524307 SRF524285:SRF524307 TBB524285:TBB524307 TKX524285:TKX524307 TUT524285:TUT524307 UEP524285:UEP524307 UOL524285:UOL524307 UYH524285:UYH524307 VID524285:VID524307 VRZ524285:VRZ524307 WBV524285:WBV524307 WLR524285:WLR524307 WVN524285:WVN524307 C589821:C589843 JB589821:JB589843 SX589821:SX589843 ACT589821:ACT589843 AMP589821:AMP589843 AWL589821:AWL589843 BGH589821:BGH589843 BQD589821:BQD589843 BZZ589821:BZZ589843 CJV589821:CJV589843 CTR589821:CTR589843 DDN589821:DDN589843 DNJ589821:DNJ589843 DXF589821:DXF589843 EHB589821:EHB589843 EQX589821:EQX589843 FAT589821:FAT589843 FKP589821:FKP589843 FUL589821:FUL589843 GEH589821:GEH589843 GOD589821:GOD589843 GXZ589821:GXZ589843 HHV589821:HHV589843 HRR589821:HRR589843 IBN589821:IBN589843 ILJ589821:ILJ589843 IVF589821:IVF589843 JFB589821:JFB589843 JOX589821:JOX589843 JYT589821:JYT589843 KIP589821:KIP589843 KSL589821:KSL589843 LCH589821:LCH589843 LMD589821:LMD589843 LVZ589821:LVZ589843 MFV589821:MFV589843 MPR589821:MPR589843 MZN589821:MZN589843 NJJ589821:NJJ589843 NTF589821:NTF589843 ODB589821:ODB589843 OMX589821:OMX589843 OWT589821:OWT589843 PGP589821:PGP589843 PQL589821:PQL589843 QAH589821:QAH589843 QKD589821:QKD589843 QTZ589821:QTZ589843 RDV589821:RDV589843 RNR589821:RNR589843 RXN589821:RXN589843 SHJ589821:SHJ589843 SRF589821:SRF589843 TBB589821:TBB589843 TKX589821:TKX589843 TUT589821:TUT589843 UEP589821:UEP589843 UOL589821:UOL589843 UYH589821:UYH589843 VID589821:VID589843 VRZ589821:VRZ589843 WBV589821:WBV589843 WLR589821:WLR589843 WVN589821:WVN589843 C655357:C655379 JB655357:JB655379 SX655357:SX655379 ACT655357:ACT655379 AMP655357:AMP655379 AWL655357:AWL655379 BGH655357:BGH655379 BQD655357:BQD655379 BZZ655357:BZZ655379 CJV655357:CJV655379 CTR655357:CTR655379 DDN655357:DDN655379 DNJ655357:DNJ655379 DXF655357:DXF655379 EHB655357:EHB655379 EQX655357:EQX655379 FAT655357:FAT655379 FKP655357:FKP655379 FUL655357:FUL655379 GEH655357:GEH655379 GOD655357:GOD655379 GXZ655357:GXZ655379 HHV655357:HHV655379 HRR655357:HRR655379 IBN655357:IBN655379 ILJ655357:ILJ655379 IVF655357:IVF655379 JFB655357:JFB655379 JOX655357:JOX655379 JYT655357:JYT655379 KIP655357:KIP655379 KSL655357:KSL655379 LCH655357:LCH655379 LMD655357:LMD655379 LVZ655357:LVZ655379 MFV655357:MFV655379 MPR655357:MPR655379 MZN655357:MZN655379 NJJ655357:NJJ655379 NTF655357:NTF655379 ODB655357:ODB655379 OMX655357:OMX655379 OWT655357:OWT655379 PGP655357:PGP655379 PQL655357:PQL655379 QAH655357:QAH655379 QKD655357:QKD655379 QTZ655357:QTZ655379 RDV655357:RDV655379 RNR655357:RNR655379 RXN655357:RXN655379 SHJ655357:SHJ655379 SRF655357:SRF655379 TBB655357:TBB655379 TKX655357:TKX655379 TUT655357:TUT655379 UEP655357:UEP655379 UOL655357:UOL655379 UYH655357:UYH655379 VID655357:VID655379 VRZ655357:VRZ655379 WBV655357:WBV655379 WLR655357:WLR655379 WVN655357:WVN655379 C720893:C720915 JB720893:JB720915 SX720893:SX720915 ACT720893:ACT720915 AMP720893:AMP720915 AWL720893:AWL720915 BGH720893:BGH720915 BQD720893:BQD720915 BZZ720893:BZZ720915 CJV720893:CJV720915 CTR720893:CTR720915 DDN720893:DDN720915 DNJ720893:DNJ720915 DXF720893:DXF720915 EHB720893:EHB720915 EQX720893:EQX720915 FAT720893:FAT720915 FKP720893:FKP720915 FUL720893:FUL720915 GEH720893:GEH720915 GOD720893:GOD720915 GXZ720893:GXZ720915 HHV720893:HHV720915 HRR720893:HRR720915 IBN720893:IBN720915 ILJ720893:ILJ720915 IVF720893:IVF720915 JFB720893:JFB720915 JOX720893:JOX720915 JYT720893:JYT720915 KIP720893:KIP720915 KSL720893:KSL720915 LCH720893:LCH720915 LMD720893:LMD720915 LVZ720893:LVZ720915 MFV720893:MFV720915 MPR720893:MPR720915 MZN720893:MZN720915 NJJ720893:NJJ720915 NTF720893:NTF720915 ODB720893:ODB720915 OMX720893:OMX720915 OWT720893:OWT720915 PGP720893:PGP720915 PQL720893:PQL720915 QAH720893:QAH720915 QKD720893:QKD720915 QTZ720893:QTZ720915 RDV720893:RDV720915 RNR720893:RNR720915 RXN720893:RXN720915 SHJ720893:SHJ720915 SRF720893:SRF720915 TBB720893:TBB720915 TKX720893:TKX720915 TUT720893:TUT720915 UEP720893:UEP720915 UOL720893:UOL720915 UYH720893:UYH720915 VID720893:VID720915 VRZ720893:VRZ720915 WBV720893:WBV720915 WLR720893:WLR720915 WVN720893:WVN720915 C786429:C786451 JB786429:JB786451 SX786429:SX786451 ACT786429:ACT786451 AMP786429:AMP786451 AWL786429:AWL786451 BGH786429:BGH786451 BQD786429:BQD786451 BZZ786429:BZZ786451 CJV786429:CJV786451 CTR786429:CTR786451 DDN786429:DDN786451 DNJ786429:DNJ786451 DXF786429:DXF786451 EHB786429:EHB786451 EQX786429:EQX786451 FAT786429:FAT786451 FKP786429:FKP786451 FUL786429:FUL786451 GEH786429:GEH786451 GOD786429:GOD786451 GXZ786429:GXZ786451 HHV786429:HHV786451 HRR786429:HRR786451 IBN786429:IBN786451 ILJ786429:ILJ786451 IVF786429:IVF786451 JFB786429:JFB786451 JOX786429:JOX786451 JYT786429:JYT786451 KIP786429:KIP786451 KSL786429:KSL786451 LCH786429:LCH786451 LMD786429:LMD786451 LVZ786429:LVZ786451 MFV786429:MFV786451 MPR786429:MPR786451 MZN786429:MZN786451 NJJ786429:NJJ786451 NTF786429:NTF786451 ODB786429:ODB786451 OMX786429:OMX786451 OWT786429:OWT786451 PGP786429:PGP786451 PQL786429:PQL786451 QAH786429:QAH786451 QKD786429:QKD786451 QTZ786429:QTZ786451 RDV786429:RDV786451 RNR786429:RNR786451 RXN786429:RXN786451 SHJ786429:SHJ786451 SRF786429:SRF786451 TBB786429:TBB786451 TKX786429:TKX786451 TUT786429:TUT786451 UEP786429:UEP786451 UOL786429:UOL786451 UYH786429:UYH786451 VID786429:VID786451 VRZ786429:VRZ786451 WBV786429:WBV786451 WLR786429:WLR786451 WVN786429:WVN786451 C851965:C851987 JB851965:JB851987 SX851965:SX851987 ACT851965:ACT851987 AMP851965:AMP851987 AWL851965:AWL851987 BGH851965:BGH851987 BQD851965:BQD851987 BZZ851965:BZZ851987 CJV851965:CJV851987 CTR851965:CTR851987 DDN851965:DDN851987 DNJ851965:DNJ851987 DXF851965:DXF851987 EHB851965:EHB851987 EQX851965:EQX851987 FAT851965:FAT851987 FKP851965:FKP851987 FUL851965:FUL851987 GEH851965:GEH851987 GOD851965:GOD851987 GXZ851965:GXZ851987 HHV851965:HHV851987 HRR851965:HRR851987 IBN851965:IBN851987 ILJ851965:ILJ851987 IVF851965:IVF851987 JFB851965:JFB851987 JOX851965:JOX851987 JYT851965:JYT851987 KIP851965:KIP851987 KSL851965:KSL851987 LCH851965:LCH851987 LMD851965:LMD851987 LVZ851965:LVZ851987 MFV851965:MFV851987 MPR851965:MPR851987 MZN851965:MZN851987 NJJ851965:NJJ851987 NTF851965:NTF851987 ODB851965:ODB851987 OMX851965:OMX851987 OWT851965:OWT851987 PGP851965:PGP851987 PQL851965:PQL851987 QAH851965:QAH851987 QKD851965:QKD851987 QTZ851965:QTZ851987 RDV851965:RDV851987 RNR851965:RNR851987 RXN851965:RXN851987 SHJ851965:SHJ851987 SRF851965:SRF851987 TBB851965:TBB851987 TKX851965:TKX851987 TUT851965:TUT851987 UEP851965:UEP851987 UOL851965:UOL851987 UYH851965:UYH851987 VID851965:VID851987 VRZ851965:VRZ851987 WBV851965:WBV851987 WLR851965:WLR851987 WVN851965:WVN851987 C917501:C917523 JB917501:JB917523 SX917501:SX917523 ACT917501:ACT917523 AMP917501:AMP917523 AWL917501:AWL917523 BGH917501:BGH917523 BQD917501:BQD917523 BZZ917501:BZZ917523 CJV917501:CJV917523 CTR917501:CTR917523 DDN917501:DDN917523 DNJ917501:DNJ917523 DXF917501:DXF917523 EHB917501:EHB917523 EQX917501:EQX917523 FAT917501:FAT917523 FKP917501:FKP917523 FUL917501:FUL917523 GEH917501:GEH917523 GOD917501:GOD917523 GXZ917501:GXZ917523 HHV917501:HHV917523 HRR917501:HRR917523 IBN917501:IBN917523 ILJ917501:ILJ917523 IVF917501:IVF917523 JFB917501:JFB917523 JOX917501:JOX917523 JYT917501:JYT917523 KIP917501:KIP917523 KSL917501:KSL917523 LCH917501:LCH917523 LMD917501:LMD917523 LVZ917501:LVZ917523 MFV917501:MFV917523 MPR917501:MPR917523 MZN917501:MZN917523 NJJ917501:NJJ917523 NTF917501:NTF917523 ODB917501:ODB917523 OMX917501:OMX917523 OWT917501:OWT917523 PGP917501:PGP917523 PQL917501:PQL917523 QAH917501:QAH917523 QKD917501:QKD917523 QTZ917501:QTZ917523 RDV917501:RDV917523 RNR917501:RNR917523 RXN917501:RXN917523 SHJ917501:SHJ917523 SRF917501:SRF917523 TBB917501:TBB917523 TKX917501:TKX917523 TUT917501:TUT917523 UEP917501:UEP917523 UOL917501:UOL917523 UYH917501:UYH917523 VID917501:VID917523 VRZ917501:VRZ917523 WBV917501:WBV917523 WLR917501:WLR917523 WVN917501:WVN917523 C983037:C983059 JB983037:JB983059 SX983037:SX983059 ACT983037:ACT983059 AMP983037:AMP983059 AWL983037:AWL983059 BGH983037:BGH983059 BQD983037:BQD983059 BZZ983037:BZZ983059 CJV983037:CJV983059 CTR983037:CTR983059 DDN983037:DDN983059 DNJ983037:DNJ983059 DXF983037:DXF983059 EHB983037:EHB983059 EQX983037:EQX983059 FAT983037:FAT983059 FKP983037:FKP983059 FUL983037:FUL983059 GEH983037:GEH983059 GOD983037:GOD983059 GXZ983037:GXZ983059 HHV983037:HHV983059 HRR983037:HRR983059 IBN983037:IBN983059 ILJ983037:ILJ983059 IVF983037:IVF983059 JFB983037:JFB983059 JOX983037:JOX983059 JYT983037:JYT983059 KIP983037:KIP983059 KSL983037:KSL983059 LCH983037:LCH983059 LMD983037:LMD983059 LVZ983037:LVZ983059 MFV983037:MFV983059 MPR983037:MPR983059 MZN983037:MZN983059 NJJ983037:NJJ983059 NTF983037:NTF983059 ODB983037:ODB983059 OMX983037:OMX983059 OWT983037:OWT983059 PGP983037:PGP983059 PQL983037:PQL983059 QAH983037:QAH983059 QKD983037:QKD983059 QTZ983037:QTZ983059 RDV983037:RDV983059 RNR983037:RNR983059 RXN983037:RXN983059 SHJ983037:SHJ983059 SRF983037:SRF983059 TBB983037:TBB983059 TKX983037:TKX983059 TUT983037:TUT983059 UEP983037:UEP983059 UOL983037:UOL983059 UYH983037:UYH983059 VID983037:VID983059 VRZ983037:VRZ983059 WBV983037:WBV983059 WLR983037:WLR983059 WVN983037:WVN983059 N65533:N65555 JJ65533:JJ65555 TF65533:TF65555 ADB65533:ADB65555 AMX65533:AMX65555 AWT65533:AWT65555 BGP65533:BGP65555 BQL65533:BQL65555 CAH65533:CAH65555 CKD65533:CKD65555 CTZ65533:CTZ65555 DDV65533:DDV65555 DNR65533:DNR65555 DXN65533:DXN65555 EHJ65533:EHJ65555 ERF65533:ERF65555 FBB65533:FBB65555 FKX65533:FKX65555 FUT65533:FUT65555 GEP65533:GEP65555 GOL65533:GOL65555 GYH65533:GYH65555 HID65533:HID65555 HRZ65533:HRZ65555 IBV65533:IBV65555 ILR65533:ILR65555 IVN65533:IVN65555 JFJ65533:JFJ65555 JPF65533:JPF65555 JZB65533:JZB65555 KIX65533:KIX65555 KST65533:KST65555 LCP65533:LCP65555 LML65533:LML65555 LWH65533:LWH65555 MGD65533:MGD65555 MPZ65533:MPZ65555 MZV65533:MZV65555 NJR65533:NJR65555 NTN65533:NTN65555 ODJ65533:ODJ65555 ONF65533:ONF65555 OXB65533:OXB65555 PGX65533:PGX65555 PQT65533:PQT65555 QAP65533:QAP65555 QKL65533:QKL65555 QUH65533:QUH65555 RED65533:RED65555 RNZ65533:RNZ65555 RXV65533:RXV65555 SHR65533:SHR65555 SRN65533:SRN65555 TBJ65533:TBJ65555 TLF65533:TLF65555 TVB65533:TVB65555 UEX65533:UEX65555 UOT65533:UOT65555 UYP65533:UYP65555 VIL65533:VIL65555 VSH65533:VSH65555 WCD65533:WCD65555 WLZ65533:WLZ65555 WVV65533:WVV65555 N131069:N131091 JJ131069:JJ131091 TF131069:TF131091 ADB131069:ADB131091 AMX131069:AMX131091 AWT131069:AWT131091 BGP131069:BGP131091 BQL131069:BQL131091 CAH131069:CAH131091 CKD131069:CKD131091 CTZ131069:CTZ131091 DDV131069:DDV131091 DNR131069:DNR131091 DXN131069:DXN131091 EHJ131069:EHJ131091 ERF131069:ERF131091 FBB131069:FBB131091 FKX131069:FKX131091 FUT131069:FUT131091 GEP131069:GEP131091 GOL131069:GOL131091 GYH131069:GYH131091 HID131069:HID131091 HRZ131069:HRZ131091 IBV131069:IBV131091 ILR131069:ILR131091 IVN131069:IVN131091 JFJ131069:JFJ131091 JPF131069:JPF131091 JZB131069:JZB131091 KIX131069:KIX131091 KST131069:KST131091 LCP131069:LCP131091 LML131069:LML131091 LWH131069:LWH131091 MGD131069:MGD131091 MPZ131069:MPZ131091 MZV131069:MZV131091 NJR131069:NJR131091 NTN131069:NTN131091 ODJ131069:ODJ131091 ONF131069:ONF131091 OXB131069:OXB131091 PGX131069:PGX131091 PQT131069:PQT131091 QAP131069:QAP131091 QKL131069:QKL131091 QUH131069:QUH131091 RED131069:RED131091 RNZ131069:RNZ131091 RXV131069:RXV131091 SHR131069:SHR131091 SRN131069:SRN131091 TBJ131069:TBJ131091 TLF131069:TLF131091 TVB131069:TVB131091 UEX131069:UEX131091 UOT131069:UOT131091 UYP131069:UYP131091 VIL131069:VIL131091 VSH131069:VSH131091 WCD131069:WCD131091 WLZ131069:WLZ131091 WVV131069:WVV131091 N196605:N196627 JJ196605:JJ196627 TF196605:TF196627 ADB196605:ADB196627 AMX196605:AMX196627 AWT196605:AWT196627 BGP196605:BGP196627 BQL196605:BQL196627 CAH196605:CAH196627 CKD196605:CKD196627 CTZ196605:CTZ196627 DDV196605:DDV196627 DNR196605:DNR196627 DXN196605:DXN196627 EHJ196605:EHJ196627 ERF196605:ERF196627 FBB196605:FBB196627 FKX196605:FKX196627 FUT196605:FUT196627 GEP196605:GEP196627 GOL196605:GOL196627 GYH196605:GYH196627 HID196605:HID196627 HRZ196605:HRZ196627 IBV196605:IBV196627 ILR196605:ILR196627 IVN196605:IVN196627 JFJ196605:JFJ196627 JPF196605:JPF196627 JZB196605:JZB196627 KIX196605:KIX196627 KST196605:KST196627 LCP196605:LCP196627 LML196605:LML196627 LWH196605:LWH196627 MGD196605:MGD196627 MPZ196605:MPZ196627 MZV196605:MZV196627 NJR196605:NJR196627 NTN196605:NTN196627 ODJ196605:ODJ196627 ONF196605:ONF196627 OXB196605:OXB196627 PGX196605:PGX196627 PQT196605:PQT196627 QAP196605:QAP196627 QKL196605:QKL196627 QUH196605:QUH196627 RED196605:RED196627 RNZ196605:RNZ196627 RXV196605:RXV196627 SHR196605:SHR196627 SRN196605:SRN196627 TBJ196605:TBJ196627 TLF196605:TLF196627 TVB196605:TVB196627 UEX196605:UEX196627 UOT196605:UOT196627 UYP196605:UYP196627 VIL196605:VIL196627 VSH196605:VSH196627 WCD196605:WCD196627 WLZ196605:WLZ196627 WVV196605:WVV196627 N262141:N262163 JJ262141:JJ262163 TF262141:TF262163 ADB262141:ADB262163 AMX262141:AMX262163 AWT262141:AWT262163 BGP262141:BGP262163 BQL262141:BQL262163 CAH262141:CAH262163 CKD262141:CKD262163 CTZ262141:CTZ262163 DDV262141:DDV262163 DNR262141:DNR262163 DXN262141:DXN262163 EHJ262141:EHJ262163 ERF262141:ERF262163 FBB262141:FBB262163 FKX262141:FKX262163 FUT262141:FUT262163 GEP262141:GEP262163 GOL262141:GOL262163 GYH262141:GYH262163 HID262141:HID262163 HRZ262141:HRZ262163 IBV262141:IBV262163 ILR262141:ILR262163 IVN262141:IVN262163 JFJ262141:JFJ262163 JPF262141:JPF262163 JZB262141:JZB262163 KIX262141:KIX262163 KST262141:KST262163 LCP262141:LCP262163 LML262141:LML262163 LWH262141:LWH262163 MGD262141:MGD262163 MPZ262141:MPZ262163 MZV262141:MZV262163 NJR262141:NJR262163 NTN262141:NTN262163 ODJ262141:ODJ262163 ONF262141:ONF262163 OXB262141:OXB262163 PGX262141:PGX262163 PQT262141:PQT262163 QAP262141:QAP262163 QKL262141:QKL262163 QUH262141:QUH262163 RED262141:RED262163 RNZ262141:RNZ262163 RXV262141:RXV262163 SHR262141:SHR262163 SRN262141:SRN262163 TBJ262141:TBJ262163 TLF262141:TLF262163 TVB262141:TVB262163 UEX262141:UEX262163 UOT262141:UOT262163 UYP262141:UYP262163 VIL262141:VIL262163 VSH262141:VSH262163 WCD262141:WCD262163 WLZ262141:WLZ262163 WVV262141:WVV262163 N327677:N327699 JJ327677:JJ327699 TF327677:TF327699 ADB327677:ADB327699 AMX327677:AMX327699 AWT327677:AWT327699 BGP327677:BGP327699 BQL327677:BQL327699 CAH327677:CAH327699 CKD327677:CKD327699 CTZ327677:CTZ327699 DDV327677:DDV327699 DNR327677:DNR327699 DXN327677:DXN327699 EHJ327677:EHJ327699 ERF327677:ERF327699 FBB327677:FBB327699 FKX327677:FKX327699 FUT327677:FUT327699 GEP327677:GEP327699 GOL327677:GOL327699 GYH327677:GYH327699 HID327677:HID327699 HRZ327677:HRZ327699 IBV327677:IBV327699 ILR327677:ILR327699 IVN327677:IVN327699 JFJ327677:JFJ327699 JPF327677:JPF327699 JZB327677:JZB327699 KIX327677:KIX327699 KST327677:KST327699 LCP327677:LCP327699 LML327677:LML327699 LWH327677:LWH327699 MGD327677:MGD327699 MPZ327677:MPZ327699 MZV327677:MZV327699 NJR327677:NJR327699 NTN327677:NTN327699 ODJ327677:ODJ327699 ONF327677:ONF327699 OXB327677:OXB327699 PGX327677:PGX327699 PQT327677:PQT327699 QAP327677:QAP327699 QKL327677:QKL327699 QUH327677:QUH327699 RED327677:RED327699 RNZ327677:RNZ327699 RXV327677:RXV327699 SHR327677:SHR327699 SRN327677:SRN327699 TBJ327677:TBJ327699 TLF327677:TLF327699 TVB327677:TVB327699 UEX327677:UEX327699 UOT327677:UOT327699 UYP327677:UYP327699 VIL327677:VIL327699 VSH327677:VSH327699 WCD327677:WCD327699 WLZ327677:WLZ327699 WVV327677:WVV327699 N393213:N393235 JJ393213:JJ393235 TF393213:TF393235 ADB393213:ADB393235 AMX393213:AMX393235 AWT393213:AWT393235 BGP393213:BGP393235 BQL393213:BQL393235 CAH393213:CAH393235 CKD393213:CKD393235 CTZ393213:CTZ393235 DDV393213:DDV393235 DNR393213:DNR393235 DXN393213:DXN393235 EHJ393213:EHJ393235 ERF393213:ERF393235 FBB393213:FBB393235 FKX393213:FKX393235 FUT393213:FUT393235 GEP393213:GEP393235 GOL393213:GOL393235 GYH393213:GYH393235 HID393213:HID393235 HRZ393213:HRZ393235 IBV393213:IBV393235 ILR393213:ILR393235 IVN393213:IVN393235 JFJ393213:JFJ393235 JPF393213:JPF393235 JZB393213:JZB393235 KIX393213:KIX393235 KST393213:KST393235 LCP393213:LCP393235 LML393213:LML393235 LWH393213:LWH393235 MGD393213:MGD393235 MPZ393213:MPZ393235 MZV393213:MZV393235 NJR393213:NJR393235 NTN393213:NTN393235 ODJ393213:ODJ393235 ONF393213:ONF393235 OXB393213:OXB393235 PGX393213:PGX393235 PQT393213:PQT393235 QAP393213:QAP393235 QKL393213:QKL393235 QUH393213:QUH393235 RED393213:RED393235 RNZ393213:RNZ393235 RXV393213:RXV393235 SHR393213:SHR393235 SRN393213:SRN393235 TBJ393213:TBJ393235 TLF393213:TLF393235 TVB393213:TVB393235 UEX393213:UEX393235 UOT393213:UOT393235 UYP393213:UYP393235 VIL393213:VIL393235 VSH393213:VSH393235 WCD393213:WCD393235 WLZ393213:WLZ393235 WVV393213:WVV393235 N458749:N458771 JJ458749:JJ458771 TF458749:TF458771 ADB458749:ADB458771 AMX458749:AMX458771 AWT458749:AWT458771 BGP458749:BGP458771 BQL458749:BQL458771 CAH458749:CAH458771 CKD458749:CKD458771 CTZ458749:CTZ458771 DDV458749:DDV458771 DNR458749:DNR458771 DXN458749:DXN458771 EHJ458749:EHJ458771 ERF458749:ERF458771 FBB458749:FBB458771 FKX458749:FKX458771 FUT458749:FUT458771 GEP458749:GEP458771 GOL458749:GOL458771 GYH458749:GYH458771 HID458749:HID458771 HRZ458749:HRZ458771 IBV458749:IBV458771 ILR458749:ILR458771 IVN458749:IVN458771 JFJ458749:JFJ458771 JPF458749:JPF458771 JZB458749:JZB458771 KIX458749:KIX458771 KST458749:KST458771 LCP458749:LCP458771 LML458749:LML458771 LWH458749:LWH458771 MGD458749:MGD458771 MPZ458749:MPZ458771 MZV458749:MZV458771 NJR458749:NJR458771 NTN458749:NTN458771 ODJ458749:ODJ458771 ONF458749:ONF458771 OXB458749:OXB458771 PGX458749:PGX458771 PQT458749:PQT458771 QAP458749:QAP458771 QKL458749:QKL458771 QUH458749:QUH458771 RED458749:RED458771 RNZ458749:RNZ458771 RXV458749:RXV458771 SHR458749:SHR458771 SRN458749:SRN458771 TBJ458749:TBJ458771 TLF458749:TLF458771 TVB458749:TVB458771 UEX458749:UEX458771 UOT458749:UOT458771 UYP458749:UYP458771 VIL458749:VIL458771 VSH458749:VSH458771 WCD458749:WCD458771 WLZ458749:WLZ458771 WVV458749:WVV458771 N524285:N524307 JJ524285:JJ524307 TF524285:TF524307 ADB524285:ADB524307 AMX524285:AMX524307 AWT524285:AWT524307 BGP524285:BGP524307 BQL524285:BQL524307 CAH524285:CAH524307 CKD524285:CKD524307 CTZ524285:CTZ524307 DDV524285:DDV524307 DNR524285:DNR524307 DXN524285:DXN524307 EHJ524285:EHJ524307 ERF524285:ERF524307 FBB524285:FBB524307 FKX524285:FKX524307 FUT524285:FUT524307 GEP524285:GEP524307 GOL524285:GOL524307 GYH524285:GYH524307 HID524285:HID524307 HRZ524285:HRZ524307 IBV524285:IBV524307 ILR524285:ILR524307 IVN524285:IVN524307 JFJ524285:JFJ524307 JPF524285:JPF524307 JZB524285:JZB524307 KIX524285:KIX524307 KST524285:KST524307 LCP524285:LCP524307 LML524285:LML524307 LWH524285:LWH524307 MGD524285:MGD524307 MPZ524285:MPZ524307 MZV524285:MZV524307 NJR524285:NJR524307 NTN524285:NTN524307 ODJ524285:ODJ524307 ONF524285:ONF524307 OXB524285:OXB524307 PGX524285:PGX524307 PQT524285:PQT524307 QAP524285:QAP524307 QKL524285:QKL524307 QUH524285:QUH524307 RED524285:RED524307 RNZ524285:RNZ524307 RXV524285:RXV524307 SHR524285:SHR524307 SRN524285:SRN524307 TBJ524285:TBJ524307 TLF524285:TLF524307 TVB524285:TVB524307 UEX524285:UEX524307 UOT524285:UOT524307 UYP524285:UYP524307 VIL524285:VIL524307 VSH524285:VSH524307 WCD524285:WCD524307 WLZ524285:WLZ524307 WVV524285:WVV524307 N589821:N589843 JJ589821:JJ589843 TF589821:TF589843 ADB589821:ADB589843 AMX589821:AMX589843 AWT589821:AWT589843 BGP589821:BGP589843 BQL589821:BQL589843 CAH589821:CAH589843 CKD589821:CKD589843 CTZ589821:CTZ589843 DDV589821:DDV589843 DNR589821:DNR589843 DXN589821:DXN589843 EHJ589821:EHJ589843 ERF589821:ERF589843 FBB589821:FBB589843 FKX589821:FKX589843 FUT589821:FUT589843 GEP589821:GEP589843 GOL589821:GOL589843 GYH589821:GYH589843 HID589821:HID589843 HRZ589821:HRZ589843 IBV589821:IBV589843 ILR589821:ILR589843 IVN589821:IVN589843 JFJ589821:JFJ589843 JPF589821:JPF589843 JZB589821:JZB589843 KIX589821:KIX589843 KST589821:KST589843 LCP589821:LCP589843 LML589821:LML589843 LWH589821:LWH589843 MGD589821:MGD589843 MPZ589821:MPZ589843 MZV589821:MZV589843 NJR589821:NJR589843 NTN589821:NTN589843 ODJ589821:ODJ589843 ONF589821:ONF589843 OXB589821:OXB589843 PGX589821:PGX589843 PQT589821:PQT589843 QAP589821:QAP589843 QKL589821:QKL589843 QUH589821:QUH589843 RED589821:RED589843 RNZ589821:RNZ589843 RXV589821:RXV589843 SHR589821:SHR589843 SRN589821:SRN589843 TBJ589821:TBJ589843 TLF589821:TLF589843 TVB589821:TVB589843 UEX589821:UEX589843 UOT589821:UOT589843 UYP589821:UYP589843 VIL589821:VIL589843 VSH589821:VSH589843 WCD589821:WCD589843 WLZ589821:WLZ589843 WVV589821:WVV589843 N655357:N655379 JJ655357:JJ655379 TF655357:TF655379 ADB655357:ADB655379 AMX655357:AMX655379 AWT655357:AWT655379 BGP655357:BGP655379 BQL655357:BQL655379 CAH655357:CAH655379 CKD655357:CKD655379 CTZ655357:CTZ655379 DDV655357:DDV655379 DNR655357:DNR655379 DXN655357:DXN655379 EHJ655357:EHJ655379 ERF655357:ERF655379 FBB655357:FBB655379 FKX655357:FKX655379 FUT655357:FUT655379 GEP655357:GEP655379 GOL655357:GOL655379 GYH655357:GYH655379 HID655357:HID655379 HRZ655357:HRZ655379 IBV655357:IBV655379 ILR655357:ILR655379 IVN655357:IVN655379 JFJ655357:JFJ655379 JPF655357:JPF655379 JZB655357:JZB655379 KIX655357:KIX655379 KST655357:KST655379 LCP655357:LCP655379 LML655357:LML655379 LWH655357:LWH655379 MGD655357:MGD655379 MPZ655357:MPZ655379 MZV655357:MZV655379 NJR655357:NJR655379 NTN655357:NTN655379 ODJ655357:ODJ655379 ONF655357:ONF655379 OXB655357:OXB655379 PGX655357:PGX655379 PQT655357:PQT655379 QAP655357:QAP655379 QKL655357:QKL655379 QUH655357:QUH655379 RED655357:RED655379 RNZ655357:RNZ655379 RXV655357:RXV655379 SHR655357:SHR655379 SRN655357:SRN655379 TBJ655357:TBJ655379 TLF655357:TLF655379 TVB655357:TVB655379 UEX655357:UEX655379 UOT655357:UOT655379 UYP655357:UYP655379 VIL655357:VIL655379 VSH655357:VSH655379 WCD655357:WCD655379 WLZ655357:WLZ655379 WVV655357:WVV655379 N720893:N720915 JJ720893:JJ720915 TF720893:TF720915 ADB720893:ADB720915 AMX720893:AMX720915 AWT720893:AWT720915 BGP720893:BGP720915 BQL720893:BQL720915 CAH720893:CAH720915 CKD720893:CKD720915 CTZ720893:CTZ720915 DDV720893:DDV720915 DNR720893:DNR720915 DXN720893:DXN720915 EHJ720893:EHJ720915 ERF720893:ERF720915 FBB720893:FBB720915 FKX720893:FKX720915 FUT720893:FUT720915 GEP720893:GEP720915 GOL720893:GOL720915 GYH720893:GYH720915 HID720893:HID720915 HRZ720893:HRZ720915 IBV720893:IBV720915 ILR720893:ILR720915 IVN720893:IVN720915 JFJ720893:JFJ720915 JPF720893:JPF720915 JZB720893:JZB720915 KIX720893:KIX720915 KST720893:KST720915 LCP720893:LCP720915 LML720893:LML720915 LWH720893:LWH720915 MGD720893:MGD720915 MPZ720893:MPZ720915 MZV720893:MZV720915 NJR720893:NJR720915 NTN720893:NTN720915 ODJ720893:ODJ720915 ONF720893:ONF720915 OXB720893:OXB720915 PGX720893:PGX720915 PQT720893:PQT720915 QAP720893:QAP720915 QKL720893:QKL720915 QUH720893:QUH720915 RED720893:RED720915 RNZ720893:RNZ720915 RXV720893:RXV720915 SHR720893:SHR720915 SRN720893:SRN720915 TBJ720893:TBJ720915 TLF720893:TLF720915 TVB720893:TVB720915 UEX720893:UEX720915 UOT720893:UOT720915 UYP720893:UYP720915 VIL720893:VIL720915 VSH720893:VSH720915 WCD720893:WCD720915 WLZ720893:WLZ720915 WVV720893:WVV720915 N786429:N786451 JJ786429:JJ786451 TF786429:TF786451 ADB786429:ADB786451 AMX786429:AMX786451 AWT786429:AWT786451 BGP786429:BGP786451 BQL786429:BQL786451 CAH786429:CAH786451 CKD786429:CKD786451 CTZ786429:CTZ786451 DDV786429:DDV786451 DNR786429:DNR786451 DXN786429:DXN786451 EHJ786429:EHJ786451 ERF786429:ERF786451 FBB786429:FBB786451 FKX786429:FKX786451 FUT786429:FUT786451 GEP786429:GEP786451 GOL786429:GOL786451 GYH786429:GYH786451 HID786429:HID786451 HRZ786429:HRZ786451 IBV786429:IBV786451 ILR786429:ILR786451 IVN786429:IVN786451 JFJ786429:JFJ786451 JPF786429:JPF786451 JZB786429:JZB786451 KIX786429:KIX786451 KST786429:KST786451 LCP786429:LCP786451 LML786429:LML786451 LWH786429:LWH786451 MGD786429:MGD786451 MPZ786429:MPZ786451 MZV786429:MZV786451 NJR786429:NJR786451 NTN786429:NTN786451 ODJ786429:ODJ786451 ONF786429:ONF786451 OXB786429:OXB786451 PGX786429:PGX786451 PQT786429:PQT786451 QAP786429:QAP786451 QKL786429:QKL786451 QUH786429:QUH786451 RED786429:RED786451 RNZ786429:RNZ786451 RXV786429:RXV786451 SHR786429:SHR786451 SRN786429:SRN786451 TBJ786429:TBJ786451 TLF786429:TLF786451 TVB786429:TVB786451 UEX786429:UEX786451 UOT786429:UOT786451 UYP786429:UYP786451 VIL786429:VIL786451 VSH786429:VSH786451 WCD786429:WCD786451 WLZ786429:WLZ786451 WVV786429:WVV786451 N851965:N851987 JJ851965:JJ851987 TF851965:TF851987 ADB851965:ADB851987 AMX851965:AMX851987 AWT851965:AWT851987 BGP851965:BGP851987 BQL851965:BQL851987 CAH851965:CAH851987 CKD851965:CKD851987 CTZ851965:CTZ851987 DDV851965:DDV851987 DNR851965:DNR851987 DXN851965:DXN851987 EHJ851965:EHJ851987 ERF851965:ERF851987 FBB851965:FBB851987 FKX851965:FKX851987 FUT851965:FUT851987 GEP851965:GEP851987 GOL851965:GOL851987 GYH851965:GYH851987 HID851965:HID851987 HRZ851965:HRZ851987 IBV851965:IBV851987 ILR851965:ILR851987 IVN851965:IVN851987 JFJ851965:JFJ851987 JPF851965:JPF851987 JZB851965:JZB851987 KIX851965:KIX851987 KST851965:KST851987 LCP851965:LCP851987 LML851965:LML851987 LWH851965:LWH851987 MGD851965:MGD851987 MPZ851965:MPZ851987 MZV851965:MZV851987 NJR851965:NJR851987 NTN851965:NTN851987 ODJ851965:ODJ851987 ONF851965:ONF851987 OXB851965:OXB851987 PGX851965:PGX851987 PQT851965:PQT851987 QAP851965:QAP851987 QKL851965:QKL851987 QUH851965:QUH851987 RED851965:RED851987 RNZ851965:RNZ851987 RXV851965:RXV851987 SHR851965:SHR851987 SRN851965:SRN851987 TBJ851965:TBJ851987 TLF851965:TLF851987 TVB851965:TVB851987 UEX851965:UEX851987 UOT851965:UOT851987 UYP851965:UYP851987 VIL851965:VIL851987 VSH851965:VSH851987 WCD851965:WCD851987 WLZ851965:WLZ851987 WVV851965:WVV851987 N917501:N917523 JJ917501:JJ917523 TF917501:TF917523 ADB917501:ADB917523 AMX917501:AMX917523 AWT917501:AWT917523 BGP917501:BGP917523 BQL917501:BQL917523 CAH917501:CAH917523 CKD917501:CKD917523 CTZ917501:CTZ917523 DDV917501:DDV917523 DNR917501:DNR917523 DXN917501:DXN917523 EHJ917501:EHJ917523 ERF917501:ERF917523 FBB917501:FBB917523 FKX917501:FKX917523 FUT917501:FUT917523 GEP917501:GEP917523 GOL917501:GOL917523 GYH917501:GYH917523 HID917501:HID917523 HRZ917501:HRZ917523 IBV917501:IBV917523 ILR917501:ILR917523 IVN917501:IVN917523 JFJ917501:JFJ917523 JPF917501:JPF917523 JZB917501:JZB917523 KIX917501:KIX917523 KST917501:KST917523 LCP917501:LCP917523 LML917501:LML917523 LWH917501:LWH917523 MGD917501:MGD917523 MPZ917501:MPZ917523 MZV917501:MZV917523 NJR917501:NJR917523 NTN917501:NTN917523 ODJ917501:ODJ917523 ONF917501:ONF917523 OXB917501:OXB917523 PGX917501:PGX917523 PQT917501:PQT917523 QAP917501:QAP917523 QKL917501:QKL917523 QUH917501:QUH917523 RED917501:RED917523 RNZ917501:RNZ917523 RXV917501:RXV917523 SHR917501:SHR917523 SRN917501:SRN917523 TBJ917501:TBJ917523 TLF917501:TLF917523 TVB917501:TVB917523 UEX917501:UEX917523 UOT917501:UOT917523 UYP917501:UYP917523 VIL917501:VIL917523 VSH917501:VSH917523 WCD917501:WCD917523 WLZ917501:WLZ917523 WVV917501:WVV917523 N983037:N983059 JJ983037:JJ983059 TF983037:TF983059 ADB983037:ADB983059 AMX983037:AMX983059 AWT983037:AWT983059 BGP983037:BGP983059 BQL983037:BQL983059 CAH983037:CAH983059 CKD983037:CKD983059 CTZ983037:CTZ983059 DDV983037:DDV983059 DNR983037:DNR983059 DXN983037:DXN983059 EHJ983037:EHJ983059 ERF983037:ERF983059 FBB983037:FBB983059 FKX983037:FKX983059 FUT983037:FUT983059 GEP983037:GEP983059 GOL983037:GOL983059 GYH983037:GYH983059 HID983037:HID983059 HRZ983037:HRZ983059 IBV983037:IBV983059 ILR983037:ILR983059 IVN983037:IVN983059 JFJ983037:JFJ983059 JPF983037:JPF983059 JZB983037:JZB983059 KIX983037:KIX983059 KST983037:KST983059 LCP983037:LCP983059 LML983037:LML983059 LWH983037:LWH983059 MGD983037:MGD983059 MPZ983037:MPZ983059 MZV983037:MZV983059 NJR983037:NJR983059 NTN983037:NTN983059 ODJ983037:ODJ983059 ONF983037:ONF983059 OXB983037:OXB983059 PGX983037:PGX983059 PQT983037:PQT983059 QAP983037:QAP983059 QKL983037:QKL983059 QUH983037:QUH983059 RED983037:RED983059 RNZ983037:RNZ983059 RXV983037:RXV983059 SHR983037:SHR983059 SRN983037:SRN983059 TBJ983037:TBJ983059 TLF983037:TLF983059 TVB983037:TVB983059 UEX983037:UEX983059 UOT983037:UOT983059 UYP983037:UYP983059 VIL983037:VIL983059 VSH983037:VSH983059 WCD983037:WCD983059 WLZ983037:WLZ983059 F65533:J65555 F131069:J131091 F196605:J196627 F262141:J262163 F327677:J327699 F393213:J393235 F458749:J458771 F524285:J524307 F589821:J589843 F655357:J655379 F720893:J720915 F786429:J786451 F851965:J851987 F917501:J917523 F983037:J983059" xr:uid="{2804758D-B9CD-4DC0-A409-B28BD152974C}">
      <formula1>0</formula1>
    </dataValidation>
    <dataValidation type="decimal" operator="lessThanOrEqual" allowBlank="1" showInputMessage="1" showErrorMessage="1" errorTitle="Positief bedrag" error="Gelieve een negatief bedrag in te geven" sqref="D65533:D65555 JC65533:JC65555 SY65533:SY65555 ACU65533:ACU65555 AMQ65533:AMQ65555 AWM65533:AWM65555 BGI65533:BGI65555 BQE65533:BQE65555 CAA65533:CAA65555 CJW65533:CJW65555 CTS65533:CTS65555 DDO65533:DDO65555 DNK65533:DNK65555 DXG65533:DXG65555 EHC65533:EHC65555 EQY65533:EQY65555 FAU65533:FAU65555 FKQ65533:FKQ65555 FUM65533:FUM65555 GEI65533:GEI65555 GOE65533:GOE65555 GYA65533:GYA65555 HHW65533:HHW65555 HRS65533:HRS65555 IBO65533:IBO65555 ILK65533:ILK65555 IVG65533:IVG65555 JFC65533:JFC65555 JOY65533:JOY65555 JYU65533:JYU65555 KIQ65533:KIQ65555 KSM65533:KSM65555 LCI65533:LCI65555 LME65533:LME65555 LWA65533:LWA65555 MFW65533:MFW65555 MPS65533:MPS65555 MZO65533:MZO65555 NJK65533:NJK65555 NTG65533:NTG65555 ODC65533:ODC65555 OMY65533:OMY65555 OWU65533:OWU65555 PGQ65533:PGQ65555 PQM65533:PQM65555 QAI65533:QAI65555 QKE65533:QKE65555 QUA65533:QUA65555 RDW65533:RDW65555 RNS65533:RNS65555 RXO65533:RXO65555 SHK65533:SHK65555 SRG65533:SRG65555 TBC65533:TBC65555 TKY65533:TKY65555 TUU65533:TUU65555 UEQ65533:UEQ65555 UOM65533:UOM65555 UYI65533:UYI65555 VIE65533:VIE65555 VSA65533:VSA65555 WBW65533:WBW65555 WLS65533:WLS65555 WVO65533:WVO65555 D131069:D131091 JC131069:JC131091 SY131069:SY131091 ACU131069:ACU131091 AMQ131069:AMQ131091 AWM131069:AWM131091 BGI131069:BGI131091 BQE131069:BQE131091 CAA131069:CAA131091 CJW131069:CJW131091 CTS131069:CTS131091 DDO131069:DDO131091 DNK131069:DNK131091 DXG131069:DXG131091 EHC131069:EHC131091 EQY131069:EQY131091 FAU131069:FAU131091 FKQ131069:FKQ131091 FUM131069:FUM131091 GEI131069:GEI131091 GOE131069:GOE131091 GYA131069:GYA131091 HHW131069:HHW131091 HRS131069:HRS131091 IBO131069:IBO131091 ILK131069:ILK131091 IVG131069:IVG131091 JFC131069:JFC131091 JOY131069:JOY131091 JYU131069:JYU131091 KIQ131069:KIQ131091 KSM131069:KSM131091 LCI131069:LCI131091 LME131069:LME131091 LWA131069:LWA131091 MFW131069:MFW131091 MPS131069:MPS131091 MZO131069:MZO131091 NJK131069:NJK131091 NTG131069:NTG131091 ODC131069:ODC131091 OMY131069:OMY131091 OWU131069:OWU131091 PGQ131069:PGQ131091 PQM131069:PQM131091 QAI131069:QAI131091 QKE131069:QKE131091 QUA131069:QUA131091 RDW131069:RDW131091 RNS131069:RNS131091 RXO131069:RXO131091 SHK131069:SHK131091 SRG131069:SRG131091 TBC131069:TBC131091 TKY131069:TKY131091 TUU131069:TUU131091 UEQ131069:UEQ131091 UOM131069:UOM131091 UYI131069:UYI131091 VIE131069:VIE131091 VSA131069:VSA131091 WBW131069:WBW131091 WLS131069:WLS131091 WVO131069:WVO131091 D196605:D196627 JC196605:JC196627 SY196605:SY196627 ACU196605:ACU196627 AMQ196605:AMQ196627 AWM196605:AWM196627 BGI196605:BGI196627 BQE196605:BQE196627 CAA196605:CAA196627 CJW196605:CJW196627 CTS196605:CTS196627 DDO196605:DDO196627 DNK196605:DNK196627 DXG196605:DXG196627 EHC196605:EHC196627 EQY196605:EQY196627 FAU196605:FAU196627 FKQ196605:FKQ196627 FUM196605:FUM196627 GEI196605:GEI196627 GOE196605:GOE196627 GYA196605:GYA196627 HHW196605:HHW196627 HRS196605:HRS196627 IBO196605:IBO196627 ILK196605:ILK196627 IVG196605:IVG196627 JFC196605:JFC196627 JOY196605:JOY196627 JYU196605:JYU196627 KIQ196605:KIQ196627 KSM196605:KSM196627 LCI196605:LCI196627 LME196605:LME196627 LWA196605:LWA196627 MFW196605:MFW196627 MPS196605:MPS196627 MZO196605:MZO196627 NJK196605:NJK196627 NTG196605:NTG196627 ODC196605:ODC196627 OMY196605:OMY196627 OWU196605:OWU196627 PGQ196605:PGQ196627 PQM196605:PQM196627 QAI196605:QAI196627 QKE196605:QKE196627 QUA196605:QUA196627 RDW196605:RDW196627 RNS196605:RNS196627 RXO196605:RXO196627 SHK196605:SHK196627 SRG196605:SRG196627 TBC196605:TBC196627 TKY196605:TKY196627 TUU196605:TUU196627 UEQ196605:UEQ196627 UOM196605:UOM196627 UYI196605:UYI196627 VIE196605:VIE196627 VSA196605:VSA196627 WBW196605:WBW196627 WLS196605:WLS196627 WVO196605:WVO196627 D262141:D262163 JC262141:JC262163 SY262141:SY262163 ACU262141:ACU262163 AMQ262141:AMQ262163 AWM262141:AWM262163 BGI262141:BGI262163 BQE262141:BQE262163 CAA262141:CAA262163 CJW262141:CJW262163 CTS262141:CTS262163 DDO262141:DDO262163 DNK262141:DNK262163 DXG262141:DXG262163 EHC262141:EHC262163 EQY262141:EQY262163 FAU262141:FAU262163 FKQ262141:FKQ262163 FUM262141:FUM262163 GEI262141:GEI262163 GOE262141:GOE262163 GYA262141:GYA262163 HHW262141:HHW262163 HRS262141:HRS262163 IBO262141:IBO262163 ILK262141:ILK262163 IVG262141:IVG262163 JFC262141:JFC262163 JOY262141:JOY262163 JYU262141:JYU262163 KIQ262141:KIQ262163 KSM262141:KSM262163 LCI262141:LCI262163 LME262141:LME262163 LWA262141:LWA262163 MFW262141:MFW262163 MPS262141:MPS262163 MZO262141:MZO262163 NJK262141:NJK262163 NTG262141:NTG262163 ODC262141:ODC262163 OMY262141:OMY262163 OWU262141:OWU262163 PGQ262141:PGQ262163 PQM262141:PQM262163 QAI262141:QAI262163 QKE262141:QKE262163 QUA262141:QUA262163 RDW262141:RDW262163 RNS262141:RNS262163 RXO262141:RXO262163 SHK262141:SHK262163 SRG262141:SRG262163 TBC262141:TBC262163 TKY262141:TKY262163 TUU262141:TUU262163 UEQ262141:UEQ262163 UOM262141:UOM262163 UYI262141:UYI262163 VIE262141:VIE262163 VSA262141:VSA262163 WBW262141:WBW262163 WLS262141:WLS262163 WVO262141:WVO262163 D327677:D327699 JC327677:JC327699 SY327677:SY327699 ACU327677:ACU327699 AMQ327677:AMQ327699 AWM327677:AWM327699 BGI327677:BGI327699 BQE327677:BQE327699 CAA327677:CAA327699 CJW327677:CJW327699 CTS327677:CTS327699 DDO327677:DDO327699 DNK327677:DNK327699 DXG327677:DXG327699 EHC327677:EHC327699 EQY327677:EQY327699 FAU327677:FAU327699 FKQ327677:FKQ327699 FUM327677:FUM327699 GEI327677:GEI327699 GOE327677:GOE327699 GYA327677:GYA327699 HHW327677:HHW327699 HRS327677:HRS327699 IBO327677:IBO327699 ILK327677:ILK327699 IVG327677:IVG327699 JFC327677:JFC327699 JOY327677:JOY327699 JYU327677:JYU327699 KIQ327677:KIQ327699 KSM327677:KSM327699 LCI327677:LCI327699 LME327677:LME327699 LWA327677:LWA327699 MFW327677:MFW327699 MPS327677:MPS327699 MZO327677:MZO327699 NJK327677:NJK327699 NTG327677:NTG327699 ODC327677:ODC327699 OMY327677:OMY327699 OWU327677:OWU327699 PGQ327677:PGQ327699 PQM327677:PQM327699 QAI327677:QAI327699 QKE327677:QKE327699 QUA327677:QUA327699 RDW327677:RDW327699 RNS327677:RNS327699 RXO327677:RXO327699 SHK327677:SHK327699 SRG327677:SRG327699 TBC327677:TBC327699 TKY327677:TKY327699 TUU327677:TUU327699 UEQ327677:UEQ327699 UOM327677:UOM327699 UYI327677:UYI327699 VIE327677:VIE327699 VSA327677:VSA327699 WBW327677:WBW327699 WLS327677:WLS327699 WVO327677:WVO327699 D393213:D393235 JC393213:JC393235 SY393213:SY393235 ACU393213:ACU393235 AMQ393213:AMQ393235 AWM393213:AWM393235 BGI393213:BGI393235 BQE393213:BQE393235 CAA393213:CAA393235 CJW393213:CJW393235 CTS393213:CTS393235 DDO393213:DDO393235 DNK393213:DNK393235 DXG393213:DXG393235 EHC393213:EHC393235 EQY393213:EQY393235 FAU393213:FAU393235 FKQ393213:FKQ393235 FUM393213:FUM393235 GEI393213:GEI393235 GOE393213:GOE393235 GYA393213:GYA393235 HHW393213:HHW393235 HRS393213:HRS393235 IBO393213:IBO393235 ILK393213:ILK393235 IVG393213:IVG393235 JFC393213:JFC393235 JOY393213:JOY393235 JYU393213:JYU393235 KIQ393213:KIQ393235 KSM393213:KSM393235 LCI393213:LCI393235 LME393213:LME393235 LWA393213:LWA393235 MFW393213:MFW393235 MPS393213:MPS393235 MZO393213:MZO393235 NJK393213:NJK393235 NTG393213:NTG393235 ODC393213:ODC393235 OMY393213:OMY393235 OWU393213:OWU393235 PGQ393213:PGQ393235 PQM393213:PQM393235 QAI393213:QAI393235 QKE393213:QKE393235 QUA393213:QUA393235 RDW393213:RDW393235 RNS393213:RNS393235 RXO393213:RXO393235 SHK393213:SHK393235 SRG393213:SRG393235 TBC393213:TBC393235 TKY393213:TKY393235 TUU393213:TUU393235 UEQ393213:UEQ393235 UOM393213:UOM393235 UYI393213:UYI393235 VIE393213:VIE393235 VSA393213:VSA393235 WBW393213:WBW393235 WLS393213:WLS393235 WVO393213:WVO393235 D458749:D458771 JC458749:JC458771 SY458749:SY458771 ACU458749:ACU458771 AMQ458749:AMQ458771 AWM458749:AWM458771 BGI458749:BGI458771 BQE458749:BQE458771 CAA458749:CAA458771 CJW458749:CJW458771 CTS458749:CTS458771 DDO458749:DDO458771 DNK458749:DNK458771 DXG458749:DXG458771 EHC458749:EHC458771 EQY458749:EQY458771 FAU458749:FAU458771 FKQ458749:FKQ458771 FUM458749:FUM458771 GEI458749:GEI458771 GOE458749:GOE458771 GYA458749:GYA458771 HHW458749:HHW458771 HRS458749:HRS458771 IBO458749:IBO458771 ILK458749:ILK458771 IVG458749:IVG458771 JFC458749:JFC458771 JOY458749:JOY458771 JYU458749:JYU458771 KIQ458749:KIQ458771 KSM458749:KSM458771 LCI458749:LCI458771 LME458749:LME458771 LWA458749:LWA458771 MFW458749:MFW458771 MPS458749:MPS458771 MZO458749:MZO458771 NJK458749:NJK458771 NTG458749:NTG458771 ODC458749:ODC458771 OMY458749:OMY458771 OWU458749:OWU458771 PGQ458749:PGQ458771 PQM458749:PQM458771 QAI458749:QAI458771 QKE458749:QKE458771 QUA458749:QUA458771 RDW458749:RDW458771 RNS458749:RNS458771 RXO458749:RXO458771 SHK458749:SHK458771 SRG458749:SRG458771 TBC458749:TBC458771 TKY458749:TKY458771 TUU458749:TUU458771 UEQ458749:UEQ458771 UOM458749:UOM458771 UYI458749:UYI458771 VIE458749:VIE458771 VSA458749:VSA458771 WBW458749:WBW458771 WLS458749:WLS458771 WVO458749:WVO458771 D524285:D524307 JC524285:JC524307 SY524285:SY524307 ACU524285:ACU524307 AMQ524285:AMQ524307 AWM524285:AWM524307 BGI524285:BGI524307 BQE524285:BQE524307 CAA524285:CAA524307 CJW524285:CJW524307 CTS524285:CTS524307 DDO524285:DDO524307 DNK524285:DNK524307 DXG524285:DXG524307 EHC524285:EHC524307 EQY524285:EQY524307 FAU524285:FAU524307 FKQ524285:FKQ524307 FUM524285:FUM524307 GEI524285:GEI524307 GOE524285:GOE524307 GYA524285:GYA524307 HHW524285:HHW524307 HRS524285:HRS524307 IBO524285:IBO524307 ILK524285:ILK524307 IVG524285:IVG524307 JFC524285:JFC524307 JOY524285:JOY524307 JYU524285:JYU524307 KIQ524285:KIQ524307 KSM524285:KSM524307 LCI524285:LCI524307 LME524285:LME524307 LWA524285:LWA524307 MFW524285:MFW524307 MPS524285:MPS524307 MZO524285:MZO524307 NJK524285:NJK524307 NTG524285:NTG524307 ODC524285:ODC524307 OMY524285:OMY524307 OWU524285:OWU524307 PGQ524285:PGQ524307 PQM524285:PQM524307 QAI524285:QAI524307 QKE524285:QKE524307 QUA524285:QUA524307 RDW524285:RDW524307 RNS524285:RNS524307 RXO524285:RXO524307 SHK524285:SHK524307 SRG524285:SRG524307 TBC524285:TBC524307 TKY524285:TKY524307 TUU524285:TUU524307 UEQ524285:UEQ524307 UOM524285:UOM524307 UYI524285:UYI524307 VIE524285:VIE524307 VSA524285:VSA524307 WBW524285:WBW524307 WLS524285:WLS524307 WVO524285:WVO524307 D589821:D589843 JC589821:JC589843 SY589821:SY589843 ACU589821:ACU589843 AMQ589821:AMQ589843 AWM589821:AWM589843 BGI589821:BGI589843 BQE589821:BQE589843 CAA589821:CAA589843 CJW589821:CJW589843 CTS589821:CTS589843 DDO589821:DDO589843 DNK589821:DNK589843 DXG589821:DXG589843 EHC589821:EHC589843 EQY589821:EQY589843 FAU589821:FAU589843 FKQ589821:FKQ589843 FUM589821:FUM589843 GEI589821:GEI589843 GOE589821:GOE589843 GYA589821:GYA589843 HHW589821:HHW589843 HRS589821:HRS589843 IBO589821:IBO589843 ILK589821:ILK589843 IVG589821:IVG589843 JFC589821:JFC589843 JOY589821:JOY589843 JYU589821:JYU589843 KIQ589821:KIQ589843 KSM589821:KSM589843 LCI589821:LCI589843 LME589821:LME589843 LWA589821:LWA589843 MFW589821:MFW589843 MPS589821:MPS589843 MZO589821:MZO589843 NJK589821:NJK589843 NTG589821:NTG589843 ODC589821:ODC589843 OMY589821:OMY589843 OWU589821:OWU589843 PGQ589821:PGQ589843 PQM589821:PQM589843 QAI589821:QAI589843 QKE589821:QKE589843 QUA589821:QUA589843 RDW589821:RDW589843 RNS589821:RNS589843 RXO589821:RXO589843 SHK589821:SHK589843 SRG589821:SRG589843 TBC589821:TBC589843 TKY589821:TKY589843 TUU589821:TUU589843 UEQ589821:UEQ589843 UOM589821:UOM589843 UYI589821:UYI589843 VIE589821:VIE589843 VSA589821:VSA589843 WBW589821:WBW589843 WLS589821:WLS589843 WVO589821:WVO589843 D655357:D655379 JC655357:JC655379 SY655357:SY655379 ACU655357:ACU655379 AMQ655357:AMQ655379 AWM655357:AWM655379 BGI655357:BGI655379 BQE655357:BQE655379 CAA655357:CAA655379 CJW655357:CJW655379 CTS655357:CTS655379 DDO655357:DDO655379 DNK655357:DNK655379 DXG655357:DXG655379 EHC655357:EHC655379 EQY655357:EQY655379 FAU655357:FAU655379 FKQ655357:FKQ655379 FUM655357:FUM655379 GEI655357:GEI655379 GOE655357:GOE655379 GYA655357:GYA655379 HHW655357:HHW655379 HRS655357:HRS655379 IBO655357:IBO655379 ILK655357:ILK655379 IVG655357:IVG655379 JFC655357:JFC655379 JOY655357:JOY655379 JYU655357:JYU655379 KIQ655357:KIQ655379 KSM655357:KSM655379 LCI655357:LCI655379 LME655357:LME655379 LWA655357:LWA655379 MFW655357:MFW655379 MPS655357:MPS655379 MZO655357:MZO655379 NJK655357:NJK655379 NTG655357:NTG655379 ODC655357:ODC655379 OMY655357:OMY655379 OWU655357:OWU655379 PGQ655357:PGQ655379 PQM655357:PQM655379 QAI655357:QAI655379 QKE655357:QKE655379 QUA655357:QUA655379 RDW655357:RDW655379 RNS655357:RNS655379 RXO655357:RXO655379 SHK655357:SHK655379 SRG655357:SRG655379 TBC655357:TBC655379 TKY655357:TKY655379 TUU655357:TUU655379 UEQ655357:UEQ655379 UOM655357:UOM655379 UYI655357:UYI655379 VIE655357:VIE655379 VSA655357:VSA655379 WBW655357:WBW655379 WLS655357:WLS655379 WVO655357:WVO655379 D720893:D720915 JC720893:JC720915 SY720893:SY720915 ACU720893:ACU720915 AMQ720893:AMQ720915 AWM720893:AWM720915 BGI720893:BGI720915 BQE720893:BQE720915 CAA720893:CAA720915 CJW720893:CJW720915 CTS720893:CTS720915 DDO720893:DDO720915 DNK720893:DNK720915 DXG720893:DXG720915 EHC720893:EHC720915 EQY720893:EQY720915 FAU720893:FAU720915 FKQ720893:FKQ720915 FUM720893:FUM720915 GEI720893:GEI720915 GOE720893:GOE720915 GYA720893:GYA720915 HHW720893:HHW720915 HRS720893:HRS720915 IBO720893:IBO720915 ILK720893:ILK720915 IVG720893:IVG720915 JFC720893:JFC720915 JOY720893:JOY720915 JYU720893:JYU720915 KIQ720893:KIQ720915 KSM720893:KSM720915 LCI720893:LCI720915 LME720893:LME720915 LWA720893:LWA720915 MFW720893:MFW720915 MPS720893:MPS720915 MZO720893:MZO720915 NJK720893:NJK720915 NTG720893:NTG720915 ODC720893:ODC720915 OMY720893:OMY720915 OWU720893:OWU720915 PGQ720893:PGQ720915 PQM720893:PQM720915 QAI720893:QAI720915 QKE720893:QKE720915 QUA720893:QUA720915 RDW720893:RDW720915 RNS720893:RNS720915 RXO720893:RXO720915 SHK720893:SHK720915 SRG720893:SRG720915 TBC720893:TBC720915 TKY720893:TKY720915 TUU720893:TUU720915 UEQ720893:UEQ720915 UOM720893:UOM720915 UYI720893:UYI720915 VIE720893:VIE720915 VSA720893:VSA720915 WBW720893:WBW720915 WLS720893:WLS720915 WVO720893:WVO720915 D786429:D786451 JC786429:JC786451 SY786429:SY786451 ACU786429:ACU786451 AMQ786429:AMQ786451 AWM786429:AWM786451 BGI786429:BGI786451 BQE786429:BQE786451 CAA786429:CAA786451 CJW786429:CJW786451 CTS786429:CTS786451 DDO786429:DDO786451 DNK786429:DNK786451 DXG786429:DXG786451 EHC786429:EHC786451 EQY786429:EQY786451 FAU786429:FAU786451 FKQ786429:FKQ786451 FUM786429:FUM786451 GEI786429:GEI786451 GOE786429:GOE786451 GYA786429:GYA786451 HHW786429:HHW786451 HRS786429:HRS786451 IBO786429:IBO786451 ILK786429:ILK786451 IVG786429:IVG786451 JFC786429:JFC786451 JOY786429:JOY786451 JYU786429:JYU786451 KIQ786429:KIQ786451 KSM786429:KSM786451 LCI786429:LCI786451 LME786429:LME786451 LWA786429:LWA786451 MFW786429:MFW786451 MPS786429:MPS786451 MZO786429:MZO786451 NJK786429:NJK786451 NTG786429:NTG786451 ODC786429:ODC786451 OMY786429:OMY786451 OWU786429:OWU786451 PGQ786429:PGQ786451 PQM786429:PQM786451 QAI786429:QAI786451 QKE786429:QKE786451 QUA786429:QUA786451 RDW786429:RDW786451 RNS786429:RNS786451 RXO786429:RXO786451 SHK786429:SHK786451 SRG786429:SRG786451 TBC786429:TBC786451 TKY786429:TKY786451 TUU786429:TUU786451 UEQ786429:UEQ786451 UOM786429:UOM786451 UYI786429:UYI786451 VIE786429:VIE786451 VSA786429:VSA786451 WBW786429:WBW786451 WLS786429:WLS786451 WVO786429:WVO786451 D851965:D851987 JC851965:JC851987 SY851965:SY851987 ACU851965:ACU851987 AMQ851965:AMQ851987 AWM851965:AWM851987 BGI851965:BGI851987 BQE851965:BQE851987 CAA851965:CAA851987 CJW851965:CJW851987 CTS851965:CTS851987 DDO851965:DDO851987 DNK851965:DNK851987 DXG851965:DXG851987 EHC851965:EHC851987 EQY851965:EQY851987 FAU851965:FAU851987 FKQ851965:FKQ851987 FUM851965:FUM851987 GEI851965:GEI851987 GOE851965:GOE851987 GYA851965:GYA851987 HHW851965:HHW851987 HRS851965:HRS851987 IBO851965:IBO851987 ILK851965:ILK851987 IVG851965:IVG851987 JFC851965:JFC851987 JOY851965:JOY851987 JYU851965:JYU851987 KIQ851965:KIQ851987 KSM851965:KSM851987 LCI851965:LCI851987 LME851965:LME851987 LWA851965:LWA851987 MFW851965:MFW851987 MPS851965:MPS851987 MZO851965:MZO851987 NJK851965:NJK851987 NTG851965:NTG851987 ODC851965:ODC851987 OMY851965:OMY851987 OWU851965:OWU851987 PGQ851965:PGQ851987 PQM851965:PQM851987 QAI851965:QAI851987 QKE851965:QKE851987 QUA851965:QUA851987 RDW851965:RDW851987 RNS851965:RNS851987 RXO851965:RXO851987 SHK851965:SHK851987 SRG851965:SRG851987 TBC851965:TBC851987 TKY851965:TKY851987 TUU851965:TUU851987 UEQ851965:UEQ851987 UOM851965:UOM851987 UYI851965:UYI851987 VIE851965:VIE851987 VSA851965:VSA851987 WBW851965:WBW851987 WLS851965:WLS851987 WVO851965:WVO851987 D917501:D917523 JC917501:JC917523 SY917501:SY917523 ACU917501:ACU917523 AMQ917501:AMQ917523 AWM917501:AWM917523 BGI917501:BGI917523 BQE917501:BQE917523 CAA917501:CAA917523 CJW917501:CJW917523 CTS917501:CTS917523 DDO917501:DDO917523 DNK917501:DNK917523 DXG917501:DXG917523 EHC917501:EHC917523 EQY917501:EQY917523 FAU917501:FAU917523 FKQ917501:FKQ917523 FUM917501:FUM917523 GEI917501:GEI917523 GOE917501:GOE917523 GYA917501:GYA917523 HHW917501:HHW917523 HRS917501:HRS917523 IBO917501:IBO917523 ILK917501:ILK917523 IVG917501:IVG917523 JFC917501:JFC917523 JOY917501:JOY917523 JYU917501:JYU917523 KIQ917501:KIQ917523 KSM917501:KSM917523 LCI917501:LCI917523 LME917501:LME917523 LWA917501:LWA917523 MFW917501:MFW917523 MPS917501:MPS917523 MZO917501:MZO917523 NJK917501:NJK917523 NTG917501:NTG917523 ODC917501:ODC917523 OMY917501:OMY917523 OWU917501:OWU917523 PGQ917501:PGQ917523 PQM917501:PQM917523 QAI917501:QAI917523 QKE917501:QKE917523 QUA917501:QUA917523 RDW917501:RDW917523 RNS917501:RNS917523 RXO917501:RXO917523 SHK917501:SHK917523 SRG917501:SRG917523 TBC917501:TBC917523 TKY917501:TKY917523 TUU917501:TUU917523 UEQ917501:UEQ917523 UOM917501:UOM917523 UYI917501:UYI917523 VIE917501:VIE917523 VSA917501:VSA917523 WBW917501:WBW917523 WLS917501:WLS917523 WVO917501:WVO917523 D983037:D983059 JC983037:JC983059 SY983037:SY983059 ACU983037:ACU983059 AMQ983037:AMQ983059 AWM983037:AWM983059 BGI983037:BGI983059 BQE983037:BQE983059 CAA983037:CAA983059 CJW983037:CJW983059 CTS983037:CTS983059 DDO983037:DDO983059 DNK983037:DNK983059 DXG983037:DXG983059 EHC983037:EHC983059 EQY983037:EQY983059 FAU983037:FAU983059 FKQ983037:FKQ983059 FUM983037:FUM983059 GEI983037:GEI983059 GOE983037:GOE983059 GYA983037:GYA983059 HHW983037:HHW983059 HRS983037:HRS983059 IBO983037:IBO983059 ILK983037:ILK983059 IVG983037:IVG983059 JFC983037:JFC983059 JOY983037:JOY983059 JYU983037:JYU983059 KIQ983037:KIQ983059 KSM983037:KSM983059 LCI983037:LCI983059 LME983037:LME983059 LWA983037:LWA983059 MFW983037:MFW983059 MPS983037:MPS983059 MZO983037:MZO983059 NJK983037:NJK983059 NTG983037:NTG983059 ODC983037:ODC983059 OMY983037:OMY983059 OWU983037:OWU983059 PGQ983037:PGQ983059 PQM983037:PQM983059 QAI983037:QAI983059 QKE983037:QKE983059 QUA983037:QUA983059 RDW983037:RDW983059 RNS983037:RNS983059 RXO983037:RXO983059 SHK983037:SHK983059 SRG983037:SRG983059 TBC983037:TBC983059 TKY983037:TKY983059 TUU983037:TUU983059 UEQ983037:UEQ983059 UOM983037:UOM983059 UYI983037:UYI983059 VIE983037:VIE983059 VSA983037:VSA983059 WBW983037:WBW983059 WLS983037:WLS983059 WVO983037:WVO983059 P65533:P65555 JL65533:JL65555 TH65533:TH65555 ADD65533:ADD65555 AMZ65533:AMZ65555 AWV65533:AWV65555 BGR65533:BGR65555 BQN65533:BQN65555 CAJ65533:CAJ65555 CKF65533:CKF65555 CUB65533:CUB65555 DDX65533:DDX65555 DNT65533:DNT65555 DXP65533:DXP65555 EHL65533:EHL65555 ERH65533:ERH65555 FBD65533:FBD65555 FKZ65533:FKZ65555 FUV65533:FUV65555 GER65533:GER65555 GON65533:GON65555 GYJ65533:GYJ65555 HIF65533:HIF65555 HSB65533:HSB65555 IBX65533:IBX65555 ILT65533:ILT65555 IVP65533:IVP65555 JFL65533:JFL65555 JPH65533:JPH65555 JZD65533:JZD65555 KIZ65533:KIZ65555 KSV65533:KSV65555 LCR65533:LCR65555 LMN65533:LMN65555 LWJ65533:LWJ65555 MGF65533:MGF65555 MQB65533:MQB65555 MZX65533:MZX65555 NJT65533:NJT65555 NTP65533:NTP65555 ODL65533:ODL65555 ONH65533:ONH65555 OXD65533:OXD65555 PGZ65533:PGZ65555 PQV65533:PQV65555 QAR65533:QAR65555 QKN65533:QKN65555 QUJ65533:QUJ65555 REF65533:REF65555 ROB65533:ROB65555 RXX65533:RXX65555 SHT65533:SHT65555 SRP65533:SRP65555 TBL65533:TBL65555 TLH65533:TLH65555 TVD65533:TVD65555 UEZ65533:UEZ65555 UOV65533:UOV65555 UYR65533:UYR65555 VIN65533:VIN65555 VSJ65533:VSJ65555 WCF65533:WCF65555 WMB65533:WMB65555 WVX65533:WVX65555 P131069:P131091 JL131069:JL131091 TH131069:TH131091 ADD131069:ADD131091 AMZ131069:AMZ131091 AWV131069:AWV131091 BGR131069:BGR131091 BQN131069:BQN131091 CAJ131069:CAJ131091 CKF131069:CKF131091 CUB131069:CUB131091 DDX131069:DDX131091 DNT131069:DNT131091 DXP131069:DXP131091 EHL131069:EHL131091 ERH131069:ERH131091 FBD131069:FBD131091 FKZ131069:FKZ131091 FUV131069:FUV131091 GER131069:GER131091 GON131069:GON131091 GYJ131069:GYJ131091 HIF131069:HIF131091 HSB131069:HSB131091 IBX131069:IBX131091 ILT131069:ILT131091 IVP131069:IVP131091 JFL131069:JFL131091 JPH131069:JPH131091 JZD131069:JZD131091 KIZ131069:KIZ131091 KSV131069:KSV131091 LCR131069:LCR131091 LMN131069:LMN131091 LWJ131069:LWJ131091 MGF131069:MGF131091 MQB131069:MQB131091 MZX131069:MZX131091 NJT131069:NJT131091 NTP131069:NTP131091 ODL131069:ODL131091 ONH131069:ONH131091 OXD131069:OXD131091 PGZ131069:PGZ131091 PQV131069:PQV131091 QAR131069:QAR131091 QKN131069:QKN131091 QUJ131069:QUJ131091 REF131069:REF131091 ROB131069:ROB131091 RXX131069:RXX131091 SHT131069:SHT131091 SRP131069:SRP131091 TBL131069:TBL131091 TLH131069:TLH131091 TVD131069:TVD131091 UEZ131069:UEZ131091 UOV131069:UOV131091 UYR131069:UYR131091 VIN131069:VIN131091 VSJ131069:VSJ131091 WCF131069:WCF131091 WMB131069:WMB131091 WVX131069:WVX131091 P196605:P196627 JL196605:JL196627 TH196605:TH196627 ADD196605:ADD196627 AMZ196605:AMZ196627 AWV196605:AWV196627 BGR196605:BGR196627 BQN196605:BQN196627 CAJ196605:CAJ196627 CKF196605:CKF196627 CUB196605:CUB196627 DDX196605:DDX196627 DNT196605:DNT196627 DXP196605:DXP196627 EHL196605:EHL196627 ERH196605:ERH196627 FBD196605:FBD196627 FKZ196605:FKZ196627 FUV196605:FUV196627 GER196605:GER196627 GON196605:GON196627 GYJ196605:GYJ196627 HIF196605:HIF196627 HSB196605:HSB196627 IBX196605:IBX196627 ILT196605:ILT196627 IVP196605:IVP196627 JFL196605:JFL196627 JPH196605:JPH196627 JZD196605:JZD196627 KIZ196605:KIZ196627 KSV196605:KSV196627 LCR196605:LCR196627 LMN196605:LMN196627 LWJ196605:LWJ196627 MGF196605:MGF196627 MQB196605:MQB196627 MZX196605:MZX196627 NJT196605:NJT196627 NTP196605:NTP196627 ODL196605:ODL196627 ONH196605:ONH196627 OXD196605:OXD196627 PGZ196605:PGZ196627 PQV196605:PQV196627 QAR196605:QAR196627 QKN196605:QKN196627 QUJ196605:QUJ196627 REF196605:REF196627 ROB196605:ROB196627 RXX196605:RXX196627 SHT196605:SHT196627 SRP196605:SRP196627 TBL196605:TBL196627 TLH196605:TLH196627 TVD196605:TVD196627 UEZ196605:UEZ196627 UOV196605:UOV196627 UYR196605:UYR196627 VIN196605:VIN196627 VSJ196605:VSJ196627 WCF196605:WCF196627 WMB196605:WMB196627 WVX196605:WVX196627 P262141:P262163 JL262141:JL262163 TH262141:TH262163 ADD262141:ADD262163 AMZ262141:AMZ262163 AWV262141:AWV262163 BGR262141:BGR262163 BQN262141:BQN262163 CAJ262141:CAJ262163 CKF262141:CKF262163 CUB262141:CUB262163 DDX262141:DDX262163 DNT262141:DNT262163 DXP262141:DXP262163 EHL262141:EHL262163 ERH262141:ERH262163 FBD262141:FBD262163 FKZ262141:FKZ262163 FUV262141:FUV262163 GER262141:GER262163 GON262141:GON262163 GYJ262141:GYJ262163 HIF262141:HIF262163 HSB262141:HSB262163 IBX262141:IBX262163 ILT262141:ILT262163 IVP262141:IVP262163 JFL262141:JFL262163 JPH262141:JPH262163 JZD262141:JZD262163 KIZ262141:KIZ262163 KSV262141:KSV262163 LCR262141:LCR262163 LMN262141:LMN262163 LWJ262141:LWJ262163 MGF262141:MGF262163 MQB262141:MQB262163 MZX262141:MZX262163 NJT262141:NJT262163 NTP262141:NTP262163 ODL262141:ODL262163 ONH262141:ONH262163 OXD262141:OXD262163 PGZ262141:PGZ262163 PQV262141:PQV262163 QAR262141:QAR262163 QKN262141:QKN262163 QUJ262141:QUJ262163 REF262141:REF262163 ROB262141:ROB262163 RXX262141:RXX262163 SHT262141:SHT262163 SRP262141:SRP262163 TBL262141:TBL262163 TLH262141:TLH262163 TVD262141:TVD262163 UEZ262141:UEZ262163 UOV262141:UOV262163 UYR262141:UYR262163 VIN262141:VIN262163 VSJ262141:VSJ262163 WCF262141:WCF262163 WMB262141:WMB262163 WVX262141:WVX262163 P327677:P327699 JL327677:JL327699 TH327677:TH327699 ADD327677:ADD327699 AMZ327677:AMZ327699 AWV327677:AWV327699 BGR327677:BGR327699 BQN327677:BQN327699 CAJ327677:CAJ327699 CKF327677:CKF327699 CUB327677:CUB327699 DDX327677:DDX327699 DNT327677:DNT327699 DXP327677:DXP327699 EHL327677:EHL327699 ERH327677:ERH327699 FBD327677:FBD327699 FKZ327677:FKZ327699 FUV327677:FUV327699 GER327677:GER327699 GON327677:GON327699 GYJ327677:GYJ327699 HIF327677:HIF327699 HSB327677:HSB327699 IBX327677:IBX327699 ILT327677:ILT327699 IVP327677:IVP327699 JFL327677:JFL327699 JPH327677:JPH327699 JZD327677:JZD327699 KIZ327677:KIZ327699 KSV327677:KSV327699 LCR327677:LCR327699 LMN327677:LMN327699 LWJ327677:LWJ327699 MGF327677:MGF327699 MQB327677:MQB327699 MZX327677:MZX327699 NJT327677:NJT327699 NTP327677:NTP327699 ODL327677:ODL327699 ONH327677:ONH327699 OXD327677:OXD327699 PGZ327677:PGZ327699 PQV327677:PQV327699 QAR327677:QAR327699 QKN327677:QKN327699 QUJ327677:QUJ327699 REF327677:REF327699 ROB327677:ROB327699 RXX327677:RXX327699 SHT327677:SHT327699 SRP327677:SRP327699 TBL327677:TBL327699 TLH327677:TLH327699 TVD327677:TVD327699 UEZ327677:UEZ327699 UOV327677:UOV327699 UYR327677:UYR327699 VIN327677:VIN327699 VSJ327677:VSJ327699 WCF327677:WCF327699 WMB327677:WMB327699 WVX327677:WVX327699 P393213:P393235 JL393213:JL393235 TH393213:TH393235 ADD393213:ADD393235 AMZ393213:AMZ393235 AWV393213:AWV393235 BGR393213:BGR393235 BQN393213:BQN393235 CAJ393213:CAJ393235 CKF393213:CKF393235 CUB393213:CUB393235 DDX393213:DDX393235 DNT393213:DNT393235 DXP393213:DXP393235 EHL393213:EHL393235 ERH393213:ERH393235 FBD393213:FBD393235 FKZ393213:FKZ393235 FUV393213:FUV393235 GER393213:GER393235 GON393213:GON393235 GYJ393213:GYJ393235 HIF393213:HIF393235 HSB393213:HSB393235 IBX393213:IBX393235 ILT393213:ILT393235 IVP393213:IVP393235 JFL393213:JFL393235 JPH393213:JPH393235 JZD393213:JZD393235 KIZ393213:KIZ393235 KSV393213:KSV393235 LCR393213:LCR393235 LMN393213:LMN393235 LWJ393213:LWJ393235 MGF393213:MGF393235 MQB393213:MQB393235 MZX393213:MZX393235 NJT393213:NJT393235 NTP393213:NTP393235 ODL393213:ODL393235 ONH393213:ONH393235 OXD393213:OXD393235 PGZ393213:PGZ393235 PQV393213:PQV393235 QAR393213:QAR393235 QKN393213:QKN393235 QUJ393213:QUJ393235 REF393213:REF393235 ROB393213:ROB393235 RXX393213:RXX393235 SHT393213:SHT393235 SRP393213:SRP393235 TBL393213:TBL393235 TLH393213:TLH393235 TVD393213:TVD393235 UEZ393213:UEZ393235 UOV393213:UOV393235 UYR393213:UYR393235 VIN393213:VIN393235 VSJ393213:VSJ393235 WCF393213:WCF393235 WMB393213:WMB393235 WVX393213:WVX393235 P458749:P458771 JL458749:JL458771 TH458749:TH458771 ADD458749:ADD458771 AMZ458749:AMZ458771 AWV458749:AWV458771 BGR458749:BGR458771 BQN458749:BQN458771 CAJ458749:CAJ458771 CKF458749:CKF458771 CUB458749:CUB458771 DDX458749:DDX458771 DNT458749:DNT458771 DXP458749:DXP458771 EHL458749:EHL458771 ERH458749:ERH458771 FBD458749:FBD458771 FKZ458749:FKZ458771 FUV458749:FUV458771 GER458749:GER458771 GON458749:GON458771 GYJ458749:GYJ458771 HIF458749:HIF458771 HSB458749:HSB458771 IBX458749:IBX458771 ILT458749:ILT458771 IVP458749:IVP458771 JFL458749:JFL458771 JPH458749:JPH458771 JZD458749:JZD458771 KIZ458749:KIZ458771 KSV458749:KSV458771 LCR458749:LCR458771 LMN458749:LMN458771 LWJ458749:LWJ458771 MGF458749:MGF458771 MQB458749:MQB458771 MZX458749:MZX458771 NJT458749:NJT458771 NTP458749:NTP458771 ODL458749:ODL458771 ONH458749:ONH458771 OXD458749:OXD458771 PGZ458749:PGZ458771 PQV458749:PQV458771 QAR458749:QAR458771 QKN458749:QKN458771 QUJ458749:QUJ458771 REF458749:REF458771 ROB458749:ROB458771 RXX458749:RXX458771 SHT458749:SHT458771 SRP458749:SRP458771 TBL458749:TBL458771 TLH458749:TLH458771 TVD458749:TVD458771 UEZ458749:UEZ458771 UOV458749:UOV458771 UYR458749:UYR458771 VIN458749:VIN458771 VSJ458749:VSJ458771 WCF458749:WCF458771 WMB458749:WMB458771 WVX458749:WVX458771 P524285:P524307 JL524285:JL524307 TH524285:TH524307 ADD524285:ADD524307 AMZ524285:AMZ524307 AWV524285:AWV524307 BGR524285:BGR524307 BQN524285:BQN524307 CAJ524285:CAJ524307 CKF524285:CKF524307 CUB524285:CUB524307 DDX524285:DDX524307 DNT524285:DNT524307 DXP524285:DXP524307 EHL524285:EHL524307 ERH524285:ERH524307 FBD524285:FBD524307 FKZ524285:FKZ524307 FUV524285:FUV524307 GER524285:GER524307 GON524285:GON524307 GYJ524285:GYJ524307 HIF524285:HIF524307 HSB524285:HSB524307 IBX524285:IBX524307 ILT524285:ILT524307 IVP524285:IVP524307 JFL524285:JFL524307 JPH524285:JPH524307 JZD524285:JZD524307 KIZ524285:KIZ524307 KSV524285:KSV524307 LCR524285:LCR524307 LMN524285:LMN524307 LWJ524285:LWJ524307 MGF524285:MGF524307 MQB524285:MQB524307 MZX524285:MZX524307 NJT524285:NJT524307 NTP524285:NTP524307 ODL524285:ODL524307 ONH524285:ONH524307 OXD524285:OXD524307 PGZ524285:PGZ524307 PQV524285:PQV524307 QAR524285:QAR524307 QKN524285:QKN524307 QUJ524285:QUJ524307 REF524285:REF524307 ROB524285:ROB524307 RXX524285:RXX524307 SHT524285:SHT524307 SRP524285:SRP524307 TBL524285:TBL524307 TLH524285:TLH524307 TVD524285:TVD524307 UEZ524285:UEZ524307 UOV524285:UOV524307 UYR524285:UYR524307 VIN524285:VIN524307 VSJ524285:VSJ524307 WCF524285:WCF524307 WMB524285:WMB524307 WVX524285:WVX524307 P589821:P589843 JL589821:JL589843 TH589821:TH589843 ADD589821:ADD589843 AMZ589821:AMZ589843 AWV589821:AWV589843 BGR589821:BGR589843 BQN589821:BQN589843 CAJ589821:CAJ589843 CKF589821:CKF589843 CUB589821:CUB589843 DDX589821:DDX589843 DNT589821:DNT589843 DXP589821:DXP589843 EHL589821:EHL589843 ERH589821:ERH589843 FBD589821:FBD589843 FKZ589821:FKZ589843 FUV589821:FUV589843 GER589821:GER589843 GON589821:GON589843 GYJ589821:GYJ589843 HIF589821:HIF589843 HSB589821:HSB589843 IBX589821:IBX589843 ILT589821:ILT589843 IVP589821:IVP589843 JFL589821:JFL589843 JPH589821:JPH589843 JZD589821:JZD589843 KIZ589821:KIZ589843 KSV589821:KSV589843 LCR589821:LCR589843 LMN589821:LMN589843 LWJ589821:LWJ589843 MGF589821:MGF589843 MQB589821:MQB589843 MZX589821:MZX589843 NJT589821:NJT589843 NTP589821:NTP589843 ODL589821:ODL589843 ONH589821:ONH589843 OXD589821:OXD589843 PGZ589821:PGZ589843 PQV589821:PQV589843 QAR589821:QAR589843 QKN589821:QKN589843 QUJ589821:QUJ589843 REF589821:REF589843 ROB589821:ROB589843 RXX589821:RXX589843 SHT589821:SHT589843 SRP589821:SRP589843 TBL589821:TBL589843 TLH589821:TLH589843 TVD589821:TVD589843 UEZ589821:UEZ589843 UOV589821:UOV589843 UYR589821:UYR589843 VIN589821:VIN589843 VSJ589821:VSJ589843 WCF589821:WCF589843 WMB589821:WMB589843 WVX589821:WVX589843 P655357:P655379 JL655357:JL655379 TH655357:TH655379 ADD655357:ADD655379 AMZ655357:AMZ655379 AWV655357:AWV655379 BGR655357:BGR655379 BQN655357:BQN655379 CAJ655357:CAJ655379 CKF655357:CKF655379 CUB655357:CUB655379 DDX655357:DDX655379 DNT655357:DNT655379 DXP655357:DXP655379 EHL655357:EHL655379 ERH655357:ERH655379 FBD655357:FBD655379 FKZ655357:FKZ655379 FUV655357:FUV655379 GER655357:GER655379 GON655357:GON655379 GYJ655357:GYJ655379 HIF655357:HIF655379 HSB655357:HSB655379 IBX655357:IBX655379 ILT655357:ILT655379 IVP655357:IVP655379 JFL655357:JFL655379 JPH655357:JPH655379 JZD655357:JZD655379 KIZ655357:KIZ655379 KSV655357:KSV655379 LCR655357:LCR655379 LMN655357:LMN655379 LWJ655357:LWJ655379 MGF655357:MGF655379 MQB655357:MQB655379 MZX655357:MZX655379 NJT655357:NJT655379 NTP655357:NTP655379 ODL655357:ODL655379 ONH655357:ONH655379 OXD655357:OXD655379 PGZ655357:PGZ655379 PQV655357:PQV655379 QAR655357:QAR655379 QKN655357:QKN655379 QUJ655357:QUJ655379 REF655357:REF655379 ROB655357:ROB655379 RXX655357:RXX655379 SHT655357:SHT655379 SRP655357:SRP655379 TBL655357:TBL655379 TLH655357:TLH655379 TVD655357:TVD655379 UEZ655357:UEZ655379 UOV655357:UOV655379 UYR655357:UYR655379 VIN655357:VIN655379 VSJ655357:VSJ655379 WCF655357:WCF655379 WMB655357:WMB655379 WVX655357:WVX655379 P720893:P720915 JL720893:JL720915 TH720893:TH720915 ADD720893:ADD720915 AMZ720893:AMZ720915 AWV720893:AWV720915 BGR720893:BGR720915 BQN720893:BQN720915 CAJ720893:CAJ720915 CKF720893:CKF720915 CUB720893:CUB720915 DDX720893:DDX720915 DNT720893:DNT720915 DXP720893:DXP720915 EHL720893:EHL720915 ERH720893:ERH720915 FBD720893:FBD720915 FKZ720893:FKZ720915 FUV720893:FUV720915 GER720893:GER720915 GON720893:GON720915 GYJ720893:GYJ720915 HIF720893:HIF720915 HSB720893:HSB720915 IBX720893:IBX720915 ILT720893:ILT720915 IVP720893:IVP720915 JFL720893:JFL720915 JPH720893:JPH720915 JZD720893:JZD720915 KIZ720893:KIZ720915 KSV720893:KSV720915 LCR720893:LCR720915 LMN720893:LMN720915 LWJ720893:LWJ720915 MGF720893:MGF720915 MQB720893:MQB720915 MZX720893:MZX720915 NJT720893:NJT720915 NTP720893:NTP720915 ODL720893:ODL720915 ONH720893:ONH720915 OXD720893:OXD720915 PGZ720893:PGZ720915 PQV720893:PQV720915 QAR720893:QAR720915 QKN720893:QKN720915 QUJ720893:QUJ720915 REF720893:REF720915 ROB720893:ROB720915 RXX720893:RXX720915 SHT720893:SHT720915 SRP720893:SRP720915 TBL720893:TBL720915 TLH720893:TLH720915 TVD720893:TVD720915 UEZ720893:UEZ720915 UOV720893:UOV720915 UYR720893:UYR720915 VIN720893:VIN720915 VSJ720893:VSJ720915 WCF720893:WCF720915 WMB720893:WMB720915 WVX720893:WVX720915 P786429:P786451 JL786429:JL786451 TH786429:TH786451 ADD786429:ADD786451 AMZ786429:AMZ786451 AWV786429:AWV786451 BGR786429:BGR786451 BQN786429:BQN786451 CAJ786429:CAJ786451 CKF786429:CKF786451 CUB786429:CUB786451 DDX786429:DDX786451 DNT786429:DNT786451 DXP786429:DXP786451 EHL786429:EHL786451 ERH786429:ERH786451 FBD786429:FBD786451 FKZ786429:FKZ786451 FUV786429:FUV786451 GER786429:GER786451 GON786429:GON786451 GYJ786429:GYJ786451 HIF786429:HIF786451 HSB786429:HSB786451 IBX786429:IBX786451 ILT786429:ILT786451 IVP786429:IVP786451 JFL786429:JFL786451 JPH786429:JPH786451 JZD786429:JZD786451 KIZ786429:KIZ786451 KSV786429:KSV786451 LCR786429:LCR786451 LMN786429:LMN786451 LWJ786429:LWJ786451 MGF786429:MGF786451 MQB786429:MQB786451 MZX786429:MZX786451 NJT786429:NJT786451 NTP786429:NTP786451 ODL786429:ODL786451 ONH786429:ONH786451 OXD786429:OXD786451 PGZ786429:PGZ786451 PQV786429:PQV786451 QAR786429:QAR786451 QKN786429:QKN786451 QUJ786429:QUJ786451 REF786429:REF786451 ROB786429:ROB786451 RXX786429:RXX786451 SHT786429:SHT786451 SRP786429:SRP786451 TBL786429:TBL786451 TLH786429:TLH786451 TVD786429:TVD786451 UEZ786429:UEZ786451 UOV786429:UOV786451 UYR786429:UYR786451 VIN786429:VIN786451 VSJ786429:VSJ786451 WCF786429:WCF786451 WMB786429:WMB786451 WVX786429:WVX786451 P851965:P851987 JL851965:JL851987 TH851965:TH851987 ADD851965:ADD851987 AMZ851965:AMZ851987 AWV851965:AWV851987 BGR851965:BGR851987 BQN851965:BQN851987 CAJ851965:CAJ851987 CKF851965:CKF851987 CUB851965:CUB851987 DDX851965:DDX851987 DNT851965:DNT851987 DXP851965:DXP851987 EHL851965:EHL851987 ERH851965:ERH851987 FBD851965:FBD851987 FKZ851965:FKZ851987 FUV851965:FUV851987 GER851965:GER851987 GON851965:GON851987 GYJ851965:GYJ851987 HIF851965:HIF851987 HSB851965:HSB851987 IBX851965:IBX851987 ILT851965:ILT851987 IVP851965:IVP851987 JFL851965:JFL851987 JPH851965:JPH851987 JZD851965:JZD851987 KIZ851965:KIZ851987 KSV851965:KSV851987 LCR851965:LCR851987 LMN851965:LMN851987 LWJ851965:LWJ851987 MGF851965:MGF851987 MQB851965:MQB851987 MZX851965:MZX851987 NJT851965:NJT851987 NTP851965:NTP851987 ODL851965:ODL851987 ONH851965:ONH851987 OXD851965:OXD851987 PGZ851965:PGZ851987 PQV851965:PQV851987 QAR851965:QAR851987 QKN851965:QKN851987 QUJ851965:QUJ851987 REF851965:REF851987 ROB851965:ROB851987 RXX851965:RXX851987 SHT851965:SHT851987 SRP851965:SRP851987 TBL851965:TBL851987 TLH851965:TLH851987 TVD851965:TVD851987 UEZ851965:UEZ851987 UOV851965:UOV851987 UYR851965:UYR851987 VIN851965:VIN851987 VSJ851965:VSJ851987 WCF851965:WCF851987 WMB851965:WMB851987 WVX851965:WVX851987 P917501:P917523 JL917501:JL917523 TH917501:TH917523 ADD917501:ADD917523 AMZ917501:AMZ917523 AWV917501:AWV917523 BGR917501:BGR917523 BQN917501:BQN917523 CAJ917501:CAJ917523 CKF917501:CKF917523 CUB917501:CUB917523 DDX917501:DDX917523 DNT917501:DNT917523 DXP917501:DXP917523 EHL917501:EHL917523 ERH917501:ERH917523 FBD917501:FBD917523 FKZ917501:FKZ917523 FUV917501:FUV917523 GER917501:GER917523 GON917501:GON917523 GYJ917501:GYJ917523 HIF917501:HIF917523 HSB917501:HSB917523 IBX917501:IBX917523 ILT917501:ILT917523 IVP917501:IVP917523 JFL917501:JFL917523 JPH917501:JPH917523 JZD917501:JZD917523 KIZ917501:KIZ917523 KSV917501:KSV917523 LCR917501:LCR917523 LMN917501:LMN917523 LWJ917501:LWJ917523 MGF917501:MGF917523 MQB917501:MQB917523 MZX917501:MZX917523 NJT917501:NJT917523 NTP917501:NTP917523 ODL917501:ODL917523 ONH917501:ONH917523 OXD917501:OXD917523 PGZ917501:PGZ917523 PQV917501:PQV917523 QAR917501:QAR917523 QKN917501:QKN917523 QUJ917501:QUJ917523 REF917501:REF917523 ROB917501:ROB917523 RXX917501:RXX917523 SHT917501:SHT917523 SRP917501:SRP917523 TBL917501:TBL917523 TLH917501:TLH917523 TVD917501:TVD917523 UEZ917501:UEZ917523 UOV917501:UOV917523 UYR917501:UYR917523 VIN917501:VIN917523 VSJ917501:VSJ917523 WCF917501:WCF917523 WMB917501:WMB917523 WVX917501:WVX917523 P983037:P983059 JL983037:JL983059 TH983037:TH983059 ADD983037:ADD983059 AMZ983037:AMZ983059 AWV983037:AWV983059 BGR983037:BGR983059 BQN983037:BQN983059 CAJ983037:CAJ983059 CKF983037:CKF983059 CUB983037:CUB983059 DDX983037:DDX983059 DNT983037:DNT983059 DXP983037:DXP983059 EHL983037:EHL983059 ERH983037:ERH983059 FBD983037:FBD983059 FKZ983037:FKZ983059 FUV983037:FUV983059 GER983037:GER983059 GON983037:GON983059 GYJ983037:GYJ983059 HIF983037:HIF983059 HSB983037:HSB983059 IBX983037:IBX983059 ILT983037:ILT983059 IVP983037:IVP983059 JFL983037:JFL983059 JPH983037:JPH983059 JZD983037:JZD983059 KIZ983037:KIZ983059 KSV983037:KSV983059 LCR983037:LCR983059 LMN983037:LMN983059 LWJ983037:LWJ983059 MGF983037:MGF983059 MQB983037:MQB983059 MZX983037:MZX983059 NJT983037:NJT983059 NTP983037:NTP983059 ODL983037:ODL983059 ONH983037:ONH983059 OXD983037:OXD983059 PGZ983037:PGZ983059 PQV983037:PQV983059 QAR983037:QAR983059 QKN983037:QKN983059 QUJ983037:QUJ983059 REF983037:REF983059 ROB983037:ROB983059 RXX983037:RXX983059 SHT983037:SHT983059 SRP983037:SRP983059 TBL983037:TBL983059 TLH983037:TLH983059 TVD983037:TVD983059 UEZ983037:UEZ983059 UOV983037:UOV983059 UYR983037:UYR983059 VIN983037:VIN983059 VSJ983037:VSJ983059 WCF983037:WCF983059 WMB983037:WMB983059 WVX983037:WVX983059 K65533:M65555 JG65533:JI65555 TC65533:TE65555 ACY65533:ADA65555 AMU65533:AMW65555 AWQ65533:AWS65555 BGM65533:BGO65555 BQI65533:BQK65555 CAE65533:CAG65555 CKA65533:CKC65555 CTW65533:CTY65555 DDS65533:DDU65555 DNO65533:DNQ65555 DXK65533:DXM65555 EHG65533:EHI65555 ERC65533:ERE65555 FAY65533:FBA65555 FKU65533:FKW65555 FUQ65533:FUS65555 GEM65533:GEO65555 GOI65533:GOK65555 GYE65533:GYG65555 HIA65533:HIC65555 HRW65533:HRY65555 IBS65533:IBU65555 ILO65533:ILQ65555 IVK65533:IVM65555 JFG65533:JFI65555 JPC65533:JPE65555 JYY65533:JZA65555 KIU65533:KIW65555 KSQ65533:KSS65555 LCM65533:LCO65555 LMI65533:LMK65555 LWE65533:LWG65555 MGA65533:MGC65555 MPW65533:MPY65555 MZS65533:MZU65555 NJO65533:NJQ65555 NTK65533:NTM65555 ODG65533:ODI65555 ONC65533:ONE65555 OWY65533:OXA65555 PGU65533:PGW65555 PQQ65533:PQS65555 QAM65533:QAO65555 QKI65533:QKK65555 QUE65533:QUG65555 REA65533:REC65555 RNW65533:RNY65555 RXS65533:RXU65555 SHO65533:SHQ65555 SRK65533:SRM65555 TBG65533:TBI65555 TLC65533:TLE65555 TUY65533:TVA65555 UEU65533:UEW65555 UOQ65533:UOS65555 UYM65533:UYO65555 VII65533:VIK65555 VSE65533:VSG65555 WCA65533:WCC65555 WLW65533:WLY65555 WVS65533:WVU65555 K131069:M131091 JG131069:JI131091 TC131069:TE131091 ACY131069:ADA131091 AMU131069:AMW131091 AWQ131069:AWS131091 BGM131069:BGO131091 BQI131069:BQK131091 CAE131069:CAG131091 CKA131069:CKC131091 CTW131069:CTY131091 DDS131069:DDU131091 DNO131069:DNQ131091 DXK131069:DXM131091 EHG131069:EHI131091 ERC131069:ERE131091 FAY131069:FBA131091 FKU131069:FKW131091 FUQ131069:FUS131091 GEM131069:GEO131091 GOI131069:GOK131091 GYE131069:GYG131091 HIA131069:HIC131091 HRW131069:HRY131091 IBS131069:IBU131091 ILO131069:ILQ131091 IVK131069:IVM131091 JFG131069:JFI131091 JPC131069:JPE131091 JYY131069:JZA131091 KIU131069:KIW131091 KSQ131069:KSS131091 LCM131069:LCO131091 LMI131069:LMK131091 LWE131069:LWG131091 MGA131069:MGC131091 MPW131069:MPY131091 MZS131069:MZU131091 NJO131069:NJQ131091 NTK131069:NTM131091 ODG131069:ODI131091 ONC131069:ONE131091 OWY131069:OXA131091 PGU131069:PGW131091 PQQ131069:PQS131091 QAM131069:QAO131091 QKI131069:QKK131091 QUE131069:QUG131091 REA131069:REC131091 RNW131069:RNY131091 RXS131069:RXU131091 SHO131069:SHQ131091 SRK131069:SRM131091 TBG131069:TBI131091 TLC131069:TLE131091 TUY131069:TVA131091 UEU131069:UEW131091 UOQ131069:UOS131091 UYM131069:UYO131091 VII131069:VIK131091 VSE131069:VSG131091 WCA131069:WCC131091 WLW131069:WLY131091 WVS131069:WVU131091 K196605:M196627 JG196605:JI196627 TC196605:TE196627 ACY196605:ADA196627 AMU196605:AMW196627 AWQ196605:AWS196627 BGM196605:BGO196627 BQI196605:BQK196627 CAE196605:CAG196627 CKA196605:CKC196627 CTW196605:CTY196627 DDS196605:DDU196627 DNO196605:DNQ196627 DXK196605:DXM196627 EHG196605:EHI196627 ERC196605:ERE196627 FAY196605:FBA196627 FKU196605:FKW196627 FUQ196605:FUS196627 GEM196605:GEO196627 GOI196605:GOK196627 GYE196605:GYG196627 HIA196605:HIC196627 HRW196605:HRY196627 IBS196605:IBU196627 ILO196605:ILQ196627 IVK196605:IVM196627 JFG196605:JFI196627 JPC196605:JPE196627 JYY196605:JZA196627 KIU196605:KIW196627 KSQ196605:KSS196627 LCM196605:LCO196627 LMI196605:LMK196627 LWE196605:LWG196627 MGA196605:MGC196627 MPW196605:MPY196627 MZS196605:MZU196627 NJO196605:NJQ196627 NTK196605:NTM196627 ODG196605:ODI196627 ONC196605:ONE196627 OWY196605:OXA196627 PGU196605:PGW196627 PQQ196605:PQS196627 QAM196605:QAO196627 QKI196605:QKK196627 QUE196605:QUG196627 REA196605:REC196627 RNW196605:RNY196627 RXS196605:RXU196627 SHO196605:SHQ196627 SRK196605:SRM196627 TBG196605:TBI196627 TLC196605:TLE196627 TUY196605:TVA196627 UEU196605:UEW196627 UOQ196605:UOS196627 UYM196605:UYO196627 VII196605:VIK196627 VSE196605:VSG196627 WCA196605:WCC196627 WLW196605:WLY196627 WVS196605:WVU196627 K262141:M262163 JG262141:JI262163 TC262141:TE262163 ACY262141:ADA262163 AMU262141:AMW262163 AWQ262141:AWS262163 BGM262141:BGO262163 BQI262141:BQK262163 CAE262141:CAG262163 CKA262141:CKC262163 CTW262141:CTY262163 DDS262141:DDU262163 DNO262141:DNQ262163 DXK262141:DXM262163 EHG262141:EHI262163 ERC262141:ERE262163 FAY262141:FBA262163 FKU262141:FKW262163 FUQ262141:FUS262163 GEM262141:GEO262163 GOI262141:GOK262163 GYE262141:GYG262163 HIA262141:HIC262163 HRW262141:HRY262163 IBS262141:IBU262163 ILO262141:ILQ262163 IVK262141:IVM262163 JFG262141:JFI262163 JPC262141:JPE262163 JYY262141:JZA262163 KIU262141:KIW262163 KSQ262141:KSS262163 LCM262141:LCO262163 LMI262141:LMK262163 LWE262141:LWG262163 MGA262141:MGC262163 MPW262141:MPY262163 MZS262141:MZU262163 NJO262141:NJQ262163 NTK262141:NTM262163 ODG262141:ODI262163 ONC262141:ONE262163 OWY262141:OXA262163 PGU262141:PGW262163 PQQ262141:PQS262163 QAM262141:QAO262163 QKI262141:QKK262163 QUE262141:QUG262163 REA262141:REC262163 RNW262141:RNY262163 RXS262141:RXU262163 SHO262141:SHQ262163 SRK262141:SRM262163 TBG262141:TBI262163 TLC262141:TLE262163 TUY262141:TVA262163 UEU262141:UEW262163 UOQ262141:UOS262163 UYM262141:UYO262163 VII262141:VIK262163 VSE262141:VSG262163 WCA262141:WCC262163 WLW262141:WLY262163 WVS262141:WVU262163 K327677:M327699 JG327677:JI327699 TC327677:TE327699 ACY327677:ADA327699 AMU327677:AMW327699 AWQ327677:AWS327699 BGM327677:BGO327699 BQI327677:BQK327699 CAE327677:CAG327699 CKA327677:CKC327699 CTW327677:CTY327699 DDS327677:DDU327699 DNO327677:DNQ327699 DXK327677:DXM327699 EHG327677:EHI327699 ERC327677:ERE327699 FAY327677:FBA327699 FKU327677:FKW327699 FUQ327677:FUS327699 GEM327677:GEO327699 GOI327677:GOK327699 GYE327677:GYG327699 HIA327677:HIC327699 HRW327677:HRY327699 IBS327677:IBU327699 ILO327677:ILQ327699 IVK327677:IVM327699 JFG327677:JFI327699 JPC327677:JPE327699 JYY327677:JZA327699 KIU327677:KIW327699 KSQ327677:KSS327699 LCM327677:LCO327699 LMI327677:LMK327699 LWE327677:LWG327699 MGA327677:MGC327699 MPW327677:MPY327699 MZS327677:MZU327699 NJO327677:NJQ327699 NTK327677:NTM327699 ODG327677:ODI327699 ONC327677:ONE327699 OWY327677:OXA327699 PGU327677:PGW327699 PQQ327677:PQS327699 QAM327677:QAO327699 QKI327677:QKK327699 QUE327677:QUG327699 REA327677:REC327699 RNW327677:RNY327699 RXS327677:RXU327699 SHO327677:SHQ327699 SRK327677:SRM327699 TBG327677:TBI327699 TLC327677:TLE327699 TUY327677:TVA327699 UEU327677:UEW327699 UOQ327677:UOS327699 UYM327677:UYO327699 VII327677:VIK327699 VSE327677:VSG327699 WCA327677:WCC327699 WLW327677:WLY327699 WVS327677:WVU327699 K393213:M393235 JG393213:JI393235 TC393213:TE393235 ACY393213:ADA393235 AMU393213:AMW393235 AWQ393213:AWS393235 BGM393213:BGO393235 BQI393213:BQK393235 CAE393213:CAG393235 CKA393213:CKC393235 CTW393213:CTY393235 DDS393213:DDU393235 DNO393213:DNQ393235 DXK393213:DXM393235 EHG393213:EHI393235 ERC393213:ERE393235 FAY393213:FBA393235 FKU393213:FKW393235 FUQ393213:FUS393235 GEM393213:GEO393235 GOI393213:GOK393235 GYE393213:GYG393235 HIA393213:HIC393235 HRW393213:HRY393235 IBS393213:IBU393235 ILO393213:ILQ393235 IVK393213:IVM393235 JFG393213:JFI393235 JPC393213:JPE393235 JYY393213:JZA393235 KIU393213:KIW393235 KSQ393213:KSS393235 LCM393213:LCO393235 LMI393213:LMK393235 LWE393213:LWG393235 MGA393213:MGC393235 MPW393213:MPY393235 MZS393213:MZU393235 NJO393213:NJQ393235 NTK393213:NTM393235 ODG393213:ODI393235 ONC393213:ONE393235 OWY393213:OXA393235 PGU393213:PGW393235 PQQ393213:PQS393235 QAM393213:QAO393235 QKI393213:QKK393235 QUE393213:QUG393235 REA393213:REC393235 RNW393213:RNY393235 RXS393213:RXU393235 SHO393213:SHQ393235 SRK393213:SRM393235 TBG393213:TBI393235 TLC393213:TLE393235 TUY393213:TVA393235 UEU393213:UEW393235 UOQ393213:UOS393235 UYM393213:UYO393235 VII393213:VIK393235 VSE393213:VSG393235 WCA393213:WCC393235 WLW393213:WLY393235 WVS393213:WVU393235 K458749:M458771 JG458749:JI458771 TC458749:TE458771 ACY458749:ADA458771 AMU458749:AMW458771 AWQ458749:AWS458771 BGM458749:BGO458771 BQI458749:BQK458771 CAE458749:CAG458771 CKA458749:CKC458771 CTW458749:CTY458771 DDS458749:DDU458771 DNO458749:DNQ458771 DXK458749:DXM458771 EHG458749:EHI458771 ERC458749:ERE458771 FAY458749:FBA458771 FKU458749:FKW458771 FUQ458749:FUS458771 GEM458749:GEO458771 GOI458749:GOK458771 GYE458749:GYG458771 HIA458749:HIC458771 HRW458749:HRY458771 IBS458749:IBU458771 ILO458749:ILQ458771 IVK458749:IVM458771 JFG458749:JFI458771 JPC458749:JPE458771 JYY458749:JZA458771 KIU458749:KIW458771 KSQ458749:KSS458771 LCM458749:LCO458771 LMI458749:LMK458771 LWE458749:LWG458771 MGA458749:MGC458771 MPW458749:MPY458771 MZS458749:MZU458771 NJO458749:NJQ458771 NTK458749:NTM458771 ODG458749:ODI458771 ONC458749:ONE458771 OWY458749:OXA458771 PGU458749:PGW458771 PQQ458749:PQS458771 QAM458749:QAO458771 QKI458749:QKK458771 QUE458749:QUG458771 REA458749:REC458771 RNW458749:RNY458771 RXS458749:RXU458771 SHO458749:SHQ458771 SRK458749:SRM458771 TBG458749:TBI458771 TLC458749:TLE458771 TUY458749:TVA458771 UEU458749:UEW458771 UOQ458749:UOS458771 UYM458749:UYO458771 VII458749:VIK458771 VSE458749:VSG458771 WCA458749:WCC458771 WLW458749:WLY458771 WVS458749:WVU458771 K524285:M524307 JG524285:JI524307 TC524285:TE524307 ACY524285:ADA524307 AMU524285:AMW524307 AWQ524285:AWS524307 BGM524285:BGO524307 BQI524285:BQK524307 CAE524285:CAG524307 CKA524285:CKC524307 CTW524285:CTY524307 DDS524285:DDU524307 DNO524285:DNQ524307 DXK524285:DXM524307 EHG524285:EHI524307 ERC524285:ERE524307 FAY524285:FBA524307 FKU524285:FKW524307 FUQ524285:FUS524307 GEM524285:GEO524307 GOI524285:GOK524307 GYE524285:GYG524307 HIA524285:HIC524307 HRW524285:HRY524307 IBS524285:IBU524307 ILO524285:ILQ524307 IVK524285:IVM524307 JFG524285:JFI524307 JPC524285:JPE524307 JYY524285:JZA524307 KIU524285:KIW524307 KSQ524285:KSS524307 LCM524285:LCO524307 LMI524285:LMK524307 LWE524285:LWG524307 MGA524285:MGC524307 MPW524285:MPY524307 MZS524285:MZU524307 NJO524285:NJQ524307 NTK524285:NTM524307 ODG524285:ODI524307 ONC524285:ONE524307 OWY524285:OXA524307 PGU524285:PGW524307 PQQ524285:PQS524307 QAM524285:QAO524307 QKI524285:QKK524307 QUE524285:QUG524307 REA524285:REC524307 RNW524285:RNY524307 RXS524285:RXU524307 SHO524285:SHQ524307 SRK524285:SRM524307 TBG524285:TBI524307 TLC524285:TLE524307 TUY524285:TVA524307 UEU524285:UEW524307 UOQ524285:UOS524307 UYM524285:UYO524307 VII524285:VIK524307 VSE524285:VSG524307 WCA524285:WCC524307 WLW524285:WLY524307 WVS524285:WVU524307 K589821:M589843 JG589821:JI589843 TC589821:TE589843 ACY589821:ADA589843 AMU589821:AMW589843 AWQ589821:AWS589843 BGM589821:BGO589843 BQI589821:BQK589843 CAE589821:CAG589843 CKA589821:CKC589843 CTW589821:CTY589843 DDS589821:DDU589843 DNO589821:DNQ589843 DXK589821:DXM589843 EHG589821:EHI589843 ERC589821:ERE589843 FAY589821:FBA589843 FKU589821:FKW589843 FUQ589821:FUS589843 GEM589821:GEO589843 GOI589821:GOK589843 GYE589821:GYG589843 HIA589821:HIC589843 HRW589821:HRY589843 IBS589821:IBU589843 ILO589821:ILQ589843 IVK589821:IVM589843 JFG589821:JFI589843 JPC589821:JPE589843 JYY589821:JZA589843 KIU589821:KIW589843 KSQ589821:KSS589843 LCM589821:LCO589843 LMI589821:LMK589843 LWE589821:LWG589843 MGA589821:MGC589843 MPW589821:MPY589843 MZS589821:MZU589843 NJO589821:NJQ589843 NTK589821:NTM589843 ODG589821:ODI589843 ONC589821:ONE589843 OWY589821:OXA589843 PGU589821:PGW589843 PQQ589821:PQS589843 QAM589821:QAO589843 QKI589821:QKK589843 QUE589821:QUG589843 REA589821:REC589843 RNW589821:RNY589843 RXS589821:RXU589843 SHO589821:SHQ589843 SRK589821:SRM589843 TBG589821:TBI589843 TLC589821:TLE589843 TUY589821:TVA589843 UEU589821:UEW589843 UOQ589821:UOS589843 UYM589821:UYO589843 VII589821:VIK589843 VSE589821:VSG589843 WCA589821:WCC589843 WLW589821:WLY589843 WVS589821:WVU589843 K655357:M655379 JG655357:JI655379 TC655357:TE655379 ACY655357:ADA655379 AMU655357:AMW655379 AWQ655357:AWS655379 BGM655357:BGO655379 BQI655357:BQK655379 CAE655357:CAG655379 CKA655357:CKC655379 CTW655357:CTY655379 DDS655357:DDU655379 DNO655357:DNQ655379 DXK655357:DXM655379 EHG655357:EHI655379 ERC655357:ERE655379 FAY655357:FBA655379 FKU655357:FKW655379 FUQ655357:FUS655379 GEM655357:GEO655379 GOI655357:GOK655379 GYE655357:GYG655379 HIA655357:HIC655379 HRW655357:HRY655379 IBS655357:IBU655379 ILO655357:ILQ655379 IVK655357:IVM655379 JFG655357:JFI655379 JPC655357:JPE655379 JYY655357:JZA655379 KIU655357:KIW655379 KSQ655357:KSS655379 LCM655357:LCO655379 LMI655357:LMK655379 LWE655357:LWG655379 MGA655357:MGC655379 MPW655357:MPY655379 MZS655357:MZU655379 NJO655357:NJQ655379 NTK655357:NTM655379 ODG655357:ODI655379 ONC655357:ONE655379 OWY655357:OXA655379 PGU655357:PGW655379 PQQ655357:PQS655379 QAM655357:QAO655379 QKI655357:QKK655379 QUE655357:QUG655379 REA655357:REC655379 RNW655357:RNY655379 RXS655357:RXU655379 SHO655357:SHQ655379 SRK655357:SRM655379 TBG655357:TBI655379 TLC655357:TLE655379 TUY655357:TVA655379 UEU655357:UEW655379 UOQ655357:UOS655379 UYM655357:UYO655379 VII655357:VIK655379 VSE655357:VSG655379 WCA655357:WCC655379 WLW655357:WLY655379 WVS655357:WVU655379 K720893:M720915 JG720893:JI720915 TC720893:TE720915 ACY720893:ADA720915 AMU720893:AMW720915 AWQ720893:AWS720915 BGM720893:BGO720915 BQI720893:BQK720915 CAE720893:CAG720915 CKA720893:CKC720915 CTW720893:CTY720915 DDS720893:DDU720915 DNO720893:DNQ720915 DXK720893:DXM720915 EHG720893:EHI720915 ERC720893:ERE720915 FAY720893:FBA720915 FKU720893:FKW720915 FUQ720893:FUS720915 GEM720893:GEO720915 GOI720893:GOK720915 GYE720893:GYG720915 HIA720893:HIC720915 HRW720893:HRY720915 IBS720893:IBU720915 ILO720893:ILQ720915 IVK720893:IVM720915 JFG720893:JFI720915 JPC720893:JPE720915 JYY720893:JZA720915 KIU720893:KIW720915 KSQ720893:KSS720915 LCM720893:LCO720915 LMI720893:LMK720915 LWE720893:LWG720915 MGA720893:MGC720915 MPW720893:MPY720915 MZS720893:MZU720915 NJO720893:NJQ720915 NTK720893:NTM720915 ODG720893:ODI720915 ONC720893:ONE720915 OWY720893:OXA720915 PGU720893:PGW720915 PQQ720893:PQS720915 QAM720893:QAO720915 QKI720893:QKK720915 QUE720893:QUG720915 REA720893:REC720915 RNW720893:RNY720915 RXS720893:RXU720915 SHO720893:SHQ720915 SRK720893:SRM720915 TBG720893:TBI720915 TLC720893:TLE720915 TUY720893:TVA720915 UEU720893:UEW720915 UOQ720893:UOS720915 UYM720893:UYO720915 VII720893:VIK720915 VSE720893:VSG720915 WCA720893:WCC720915 WLW720893:WLY720915 WVS720893:WVU720915 K786429:M786451 JG786429:JI786451 TC786429:TE786451 ACY786429:ADA786451 AMU786429:AMW786451 AWQ786429:AWS786451 BGM786429:BGO786451 BQI786429:BQK786451 CAE786429:CAG786451 CKA786429:CKC786451 CTW786429:CTY786451 DDS786429:DDU786451 DNO786429:DNQ786451 DXK786429:DXM786451 EHG786429:EHI786451 ERC786429:ERE786451 FAY786429:FBA786451 FKU786429:FKW786451 FUQ786429:FUS786451 GEM786429:GEO786451 GOI786429:GOK786451 GYE786429:GYG786451 HIA786429:HIC786451 HRW786429:HRY786451 IBS786429:IBU786451 ILO786429:ILQ786451 IVK786429:IVM786451 JFG786429:JFI786451 JPC786429:JPE786451 JYY786429:JZA786451 KIU786429:KIW786451 KSQ786429:KSS786451 LCM786429:LCO786451 LMI786429:LMK786451 LWE786429:LWG786451 MGA786429:MGC786451 MPW786429:MPY786451 MZS786429:MZU786451 NJO786429:NJQ786451 NTK786429:NTM786451 ODG786429:ODI786451 ONC786429:ONE786451 OWY786429:OXA786451 PGU786429:PGW786451 PQQ786429:PQS786451 QAM786429:QAO786451 QKI786429:QKK786451 QUE786429:QUG786451 REA786429:REC786451 RNW786429:RNY786451 RXS786429:RXU786451 SHO786429:SHQ786451 SRK786429:SRM786451 TBG786429:TBI786451 TLC786429:TLE786451 TUY786429:TVA786451 UEU786429:UEW786451 UOQ786429:UOS786451 UYM786429:UYO786451 VII786429:VIK786451 VSE786429:VSG786451 WCA786429:WCC786451 WLW786429:WLY786451 WVS786429:WVU786451 K851965:M851987 JG851965:JI851987 TC851965:TE851987 ACY851965:ADA851987 AMU851965:AMW851987 AWQ851965:AWS851987 BGM851965:BGO851987 BQI851965:BQK851987 CAE851965:CAG851987 CKA851965:CKC851987 CTW851965:CTY851987 DDS851965:DDU851987 DNO851965:DNQ851987 DXK851965:DXM851987 EHG851965:EHI851987 ERC851965:ERE851987 FAY851965:FBA851987 FKU851965:FKW851987 FUQ851965:FUS851987 GEM851965:GEO851987 GOI851965:GOK851987 GYE851965:GYG851987 HIA851965:HIC851987 HRW851965:HRY851987 IBS851965:IBU851987 ILO851965:ILQ851987 IVK851965:IVM851987 JFG851965:JFI851987 JPC851965:JPE851987 JYY851965:JZA851987 KIU851965:KIW851987 KSQ851965:KSS851987 LCM851965:LCO851987 LMI851965:LMK851987 LWE851965:LWG851987 MGA851965:MGC851987 MPW851965:MPY851987 MZS851965:MZU851987 NJO851965:NJQ851987 NTK851965:NTM851987 ODG851965:ODI851987 ONC851965:ONE851987 OWY851965:OXA851987 PGU851965:PGW851987 PQQ851965:PQS851987 QAM851965:QAO851987 QKI851965:QKK851987 QUE851965:QUG851987 REA851965:REC851987 RNW851965:RNY851987 RXS851965:RXU851987 SHO851965:SHQ851987 SRK851965:SRM851987 TBG851965:TBI851987 TLC851965:TLE851987 TUY851965:TVA851987 UEU851965:UEW851987 UOQ851965:UOS851987 UYM851965:UYO851987 VII851965:VIK851987 VSE851965:VSG851987 WCA851965:WCC851987 WLW851965:WLY851987 WVS851965:WVU851987 K917501:M917523 JG917501:JI917523 TC917501:TE917523 ACY917501:ADA917523 AMU917501:AMW917523 AWQ917501:AWS917523 BGM917501:BGO917523 BQI917501:BQK917523 CAE917501:CAG917523 CKA917501:CKC917523 CTW917501:CTY917523 DDS917501:DDU917523 DNO917501:DNQ917523 DXK917501:DXM917523 EHG917501:EHI917523 ERC917501:ERE917523 FAY917501:FBA917523 FKU917501:FKW917523 FUQ917501:FUS917523 GEM917501:GEO917523 GOI917501:GOK917523 GYE917501:GYG917523 HIA917501:HIC917523 HRW917501:HRY917523 IBS917501:IBU917523 ILO917501:ILQ917523 IVK917501:IVM917523 JFG917501:JFI917523 JPC917501:JPE917523 JYY917501:JZA917523 KIU917501:KIW917523 KSQ917501:KSS917523 LCM917501:LCO917523 LMI917501:LMK917523 LWE917501:LWG917523 MGA917501:MGC917523 MPW917501:MPY917523 MZS917501:MZU917523 NJO917501:NJQ917523 NTK917501:NTM917523 ODG917501:ODI917523 ONC917501:ONE917523 OWY917501:OXA917523 PGU917501:PGW917523 PQQ917501:PQS917523 QAM917501:QAO917523 QKI917501:QKK917523 QUE917501:QUG917523 REA917501:REC917523 RNW917501:RNY917523 RXS917501:RXU917523 SHO917501:SHQ917523 SRK917501:SRM917523 TBG917501:TBI917523 TLC917501:TLE917523 TUY917501:TVA917523 UEU917501:UEW917523 UOQ917501:UOS917523 UYM917501:UYO917523 VII917501:VIK917523 VSE917501:VSG917523 WCA917501:WCC917523 WLW917501:WLY917523 WVS917501:WVU917523 K983037:M983059 JG983037:JI983059 TC983037:TE983059 ACY983037:ADA983059 AMU983037:AMW983059 AWQ983037:AWS983059 BGM983037:BGO983059 BQI983037:BQK983059 CAE983037:CAG983059 CKA983037:CKC983059 CTW983037:CTY983059 DDS983037:DDU983059 DNO983037:DNQ983059 DXK983037:DXM983059 EHG983037:EHI983059 ERC983037:ERE983059 FAY983037:FBA983059 FKU983037:FKW983059 FUQ983037:FUS983059 GEM983037:GEO983059 GOI983037:GOK983059 GYE983037:GYG983059 HIA983037:HIC983059 HRW983037:HRY983059 IBS983037:IBU983059 ILO983037:ILQ983059 IVK983037:IVM983059 JFG983037:JFI983059 JPC983037:JPE983059 JYY983037:JZA983059 KIU983037:KIW983059 KSQ983037:KSS983059 LCM983037:LCO983059 LMI983037:LMK983059 LWE983037:LWG983059 MGA983037:MGC983059 MPW983037:MPY983059 MZS983037:MZU983059 NJO983037:NJQ983059 NTK983037:NTM983059 ODG983037:ODI983059 ONC983037:ONE983059 OWY983037:OXA983059 PGU983037:PGW983059 PQQ983037:PQS983059 QAM983037:QAO983059 QKI983037:QKK983059 QUE983037:QUG983059 REA983037:REC983059 RNW983037:RNY983059 RXS983037:RXU983059 SHO983037:SHQ983059 SRK983037:SRM983059 TBG983037:TBI983059 TLC983037:TLE983059 TUY983037:TVA983059 UEU983037:UEW983059 UOQ983037:UOS983059 UYM983037:UYO983059 VII983037:VIK983059 VSE983037:VSG983059 WCA983037:WCC983059 WLW983037:WLY983059 WVS983037:WVU983059 WVR18:WVR46 WLV18:WLV46 WBZ18:WBZ46 VSD18:VSD46 VIH18:VIH46 UYL18:UYL46 UOP18:UOP46 UET18:UET46 TUX18:TUX46 TLB18:TLB46 TBF18:TBF46 SRJ18:SRJ46 SHN18:SHN46 RXR18:RXR46 RNV18:RNV46 RDZ18:RDZ46 QUD18:QUD46 QKH18:QKH46 QAL18:QAL46 PQP18:PQP46 PGT18:PGT46 OWX18:OWX46 ONB18:ONB46 ODF18:ODF46 NTJ18:NTJ46 NJN18:NJN46 MZR18:MZR46 MPV18:MPV46 MFZ18:MFZ46 LWD18:LWD46 LMH18:LMH46 LCL18:LCL46 KSP18:KSP46 KIT18:KIT46 JYX18:JYX46 JPB18:JPB46 JFF18:JFF46 IVJ18:IVJ46 ILN18:ILN46 IBR18:IBR46 HRV18:HRV46 HHZ18:HHZ46 GYD18:GYD46 GOH18:GOH46 GEL18:GEL46 FUP18:FUP46 FKT18:FKT46 FAX18:FAX46 ERB18:ERB46 EHF18:EHF46 DXJ18:DXJ46 DNN18:DNN46 DDR18:DDR46 CTV18:CTV46 CJZ18:CJZ46 CAD18:CAD46 BQH18:BQH46 BGL18:BGL46 AWP18:AWP46 AMT18:AMT46 ACX18:ACX46 TB18:TB46 JF18:JF46 WVT18:WVT46 WLX18:WLX46 WCB18:WCB46 VSF18:VSF46 VIJ18:VIJ46 UYN18:UYN46 UOR18:UOR46 UEV18:UEV46 TUZ18:TUZ46 TLD18:TLD46 TBH18:TBH46 SRL18:SRL46 SHP18:SHP46 RXT18:RXT46 RNX18:RNX46 REB18:REB46 QUF18:QUF46 QKJ18:QKJ46 QAN18:QAN46 PQR18:PQR46 PGV18:PGV46 OWZ18:OWZ46 OND18:OND46 ODH18:ODH46 NTL18:NTL46 NJP18:NJP46 MZT18:MZT46 MPX18:MPX46 MGB18:MGB46 LWF18:LWF46 LMJ18:LMJ46 LCN18:LCN46 KSR18:KSR46 KIV18:KIV46 JYZ18:JYZ46 JPD18:JPD46 JFH18:JFH46 IVL18:IVL46 ILP18:ILP46 IBT18:IBT46 HRX18:HRX46 HIB18:HIB46 GYF18:GYF46 GOJ18:GOJ46 GEN18:GEN46 FUR18:FUR46 FKV18:FKV46 FAZ18:FAZ46 ERD18:ERD46 EHH18:EHH46 DXL18:DXL46 DNP18:DNP46 DDT18:DDT46 CTX18:CTX46 CKB18:CKB46 CAF18:CAF46 BQJ18:BQJ46 BGN18:BGN46 AWR18:AWR46 AMV18:AMV46 ACZ18:ACZ46 TD18:TD46 JH18:JH46 I18:J46 D18:D46 WVR57:WVR85 WLV57:WLV85 WBZ57:WBZ85 VSD57:VSD85 VIH57:VIH85 UYL57:UYL85 UOP57:UOP85 UET57:UET85 TUX57:TUX85 TLB57:TLB85 TBF57:TBF85 SRJ57:SRJ85 SHN57:SHN85 RXR57:RXR85 RNV57:RNV85 RDZ57:RDZ85 QUD57:QUD85 QKH57:QKH85 QAL57:QAL85 PQP57:PQP85 PGT57:PGT85 OWX57:OWX85 ONB57:ONB85 ODF57:ODF85 NTJ57:NTJ85 NJN57:NJN85 MZR57:MZR85 MPV57:MPV85 MFZ57:MFZ85 LWD57:LWD85 LMH57:LMH85 LCL57:LCL85 KSP57:KSP85 KIT57:KIT85 JYX57:JYX85 JPB57:JPB85 JFF57:JFF85 IVJ57:IVJ85 ILN57:ILN85 IBR57:IBR85 HRV57:HRV85 HHZ57:HHZ85 GYD57:GYD85 GOH57:GOH85 GEL57:GEL85 FUP57:FUP85 FKT57:FKT85 FAX57:FAX85 ERB57:ERB85 EHF57:EHF85 DXJ57:DXJ85 DNN57:DNN85 DDR57:DDR85 CTV57:CTV85 CJZ57:CJZ85 CAD57:CAD85 BQH57:BQH85 BGL57:BGL85 AWP57:AWP85 AMT57:AMT85 ACX57:ACX85 TB57:TB85 JF57:JF85 WVT57:WVT85 WLX57:WLX85 WCB57:WCB85 VSF57:VSF85 VIJ57:VIJ85 UYN57:UYN85 UOR57:UOR85 UEV57:UEV85 TUZ57:TUZ85 TLD57:TLD85 TBH57:TBH85 SRL57:SRL85 SHP57:SHP85 RXT57:RXT85 RNX57:RNX85 REB57:REB85 QUF57:QUF85 QKJ57:QKJ85 QAN57:QAN85 PQR57:PQR85 PGV57:PGV85 OWZ57:OWZ85 OND57:OND85 ODH57:ODH85 NTL57:NTL85 NJP57:NJP85 MZT57:MZT85 MPX57:MPX85 MGB57:MGB85 LWF57:LWF85 LMJ57:LMJ85 LCN57:LCN85 KSR57:KSR85 KIV57:KIV85 JYZ57:JYZ85 JPD57:JPD85 JFH57:JFH85 IVL57:IVL85 ILP57:ILP85 IBT57:IBT85 HRX57:HRX85 HIB57:HIB85 GYF57:GYF85 GOJ57:GOJ85 GEN57:GEN85 FUR57:FUR85 FKV57:FKV85 FAZ57:FAZ85 ERD57:ERD85 EHH57:EHH85 DXL57:DXL85 DNP57:DNP85 DDT57:DDT85 CTX57:CTX85 CKB57:CKB85 CAF57:CAF85 BQJ57:BQJ85 BGN57:BGN85 AWR57:AWR85 AMV57:AMV85 ACZ57:ACZ85 TD57:TD85 JH57:JH85 I57:J85 D57:D85" xr:uid="{7763F0F7-7262-4157-8BA0-4661C1E36A10}">
      <formula1>0</formula1>
    </dataValidation>
  </dataValidations>
  <pageMargins left="0.74803149606299213" right="0.74803149606299213" top="0.98425196850393704" bottom="0.98425196850393704" header="0.51181102362204722" footer="0.51181102362204722"/>
  <pageSetup paperSize="8" scale="43" fitToWidth="2" fitToHeight="2"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 id="{B6A85D35-2129-407A-B47F-F54FC42AD710}">
            <xm:f>TITELBLAD!$G$16="ex-ante"</xm:f>
            <x14:dxf>
              <fill>
                <patternFill patternType="lightUp"/>
              </fill>
            </x14:dxf>
          </x14:cfRule>
          <xm:sqref>A53:M88</xm:sqref>
        </x14:conditionalFormatting>
      </x14:conditionalFormatting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1235F-ABB3-4F98-9CD1-5146AB4A39E8}">
  <sheetPr>
    <pageSetUpPr fitToPage="1"/>
  </sheetPr>
  <dimension ref="A1:Q34"/>
  <sheetViews>
    <sheetView zoomScaleNormal="100" workbookViewId="0">
      <selection activeCell="B2" sqref="B2"/>
    </sheetView>
  </sheetViews>
  <sheetFormatPr defaultColWidth="9.28515625" defaultRowHeight="12.75" x14ac:dyDescent="0.2"/>
  <cols>
    <col min="1" max="1" width="9.28515625" style="25"/>
    <col min="2" max="2" width="26.5703125" style="25" bestFit="1" customWidth="1"/>
    <col min="3" max="3" width="34.7109375" style="25" bestFit="1" customWidth="1"/>
    <col min="4" max="5" width="25.7109375" style="25" customWidth="1"/>
    <col min="6" max="7" width="18.42578125" style="25" customWidth="1"/>
    <col min="8" max="257" width="9.28515625" style="25"/>
    <col min="258" max="258" width="26.5703125" style="25" bestFit="1" customWidth="1"/>
    <col min="259" max="259" width="34.7109375" style="25" bestFit="1" customWidth="1"/>
    <col min="260" max="263" width="18.42578125" style="25" customWidth="1"/>
    <col min="264" max="513" width="9.28515625" style="25"/>
    <col min="514" max="514" width="26.5703125" style="25" bestFit="1" customWidth="1"/>
    <col min="515" max="515" width="34.7109375" style="25" bestFit="1" customWidth="1"/>
    <col min="516" max="519" width="18.42578125" style="25" customWidth="1"/>
    <col min="520" max="769" width="9.28515625" style="25"/>
    <col min="770" max="770" width="26.5703125" style="25" bestFit="1" customWidth="1"/>
    <col min="771" max="771" width="34.7109375" style="25" bestFit="1" customWidth="1"/>
    <col min="772" max="775" width="18.42578125" style="25" customWidth="1"/>
    <col min="776" max="1025" width="9.28515625" style="25"/>
    <col min="1026" max="1026" width="26.5703125" style="25" bestFit="1" customWidth="1"/>
    <col min="1027" max="1027" width="34.7109375" style="25" bestFit="1" customWidth="1"/>
    <col min="1028" max="1031" width="18.42578125" style="25" customWidth="1"/>
    <col min="1032" max="1281" width="9.28515625" style="25"/>
    <col min="1282" max="1282" width="26.5703125" style="25" bestFit="1" customWidth="1"/>
    <col min="1283" max="1283" width="34.7109375" style="25" bestFit="1" customWidth="1"/>
    <col min="1284" max="1287" width="18.42578125" style="25" customWidth="1"/>
    <col min="1288" max="1537" width="9.28515625" style="25"/>
    <col min="1538" max="1538" width="26.5703125" style="25" bestFit="1" customWidth="1"/>
    <col min="1539" max="1539" width="34.7109375" style="25" bestFit="1" customWidth="1"/>
    <col min="1540" max="1543" width="18.42578125" style="25" customWidth="1"/>
    <col min="1544" max="1793" width="9.28515625" style="25"/>
    <col min="1794" max="1794" width="26.5703125" style="25" bestFit="1" customWidth="1"/>
    <col min="1795" max="1795" width="34.7109375" style="25" bestFit="1" customWidth="1"/>
    <col min="1796" max="1799" width="18.42578125" style="25" customWidth="1"/>
    <col min="1800" max="2049" width="9.28515625" style="25"/>
    <col min="2050" max="2050" width="26.5703125" style="25" bestFit="1" customWidth="1"/>
    <col min="2051" max="2051" width="34.7109375" style="25" bestFit="1" customWidth="1"/>
    <col min="2052" max="2055" width="18.42578125" style="25" customWidth="1"/>
    <col min="2056" max="2305" width="9.28515625" style="25"/>
    <col min="2306" max="2306" width="26.5703125" style="25" bestFit="1" customWidth="1"/>
    <col min="2307" max="2307" width="34.7109375" style="25" bestFit="1" customWidth="1"/>
    <col min="2308" max="2311" width="18.42578125" style="25" customWidth="1"/>
    <col min="2312" max="2561" width="9.28515625" style="25"/>
    <col min="2562" max="2562" width="26.5703125" style="25" bestFit="1" customWidth="1"/>
    <col min="2563" max="2563" width="34.7109375" style="25" bestFit="1" customWidth="1"/>
    <col min="2564" max="2567" width="18.42578125" style="25" customWidth="1"/>
    <col min="2568" max="2817" width="9.28515625" style="25"/>
    <col min="2818" max="2818" width="26.5703125" style="25" bestFit="1" customWidth="1"/>
    <col min="2819" max="2819" width="34.7109375" style="25" bestFit="1" customWidth="1"/>
    <col min="2820" max="2823" width="18.42578125" style="25" customWidth="1"/>
    <col min="2824" max="3073" width="9.28515625" style="25"/>
    <col min="3074" max="3074" width="26.5703125" style="25" bestFit="1" customWidth="1"/>
    <col min="3075" max="3075" width="34.7109375" style="25" bestFit="1" customWidth="1"/>
    <col min="3076" max="3079" width="18.42578125" style="25" customWidth="1"/>
    <col min="3080" max="3329" width="9.28515625" style="25"/>
    <col min="3330" max="3330" width="26.5703125" style="25" bestFit="1" customWidth="1"/>
    <col min="3331" max="3331" width="34.7109375" style="25" bestFit="1" customWidth="1"/>
    <col min="3332" max="3335" width="18.42578125" style="25" customWidth="1"/>
    <col min="3336" max="3585" width="9.28515625" style="25"/>
    <col min="3586" max="3586" width="26.5703125" style="25" bestFit="1" customWidth="1"/>
    <col min="3587" max="3587" width="34.7109375" style="25" bestFit="1" customWidth="1"/>
    <col min="3588" max="3591" width="18.42578125" style="25" customWidth="1"/>
    <col min="3592" max="3841" width="9.28515625" style="25"/>
    <col min="3842" max="3842" width="26.5703125" style="25" bestFit="1" customWidth="1"/>
    <col min="3843" max="3843" width="34.7109375" style="25" bestFit="1" customWidth="1"/>
    <col min="3844" max="3847" width="18.42578125" style="25" customWidth="1"/>
    <col min="3848" max="4097" width="9.28515625" style="25"/>
    <col min="4098" max="4098" width="26.5703125" style="25" bestFit="1" customWidth="1"/>
    <col min="4099" max="4099" width="34.7109375" style="25" bestFit="1" customWidth="1"/>
    <col min="4100" max="4103" width="18.42578125" style="25" customWidth="1"/>
    <col min="4104" max="4353" width="9.28515625" style="25"/>
    <col min="4354" max="4354" width="26.5703125" style="25" bestFit="1" customWidth="1"/>
    <col min="4355" max="4355" width="34.7109375" style="25" bestFit="1" customWidth="1"/>
    <col min="4356" max="4359" width="18.42578125" style="25" customWidth="1"/>
    <col min="4360" max="4609" width="9.28515625" style="25"/>
    <col min="4610" max="4610" width="26.5703125" style="25" bestFit="1" customWidth="1"/>
    <col min="4611" max="4611" width="34.7109375" style="25" bestFit="1" customWidth="1"/>
    <col min="4612" max="4615" width="18.42578125" style="25" customWidth="1"/>
    <col min="4616" max="4865" width="9.28515625" style="25"/>
    <col min="4866" max="4866" width="26.5703125" style="25" bestFit="1" customWidth="1"/>
    <col min="4867" max="4867" width="34.7109375" style="25" bestFit="1" customWidth="1"/>
    <col min="4868" max="4871" width="18.42578125" style="25" customWidth="1"/>
    <col min="4872" max="5121" width="9.28515625" style="25"/>
    <col min="5122" max="5122" width="26.5703125" style="25" bestFit="1" customWidth="1"/>
    <col min="5123" max="5123" width="34.7109375" style="25" bestFit="1" customWidth="1"/>
    <col min="5124" max="5127" width="18.42578125" style="25" customWidth="1"/>
    <col min="5128" max="5377" width="9.28515625" style="25"/>
    <col min="5378" max="5378" width="26.5703125" style="25" bestFit="1" customWidth="1"/>
    <col min="5379" max="5379" width="34.7109375" style="25" bestFit="1" customWidth="1"/>
    <col min="5380" max="5383" width="18.42578125" style="25" customWidth="1"/>
    <col min="5384" max="5633" width="9.28515625" style="25"/>
    <col min="5634" max="5634" width="26.5703125" style="25" bestFit="1" customWidth="1"/>
    <col min="5635" max="5635" width="34.7109375" style="25" bestFit="1" customWidth="1"/>
    <col min="5636" max="5639" width="18.42578125" style="25" customWidth="1"/>
    <col min="5640" max="5889" width="9.28515625" style="25"/>
    <col min="5890" max="5890" width="26.5703125" style="25" bestFit="1" customWidth="1"/>
    <col min="5891" max="5891" width="34.7109375" style="25" bestFit="1" customWidth="1"/>
    <col min="5892" max="5895" width="18.42578125" style="25" customWidth="1"/>
    <col min="5896" max="6145" width="9.28515625" style="25"/>
    <col min="6146" max="6146" width="26.5703125" style="25" bestFit="1" customWidth="1"/>
    <col min="6147" max="6147" width="34.7109375" style="25" bestFit="1" customWidth="1"/>
    <col min="6148" max="6151" width="18.42578125" style="25" customWidth="1"/>
    <col min="6152" max="6401" width="9.28515625" style="25"/>
    <col min="6402" max="6402" width="26.5703125" style="25" bestFit="1" customWidth="1"/>
    <col min="6403" max="6403" width="34.7109375" style="25" bestFit="1" customWidth="1"/>
    <col min="6404" max="6407" width="18.42578125" style="25" customWidth="1"/>
    <col min="6408" max="6657" width="9.28515625" style="25"/>
    <col min="6658" max="6658" width="26.5703125" style="25" bestFit="1" customWidth="1"/>
    <col min="6659" max="6659" width="34.7109375" style="25" bestFit="1" customWidth="1"/>
    <col min="6660" max="6663" width="18.42578125" style="25" customWidth="1"/>
    <col min="6664" max="6913" width="9.28515625" style="25"/>
    <col min="6914" max="6914" width="26.5703125" style="25" bestFit="1" customWidth="1"/>
    <col min="6915" max="6915" width="34.7109375" style="25" bestFit="1" customWidth="1"/>
    <col min="6916" max="6919" width="18.42578125" style="25" customWidth="1"/>
    <col min="6920" max="7169" width="9.28515625" style="25"/>
    <col min="7170" max="7170" width="26.5703125" style="25" bestFit="1" customWidth="1"/>
    <col min="7171" max="7171" width="34.7109375" style="25" bestFit="1" customWidth="1"/>
    <col min="7172" max="7175" width="18.42578125" style="25" customWidth="1"/>
    <col min="7176" max="7425" width="9.28515625" style="25"/>
    <col min="7426" max="7426" width="26.5703125" style="25" bestFit="1" customWidth="1"/>
    <col min="7427" max="7427" width="34.7109375" style="25" bestFit="1" customWidth="1"/>
    <col min="7428" max="7431" width="18.42578125" style="25" customWidth="1"/>
    <col min="7432" max="7681" width="9.28515625" style="25"/>
    <col min="7682" max="7682" width="26.5703125" style="25" bestFit="1" customWidth="1"/>
    <col min="7683" max="7683" width="34.7109375" style="25" bestFit="1" customWidth="1"/>
    <col min="7684" max="7687" width="18.42578125" style="25" customWidth="1"/>
    <col min="7688" max="7937" width="9.28515625" style="25"/>
    <col min="7938" max="7938" width="26.5703125" style="25" bestFit="1" customWidth="1"/>
    <col min="7939" max="7939" width="34.7109375" style="25" bestFit="1" customWidth="1"/>
    <col min="7940" max="7943" width="18.42578125" style="25" customWidth="1"/>
    <col min="7944" max="8193" width="9.28515625" style="25"/>
    <col min="8194" max="8194" width="26.5703125" style="25" bestFit="1" customWidth="1"/>
    <col min="8195" max="8195" width="34.7109375" style="25" bestFit="1" customWidth="1"/>
    <col min="8196" max="8199" width="18.42578125" style="25" customWidth="1"/>
    <col min="8200" max="8449" width="9.28515625" style="25"/>
    <col min="8450" max="8450" width="26.5703125" style="25" bestFit="1" customWidth="1"/>
    <col min="8451" max="8451" width="34.7109375" style="25" bestFit="1" customWidth="1"/>
    <col min="8452" max="8455" width="18.42578125" style="25" customWidth="1"/>
    <col min="8456" max="8705" width="9.28515625" style="25"/>
    <col min="8706" max="8706" width="26.5703125" style="25" bestFit="1" customWidth="1"/>
    <col min="8707" max="8707" width="34.7109375" style="25" bestFit="1" customWidth="1"/>
    <col min="8708" max="8711" width="18.42578125" style="25" customWidth="1"/>
    <col min="8712" max="8961" width="9.28515625" style="25"/>
    <col min="8962" max="8962" width="26.5703125" style="25" bestFit="1" customWidth="1"/>
    <col min="8963" max="8963" width="34.7109375" style="25" bestFit="1" customWidth="1"/>
    <col min="8964" max="8967" width="18.42578125" style="25" customWidth="1"/>
    <col min="8968" max="9217" width="9.28515625" style="25"/>
    <col min="9218" max="9218" width="26.5703125" style="25" bestFit="1" customWidth="1"/>
    <col min="9219" max="9219" width="34.7109375" style="25" bestFit="1" customWidth="1"/>
    <col min="9220" max="9223" width="18.42578125" style="25" customWidth="1"/>
    <col min="9224" max="9473" width="9.28515625" style="25"/>
    <col min="9474" max="9474" width="26.5703125" style="25" bestFit="1" customWidth="1"/>
    <col min="9475" max="9475" width="34.7109375" style="25" bestFit="1" customWidth="1"/>
    <col min="9476" max="9479" width="18.42578125" style="25" customWidth="1"/>
    <col min="9480" max="9729" width="9.28515625" style="25"/>
    <col min="9730" max="9730" width="26.5703125" style="25" bestFit="1" customWidth="1"/>
    <col min="9731" max="9731" width="34.7109375" style="25" bestFit="1" customWidth="1"/>
    <col min="9732" max="9735" width="18.42578125" style="25" customWidth="1"/>
    <col min="9736" max="9985" width="9.28515625" style="25"/>
    <col min="9986" max="9986" width="26.5703125" style="25" bestFit="1" customWidth="1"/>
    <col min="9987" max="9987" width="34.7109375" style="25" bestFit="1" customWidth="1"/>
    <col min="9988" max="9991" width="18.42578125" style="25" customWidth="1"/>
    <col min="9992" max="10241" width="9.28515625" style="25"/>
    <col min="10242" max="10242" width="26.5703125" style="25" bestFit="1" customWidth="1"/>
    <col min="10243" max="10243" width="34.7109375" style="25" bestFit="1" customWidth="1"/>
    <col min="10244" max="10247" width="18.42578125" style="25" customWidth="1"/>
    <col min="10248" max="10497" width="9.28515625" style="25"/>
    <col min="10498" max="10498" width="26.5703125" style="25" bestFit="1" customWidth="1"/>
    <col min="10499" max="10499" width="34.7109375" style="25" bestFit="1" customWidth="1"/>
    <col min="10500" max="10503" width="18.42578125" style="25" customWidth="1"/>
    <col min="10504" max="10753" width="9.28515625" style="25"/>
    <col min="10754" max="10754" width="26.5703125" style="25" bestFit="1" customWidth="1"/>
    <col min="10755" max="10755" width="34.7109375" style="25" bestFit="1" customWidth="1"/>
    <col min="10756" max="10759" width="18.42578125" style="25" customWidth="1"/>
    <col min="10760" max="11009" width="9.28515625" style="25"/>
    <col min="11010" max="11010" width="26.5703125" style="25" bestFit="1" customWidth="1"/>
    <col min="11011" max="11011" width="34.7109375" style="25" bestFit="1" customWidth="1"/>
    <col min="11012" max="11015" width="18.42578125" style="25" customWidth="1"/>
    <col min="11016" max="11265" width="9.28515625" style="25"/>
    <col min="11266" max="11266" width="26.5703125" style="25" bestFit="1" customWidth="1"/>
    <col min="11267" max="11267" width="34.7109375" style="25" bestFit="1" customWidth="1"/>
    <col min="11268" max="11271" width="18.42578125" style="25" customWidth="1"/>
    <col min="11272" max="11521" width="9.28515625" style="25"/>
    <col min="11522" max="11522" width="26.5703125" style="25" bestFit="1" customWidth="1"/>
    <col min="11523" max="11523" width="34.7109375" style="25" bestFit="1" customWidth="1"/>
    <col min="11524" max="11527" width="18.42578125" style="25" customWidth="1"/>
    <col min="11528" max="11777" width="9.28515625" style="25"/>
    <col min="11778" max="11778" width="26.5703125" style="25" bestFit="1" customWidth="1"/>
    <col min="11779" max="11779" width="34.7109375" style="25" bestFit="1" customWidth="1"/>
    <col min="11780" max="11783" width="18.42578125" style="25" customWidth="1"/>
    <col min="11784" max="12033" width="9.28515625" style="25"/>
    <col min="12034" max="12034" width="26.5703125" style="25" bestFit="1" customWidth="1"/>
    <col min="12035" max="12035" width="34.7109375" style="25" bestFit="1" customWidth="1"/>
    <col min="12036" max="12039" width="18.42578125" style="25" customWidth="1"/>
    <col min="12040" max="12289" width="9.28515625" style="25"/>
    <col min="12290" max="12290" width="26.5703125" style="25" bestFit="1" customWidth="1"/>
    <col min="12291" max="12291" width="34.7109375" style="25" bestFit="1" customWidth="1"/>
    <col min="12292" max="12295" width="18.42578125" style="25" customWidth="1"/>
    <col min="12296" max="12545" width="9.28515625" style="25"/>
    <col min="12546" max="12546" width="26.5703125" style="25" bestFit="1" customWidth="1"/>
    <col min="12547" max="12547" width="34.7109375" style="25" bestFit="1" customWidth="1"/>
    <col min="12548" max="12551" width="18.42578125" style="25" customWidth="1"/>
    <col min="12552" max="12801" width="9.28515625" style="25"/>
    <col min="12802" max="12802" width="26.5703125" style="25" bestFit="1" customWidth="1"/>
    <col min="12803" max="12803" width="34.7109375" style="25" bestFit="1" customWidth="1"/>
    <col min="12804" max="12807" width="18.42578125" style="25" customWidth="1"/>
    <col min="12808" max="13057" width="9.28515625" style="25"/>
    <col min="13058" max="13058" width="26.5703125" style="25" bestFit="1" customWidth="1"/>
    <col min="13059" max="13059" width="34.7109375" style="25" bestFit="1" customWidth="1"/>
    <col min="13060" max="13063" width="18.42578125" style="25" customWidth="1"/>
    <col min="13064" max="13313" width="9.28515625" style="25"/>
    <col min="13314" max="13314" width="26.5703125" style="25" bestFit="1" customWidth="1"/>
    <col min="13315" max="13315" width="34.7109375" style="25" bestFit="1" customWidth="1"/>
    <col min="13316" max="13319" width="18.42578125" style="25" customWidth="1"/>
    <col min="13320" max="13569" width="9.28515625" style="25"/>
    <col min="13570" max="13570" width="26.5703125" style="25" bestFit="1" customWidth="1"/>
    <col min="13571" max="13571" width="34.7109375" style="25" bestFit="1" customWidth="1"/>
    <col min="13572" max="13575" width="18.42578125" style="25" customWidth="1"/>
    <col min="13576" max="13825" width="9.28515625" style="25"/>
    <col min="13826" max="13826" width="26.5703125" style="25" bestFit="1" customWidth="1"/>
    <col min="13827" max="13827" width="34.7109375" style="25" bestFit="1" customWidth="1"/>
    <col min="13828" max="13831" width="18.42578125" style="25" customWidth="1"/>
    <col min="13832" max="14081" width="9.28515625" style="25"/>
    <col min="14082" max="14082" width="26.5703125" style="25" bestFit="1" customWidth="1"/>
    <col min="14083" max="14083" width="34.7109375" style="25" bestFit="1" customWidth="1"/>
    <col min="14084" max="14087" width="18.42578125" style="25" customWidth="1"/>
    <col min="14088" max="14337" width="9.28515625" style="25"/>
    <col min="14338" max="14338" width="26.5703125" style="25" bestFit="1" customWidth="1"/>
    <col min="14339" max="14339" width="34.7109375" style="25" bestFit="1" customWidth="1"/>
    <col min="14340" max="14343" width="18.42578125" style="25" customWidth="1"/>
    <col min="14344" max="14593" width="9.28515625" style="25"/>
    <col min="14594" max="14594" width="26.5703125" style="25" bestFit="1" customWidth="1"/>
    <col min="14595" max="14595" width="34.7109375" style="25" bestFit="1" customWidth="1"/>
    <col min="14596" max="14599" width="18.42578125" style="25" customWidth="1"/>
    <col min="14600" max="14849" width="9.28515625" style="25"/>
    <col min="14850" max="14850" width="26.5703125" style="25" bestFit="1" customWidth="1"/>
    <col min="14851" max="14851" width="34.7109375" style="25" bestFit="1" customWidth="1"/>
    <col min="14852" max="14855" width="18.42578125" style="25" customWidth="1"/>
    <col min="14856" max="15105" width="9.28515625" style="25"/>
    <col min="15106" max="15106" width="26.5703125" style="25" bestFit="1" customWidth="1"/>
    <col min="15107" max="15107" width="34.7109375" style="25" bestFit="1" customWidth="1"/>
    <col min="15108" max="15111" width="18.42578125" style="25" customWidth="1"/>
    <col min="15112" max="15361" width="9.28515625" style="25"/>
    <col min="15362" max="15362" width="26.5703125" style="25" bestFit="1" customWidth="1"/>
    <col min="15363" max="15363" width="34.7109375" style="25" bestFit="1" customWidth="1"/>
    <col min="15364" max="15367" width="18.42578125" style="25" customWidth="1"/>
    <col min="15368" max="15617" width="9.28515625" style="25"/>
    <col min="15618" max="15618" width="26.5703125" style="25" bestFit="1" customWidth="1"/>
    <col min="15619" max="15619" width="34.7109375" style="25" bestFit="1" customWidth="1"/>
    <col min="15620" max="15623" width="18.42578125" style="25" customWidth="1"/>
    <col min="15624" max="15873" width="9.28515625" style="25"/>
    <col min="15874" max="15874" width="26.5703125" style="25" bestFit="1" customWidth="1"/>
    <col min="15875" max="15875" width="34.7109375" style="25" bestFit="1" customWidth="1"/>
    <col min="15876" max="15879" width="18.42578125" style="25" customWidth="1"/>
    <col min="15880" max="16129" width="9.28515625" style="25"/>
    <col min="16130" max="16130" width="26.5703125" style="25" bestFit="1" customWidth="1"/>
    <col min="16131" max="16131" width="34.7109375" style="25" bestFit="1" customWidth="1"/>
    <col min="16132" max="16135" width="18.42578125" style="25" customWidth="1"/>
    <col min="16136" max="16384" width="9.28515625" style="25"/>
  </cols>
  <sheetData>
    <row r="1" spans="1:17" ht="23.1" customHeight="1" thickBot="1" x14ac:dyDescent="0.25">
      <c r="A1" s="1121" t="s">
        <v>423</v>
      </c>
      <c r="B1" s="1122"/>
      <c r="C1" s="1122"/>
      <c r="D1" s="1122"/>
      <c r="E1" s="1122"/>
      <c r="F1" s="1123"/>
      <c r="G1" s="96"/>
      <c r="H1" s="98"/>
      <c r="I1" s="98"/>
      <c r="J1" s="98"/>
      <c r="K1" s="50" t="str">
        <f>+TITELBLAD!D10</f>
        <v>elektriciteit</v>
      </c>
      <c r="L1" s="98"/>
      <c r="M1" s="98"/>
      <c r="N1" s="98"/>
      <c r="O1" s="98"/>
      <c r="P1" s="98"/>
      <c r="Q1" s="98"/>
    </row>
    <row r="2" spans="1:17" x14ac:dyDescent="0.2">
      <c r="A2" s="98"/>
      <c r="B2" s="98"/>
      <c r="C2" s="98"/>
      <c r="D2" s="98"/>
      <c r="E2" s="98"/>
      <c r="F2" s="98"/>
      <c r="G2" s="98"/>
      <c r="H2" s="98"/>
      <c r="I2" s="98"/>
      <c r="J2" s="98"/>
      <c r="K2" s="189">
        <f>+TITELBLAD!F16</f>
        <v>2025</v>
      </c>
      <c r="L2" s="98"/>
      <c r="M2" s="98"/>
      <c r="N2" s="98"/>
      <c r="O2" s="98"/>
      <c r="P2" s="98"/>
      <c r="Q2" s="98"/>
    </row>
    <row r="3" spans="1:17" ht="13.5" thickBot="1" x14ac:dyDescent="0.25">
      <c r="H3" s="98"/>
      <c r="I3" s="98"/>
      <c r="J3" s="98"/>
      <c r="K3" s="50"/>
      <c r="L3" s="98"/>
      <c r="M3" s="98"/>
      <c r="N3" s="98"/>
      <c r="O3" s="98"/>
      <c r="P3" s="98"/>
      <c r="Q3" s="98"/>
    </row>
    <row r="4" spans="1:17" ht="13.15" customHeight="1" x14ac:dyDescent="0.2">
      <c r="B4" s="192"/>
      <c r="C4" s="193"/>
      <c r="D4" s="1137" t="str">
        <f>"BUDGET "&amp;K2</f>
        <v>BUDGET 2025</v>
      </c>
      <c r="E4" s="1137" t="str">
        <f>"REALITEIT "&amp;K2</f>
        <v>REALITEIT 2025</v>
      </c>
      <c r="H4" s="98"/>
      <c r="I4" s="98"/>
      <c r="J4" s="98"/>
      <c r="K4" s="98"/>
      <c r="L4" s="98"/>
      <c r="M4" s="98"/>
      <c r="N4" s="98"/>
      <c r="O4" s="98"/>
      <c r="P4" s="98"/>
      <c r="Q4" s="98"/>
    </row>
    <row r="5" spans="1:17" ht="13.5" thickBot="1" x14ac:dyDescent="0.25">
      <c r="B5" s="194"/>
      <c r="C5" s="195"/>
      <c r="D5" s="1138"/>
      <c r="E5" s="1138"/>
      <c r="H5" s="98"/>
      <c r="I5" s="98"/>
      <c r="J5" s="98"/>
      <c r="K5" s="98"/>
      <c r="L5" s="98"/>
      <c r="M5" s="98"/>
      <c r="N5" s="98"/>
      <c r="O5" s="98"/>
      <c r="P5" s="98"/>
      <c r="Q5" s="98"/>
    </row>
    <row r="6" spans="1:17" x14ac:dyDescent="0.2">
      <c r="B6" s="192"/>
      <c r="C6" s="193"/>
      <c r="D6" s="196"/>
      <c r="E6" s="196"/>
      <c r="H6" s="98"/>
      <c r="I6" s="98"/>
      <c r="J6" s="98"/>
      <c r="K6" s="98"/>
      <c r="L6" s="98"/>
      <c r="M6" s="98"/>
      <c r="N6" s="98"/>
      <c r="O6" s="98"/>
      <c r="P6" s="98"/>
      <c r="Q6" s="98"/>
    </row>
    <row r="7" spans="1:17" x14ac:dyDescent="0.2">
      <c r="B7" s="1135" t="str">
        <f>"Startwaarde (01/01/"&amp;K2&amp;")"</f>
        <v>Startwaarde (01/01/2025)</v>
      </c>
      <c r="C7" s="197" t="s">
        <v>233</v>
      </c>
      <c r="D7" s="198">
        <f>IF($K$1="elektriciteit",T12A!E73,IF('T13'!$K$1="aardgas",T12C!E48,"FOUT"))</f>
        <v>0</v>
      </c>
      <c r="E7" s="198">
        <f>IF($K$1="elektriciteit",T12A!E137,IF('T13'!$K$1="aardgas",T12C!E87,"FOUT"))</f>
        <v>0</v>
      </c>
      <c r="H7" s="98"/>
      <c r="I7" s="98"/>
      <c r="J7" s="98"/>
      <c r="K7" s="98"/>
      <c r="L7" s="98"/>
      <c r="M7" s="98"/>
      <c r="N7" s="98"/>
      <c r="O7" s="98"/>
      <c r="P7" s="98"/>
      <c r="Q7" s="98"/>
    </row>
    <row r="8" spans="1:17" x14ac:dyDescent="0.2">
      <c r="B8" s="1135"/>
      <c r="C8" s="197" t="s">
        <v>234</v>
      </c>
      <c r="D8" s="198">
        <f>IF($K$1="elektriciteit",T12B!E73,IF('T13'!$K$1="aardgas",T12D!E48,"FOUT"))</f>
        <v>0</v>
      </c>
      <c r="E8" s="199">
        <f>IF($K$1="elektriciteit",T12B!E137,IF('T13'!$K$1="aardgas",T12D!E87,"FOUT"))</f>
        <v>0</v>
      </c>
      <c r="H8" s="98"/>
      <c r="I8" s="98"/>
      <c r="J8" s="98"/>
      <c r="K8" s="98"/>
      <c r="L8" s="98"/>
      <c r="M8" s="98"/>
      <c r="N8" s="98"/>
      <c r="O8" s="98"/>
      <c r="P8" s="98"/>
      <c r="Q8" s="98"/>
    </row>
    <row r="9" spans="1:17" x14ac:dyDescent="0.2">
      <c r="B9" s="200"/>
      <c r="C9" s="201"/>
      <c r="D9" s="202"/>
      <c r="E9" s="203"/>
      <c r="H9" s="98"/>
      <c r="I9" s="98"/>
      <c r="J9" s="98"/>
      <c r="K9" s="98"/>
      <c r="L9" s="98"/>
      <c r="M9" s="98"/>
      <c r="N9" s="98"/>
      <c r="O9" s="98"/>
      <c r="P9" s="98"/>
      <c r="Q9" s="98"/>
    </row>
    <row r="10" spans="1:17" x14ac:dyDescent="0.2">
      <c r="B10" s="204"/>
      <c r="C10" s="205"/>
      <c r="D10" s="206"/>
      <c r="E10" s="207"/>
      <c r="H10" s="98"/>
      <c r="I10" s="98"/>
      <c r="J10" s="98"/>
      <c r="K10" s="98"/>
      <c r="L10" s="98"/>
      <c r="M10" s="98"/>
      <c r="N10" s="98"/>
      <c r="O10" s="98"/>
      <c r="P10" s="98"/>
      <c r="Q10" s="98"/>
    </row>
    <row r="11" spans="1:17" x14ac:dyDescent="0.2">
      <c r="B11" s="200" t="str">
        <f>"Startwaarde RAB m.b.t. herwaarderingsmeerwaarden (01/01/"&amp;K2&amp;")"</f>
        <v>Startwaarde RAB m.b.t. herwaarderingsmeerwaarden (01/01/2025)</v>
      </c>
      <c r="C11" s="99"/>
      <c r="D11" s="208">
        <f>+D8+D7</f>
        <v>0</v>
      </c>
      <c r="E11" s="208">
        <f>+E8+E7</f>
        <v>0</v>
      </c>
      <c r="H11" s="98"/>
      <c r="I11" s="98"/>
      <c r="J11" s="98"/>
      <c r="K11" s="98"/>
      <c r="L11" s="98"/>
      <c r="M11" s="98"/>
      <c r="N11" s="98"/>
      <c r="O11" s="98"/>
      <c r="P11" s="98"/>
      <c r="Q11" s="98"/>
    </row>
    <row r="12" spans="1:17" x14ac:dyDescent="0.2">
      <c r="B12" s="200"/>
      <c r="C12" s="99"/>
      <c r="D12" s="208"/>
      <c r="E12" s="209"/>
      <c r="H12" s="98"/>
      <c r="I12" s="98"/>
      <c r="J12" s="98"/>
      <c r="K12" s="98"/>
      <c r="L12" s="98"/>
      <c r="M12" s="98"/>
      <c r="N12" s="98"/>
      <c r="O12" s="98"/>
      <c r="P12" s="98"/>
      <c r="Q12" s="98"/>
    </row>
    <row r="13" spans="1:17" x14ac:dyDescent="0.2">
      <c r="B13" s="204"/>
      <c r="C13" s="210"/>
      <c r="D13" s="206"/>
      <c r="E13" s="207"/>
    </row>
    <row r="14" spans="1:17" x14ac:dyDescent="0.2">
      <c r="B14" s="200" t="s">
        <v>413</v>
      </c>
      <c r="C14" s="197" t="s">
        <v>233</v>
      </c>
      <c r="D14" s="198">
        <f>IF($K$1="elektriciteit",T12A!I73,IF('T13'!$K$1="aardgas",T12C!I48,"FOUT"))</f>
        <v>0</v>
      </c>
      <c r="E14" s="198">
        <f>IF($K$1="elektriciteit",T12A!I137,IF('T13'!$K$1="aardgas",T12C!I87,"FOUT"))</f>
        <v>0</v>
      </c>
    </row>
    <row r="15" spans="1:17" x14ac:dyDescent="0.2">
      <c r="B15" s="200"/>
      <c r="C15" s="197" t="s">
        <v>234</v>
      </c>
      <c r="D15" s="198">
        <f>IF($K$1="elektriciteit",T12B!I73,IF('T13'!$K$1="aardgas",T12D!I48,"FOUT"))</f>
        <v>0</v>
      </c>
      <c r="E15" s="199">
        <f>IF($K$1="elektriciteit",T12B!I137,IF('T13'!$K$1="aardgas",T12D!I87,"FOUT"))</f>
        <v>0</v>
      </c>
    </row>
    <row r="16" spans="1:17" x14ac:dyDescent="0.2">
      <c r="B16" s="211"/>
      <c r="C16" s="212"/>
      <c r="D16" s="213"/>
      <c r="E16" s="214"/>
    </row>
    <row r="17" spans="2:6" x14ac:dyDescent="0.2">
      <c r="B17" s="204"/>
      <c r="C17" s="210"/>
      <c r="D17" s="206"/>
      <c r="E17" s="207"/>
    </row>
    <row r="18" spans="2:6" ht="13.5" customHeight="1" x14ac:dyDescent="0.2">
      <c r="B18" s="1145" t="s">
        <v>414</v>
      </c>
      <c r="C18" s="197" t="s">
        <v>233</v>
      </c>
      <c r="D18" s="198">
        <f>IF($K$1="elektriciteit",T12A!L73,IF('T13'!$K$1="aardgas",T12C!L48,"FOUT"))</f>
        <v>0</v>
      </c>
      <c r="E18" s="198">
        <f>IF($K$1="elektriciteit",T12A!L137,IF('T13'!$K$1="aardgas",T12C!L87,"FOUT"))</f>
        <v>0</v>
      </c>
    </row>
    <row r="19" spans="2:6" ht="13.5" customHeight="1" x14ac:dyDescent="0.2">
      <c r="B19" s="1145"/>
      <c r="C19" s="197" t="s">
        <v>234</v>
      </c>
      <c r="D19" s="198">
        <f>IF($K$1="elektriciteit",T12B!L73,IF('T13'!$K$1="aardgas",T12D!L48,"FOUT"))</f>
        <v>0</v>
      </c>
      <c r="E19" s="199">
        <f>IF($K$1="elektriciteit",T12B!L137,IF('T13'!$K$1="aardgas",T12D!L87,"FOUT"))</f>
        <v>0</v>
      </c>
    </row>
    <row r="20" spans="2:6" x14ac:dyDescent="0.2">
      <c r="B20" s="211"/>
      <c r="C20" s="212"/>
      <c r="D20" s="213"/>
      <c r="E20" s="214"/>
    </row>
    <row r="21" spans="2:6" x14ac:dyDescent="0.2">
      <c r="B21" s="200"/>
      <c r="C21" s="99"/>
      <c r="D21" s="208"/>
      <c r="E21" s="209"/>
    </row>
    <row r="22" spans="2:6" x14ac:dyDescent="0.2">
      <c r="B22" s="200" t="str">
        <f>"Eindwaarde (31/12/"&amp;K2&amp;")"</f>
        <v>Eindwaarde (31/12/2025)</v>
      </c>
      <c r="C22" s="197" t="s">
        <v>233</v>
      </c>
      <c r="D22" s="198">
        <f>+D7+D14+D18</f>
        <v>0</v>
      </c>
      <c r="E22" s="199">
        <f>+E7+E14+E18</f>
        <v>0</v>
      </c>
    </row>
    <row r="23" spans="2:6" x14ac:dyDescent="0.2">
      <c r="B23" s="200"/>
      <c r="C23" s="197" t="s">
        <v>234</v>
      </c>
      <c r="D23" s="198">
        <f>+D8+D15+D19</f>
        <v>0</v>
      </c>
      <c r="E23" s="199">
        <f>+E8+E15+E19</f>
        <v>0</v>
      </c>
    </row>
    <row r="24" spans="2:6" x14ac:dyDescent="0.2">
      <c r="B24" s="215"/>
      <c r="C24" s="216"/>
      <c r="D24" s="217"/>
      <c r="E24" s="218"/>
    </row>
    <row r="25" spans="2:6" x14ac:dyDescent="0.2">
      <c r="B25" s="200"/>
      <c r="C25" s="99"/>
      <c r="D25" s="208"/>
      <c r="E25" s="209"/>
      <c r="F25" s="54"/>
    </row>
    <row r="26" spans="2:6" x14ac:dyDescent="0.2">
      <c r="B26" s="200" t="str">
        <f>"Eindwaarde RAB m.b.t. herwaarderingsmeerwaarden (31/12/"&amp;K2&amp;")"</f>
        <v>Eindwaarde RAB m.b.t. herwaarderingsmeerwaarden (31/12/2025)</v>
      </c>
      <c r="C26" s="99"/>
      <c r="D26" s="208">
        <f>D22+D23</f>
        <v>0</v>
      </c>
      <c r="E26" s="209">
        <f>E22+E23</f>
        <v>0</v>
      </c>
    </row>
    <row r="27" spans="2:6" x14ac:dyDescent="0.2">
      <c r="B27" s="211"/>
      <c r="C27" s="212"/>
      <c r="D27" s="213"/>
      <c r="E27" s="214"/>
    </row>
    <row r="28" spans="2:6" ht="13.15" customHeight="1" x14ac:dyDescent="0.2">
      <c r="B28" s="1139" t="str">
        <f>"Gemiddelde RAB m.b.t. herwaarderingsmeerwaarden voor het jaar "&amp;'T9 - Overzicht'!B6</f>
        <v>Gemiddelde RAB m.b.t. herwaarderingsmeerwaarden voor het jaar 2025</v>
      </c>
      <c r="C28" s="1140"/>
      <c r="D28" s="208"/>
      <c r="E28" s="209"/>
    </row>
    <row r="29" spans="2:6" x14ac:dyDescent="0.2">
      <c r="B29" s="1141"/>
      <c r="C29" s="1142"/>
      <c r="D29" s="219">
        <f>(D11+D26)/2</f>
        <v>0</v>
      </c>
      <c r="E29" s="220">
        <f>(E11+E26)/2</f>
        <v>0</v>
      </c>
    </row>
    <row r="30" spans="2:6" ht="13.5" thickBot="1" x14ac:dyDescent="0.25">
      <c r="B30" s="1143"/>
      <c r="C30" s="1144"/>
      <c r="D30" s="221"/>
      <c r="E30" s="222"/>
    </row>
    <row r="31" spans="2:6" ht="7.5" customHeight="1" thickBot="1" x14ac:dyDescent="0.25"/>
    <row r="32" spans="2:6" ht="14.65" customHeight="1" thickBot="1" x14ac:dyDescent="0.25">
      <c r="B32" s="1053" t="str">
        <f>"Kapitaalkostpercentage herwaarderingsmeerwaarden "&amp;K2</f>
        <v>Kapitaalkostpercentage herwaarderingsmeerwaarden 2025</v>
      </c>
      <c r="C32" s="1136"/>
      <c r="D32" s="188">
        <f>IF($K$2=2025,0.0174,IF($K$2=2026,0.013,IF($K$2=2027,0.0086,IF($K$2=2028,0.0042,"FOUT"))))</f>
        <v>1.7399999999999999E-2</v>
      </c>
      <c r="E32" s="188">
        <f>IF($K$2=2025,0.0174,IF($K$2=2026,0.013,IF($K$2=2027,0.0086,IF($K$2=2028,0.0042,"FOUT"))))</f>
        <v>1.7399999999999999E-2</v>
      </c>
    </row>
    <row r="33" spans="2:5" ht="7.5" customHeight="1" thickBot="1" x14ac:dyDescent="0.25"/>
    <row r="34" spans="2:5" ht="14.65" customHeight="1" thickBot="1" x14ac:dyDescent="0.25">
      <c r="B34" s="1053" t="s">
        <v>235</v>
      </c>
      <c r="C34" s="1136"/>
      <c r="D34" s="190">
        <f>+D29*D32</f>
        <v>0</v>
      </c>
      <c r="E34" s="191">
        <f>+E29*E32</f>
        <v>0</v>
      </c>
    </row>
  </sheetData>
  <sheetProtection algorithmName="SHA-512" hashValue="356yrLqH8Bo41q7sOEl7L/8uNWsz1LE3xqzW8iO7GJj8E+o1rtwKdFISsJLFMDIOtnZ27/ZRzmVUNDyksaToaQ==" saltValue="LPpMM39Z/MRW1+v6hno7vw==" spinCount="100000" sheet="1" objects="1" scenarios="1"/>
  <mergeCells count="8">
    <mergeCell ref="A1:F1"/>
    <mergeCell ref="B7:B8"/>
    <mergeCell ref="B32:C32"/>
    <mergeCell ref="B34:C34"/>
    <mergeCell ref="D4:D5"/>
    <mergeCell ref="E4:E5"/>
    <mergeCell ref="B28:C30"/>
    <mergeCell ref="B18:B19"/>
  </mergeCells>
  <pageMargins left="0.70866141732283472" right="0.70866141732283472" top="0.74803149606299213" bottom="0.74803149606299213" header="0.31496062992125984" footer="0.31496062992125984"/>
  <pageSetup paperSize="8" scale="92" orientation="portrait" r:id="rId1"/>
  <extLst>
    <ext xmlns:x14="http://schemas.microsoft.com/office/spreadsheetml/2009/9/main" uri="{78C0D931-6437-407d-A8EE-F0AAD7539E65}">
      <x14:conditionalFormattings>
        <x14:conditionalFormatting xmlns:xm="http://schemas.microsoft.com/office/excel/2006/main">
          <x14:cfRule type="expression" priority="1" id="{CD3D3052-15D1-4EC6-B790-C0893E3D102F}">
            <xm:f>'T9 - Overzicht'!$C$6="ex-ante"</xm:f>
            <x14:dxf>
              <fill>
                <patternFill patternType="lightUp"/>
              </fill>
            </x14:dxf>
          </x14:cfRule>
          <xm:sqref>E4:E34</xm:sqref>
        </x14:conditionalFormatting>
      </x14:conditionalFormatting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94CA0-AD3B-4D90-86CF-3EB23CD76C86}">
  <sheetPr published="0"/>
  <dimension ref="A1"/>
  <sheetViews>
    <sheetView workbookViewId="0"/>
  </sheetViews>
  <sheetFormatPr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ublished="0" codeName="Blad2">
    <pageSetUpPr fitToPage="1"/>
  </sheetPr>
  <dimension ref="B1:Q125"/>
  <sheetViews>
    <sheetView zoomScaleNormal="100" workbookViewId="0">
      <selection activeCell="B2" sqref="B2"/>
    </sheetView>
  </sheetViews>
  <sheetFormatPr defaultColWidth="9.28515625" defaultRowHeight="12.75" x14ac:dyDescent="0.2"/>
  <cols>
    <col min="1" max="1" width="1.5703125" style="4" customWidth="1"/>
    <col min="2" max="2" width="4.28515625" style="551" customWidth="1"/>
    <col min="3" max="3" width="22.42578125" style="551" customWidth="1"/>
    <col min="4" max="4" width="1.42578125" style="551" customWidth="1"/>
    <col min="5" max="5" width="23" style="551" customWidth="1"/>
    <col min="6" max="6" width="10.7109375" style="545" customWidth="1"/>
    <col min="7" max="8" width="26.28515625" style="551" customWidth="1"/>
    <col min="9" max="10" width="23.7109375" style="551" customWidth="1"/>
    <col min="11" max="12" width="25" style="551" customWidth="1"/>
    <col min="13" max="13" width="22.42578125" style="551" customWidth="1"/>
    <col min="14" max="14" width="26.5703125" style="551" customWidth="1"/>
    <col min="15" max="15" width="31.7109375" style="551" customWidth="1"/>
    <col min="16" max="16" width="19.7109375" style="551" customWidth="1"/>
    <col min="17" max="17" width="18.7109375" style="551" customWidth="1"/>
    <col min="18" max="16384" width="9.28515625" style="4"/>
  </cols>
  <sheetData>
    <row r="1" spans="2:17" ht="25.5" customHeight="1" thickBot="1" x14ac:dyDescent="0.25">
      <c r="B1" s="969" t="str">
        <f>"TABEL 1: Resultatenrekening (algemene boekhouding) voor boekjaar "&amp;TITELBLAD!F16&amp;" (waarden boekhouding)"</f>
        <v>TABEL 1: Resultatenrekening (algemene boekhouding) voor boekjaar 2025 (waarden boekhouding)</v>
      </c>
      <c r="C1" s="970"/>
      <c r="D1" s="970"/>
      <c r="E1" s="970"/>
      <c r="F1" s="970"/>
      <c r="G1" s="970"/>
      <c r="H1" s="970"/>
      <c r="I1" s="970"/>
      <c r="J1" s="970"/>
      <c r="K1" s="970"/>
      <c r="L1" s="971"/>
      <c r="M1" s="4"/>
      <c r="N1" s="4"/>
      <c r="O1" s="4"/>
      <c r="P1" s="4"/>
      <c r="Q1" s="4"/>
    </row>
    <row r="2" spans="2:17" ht="18" x14ac:dyDescent="0.25">
      <c r="B2" s="478"/>
      <c r="C2" s="478"/>
      <c r="D2" s="478"/>
      <c r="E2" s="478"/>
      <c r="F2" s="479"/>
      <c r="G2" s="478"/>
      <c r="H2" s="478"/>
      <c r="I2" s="478"/>
      <c r="J2" s="478"/>
      <c r="K2" s="478"/>
      <c r="L2" s="478"/>
      <c r="M2" s="478"/>
      <c r="N2" s="480" t="s">
        <v>79</v>
      </c>
      <c r="O2" s="480" t="str">
        <f>+TITELBLAD!G16</f>
        <v>ex-post</v>
      </c>
      <c r="P2" s="478"/>
      <c r="Q2" s="479"/>
    </row>
    <row r="3" spans="2:17" s="481" customFormat="1" x14ac:dyDescent="0.2">
      <c r="C3" s="482" t="s">
        <v>37</v>
      </c>
      <c r="D3" s="483"/>
      <c r="K3" s="483"/>
      <c r="N3" s="484"/>
      <c r="O3" s="484"/>
    </row>
    <row r="4" spans="2:17" s="481" customFormat="1" x14ac:dyDescent="0.2">
      <c r="C4" s="485" t="s">
        <v>76</v>
      </c>
      <c r="D4" s="483"/>
      <c r="K4" s="483"/>
    </row>
    <row r="5" spans="2:17" ht="13.5" thickBot="1" x14ac:dyDescent="0.25">
      <c r="B5" s="486"/>
      <c r="C5" s="486"/>
      <c r="D5" s="486"/>
      <c r="E5" s="486"/>
      <c r="F5" s="487"/>
      <c r="G5" s="486"/>
      <c r="H5" s="486"/>
      <c r="I5" s="486"/>
      <c r="J5" s="486"/>
      <c r="K5" s="486"/>
      <c r="L5" s="486"/>
      <c r="M5" s="486"/>
      <c r="N5" s="486"/>
      <c r="O5" s="486"/>
      <c r="P5" s="486"/>
      <c r="Q5" s="486"/>
    </row>
    <row r="6" spans="2:17" ht="13.5" thickTop="1" x14ac:dyDescent="0.2">
      <c r="B6" s="961" t="s">
        <v>43</v>
      </c>
      <c r="C6" s="962"/>
      <c r="D6" s="962"/>
      <c r="E6" s="963"/>
      <c r="F6" s="972" t="s">
        <v>3</v>
      </c>
      <c r="G6" s="957" t="s">
        <v>54</v>
      </c>
      <c r="H6" s="958"/>
      <c r="I6" s="958"/>
      <c r="J6" s="958"/>
      <c r="K6" s="957" t="s">
        <v>333</v>
      </c>
      <c r="L6" s="958"/>
      <c r="M6" s="958"/>
      <c r="N6" s="958"/>
      <c r="O6" s="955" t="s">
        <v>55</v>
      </c>
      <c r="P6" s="955" t="s">
        <v>20</v>
      </c>
      <c r="Q6" s="488"/>
    </row>
    <row r="7" spans="2:17" x14ac:dyDescent="0.2">
      <c r="B7" s="964"/>
      <c r="C7" s="965"/>
      <c r="D7" s="965"/>
      <c r="E7" s="966"/>
      <c r="F7" s="973"/>
      <c r="G7" s="959"/>
      <c r="H7" s="960"/>
      <c r="I7" s="960"/>
      <c r="J7" s="960"/>
      <c r="K7" s="959"/>
      <c r="L7" s="960"/>
      <c r="M7" s="960"/>
      <c r="N7" s="960"/>
      <c r="O7" s="956"/>
      <c r="P7" s="956"/>
      <c r="Q7" s="488"/>
    </row>
    <row r="8" spans="2:17" ht="31.5" customHeight="1" x14ac:dyDescent="0.2">
      <c r="B8" s="489"/>
      <c r="C8" s="490"/>
      <c r="D8" s="491"/>
      <c r="E8" s="491"/>
      <c r="F8" s="492"/>
      <c r="G8" s="493" t="s">
        <v>140</v>
      </c>
      <c r="H8" s="493" t="s">
        <v>141</v>
      </c>
      <c r="I8" s="493" t="s">
        <v>142</v>
      </c>
      <c r="J8" s="493" t="s">
        <v>75</v>
      </c>
      <c r="K8" s="493" t="s">
        <v>140</v>
      </c>
      <c r="L8" s="493" t="s">
        <v>141</v>
      </c>
      <c r="M8" s="493" t="s">
        <v>142</v>
      </c>
      <c r="N8" s="493" t="s">
        <v>75</v>
      </c>
      <c r="O8" s="494"/>
      <c r="P8" s="494"/>
      <c r="Q8" s="488"/>
    </row>
    <row r="9" spans="2:17" x14ac:dyDescent="0.2">
      <c r="B9" s="489"/>
      <c r="C9" s="490"/>
      <c r="D9" s="491"/>
      <c r="E9" s="491"/>
      <c r="F9" s="492"/>
      <c r="G9" s="495"/>
      <c r="H9" s="495"/>
      <c r="I9" s="495"/>
      <c r="J9" s="495"/>
      <c r="K9" s="495"/>
      <c r="L9" s="495"/>
      <c r="M9" s="495"/>
      <c r="N9" s="495"/>
      <c r="O9" s="495"/>
      <c r="P9" s="495"/>
      <c r="Q9" s="488"/>
    </row>
    <row r="10" spans="2:17" x14ac:dyDescent="0.2">
      <c r="B10" s="496"/>
      <c r="C10" s="497"/>
      <c r="D10" s="497"/>
      <c r="E10" s="497"/>
      <c r="F10" s="498"/>
      <c r="G10" s="499"/>
      <c r="H10" s="499"/>
      <c r="I10" s="499"/>
      <c r="J10" s="499"/>
      <c r="K10" s="499"/>
      <c r="L10" s="499"/>
      <c r="M10" s="499"/>
      <c r="N10" s="499"/>
      <c r="O10" s="499"/>
      <c r="P10" s="499"/>
      <c r="Q10" s="488"/>
    </row>
    <row r="11" spans="2:17" x14ac:dyDescent="0.2">
      <c r="B11" s="500" t="s">
        <v>127</v>
      </c>
      <c r="C11" s="501"/>
      <c r="D11" s="501"/>
      <c r="E11" s="501"/>
      <c r="F11" s="502" t="s">
        <v>317</v>
      </c>
      <c r="G11" s="503">
        <f>SUM(G13,G16,G17,G18,G19)</f>
        <v>0</v>
      </c>
      <c r="H11" s="503">
        <f t="shared" ref="H11:P11" si="0">SUM(H13,H16,H17,H18,H19)</f>
        <v>0</v>
      </c>
      <c r="I11" s="503">
        <f t="shared" si="0"/>
        <v>0</v>
      </c>
      <c r="J11" s="503">
        <f t="shared" si="0"/>
        <v>0</v>
      </c>
      <c r="K11" s="503">
        <f t="shared" si="0"/>
        <v>0</v>
      </c>
      <c r="L11" s="503">
        <f t="shared" si="0"/>
        <v>0</v>
      </c>
      <c r="M11" s="503">
        <f t="shared" si="0"/>
        <v>0</v>
      </c>
      <c r="N11" s="503">
        <f t="shared" si="0"/>
        <v>0</v>
      </c>
      <c r="O11" s="503">
        <f t="shared" si="0"/>
        <v>0</v>
      </c>
      <c r="P11" s="503">
        <f t="shared" si="0"/>
        <v>0</v>
      </c>
      <c r="Q11" s="504"/>
    </row>
    <row r="12" spans="2:17" x14ac:dyDescent="0.2">
      <c r="B12" s="505"/>
      <c r="C12" s="506"/>
      <c r="D12" s="506"/>
      <c r="E12" s="506"/>
      <c r="F12" s="507"/>
      <c r="G12" s="508"/>
      <c r="H12" s="508"/>
      <c r="I12" s="508"/>
      <c r="J12" s="508"/>
      <c r="K12" s="508"/>
      <c r="L12" s="508"/>
      <c r="M12" s="508"/>
      <c r="N12" s="508"/>
      <c r="O12" s="508"/>
      <c r="P12" s="509"/>
      <c r="Q12" s="504"/>
    </row>
    <row r="13" spans="2:17" x14ac:dyDescent="0.2">
      <c r="B13" s="510"/>
      <c r="C13" s="506" t="s">
        <v>44</v>
      </c>
      <c r="D13" s="506"/>
      <c r="E13" s="506"/>
      <c r="F13" s="507">
        <v>70</v>
      </c>
      <c r="G13" s="288">
        <v>0</v>
      </c>
      <c r="H13" s="288">
        <v>0</v>
      </c>
      <c r="I13" s="288">
        <v>0</v>
      </c>
      <c r="J13" s="288">
        <v>0</v>
      </c>
      <c r="K13" s="288">
        <v>0</v>
      </c>
      <c r="L13" s="288">
        <v>0</v>
      </c>
      <c r="M13" s="288">
        <v>0</v>
      </c>
      <c r="N13" s="288">
        <v>0</v>
      </c>
      <c r="O13" s="288">
        <v>0</v>
      </c>
      <c r="P13" s="508">
        <f>SUM(G13:O13)</f>
        <v>0</v>
      </c>
      <c r="Q13" s="504"/>
    </row>
    <row r="14" spans="2:17" ht="12.75" customHeight="1" x14ac:dyDescent="0.2">
      <c r="B14" s="510"/>
      <c r="C14" s="511"/>
      <c r="D14" s="511"/>
      <c r="E14" s="512"/>
      <c r="F14" s="974">
        <v>71</v>
      </c>
      <c r="G14" s="508"/>
      <c r="H14" s="508"/>
      <c r="I14" s="508"/>
      <c r="J14" s="508"/>
      <c r="K14" s="508"/>
      <c r="L14" s="508"/>
      <c r="M14" s="508"/>
      <c r="N14" s="508"/>
      <c r="O14" s="508"/>
      <c r="P14" s="508"/>
      <c r="Q14" s="504"/>
    </row>
    <row r="15" spans="2:17" ht="12.75" customHeight="1" x14ac:dyDescent="0.2">
      <c r="B15" s="510"/>
      <c r="C15" s="979" t="s">
        <v>331</v>
      </c>
      <c r="D15" s="979"/>
      <c r="E15" s="980"/>
      <c r="F15" s="974"/>
      <c r="G15" s="508"/>
      <c r="H15" s="508"/>
      <c r="I15" s="508"/>
      <c r="J15" s="508"/>
      <c r="K15" s="508"/>
      <c r="L15" s="508"/>
      <c r="M15" s="508"/>
      <c r="N15" s="508"/>
      <c r="O15" s="508"/>
      <c r="P15" s="508"/>
      <c r="Q15" s="504"/>
    </row>
    <row r="16" spans="2:17" x14ac:dyDescent="0.2">
      <c r="B16" s="510"/>
      <c r="C16" s="979"/>
      <c r="D16" s="979"/>
      <c r="E16" s="980"/>
      <c r="F16" s="974"/>
      <c r="G16" s="288">
        <v>0</v>
      </c>
      <c r="H16" s="288">
        <v>0</v>
      </c>
      <c r="I16" s="288">
        <v>0</v>
      </c>
      <c r="J16" s="288">
        <v>0</v>
      </c>
      <c r="K16" s="288">
        <v>0</v>
      </c>
      <c r="L16" s="288">
        <v>0</v>
      </c>
      <c r="M16" s="288">
        <v>0</v>
      </c>
      <c r="N16" s="288">
        <v>0</v>
      </c>
      <c r="O16" s="288">
        <v>0</v>
      </c>
      <c r="P16" s="508">
        <f>SUM(G16:O16)</f>
        <v>0</v>
      </c>
      <c r="Q16" s="504"/>
    </row>
    <row r="17" spans="2:17" x14ac:dyDescent="0.2">
      <c r="B17" s="510"/>
      <c r="C17" s="506" t="s">
        <v>45</v>
      </c>
      <c r="D17" s="506"/>
      <c r="E17" s="506"/>
      <c r="F17" s="507">
        <v>72</v>
      </c>
      <c r="G17" s="288">
        <v>0</v>
      </c>
      <c r="H17" s="288">
        <v>0</v>
      </c>
      <c r="I17" s="288">
        <v>0</v>
      </c>
      <c r="J17" s="288">
        <v>0</v>
      </c>
      <c r="K17" s="288">
        <v>0</v>
      </c>
      <c r="L17" s="288">
        <v>0</v>
      </c>
      <c r="M17" s="288">
        <v>0</v>
      </c>
      <c r="N17" s="288">
        <v>0</v>
      </c>
      <c r="O17" s="288">
        <v>0</v>
      </c>
      <c r="P17" s="508">
        <f>SUM(G17:O17)</f>
        <v>0</v>
      </c>
      <c r="Q17" s="504"/>
    </row>
    <row r="18" spans="2:17" x14ac:dyDescent="0.2">
      <c r="B18" s="510"/>
      <c r="C18" s="506" t="s">
        <v>46</v>
      </c>
      <c r="D18" s="513"/>
      <c r="E18" s="506"/>
      <c r="F18" s="507">
        <v>74</v>
      </c>
      <c r="G18" s="288">
        <v>0</v>
      </c>
      <c r="H18" s="288">
        <v>0</v>
      </c>
      <c r="I18" s="288">
        <v>0</v>
      </c>
      <c r="J18" s="288">
        <v>0</v>
      </c>
      <c r="K18" s="288">
        <v>0</v>
      </c>
      <c r="L18" s="288">
        <v>0</v>
      </c>
      <c r="M18" s="288">
        <v>0</v>
      </c>
      <c r="N18" s="288">
        <v>0</v>
      </c>
      <c r="O18" s="288">
        <v>0</v>
      </c>
      <c r="P18" s="508">
        <f>SUM(G18:O18)</f>
        <v>0</v>
      </c>
      <c r="Q18" s="504"/>
    </row>
    <row r="19" spans="2:17" s="520" customFormat="1" x14ac:dyDescent="0.2">
      <c r="B19" s="514"/>
      <c r="C19" s="515" t="s">
        <v>315</v>
      </c>
      <c r="D19" s="516"/>
      <c r="E19" s="515"/>
      <c r="F19" s="517" t="s">
        <v>316</v>
      </c>
      <c r="G19" s="358">
        <v>0</v>
      </c>
      <c r="H19" s="358">
        <v>0</v>
      </c>
      <c r="I19" s="358">
        <v>0</v>
      </c>
      <c r="J19" s="358">
        <v>0</v>
      </c>
      <c r="K19" s="358">
        <v>0</v>
      </c>
      <c r="L19" s="358">
        <v>0</v>
      </c>
      <c r="M19" s="358">
        <v>0</v>
      </c>
      <c r="N19" s="358">
        <v>0</v>
      </c>
      <c r="O19" s="358">
        <v>0</v>
      </c>
      <c r="P19" s="518">
        <f>SUM(G19:O19)</f>
        <v>0</v>
      </c>
      <c r="Q19" s="519"/>
    </row>
    <row r="20" spans="2:17" x14ac:dyDescent="0.2">
      <c r="B20" s="510"/>
      <c r="C20" s="513"/>
      <c r="D20" s="506"/>
      <c r="E20" s="506"/>
      <c r="F20" s="507"/>
      <c r="G20" s="508"/>
      <c r="H20" s="508"/>
      <c r="I20" s="508"/>
      <c r="J20" s="508"/>
      <c r="K20" s="508"/>
      <c r="L20" s="508"/>
      <c r="M20" s="508"/>
      <c r="N20" s="508"/>
      <c r="O20" s="508"/>
      <c r="P20" s="508"/>
      <c r="Q20" s="504"/>
    </row>
    <row r="21" spans="2:17" x14ac:dyDescent="0.2">
      <c r="B21" s="521" t="s">
        <v>128</v>
      </c>
      <c r="C21" s="522"/>
      <c r="D21" s="501"/>
      <c r="E21" s="501"/>
      <c r="F21" s="502" t="s">
        <v>321</v>
      </c>
      <c r="G21" s="359">
        <f t="shared" ref="G21:P21" si="1">+SUM(G23:G24)</f>
        <v>0</v>
      </c>
      <c r="H21" s="359">
        <f t="shared" si="1"/>
        <v>0</v>
      </c>
      <c r="I21" s="359">
        <f t="shared" si="1"/>
        <v>0</v>
      </c>
      <c r="J21" s="359">
        <f t="shared" si="1"/>
        <v>0</v>
      </c>
      <c r="K21" s="359">
        <f t="shared" si="1"/>
        <v>0</v>
      </c>
      <c r="L21" s="359">
        <f t="shared" si="1"/>
        <v>0</v>
      </c>
      <c r="M21" s="359">
        <f t="shared" si="1"/>
        <v>0</v>
      </c>
      <c r="N21" s="359">
        <f t="shared" si="1"/>
        <v>0</v>
      </c>
      <c r="O21" s="359">
        <f t="shared" si="1"/>
        <v>0</v>
      </c>
      <c r="P21" s="503">
        <f t="shared" si="1"/>
        <v>0</v>
      </c>
      <c r="Q21" s="504"/>
    </row>
    <row r="22" spans="2:17" x14ac:dyDescent="0.2">
      <c r="B22" s="521"/>
      <c r="C22" s="522"/>
      <c r="D22" s="501"/>
      <c r="E22" s="501"/>
      <c r="F22" s="502"/>
      <c r="G22" s="359"/>
      <c r="H22" s="359"/>
      <c r="I22" s="359"/>
      <c r="J22" s="359"/>
      <c r="K22" s="359"/>
      <c r="L22" s="359"/>
      <c r="M22" s="359"/>
      <c r="N22" s="359"/>
      <c r="O22" s="359"/>
      <c r="P22" s="503"/>
      <c r="Q22" s="504"/>
    </row>
    <row r="23" spans="2:17" s="520" customFormat="1" ht="14.1" customHeight="1" x14ac:dyDescent="0.2">
      <c r="B23" s="514"/>
      <c r="C23" s="515" t="s">
        <v>318</v>
      </c>
      <c r="D23" s="515"/>
      <c r="E23" s="515"/>
      <c r="F23" s="517">
        <v>75</v>
      </c>
      <c r="G23" s="358">
        <v>0</v>
      </c>
      <c r="H23" s="358">
        <v>0</v>
      </c>
      <c r="I23" s="358">
        <v>0</v>
      </c>
      <c r="J23" s="358">
        <v>0</v>
      </c>
      <c r="K23" s="358">
        <v>0</v>
      </c>
      <c r="L23" s="358">
        <v>0</v>
      </c>
      <c r="M23" s="358">
        <v>0</v>
      </c>
      <c r="N23" s="358">
        <v>0</v>
      </c>
      <c r="O23" s="358">
        <v>0</v>
      </c>
      <c r="P23" s="518">
        <f>SUM(G23:O23)</f>
        <v>0</v>
      </c>
      <c r="Q23" s="519"/>
    </row>
    <row r="24" spans="2:17" s="520" customFormat="1" ht="14.1" customHeight="1" x14ac:dyDescent="0.2">
      <c r="B24" s="514"/>
      <c r="C24" s="515" t="s">
        <v>319</v>
      </c>
      <c r="D24" s="515"/>
      <c r="E24" s="515"/>
      <c r="F24" s="517" t="s">
        <v>320</v>
      </c>
      <c r="G24" s="358">
        <v>0</v>
      </c>
      <c r="H24" s="358">
        <v>0</v>
      </c>
      <c r="I24" s="358">
        <v>0</v>
      </c>
      <c r="J24" s="358">
        <v>0</v>
      </c>
      <c r="K24" s="358">
        <v>0</v>
      </c>
      <c r="L24" s="358">
        <v>0</v>
      </c>
      <c r="M24" s="358">
        <v>0</v>
      </c>
      <c r="N24" s="358">
        <v>0</v>
      </c>
      <c r="O24" s="358">
        <v>0</v>
      </c>
      <c r="P24" s="518">
        <f>SUM(G24:O24)</f>
        <v>0</v>
      </c>
      <c r="Q24" s="519"/>
    </row>
    <row r="25" spans="2:17" x14ac:dyDescent="0.2">
      <c r="B25" s="523"/>
      <c r="C25" s="524"/>
      <c r="D25" s="525"/>
      <c r="E25" s="525"/>
      <c r="F25" s="526"/>
      <c r="G25" s="527"/>
      <c r="H25" s="527"/>
      <c r="I25" s="527"/>
      <c r="J25" s="527"/>
      <c r="K25" s="527"/>
      <c r="L25" s="527"/>
      <c r="M25" s="527"/>
      <c r="N25" s="527"/>
      <c r="O25" s="527"/>
      <c r="P25" s="503"/>
      <c r="Q25" s="504"/>
    </row>
    <row r="26" spans="2:17" x14ac:dyDescent="0.2">
      <c r="B26" s="975" t="s">
        <v>129</v>
      </c>
      <c r="C26" s="976"/>
      <c r="D26" s="976"/>
      <c r="E26" s="977"/>
      <c r="F26" s="978">
        <v>78</v>
      </c>
      <c r="G26" s="503"/>
      <c r="H26" s="503"/>
      <c r="I26" s="503"/>
      <c r="J26" s="503"/>
      <c r="K26" s="503"/>
      <c r="L26" s="503"/>
      <c r="M26" s="503"/>
      <c r="N26" s="503"/>
      <c r="O26" s="503"/>
      <c r="P26" s="503"/>
      <c r="Q26" s="504"/>
    </row>
    <row r="27" spans="2:17" x14ac:dyDescent="0.2">
      <c r="B27" s="975"/>
      <c r="C27" s="976"/>
      <c r="D27" s="976"/>
      <c r="E27" s="977"/>
      <c r="F27" s="978"/>
      <c r="G27" s="289">
        <v>0</v>
      </c>
      <c r="H27" s="289">
        <v>0</v>
      </c>
      <c r="I27" s="289">
        <v>0</v>
      </c>
      <c r="J27" s="289">
        <v>0</v>
      </c>
      <c r="K27" s="289">
        <v>0</v>
      </c>
      <c r="L27" s="289">
        <v>0</v>
      </c>
      <c r="M27" s="289">
        <v>0</v>
      </c>
      <c r="N27" s="289">
        <v>0</v>
      </c>
      <c r="O27" s="289">
        <v>0</v>
      </c>
      <c r="P27" s="503">
        <f>SUM(G27:O27)</f>
        <v>0</v>
      </c>
      <c r="Q27" s="504"/>
    </row>
    <row r="28" spans="2:17" x14ac:dyDescent="0.2">
      <c r="B28" s="523"/>
      <c r="C28" s="525"/>
      <c r="D28" s="525"/>
      <c r="E28" s="525"/>
      <c r="F28" s="526"/>
      <c r="G28" s="527"/>
      <c r="H28" s="527"/>
      <c r="I28" s="527"/>
      <c r="J28" s="527"/>
      <c r="K28" s="527"/>
      <c r="L28" s="527"/>
      <c r="M28" s="527"/>
      <c r="N28" s="527"/>
      <c r="O28" s="527"/>
      <c r="P28" s="503"/>
      <c r="Q28" s="504"/>
    </row>
    <row r="29" spans="2:17" x14ac:dyDescent="0.2">
      <c r="B29" s="975" t="s">
        <v>332</v>
      </c>
      <c r="C29" s="976"/>
      <c r="D29" s="976"/>
      <c r="E29" s="977"/>
      <c r="F29" s="978">
        <v>77</v>
      </c>
      <c r="G29" s="503"/>
      <c r="H29" s="503"/>
      <c r="I29" s="503"/>
      <c r="J29" s="503"/>
      <c r="K29" s="503"/>
      <c r="L29" s="503"/>
      <c r="M29" s="503"/>
      <c r="N29" s="503"/>
      <c r="O29" s="503"/>
      <c r="P29" s="503"/>
      <c r="Q29" s="488"/>
    </row>
    <row r="30" spans="2:17" x14ac:dyDescent="0.2">
      <c r="B30" s="975"/>
      <c r="C30" s="976"/>
      <c r="D30" s="976"/>
      <c r="E30" s="977"/>
      <c r="F30" s="978"/>
      <c r="G30" s="289">
        <v>0</v>
      </c>
      <c r="H30" s="289">
        <v>0</v>
      </c>
      <c r="I30" s="289">
        <v>0</v>
      </c>
      <c r="J30" s="289">
        <v>0</v>
      </c>
      <c r="K30" s="289">
        <v>0</v>
      </c>
      <c r="L30" s="289">
        <v>0</v>
      </c>
      <c r="M30" s="289">
        <v>0</v>
      </c>
      <c r="N30" s="289">
        <v>0</v>
      </c>
      <c r="O30" s="289">
        <v>0</v>
      </c>
      <c r="P30" s="503">
        <f>SUM(G30:O30)</f>
        <v>0</v>
      </c>
      <c r="Q30" s="504"/>
    </row>
    <row r="31" spans="2:17" x14ac:dyDescent="0.2">
      <c r="B31" s="523"/>
      <c r="C31" s="525"/>
      <c r="D31" s="525"/>
      <c r="E31" s="525"/>
      <c r="F31" s="526"/>
      <c r="G31" s="527"/>
      <c r="H31" s="527"/>
      <c r="I31" s="527"/>
      <c r="J31" s="527"/>
      <c r="K31" s="527"/>
      <c r="L31" s="527"/>
      <c r="M31" s="527"/>
      <c r="N31" s="527"/>
      <c r="O31" s="527"/>
      <c r="P31" s="503"/>
      <c r="Q31" s="488"/>
    </row>
    <row r="32" spans="2:17" x14ac:dyDescent="0.2">
      <c r="B32" s="521" t="s">
        <v>130</v>
      </c>
      <c r="C32" s="501"/>
      <c r="D32" s="522"/>
      <c r="E32" s="501"/>
      <c r="F32" s="502"/>
      <c r="G32" s="289">
        <v>0</v>
      </c>
      <c r="H32" s="289">
        <v>0</v>
      </c>
      <c r="I32" s="289">
        <v>0</v>
      </c>
      <c r="J32" s="289">
        <v>0</v>
      </c>
      <c r="K32" s="289">
        <v>0</v>
      </c>
      <c r="L32" s="289">
        <v>0</v>
      </c>
      <c r="M32" s="289">
        <v>0</v>
      </c>
      <c r="N32" s="289">
        <v>0</v>
      </c>
      <c r="O32" s="289">
        <v>0</v>
      </c>
      <c r="P32" s="503">
        <f>SUM(G32:O32)</f>
        <v>0</v>
      </c>
      <c r="Q32" s="504"/>
    </row>
    <row r="33" spans="2:17" x14ac:dyDescent="0.2">
      <c r="B33" s="510"/>
      <c r="C33" s="506"/>
      <c r="D33" s="506"/>
      <c r="E33" s="506"/>
      <c r="F33" s="507"/>
      <c r="G33" s="528"/>
      <c r="H33" s="528"/>
      <c r="I33" s="528"/>
      <c r="J33" s="528"/>
      <c r="K33" s="528"/>
      <c r="L33" s="528"/>
      <c r="M33" s="528"/>
      <c r="N33" s="528"/>
      <c r="O33" s="528"/>
      <c r="P33" s="528"/>
      <c r="Q33" s="504"/>
    </row>
    <row r="34" spans="2:17" ht="15.75" x14ac:dyDescent="0.2">
      <c r="B34" s="529"/>
      <c r="C34" s="530"/>
      <c r="D34" s="530"/>
      <c r="E34" s="531"/>
      <c r="F34" s="532"/>
      <c r="G34" s="533"/>
      <c r="H34" s="533"/>
      <c r="I34" s="533"/>
      <c r="J34" s="533"/>
      <c r="K34" s="533"/>
      <c r="L34" s="533"/>
      <c r="M34" s="533"/>
      <c r="N34" s="533"/>
      <c r="O34" s="533"/>
      <c r="P34" s="533"/>
      <c r="Q34" s="504"/>
    </row>
    <row r="35" spans="2:17" ht="15" x14ac:dyDescent="0.2">
      <c r="B35" s="534"/>
      <c r="C35" s="535"/>
      <c r="D35" s="535"/>
      <c r="E35" s="536" t="s">
        <v>20</v>
      </c>
      <c r="F35" s="537"/>
      <c r="G35" s="538">
        <f t="shared" ref="G35:P35" si="2">SUM(G11,G21,G27,G30,G32)</f>
        <v>0</v>
      </c>
      <c r="H35" s="538">
        <f t="shared" si="2"/>
        <v>0</v>
      </c>
      <c r="I35" s="538">
        <f t="shared" si="2"/>
        <v>0</v>
      </c>
      <c r="J35" s="538">
        <f t="shared" si="2"/>
        <v>0</v>
      </c>
      <c r="K35" s="538">
        <f t="shared" si="2"/>
        <v>0</v>
      </c>
      <c r="L35" s="538">
        <f t="shared" si="2"/>
        <v>0</v>
      </c>
      <c r="M35" s="538">
        <f t="shared" si="2"/>
        <v>0</v>
      </c>
      <c r="N35" s="538">
        <f t="shared" si="2"/>
        <v>0</v>
      </c>
      <c r="O35" s="538">
        <f t="shared" si="2"/>
        <v>0</v>
      </c>
      <c r="P35" s="538">
        <f t="shared" si="2"/>
        <v>0</v>
      </c>
      <c r="Q35" s="504"/>
    </row>
    <row r="36" spans="2:17" ht="16.5" thickBot="1" x14ac:dyDescent="0.25">
      <c r="B36" s="539"/>
      <c r="C36" s="540"/>
      <c r="D36" s="540"/>
      <c r="E36" s="541"/>
      <c r="F36" s="542"/>
      <c r="G36" s="543"/>
      <c r="H36" s="543"/>
      <c r="I36" s="543"/>
      <c r="J36" s="543"/>
      <c r="K36" s="543"/>
      <c r="L36" s="543"/>
      <c r="M36" s="543"/>
      <c r="N36" s="543"/>
      <c r="O36" s="543"/>
      <c r="P36" s="543"/>
      <c r="Q36" s="488"/>
    </row>
    <row r="37" spans="2:17" ht="13.5" thickTop="1" x14ac:dyDescent="0.2">
      <c r="B37" s="544"/>
      <c r="C37" s="497"/>
      <c r="D37" s="497"/>
      <c r="E37" s="497"/>
      <c r="G37" s="544"/>
      <c r="H37" s="544"/>
      <c r="I37" s="544"/>
      <c r="J37" s="544"/>
      <c r="K37" s="544"/>
      <c r="L37" s="544"/>
      <c r="M37" s="544"/>
      <c r="N37" s="544"/>
      <c r="O37" s="544"/>
      <c r="P37" s="497"/>
      <c r="Q37" s="488"/>
    </row>
    <row r="38" spans="2:17" ht="13.5" thickBot="1" x14ac:dyDescent="0.25">
      <c r="B38" s="544"/>
      <c r="C38" s="497"/>
      <c r="D38" s="497"/>
      <c r="E38" s="497"/>
      <c r="G38" s="544"/>
      <c r="H38" s="544"/>
      <c r="I38" s="544"/>
      <c r="J38" s="544"/>
      <c r="K38" s="544"/>
      <c r="L38" s="544"/>
      <c r="M38" s="544"/>
      <c r="N38" s="544"/>
      <c r="O38" s="544"/>
      <c r="P38" s="497"/>
      <c r="Q38" s="488"/>
    </row>
    <row r="39" spans="2:17" ht="13.5" thickTop="1" x14ac:dyDescent="0.2">
      <c r="B39" s="961" t="s">
        <v>47</v>
      </c>
      <c r="C39" s="962"/>
      <c r="D39" s="962"/>
      <c r="E39" s="963"/>
      <c r="F39" s="967" t="s">
        <v>3</v>
      </c>
      <c r="G39" s="957" t="s">
        <v>54</v>
      </c>
      <c r="H39" s="958"/>
      <c r="I39" s="958"/>
      <c r="J39" s="958"/>
      <c r="K39" s="957" t="s">
        <v>333</v>
      </c>
      <c r="L39" s="958"/>
      <c r="M39" s="958"/>
      <c r="N39" s="958"/>
      <c r="O39" s="955" t="s">
        <v>55</v>
      </c>
      <c r="P39" s="955" t="s">
        <v>20</v>
      </c>
      <c r="Q39" s="488"/>
    </row>
    <row r="40" spans="2:17" x14ac:dyDescent="0.2">
      <c r="B40" s="964"/>
      <c r="C40" s="965"/>
      <c r="D40" s="965"/>
      <c r="E40" s="966"/>
      <c r="F40" s="968"/>
      <c r="G40" s="959"/>
      <c r="H40" s="960"/>
      <c r="I40" s="960"/>
      <c r="J40" s="960"/>
      <c r="K40" s="959"/>
      <c r="L40" s="960"/>
      <c r="M40" s="960"/>
      <c r="N40" s="960"/>
      <c r="O40" s="956"/>
      <c r="P40" s="956"/>
      <c r="Q40" s="488"/>
    </row>
    <row r="41" spans="2:17" ht="31.5" customHeight="1" x14ac:dyDescent="0.2">
      <c r="B41" s="489"/>
      <c r="C41" s="490"/>
      <c r="D41" s="491"/>
      <c r="E41" s="491"/>
      <c r="F41" s="492"/>
      <c r="G41" s="493" t="s">
        <v>143</v>
      </c>
      <c r="H41" s="493" t="s">
        <v>144</v>
      </c>
      <c r="I41" s="493" t="s">
        <v>145</v>
      </c>
      <c r="J41" s="493" t="s">
        <v>75</v>
      </c>
      <c r="K41" s="493" t="s">
        <v>143</v>
      </c>
      <c r="L41" s="493" t="s">
        <v>144</v>
      </c>
      <c r="M41" s="493" t="s">
        <v>145</v>
      </c>
      <c r="N41" s="493" t="s">
        <v>75</v>
      </c>
      <c r="O41" s="494"/>
      <c r="P41" s="494"/>
      <c r="Q41" s="488"/>
    </row>
    <row r="42" spans="2:17" x14ac:dyDescent="0.2">
      <c r="B42" s="489"/>
      <c r="C42" s="490"/>
      <c r="D42" s="491"/>
      <c r="E42" s="491"/>
      <c r="F42" s="492"/>
      <c r="G42" s="495"/>
      <c r="H42" s="495"/>
      <c r="I42" s="495"/>
      <c r="J42" s="495"/>
      <c r="K42" s="495"/>
      <c r="L42" s="495"/>
      <c r="M42" s="495"/>
      <c r="N42" s="495"/>
      <c r="O42" s="495"/>
      <c r="P42" s="495"/>
      <c r="Q42" s="488"/>
    </row>
    <row r="43" spans="2:17" x14ac:dyDescent="0.2">
      <c r="B43" s="496"/>
      <c r="C43" s="497"/>
      <c r="D43" s="497"/>
      <c r="E43" s="497"/>
      <c r="F43" s="498"/>
      <c r="G43" s="499"/>
      <c r="H43" s="499"/>
      <c r="I43" s="499"/>
      <c r="J43" s="499"/>
      <c r="K43" s="499"/>
      <c r="L43" s="499"/>
      <c r="M43" s="499"/>
      <c r="N43" s="499"/>
      <c r="O43" s="499"/>
      <c r="P43" s="499"/>
      <c r="Q43" s="488"/>
    </row>
    <row r="44" spans="2:17" x14ac:dyDescent="0.2">
      <c r="B44" s="500" t="s">
        <v>131</v>
      </c>
      <c r="C44" s="501"/>
      <c r="D44" s="501"/>
      <c r="E44" s="501"/>
      <c r="F44" s="502" t="s">
        <v>328</v>
      </c>
      <c r="G44" s="503">
        <f>SUM(G46,G47,G48,G50,G53,G55,G56,G58,G59)</f>
        <v>0</v>
      </c>
      <c r="H44" s="503">
        <f t="shared" ref="H44:P44" si="3">SUM(H46,H47,H48,H50,H53,H55,H56,H58,H59)</f>
        <v>0</v>
      </c>
      <c r="I44" s="503">
        <f t="shared" si="3"/>
        <v>0</v>
      </c>
      <c r="J44" s="503">
        <f t="shared" si="3"/>
        <v>0</v>
      </c>
      <c r="K44" s="503">
        <f t="shared" si="3"/>
        <v>0</v>
      </c>
      <c r="L44" s="503">
        <f t="shared" si="3"/>
        <v>0</v>
      </c>
      <c r="M44" s="503">
        <f t="shared" si="3"/>
        <v>0</v>
      </c>
      <c r="N44" s="503">
        <f t="shared" si="3"/>
        <v>0</v>
      </c>
      <c r="O44" s="503">
        <f t="shared" si="3"/>
        <v>0</v>
      </c>
      <c r="P44" s="503">
        <f t="shared" si="3"/>
        <v>0</v>
      </c>
      <c r="Q44" s="488"/>
    </row>
    <row r="45" spans="2:17" x14ac:dyDescent="0.2">
      <c r="B45" s="505"/>
      <c r="C45" s="506"/>
      <c r="D45" s="506"/>
      <c r="E45" s="506"/>
      <c r="F45" s="507"/>
      <c r="G45" s="508"/>
      <c r="H45" s="508"/>
      <c r="I45" s="508"/>
      <c r="J45" s="508"/>
      <c r="K45" s="508"/>
      <c r="L45" s="508"/>
      <c r="M45" s="508"/>
      <c r="N45" s="508"/>
      <c r="O45" s="508"/>
      <c r="P45" s="508"/>
      <c r="Q45" s="488"/>
    </row>
    <row r="46" spans="2:17" x14ac:dyDescent="0.2">
      <c r="B46" s="510"/>
      <c r="C46" s="506" t="s">
        <v>48</v>
      </c>
      <c r="D46" s="506"/>
      <c r="E46" s="506"/>
      <c r="F46" s="507">
        <v>60</v>
      </c>
      <c r="G46" s="288">
        <v>0</v>
      </c>
      <c r="H46" s="288">
        <v>0</v>
      </c>
      <c r="I46" s="288">
        <v>0</v>
      </c>
      <c r="J46" s="288">
        <v>0</v>
      </c>
      <c r="K46" s="288">
        <v>0</v>
      </c>
      <c r="L46" s="288">
        <v>0</v>
      </c>
      <c r="M46" s="288">
        <v>0</v>
      </c>
      <c r="N46" s="288">
        <v>0</v>
      </c>
      <c r="O46" s="288">
        <v>0</v>
      </c>
      <c r="P46" s="508">
        <f>SUM(G46:O46)</f>
        <v>0</v>
      </c>
      <c r="Q46" s="488"/>
    </row>
    <row r="47" spans="2:17" x14ac:dyDescent="0.2">
      <c r="B47" s="510"/>
      <c r="C47" s="513" t="s">
        <v>49</v>
      </c>
      <c r="D47" s="506"/>
      <c r="E47" s="506"/>
      <c r="F47" s="507">
        <v>61</v>
      </c>
      <c r="G47" s="288">
        <v>0</v>
      </c>
      <c r="H47" s="288">
        <v>0</v>
      </c>
      <c r="I47" s="288">
        <v>0</v>
      </c>
      <c r="J47" s="288">
        <v>0</v>
      </c>
      <c r="K47" s="288">
        <v>0</v>
      </c>
      <c r="L47" s="288">
        <v>0</v>
      </c>
      <c r="M47" s="288">
        <v>0</v>
      </c>
      <c r="N47" s="288">
        <v>0</v>
      </c>
      <c r="O47" s="288">
        <v>0</v>
      </c>
      <c r="P47" s="508">
        <f>SUM(G47:O47)</f>
        <v>0</v>
      </c>
      <c r="Q47" s="488"/>
    </row>
    <row r="48" spans="2:17" x14ac:dyDescent="0.2">
      <c r="B48" s="510"/>
      <c r="C48" s="506" t="s">
        <v>50</v>
      </c>
      <c r="D48" s="506"/>
      <c r="E48" s="506"/>
      <c r="F48" s="507">
        <v>62</v>
      </c>
      <c r="G48" s="288">
        <v>0</v>
      </c>
      <c r="H48" s="288">
        <v>0</v>
      </c>
      <c r="I48" s="288">
        <v>0</v>
      </c>
      <c r="J48" s="288">
        <v>0</v>
      </c>
      <c r="K48" s="288">
        <v>0</v>
      </c>
      <c r="L48" s="288">
        <v>0</v>
      </c>
      <c r="M48" s="288">
        <v>0</v>
      </c>
      <c r="N48" s="288">
        <v>0</v>
      </c>
      <c r="O48" s="288">
        <v>0</v>
      </c>
      <c r="P48" s="508">
        <f>SUM(G48:O48)</f>
        <v>0</v>
      </c>
      <c r="Q48" s="488"/>
    </row>
    <row r="49" spans="2:17" x14ac:dyDescent="0.2">
      <c r="B49" s="510"/>
      <c r="C49" s="979" t="s">
        <v>132</v>
      </c>
      <c r="D49" s="979"/>
      <c r="E49" s="980"/>
      <c r="F49" s="981">
        <v>630</v>
      </c>
      <c r="G49" s="508"/>
      <c r="H49" s="508"/>
      <c r="I49" s="508"/>
      <c r="J49" s="508"/>
      <c r="K49" s="508"/>
      <c r="L49" s="508"/>
      <c r="M49" s="508"/>
      <c r="N49" s="508"/>
      <c r="O49" s="508"/>
      <c r="P49" s="508"/>
      <c r="Q49" s="488"/>
    </row>
    <row r="50" spans="2:17" x14ac:dyDescent="0.2">
      <c r="B50" s="510"/>
      <c r="C50" s="979"/>
      <c r="D50" s="979"/>
      <c r="E50" s="980"/>
      <c r="F50" s="981"/>
      <c r="G50" s="288">
        <v>0</v>
      </c>
      <c r="H50" s="288">
        <v>0</v>
      </c>
      <c r="I50" s="288">
        <v>0</v>
      </c>
      <c r="J50" s="288">
        <v>0</v>
      </c>
      <c r="K50" s="288">
        <v>0</v>
      </c>
      <c r="L50" s="288">
        <v>0</v>
      </c>
      <c r="M50" s="288">
        <v>0</v>
      </c>
      <c r="N50" s="288">
        <v>0</v>
      </c>
      <c r="O50" s="288">
        <v>0</v>
      </c>
      <c r="P50" s="508">
        <f>SUM(G50:O50)</f>
        <v>0</v>
      </c>
      <c r="Q50" s="488"/>
    </row>
    <row r="51" spans="2:17" x14ac:dyDescent="0.2">
      <c r="B51" s="510"/>
      <c r="C51" s="979" t="s">
        <v>133</v>
      </c>
      <c r="D51" s="979"/>
      <c r="E51" s="980"/>
      <c r="F51" s="981" t="s">
        <v>51</v>
      </c>
      <c r="G51" s="508"/>
      <c r="H51" s="508"/>
      <c r="I51" s="508"/>
      <c r="J51" s="508"/>
      <c r="K51" s="508"/>
      <c r="L51" s="508"/>
      <c r="M51" s="508"/>
      <c r="N51" s="508"/>
      <c r="O51" s="508"/>
      <c r="P51" s="508"/>
      <c r="Q51" s="488"/>
    </row>
    <row r="52" spans="2:17" x14ac:dyDescent="0.2">
      <c r="B52" s="510"/>
      <c r="C52" s="979"/>
      <c r="D52" s="979"/>
      <c r="E52" s="980"/>
      <c r="F52" s="981"/>
      <c r="G52" s="508"/>
      <c r="H52" s="508"/>
      <c r="I52" s="508"/>
      <c r="J52" s="508"/>
      <c r="K52" s="508"/>
      <c r="L52" s="508"/>
      <c r="M52" s="508"/>
      <c r="N52" s="508"/>
      <c r="O52" s="508"/>
      <c r="P52" s="508"/>
      <c r="Q52" s="488"/>
    </row>
    <row r="53" spans="2:17" ht="15" customHeight="1" x14ac:dyDescent="0.2">
      <c r="B53" s="510"/>
      <c r="C53" s="979"/>
      <c r="D53" s="979"/>
      <c r="E53" s="980"/>
      <c r="F53" s="981"/>
      <c r="G53" s="288">
        <v>0</v>
      </c>
      <c r="H53" s="288">
        <v>0</v>
      </c>
      <c r="I53" s="288">
        <v>0</v>
      </c>
      <c r="J53" s="288">
        <v>0</v>
      </c>
      <c r="K53" s="288">
        <v>0</v>
      </c>
      <c r="L53" s="288">
        <v>0</v>
      </c>
      <c r="M53" s="288">
        <v>0</v>
      </c>
      <c r="N53" s="288">
        <v>0</v>
      </c>
      <c r="O53" s="288">
        <v>0</v>
      </c>
      <c r="P53" s="508">
        <f>SUM(G53:O53)</f>
        <v>0</v>
      </c>
      <c r="Q53" s="488"/>
    </row>
    <row r="54" spans="2:17" x14ac:dyDescent="0.2">
      <c r="B54" s="510"/>
      <c r="C54" s="979" t="s">
        <v>134</v>
      </c>
      <c r="D54" s="979"/>
      <c r="E54" s="980"/>
      <c r="F54" s="981" t="s">
        <v>296</v>
      </c>
      <c r="G54" s="508"/>
      <c r="H54" s="508"/>
      <c r="I54" s="508"/>
      <c r="J54" s="508"/>
      <c r="K54" s="508"/>
      <c r="L54" s="508"/>
      <c r="M54" s="508"/>
      <c r="N54" s="508"/>
      <c r="O54" s="508"/>
      <c r="P54" s="508"/>
      <c r="Q54" s="488"/>
    </row>
    <row r="55" spans="2:17" ht="16.5" customHeight="1" x14ac:dyDescent="0.2">
      <c r="B55" s="510"/>
      <c r="C55" s="979"/>
      <c r="D55" s="979"/>
      <c r="E55" s="980"/>
      <c r="F55" s="981"/>
      <c r="G55" s="288">
        <v>0</v>
      </c>
      <c r="H55" s="288">
        <v>0</v>
      </c>
      <c r="I55" s="288">
        <v>0</v>
      </c>
      <c r="J55" s="288">
        <v>0</v>
      </c>
      <c r="K55" s="288">
        <v>0</v>
      </c>
      <c r="L55" s="288">
        <v>0</v>
      </c>
      <c r="M55" s="288">
        <v>0</v>
      </c>
      <c r="N55" s="288">
        <v>0</v>
      </c>
      <c r="O55" s="288">
        <v>0</v>
      </c>
      <c r="P55" s="508">
        <f>SUM(G55:O55)</f>
        <v>0</v>
      </c>
      <c r="Q55" s="488"/>
    </row>
    <row r="56" spans="2:17" x14ac:dyDescent="0.2">
      <c r="B56" s="510"/>
      <c r="C56" s="506" t="s">
        <v>52</v>
      </c>
      <c r="D56" s="506"/>
      <c r="E56" s="506"/>
      <c r="F56" s="507" t="s">
        <v>53</v>
      </c>
      <c r="G56" s="288">
        <v>0</v>
      </c>
      <c r="H56" s="288">
        <v>0</v>
      </c>
      <c r="I56" s="288">
        <v>0</v>
      </c>
      <c r="J56" s="288">
        <v>0</v>
      </c>
      <c r="K56" s="288">
        <v>0</v>
      </c>
      <c r="L56" s="288">
        <v>0</v>
      </c>
      <c r="M56" s="288">
        <v>0</v>
      </c>
      <c r="N56" s="288">
        <v>0</v>
      </c>
      <c r="O56" s="288">
        <v>0</v>
      </c>
      <c r="P56" s="508">
        <f>SUM(G56:O56)</f>
        <v>0</v>
      </c>
      <c r="Q56" s="488"/>
    </row>
    <row r="57" spans="2:17" ht="12.6" customHeight="1" x14ac:dyDescent="0.2">
      <c r="B57" s="510"/>
      <c r="C57" s="979" t="s">
        <v>294</v>
      </c>
      <c r="D57" s="979"/>
      <c r="E57" s="980"/>
      <c r="F57" s="981">
        <v>649</v>
      </c>
      <c r="G57" s="508"/>
      <c r="H57" s="508"/>
      <c r="I57" s="508"/>
      <c r="J57" s="508"/>
      <c r="K57" s="508"/>
      <c r="L57" s="508"/>
      <c r="M57" s="508"/>
      <c r="N57" s="508"/>
      <c r="O57" s="508"/>
      <c r="P57" s="508"/>
      <c r="Q57" s="488"/>
    </row>
    <row r="58" spans="2:17" x14ac:dyDescent="0.2">
      <c r="B58" s="510"/>
      <c r="C58" s="979"/>
      <c r="D58" s="979"/>
      <c r="E58" s="980"/>
      <c r="F58" s="981"/>
      <c r="G58" s="288">
        <v>0</v>
      </c>
      <c r="H58" s="288">
        <v>0</v>
      </c>
      <c r="I58" s="288">
        <v>0</v>
      </c>
      <c r="J58" s="288">
        <v>0</v>
      </c>
      <c r="K58" s="288">
        <v>0</v>
      </c>
      <c r="L58" s="288">
        <v>0</v>
      </c>
      <c r="M58" s="288">
        <v>0</v>
      </c>
      <c r="N58" s="288">
        <v>0</v>
      </c>
      <c r="O58" s="288">
        <v>0</v>
      </c>
      <c r="P58" s="508">
        <f>SUM(G58:O58)</f>
        <v>0</v>
      </c>
      <c r="Q58" s="488"/>
    </row>
    <row r="59" spans="2:17" s="520" customFormat="1" x14ac:dyDescent="0.2">
      <c r="B59" s="514"/>
      <c r="C59" s="515" t="s">
        <v>322</v>
      </c>
      <c r="D59" s="515"/>
      <c r="E59" s="515"/>
      <c r="F59" s="517" t="s">
        <v>323</v>
      </c>
      <c r="G59" s="358">
        <v>0</v>
      </c>
      <c r="H59" s="358">
        <v>0</v>
      </c>
      <c r="I59" s="358">
        <v>0</v>
      </c>
      <c r="J59" s="358">
        <v>0</v>
      </c>
      <c r="K59" s="358">
        <v>0</v>
      </c>
      <c r="L59" s="358">
        <v>0</v>
      </c>
      <c r="M59" s="358">
        <v>0</v>
      </c>
      <c r="N59" s="358">
        <v>0</v>
      </c>
      <c r="O59" s="358">
        <v>0</v>
      </c>
      <c r="P59" s="518">
        <f>SUM(G59:O59)</f>
        <v>0</v>
      </c>
      <c r="Q59" s="519"/>
    </row>
    <row r="60" spans="2:17" x14ac:dyDescent="0.2">
      <c r="B60" s="510"/>
      <c r="C60" s="513"/>
      <c r="D60" s="506"/>
      <c r="E60" s="506"/>
      <c r="F60" s="507"/>
      <c r="G60" s="508"/>
      <c r="H60" s="508"/>
      <c r="I60" s="508"/>
      <c r="J60" s="508"/>
      <c r="K60" s="508"/>
      <c r="L60" s="508"/>
      <c r="M60" s="508"/>
      <c r="N60" s="508"/>
      <c r="O60" s="508"/>
      <c r="P60" s="508"/>
      <c r="Q60" s="488"/>
    </row>
    <row r="61" spans="2:17" x14ac:dyDescent="0.2">
      <c r="B61" s="521" t="s">
        <v>135</v>
      </c>
      <c r="C61" s="522"/>
      <c r="D61" s="501"/>
      <c r="E61" s="501"/>
      <c r="F61" s="502" t="s">
        <v>327</v>
      </c>
      <c r="G61" s="359">
        <f t="shared" ref="G61:P61" si="4">SUM(G63:G64)</f>
        <v>0</v>
      </c>
      <c r="H61" s="359">
        <f t="shared" si="4"/>
        <v>0</v>
      </c>
      <c r="I61" s="359">
        <f t="shared" si="4"/>
        <v>0</v>
      </c>
      <c r="J61" s="359">
        <f t="shared" si="4"/>
        <v>0</v>
      </c>
      <c r="K61" s="359">
        <f t="shared" si="4"/>
        <v>0</v>
      </c>
      <c r="L61" s="359">
        <f t="shared" si="4"/>
        <v>0</v>
      </c>
      <c r="M61" s="359">
        <f t="shared" si="4"/>
        <v>0</v>
      </c>
      <c r="N61" s="359">
        <f t="shared" si="4"/>
        <v>0</v>
      </c>
      <c r="O61" s="359">
        <f t="shared" si="4"/>
        <v>0</v>
      </c>
      <c r="P61" s="503">
        <f t="shared" si="4"/>
        <v>0</v>
      </c>
      <c r="Q61" s="488"/>
    </row>
    <row r="62" spans="2:17" x14ac:dyDescent="0.2">
      <c r="B62" s="521"/>
      <c r="C62" s="522"/>
      <c r="D62" s="501"/>
      <c r="E62" s="501"/>
      <c r="F62" s="502"/>
      <c r="G62" s="359"/>
      <c r="H62" s="359"/>
      <c r="I62" s="359"/>
      <c r="J62" s="359"/>
      <c r="K62" s="359"/>
      <c r="L62" s="359"/>
      <c r="M62" s="359"/>
      <c r="N62" s="359"/>
      <c r="O62" s="359"/>
      <c r="P62" s="503"/>
      <c r="Q62" s="488"/>
    </row>
    <row r="63" spans="2:17" s="520" customFormat="1" ht="14.1" customHeight="1" x14ac:dyDescent="0.2">
      <c r="B63" s="514"/>
      <c r="C63" s="515" t="s">
        <v>324</v>
      </c>
      <c r="D63" s="515"/>
      <c r="E63" s="515"/>
      <c r="F63" s="517">
        <v>65</v>
      </c>
      <c r="G63" s="358">
        <v>0</v>
      </c>
      <c r="H63" s="358">
        <v>0</v>
      </c>
      <c r="I63" s="358">
        <v>0</v>
      </c>
      <c r="J63" s="358">
        <v>0</v>
      </c>
      <c r="K63" s="358">
        <v>0</v>
      </c>
      <c r="L63" s="358">
        <v>0</v>
      </c>
      <c r="M63" s="358">
        <v>0</v>
      </c>
      <c r="N63" s="358">
        <v>0</v>
      </c>
      <c r="O63" s="358">
        <v>0</v>
      </c>
      <c r="P63" s="518">
        <f>SUM(G63:O63)</f>
        <v>0</v>
      </c>
      <c r="Q63" s="519"/>
    </row>
    <row r="64" spans="2:17" s="520" customFormat="1" ht="14.1" customHeight="1" x14ac:dyDescent="0.2">
      <c r="B64" s="514"/>
      <c r="C64" s="515" t="s">
        <v>325</v>
      </c>
      <c r="D64" s="515"/>
      <c r="E64" s="515"/>
      <c r="F64" s="517" t="s">
        <v>326</v>
      </c>
      <c r="G64" s="358">
        <v>0</v>
      </c>
      <c r="H64" s="358">
        <v>0</v>
      </c>
      <c r="I64" s="358">
        <v>0</v>
      </c>
      <c r="J64" s="358">
        <v>0</v>
      </c>
      <c r="K64" s="358">
        <v>0</v>
      </c>
      <c r="L64" s="358">
        <v>0</v>
      </c>
      <c r="M64" s="358">
        <v>0</v>
      </c>
      <c r="N64" s="358">
        <v>0</v>
      </c>
      <c r="O64" s="358">
        <v>0</v>
      </c>
      <c r="P64" s="518">
        <f>SUM(G64:O64)</f>
        <v>0</v>
      </c>
      <c r="Q64" s="519"/>
    </row>
    <row r="65" spans="2:17" x14ac:dyDescent="0.2">
      <c r="B65" s="523"/>
      <c r="C65" s="524"/>
      <c r="D65" s="525"/>
      <c r="E65" s="525"/>
      <c r="F65" s="526"/>
      <c r="G65" s="527"/>
      <c r="H65" s="527"/>
      <c r="I65" s="527"/>
      <c r="J65" s="527"/>
      <c r="K65" s="527"/>
      <c r="L65" s="527"/>
      <c r="M65" s="527"/>
      <c r="N65" s="527"/>
      <c r="O65" s="527"/>
      <c r="P65" s="503"/>
      <c r="Q65" s="488"/>
    </row>
    <row r="66" spans="2:17" x14ac:dyDescent="0.2">
      <c r="B66" s="982" t="s">
        <v>136</v>
      </c>
      <c r="C66" s="983"/>
      <c r="D66" s="983"/>
      <c r="E66" s="984"/>
      <c r="F66" s="978">
        <v>68</v>
      </c>
      <c r="G66" s="503"/>
      <c r="H66" s="503"/>
      <c r="I66" s="503"/>
      <c r="J66" s="503"/>
      <c r="K66" s="503"/>
      <c r="L66" s="503"/>
      <c r="M66" s="503"/>
      <c r="N66" s="503"/>
      <c r="O66" s="503"/>
      <c r="P66" s="503"/>
      <c r="Q66" s="488"/>
    </row>
    <row r="67" spans="2:17" x14ac:dyDescent="0.2">
      <c r="B67" s="982"/>
      <c r="C67" s="983"/>
      <c r="D67" s="983"/>
      <c r="E67" s="984"/>
      <c r="F67" s="978"/>
      <c r="G67" s="289">
        <v>0</v>
      </c>
      <c r="H67" s="289">
        <v>0</v>
      </c>
      <c r="I67" s="289">
        <v>0</v>
      </c>
      <c r="J67" s="289">
        <v>0</v>
      </c>
      <c r="K67" s="289">
        <v>0</v>
      </c>
      <c r="L67" s="289">
        <v>0</v>
      </c>
      <c r="M67" s="289">
        <v>0</v>
      </c>
      <c r="N67" s="289">
        <v>0</v>
      </c>
      <c r="O67" s="289">
        <v>0</v>
      </c>
      <c r="P67" s="503">
        <f>SUM(G67:O67)</f>
        <v>0</v>
      </c>
      <c r="Q67" s="488"/>
    </row>
    <row r="68" spans="2:17" x14ac:dyDescent="0.2">
      <c r="B68" s="523"/>
      <c r="C68" s="525"/>
      <c r="D68" s="525"/>
      <c r="E68" s="525"/>
      <c r="F68" s="526"/>
      <c r="G68" s="527"/>
      <c r="H68" s="527"/>
      <c r="I68" s="527"/>
      <c r="J68" s="527"/>
      <c r="K68" s="527"/>
      <c r="L68" s="527"/>
      <c r="M68" s="527"/>
      <c r="N68" s="527"/>
      <c r="O68" s="527"/>
      <c r="P68" s="527"/>
      <c r="Q68" s="488"/>
    </row>
    <row r="69" spans="2:17" x14ac:dyDescent="0.2">
      <c r="B69" s="521" t="s">
        <v>137</v>
      </c>
      <c r="C69" s="501"/>
      <c r="D69" s="501"/>
      <c r="E69" s="501"/>
      <c r="F69" s="502">
        <v>67</v>
      </c>
      <c r="G69" s="289">
        <v>0</v>
      </c>
      <c r="H69" s="289">
        <v>0</v>
      </c>
      <c r="I69" s="289">
        <v>0</v>
      </c>
      <c r="J69" s="289">
        <v>0</v>
      </c>
      <c r="K69" s="289">
        <v>0</v>
      </c>
      <c r="L69" s="289">
        <v>0</v>
      </c>
      <c r="M69" s="289">
        <v>0</v>
      </c>
      <c r="N69" s="289">
        <v>0</v>
      </c>
      <c r="O69" s="289">
        <v>0</v>
      </c>
      <c r="P69" s="503">
        <f>SUM(G69:O69)</f>
        <v>0</v>
      </c>
      <c r="Q69" s="488"/>
    </row>
    <row r="70" spans="2:17" x14ac:dyDescent="0.2">
      <c r="B70" s="523"/>
      <c r="C70" s="525"/>
      <c r="D70" s="525"/>
      <c r="E70" s="525"/>
      <c r="F70" s="526"/>
      <c r="G70" s="527"/>
      <c r="H70" s="527"/>
      <c r="I70" s="527"/>
      <c r="J70" s="527"/>
      <c r="K70" s="527"/>
      <c r="L70" s="527"/>
      <c r="M70" s="527"/>
      <c r="N70" s="527"/>
      <c r="O70" s="527"/>
      <c r="P70" s="527"/>
      <c r="Q70" s="488"/>
    </row>
    <row r="71" spans="2:17" x14ac:dyDescent="0.2">
      <c r="B71" s="521" t="s">
        <v>138</v>
      </c>
      <c r="C71" s="501"/>
      <c r="D71" s="522"/>
      <c r="E71" s="501"/>
      <c r="F71" s="502"/>
      <c r="G71" s="289">
        <v>0</v>
      </c>
      <c r="H71" s="289">
        <v>0</v>
      </c>
      <c r="I71" s="289">
        <v>0</v>
      </c>
      <c r="J71" s="289">
        <v>0</v>
      </c>
      <c r="K71" s="289">
        <v>0</v>
      </c>
      <c r="L71" s="289">
        <v>0</v>
      </c>
      <c r="M71" s="289">
        <v>0</v>
      </c>
      <c r="N71" s="289">
        <v>0</v>
      </c>
      <c r="O71" s="289">
        <v>0</v>
      </c>
      <c r="P71" s="503">
        <f>SUM(G71:O71)</f>
        <v>0</v>
      </c>
      <c r="Q71" s="488"/>
    </row>
    <row r="72" spans="2:17" x14ac:dyDescent="0.2">
      <c r="B72" s="510"/>
      <c r="C72" s="506"/>
      <c r="D72" s="506"/>
      <c r="E72" s="506"/>
      <c r="F72" s="507"/>
      <c r="G72" s="508"/>
      <c r="H72" s="508"/>
      <c r="I72" s="508"/>
      <c r="J72" s="508"/>
      <c r="K72" s="508"/>
      <c r="L72" s="508"/>
      <c r="M72" s="508"/>
      <c r="N72" s="508"/>
      <c r="O72" s="508"/>
      <c r="P72" s="508"/>
      <c r="Q72" s="488"/>
    </row>
    <row r="73" spans="2:17" ht="15.75" x14ac:dyDescent="0.2">
      <c r="B73" s="529"/>
      <c r="C73" s="530"/>
      <c r="D73" s="530"/>
      <c r="E73" s="531"/>
      <c r="F73" s="532"/>
      <c r="G73" s="533"/>
      <c r="H73" s="533"/>
      <c r="I73" s="533"/>
      <c r="J73" s="533"/>
      <c r="K73" s="533"/>
      <c r="L73" s="533"/>
      <c r="M73" s="533"/>
      <c r="N73" s="533"/>
      <c r="O73" s="533"/>
      <c r="P73" s="533"/>
      <c r="Q73" s="488"/>
    </row>
    <row r="74" spans="2:17" ht="15" x14ac:dyDescent="0.2">
      <c r="B74" s="534"/>
      <c r="C74" s="535"/>
      <c r="D74" s="535"/>
      <c r="E74" s="536" t="s">
        <v>20</v>
      </c>
      <c r="F74" s="537"/>
      <c r="G74" s="538">
        <f t="shared" ref="G74:P74" si="5">SUM(G44,G61,G67,G69,G71)</f>
        <v>0</v>
      </c>
      <c r="H74" s="538">
        <f t="shared" si="5"/>
        <v>0</v>
      </c>
      <c r="I74" s="538">
        <f t="shared" si="5"/>
        <v>0</v>
      </c>
      <c r="J74" s="538">
        <f t="shared" si="5"/>
        <v>0</v>
      </c>
      <c r="K74" s="538">
        <f t="shared" si="5"/>
        <v>0</v>
      </c>
      <c r="L74" s="538">
        <f t="shared" si="5"/>
        <v>0</v>
      </c>
      <c r="M74" s="538">
        <f t="shared" si="5"/>
        <v>0</v>
      </c>
      <c r="N74" s="538">
        <f t="shared" si="5"/>
        <v>0</v>
      </c>
      <c r="O74" s="538">
        <f t="shared" si="5"/>
        <v>0</v>
      </c>
      <c r="P74" s="538">
        <f t="shared" si="5"/>
        <v>0</v>
      </c>
      <c r="Q74" s="488"/>
    </row>
    <row r="75" spans="2:17" ht="16.5" thickBot="1" x14ac:dyDescent="0.25">
      <c r="B75" s="539"/>
      <c r="C75" s="540"/>
      <c r="D75" s="540"/>
      <c r="E75" s="541"/>
      <c r="F75" s="542"/>
      <c r="G75" s="543"/>
      <c r="H75" s="543"/>
      <c r="I75" s="543"/>
      <c r="J75" s="543"/>
      <c r="K75" s="543"/>
      <c r="L75" s="543"/>
      <c r="M75" s="543"/>
      <c r="N75" s="543"/>
      <c r="O75" s="543"/>
      <c r="P75" s="543"/>
      <c r="Q75" s="504"/>
    </row>
    <row r="76" spans="2:17" ht="13.5" thickTop="1" x14ac:dyDescent="0.2">
      <c r="B76" s="506"/>
      <c r="C76" s="506"/>
      <c r="D76" s="506"/>
      <c r="E76" s="506"/>
      <c r="F76" s="546"/>
      <c r="G76" s="547"/>
      <c r="H76" s="547"/>
      <c r="I76" s="547"/>
      <c r="J76" s="547"/>
      <c r="K76" s="547"/>
      <c r="L76" s="547"/>
      <c r="M76" s="547"/>
      <c r="N76" s="547"/>
      <c r="O76" s="547"/>
      <c r="P76" s="547"/>
      <c r="Q76" s="504"/>
    </row>
    <row r="77" spans="2:17" x14ac:dyDescent="0.2">
      <c r="B77" s="506"/>
      <c r="C77" s="506"/>
      <c r="D77" s="506"/>
      <c r="E77" s="506" t="s">
        <v>56</v>
      </c>
      <c r="F77" s="546"/>
      <c r="G77" s="547">
        <f t="shared" ref="G77:P77" si="6">SUM(G11,G21,G27,G30)</f>
        <v>0</v>
      </c>
      <c r="H77" s="547">
        <f t="shared" si="6"/>
        <v>0</v>
      </c>
      <c r="I77" s="547">
        <f t="shared" si="6"/>
        <v>0</v>
      </c>
      <c r="J77" s="547">
        <f t="shared" si="6"/>
        <v>0</v>
      </c>
      <c r="K77" s="547">
        <f t="shared" si="6"/>
        <v>0</v>
      </c>
      <c r="L77" s="547">
        <f t="shared" si="6"/>
        <v>0</v>
      </c>
      <c r="M77" s="547">
        <f t="shared" si="6"/>
        <v>0</v>
      </c>
      <c r="N77" s="547">
        <f t="shared" si="6"/>
        <v>0</v>
      </c>
      <c r="O77" s="547">
        <f t="shared" si="6"/>
        <v>0</v>
      </c>
      <c r="P77" s="548">
        <f t="shared" si="6"/>
        <v>0</v>
      </c>
      <c r="Q77" s="504"/>
    </row>
    <row r="78" spans="2:17" x14ac:dyDescent="0.2">
      <c r="B78" s="506"/>
      <c r="C78" s="506"/>
      <c r="D78" s="506"/>
      <c r="E78" s="506" t="s">
        <v>57</v>
      </c>
      <c r="F78" s="546"/>
      <c r="G78" s="547">
        <f t="shared" ref="G78:P78" si="7">SUM(G44,G61,G67,G69)</f>
        <v>0</v>
      </c>
      <c r="H78" s="547">
        <f t="shared" si="7"/>
        <v>0</v>
      </c>
      <c r="I78" s="547">
        <f t="shared" si="7"/>
        <v>0</v>
      </c>
      <c r="J78" s="547">
        <f t="shared" si="7"/>
        <v>0</v>
      </c>
      <c r="K78" s="547">
        <f t="shared" si="7"/>
        <v>0</v>
      </c>
      <c r="L78" s="547">
        <f t="shared" si="7"/>
        <v>0</v>
      </c>
      <c r="M78" s="547">
        <f t="shared" si="7"/>
        <v>0</v>
      </c>
      <c r="N78" s="547">
        <f t="shared" si="7"/>
        <v>0</v>
      </c>
      <c r="O78" s="547">
        <f t="shared" si="7"/>
        <v>0</v>
      </c>
      <c r="P78" s="548">
        <f t="shared" si="7"/>
        <v>0</v>
      </c>
      <c r="Q78" s="504"/>
    </row>
    <row r="79" spans="2:17" x14ac:dyDescent="0.2">
      <c r="B79" s="506"/>
      <c r="C79" s="506"/>
      <c r="D79" s="506"/>
      <c r="E79" s="506" t="s">
        <v>58</v>
      </c>
      <c r="F79" s="546"/>
      <c r="G79" s="547">
        <f>G77-G78</f>
        <v>0</v>
      </c>
      <c r="H79" s="547">
        <f t="shared" ref="H79:P79" si="8">H77-H78</f>
        <v>0</v>
      </c>
      <c r="I79" s="547">
        <f t="shared" si="8"/>
        <v>0</v>
      </c>
      <c r="J79" s="547">
        <f>J77-J78</f>
        <v>0</v>
      </c>
      <c r="K79" s="547">
        <f t="shared" si="8"/>
        <v>0</v>
      </c>
      <c r="L79" s="547">
        <f t="shared" si="8"/>
        <v>0</v>
      </c>
      <c r="M79" s="547">
        <f t="shared" si="8"/>
        <v>0</v>
      </c>
      <c r="N79" s="547">
        <f>N77-N78</f>
        <v>0</v>
      </c>
      <c r="O79" s="547">
        <f t="shared" si="8"/>
        <v>0</v>
      </c>
      <c r="P79" s="548">
        <f t="shared" si="8"/>
        <v>0</v>
      </c>
      <c r="Q79" s="504"/>
    </row>
    <row r="80" spans="2:17" x14ac:dyDescent="0.2">
      <c r="B80" s="506"/>
      <c r="C80" s="506"/>
      <c r="D80" s="506"/>
      <c r="E80" s="506"/>
      <c r="F80" s="546"/>
      <c r="G80" s="506"/>
      <c r="H80" s="506"/>
      <c r="I80" s="506"/>
      <c r="J80" s="506"/>
      <c r="K80" s="506"/>
      <c r="L80" s="506"/>
      <c r="M80" s="506"/>
      <c r="N80" s="506"/>
      <c r="O80" s="506"/>
      <c r="P80" s="506"/>
      <c r="Q80" s="506"/>
    </row>
    <row r="81" spans="2:17" x14ac:dyDescent="0.2">
      <c r="B81" s="506"/>
      <c r="C81" s="506"/>
      <c r="D81" s="506"/>
      <c r="E81" s="549"/>
      <c r="F81" s="546"/>
      <c r="G81" s="506"/>
      <c r="H81" s="506"/>
      <c r="I81" s="506"/>
      <c r="J81" s="506"/>
      <c r="K81" s="506"/>
      <c r="L81" s="506"/>
      <c r="M81" s="506"/>
      <c r="N81" s="506"/>
      <c r="O81" s="506"/>
      <c r="P81" s="506"/>
      <c r="Q81" s="506"/>
    </row>
    <row r="82" spans="2:17" x14ac:dyDescent="0.2">
      <c r="B82" s="506"/>
      <c r="C82" s="506"/>
      <c r="D82" s="506"/>
      <c r="E82" s="506"/>
      <c r="F82" s="546"/>
      <c r="G82" s="506"/>
      <c r="H82" s="506"/>
      <c r="I82" s="506"/>
      <c r="J82" s="506"/>
      <c r="K82" s="506"/>
      <c r="L82" s="506"/>
      <c r="M82" s="506"/>
      <c r="N82" s="506"/>
      <c r="O82" s="506"/>
      <c r="P82" s="506"/>
      <c r="Q82" s="506"/>
    </row>
    <row r="83" spans="2:17" x14ac:dyDescent="0.2">
      <c r="B83" s="506"/>
      <c r="C83" s="506"/>
      <c r="D83" s="506"/>
      <c r="E83" s="506"/>
      <c r="F83" s="546"/>
      <c r="G83" s="506"/>
      <c r="H83" s="506"/>
      <c r="I83" s="506"/>
      <c r="J83" s="506"/>
      <c r="K83" s="506"/>
      <c r="L83" s="506"/>
      <c r="M83" s="506"/>
      <c r="N83" s="506"/>
      <c r="O83" s="506"/>
      <c r="P83" s="506"/>
      <c r="Q83" s="506"/>
    </row>
    <row r="84" spans="2:17" x14ac:dyDescent="0.2">
      <c r="B84" s="506"/>
      <c r="C84" s="506"/>
      <c r="D84" s="506"/>
      <c r="E84" s="506"/>
      <c r="F84" s="546"/>
      <c r="G84" s="506"/>
      <c r="H84" s="506"/>
      <c r="I84" s="506"/>
      <c r="J84" s="506"/>
      <c r="K84" s="506"/>
      <c r="L84" s="506"/>
      <c r="M84" s="506"/>
      <c r="N84" s="506"/>
      <c r="O84" s="506"/>
      <c r="P84" s="506"/>
      <c r="Q84" s="506"/>
    </row>
    <row r="85" spans="2:17" x14ac:dyDescent="0.2">
      <c r="B85" s="506"/>
      <c r="C85" s="506"/>
      <c r="D85" s="506"/>
      <c r="E85" s="506"/>
      <c r="F85" s="546"/>
      <c r="G85" s="506"/>
      <c r="H85" s="506"/>
      <c r="I85" s="506"/>
      <c r="J85" s="506"/>
      <c r="K85" s="506"/>
      <c r="L85" s="506"/>
      <c r="M85" s="506"/>
      <c r="N85" s="506"/>
      <c r="O85" s="506"/>
      <c r="P85" s="506"/>
      <c r="Q85" s="506"/>
    </row>
    <row r="86" spans="2:17" x14ac:dyDescent="0.2">
      <c r="B86" s="506"/>
      <c r="C86" s="506"/>
      <c r="D86" s="506"/>
      <c r="E86" s="506"/>
      <c r="F86" s="546"/>
      <c r="G86" s="506"/>
      <c r="H86" s="506"/>
      <c r="I86" s="506"/>
      <c r="J86" s="506"/>
      <c r="K86" s="506"/>
      <c r="L86" s="506"/>
      <c r="M86" s="506"/>
      <c r="N86" s="506"/>
      <c r="O86" s="506"/>
      <c r="P86" s="506"/>
      <c r="Q86" s="506"/>
    </row>
    <row r="87" spans="2:17" x14ac:dyDescent="0.2">
      <c r="B87" s="506"/>
      <c r="C87" s="506"/>
      <c r="D87" s="506"/>
      <c r="E87" s="506"/>
      <c r="F87" s="546"/>
      <c r="G87" s="506"/>
      <c r="H87" s="506"/>
      <c r="I87" s="506"/>
      <c r="J87" s="506"/>
      <c r="K87" s="506"/>
      <c r="L87" s="506"/>
      <c r="M87" s="506"/>
      <c r="N87" s="506"/>
      <c r="O87" s="506"/>
      <c r="P87" s="506"/>
      <c r="Q87" s="506"/>
    </row>
    <row r="88" spans="2:17" x14ac:dyDescent="0.2">
      <c r="B88" s="506"/>
      <c r="C88" s="506"/>
      <c r="D88" s="506"/>
      <c r="E88" s="506"/>
      <c r="F88" s="546"/>
      <c r="G88" s="506"/>
      <c r="H88" s="506"/>
      <c r="I88" s="506"/>
      <c r="J88" s="506"/>
      <c r="K88" s="506"/>
      <c r="L88" s="506"/>
      <c r="M88" s="506"/>
      <c r="N88" s="506"/>
      <c r="O88" s="506"/>
      <c r="P88" s="506"/>
      <c r="Q88" s="506"/>
    </row>
    <row r="89" spans="2:17" x14ac:dyDescent="0.2">
      <c r="B89" s="506"/>
      <c r="C89" s="506"/>
      <c r="D89" s="506"/>
      <c r="E89" s="506"/>
      <c r="F89" s="546"/>
      <c r="G89" s="506"/>
      <c r="H89" s="506"/>
      <c r="I89" s="506"/>
      <c r="J89" s="506"/>
      <c r="K89" s="506"/>
      <c r="L89" s="506"/>
      <c r="M89" s="506"/>
      <c r="N89" s="506"/>
      <c r="O89" s="506"/>
      <c r="P89" s="506"/>
      <c r="Q89" s="506"/>
    </row>
    <row r="90" spans="2:17" x14ac:dyDescent="0.2">
      <c r="B90" s="506"/>
      <c r="C90" s="506"/>
      <c r="D90" s="506"/>
      <c r="E90" s="506"/>
      <c r="F90" s="546"/>
      <c r="G90" s="506"/>
      <c r="H90" s="506"/>
      <c r="I90" s="506"/>
      <c r="J90" s="506"/>
      <c r="K90" s="506"/>
      <c r="L90" s="506"/>
      <c r="M90" s="506"/>
      <c r="N90" s="506"/>
      <c r="O90" s="506"/>
      <c r="P90" s="506"/>
      <c r="Q90" s="506"/>
    </row>
    <row r="91" spans="2:17" x14ac:dyDescent="0.2">
      <c r="B91" s="506"/>
      <c r="C91" s="506"/>
      <c r="D91" s="506"/>
      <c r="E91" s="506"/>
      <c r="F91" s="546"/>
      <c r="G91" s="506"/>
      <c r="H91" s="506"/>
      <c r="I91" s="506"/>
      <c r="J91" s="506"/>
      <c r="K91" s="506"/>
      <c r="L91" s="506"/>
      <c r="M91" s="506"/>
      <c r="N91" s="506"/>
      <c r="O91" s="506"/>
      <c r="P91" s="506"/>
      <c r="Q91" s="506"/>
    </row>
    <row r="92" spans="2:17" x14ac:dyDescent="0.2">
      <c r="B92" s="506"/>
      <c r="C92" s="506"/>
      <c r="D92" s="506"/>
      <c r="E92" s="506"/>
      <c r="F92" s="546"/>
      <c r="G92" s="506"/>
      <c r="H92" s="506"/>
      <c r="I92" s="506"/>
      <c r="J92" s="506"/>
      <c r="K92" s="506"/>
      <c r="L92" s="506"/>
      <c r="M92" s="506"/>
      <c r="N92" s="506"/>
      <c r="O92" s="506"/>
      <c r="P92" s="506"/>
      <c r="Q92" s="506"/>
    </row>
    <row r="93" spans="2:17" x14ac:dyDescent="0.2">
      <c r="B93" s="506"/>
      <c r="C93" s="506"/>
      <c r="D93" s="506"/>
      <c r="E93" s="506"/>
      <c r="F93" s="546"/>
      <c r="G93" s="506"/>
      <c r="H93" s="506"/>
      <c r="I93" s="506"/>
      <c r="J93" s="506"/>
      <c r="K93" s="506"/>
      <c r="L93" s="506"/>
      <c r="M93" s="506"/>
      <c r="N93" s="506"/>
      <c r="O93" s="506"/>
      <c r="P93" s="506"/>
      <c r="Q93" s="506"/>
    </row>
    <row r="94" spans="2:17" x14ac:dyDescent="0.2">
      <c r="B94" s="506"/>
      <c r="C94" s="506"/>
      <c r="D94" s="506"/>
      <c r="E94" s="506"/>
      <c r="F94" s="546"/>
      <c r="G94" s="506"/>
      <c r="H94" s="506"/>
      <c r="I94" s="506"/>
      <c r="J94" s="506"/>
      <c r="K94" s="506"/>
      <c r="L94" s="506"/>
      <c r="M94" s="506"/>
      <c r="N94" s="506"/>
      <c r="O94" s="506"/>
      <c r="P94" s="506"/>
      <c r="Q94" s="506"/>
    </row>
    <row r="95" spans="2:17" x14ac:dyDescent="0.2">
      <c r="B95" s="506"/>
      <c r="C95" s="506"/>
      <c r="D95" s="506"/>
      <c r="E95" s="506"/>
      <c r="F95" s="546"/>
      <c r="G95" s="506"/>
      <c r="H95" s="506"/>
      <c r="I95" s="506"/>
      <c r="J95" s="506"/>
      <c r="K95" s="506"/>
      <c r="L95" s="506"/>
      <c r="M95" s="506"/>
      <c r="N95" s="506"/>
      <c r="O95" s="506"/>
      <c r="P95" s="506"/>
      <c r="Q95" s="506"/>
    </row>
    <row r="96" spans="2:17" x14ac:dyDescent="0.2">
      <c r="B96" s="506"/>
      <c r="C96" s="506"/>
      <c r="D96" s="506"/>
      <c r="E96" s="506"/>
      <c r="F96" s="546"/>
      <c r="G96" s="506"/>
      <c r="H96" s="506"/>
      <c r="I96" s="506"/>
      <c r="J96" s="506"/>
      <c r="K96" s="506"/>
      <c r="L96" s="506"/>
      <c r="M96" s="506"/>
      <c r="N96" s="506"/>
      <c r="O96" s="506"/>
      <c r="P96" s="506"/>
      <c r="Q96" s="506"/>
    </row>
    <row r="97" spans="2:17" x14ac:dyDescent="0.2">
      <c r="B97" s="506"/>
      <c r="C97" s="506"/>
      <c r="D97" s="506"/>
      <c r="E97" s="506"/>
      <c r="F97" s="546"/>
      <c r="G97" s="506"/>
      <c r="H97" s="506"/>
      <c r="I97" s="506"/>
      <c r="J97" s="506"/>
      <c r="K97" s="506"/>
      <c r="L97" s="506"/>
      <c r="M97" s="506"/>
      <c r="N97" s="506"/>
      <c r="O97" s="506"/>
      <c r="P97" s="506"/>
      <c r="Q97" s="506"/>
    </row>
    <row r="98" spans="2:17" x14ac:dyDescent="0.2">
      <c r="B98" s="506"/>
      <c r="C98" s="506"/>
      <c r="D98" s="506"/>
      <c r="E98" s="506"/>
      <c r="F98" s="546"/>
      <c r="G98" s="506"/>
      <c r="H98" s="506"/>
      <c r="I98" s="506"/>
      <c r="J98" s="506"/>
      <c r="K98" s="506"/>
      <c r="L98" s="506"/>
      <c r="M98" s="506"/>
      <c r="N98" s="506"/>
      <c r="O98" s="506"/>
      <c r="P98" s="506"/>
      <c r="Q98" s="506"/>
    </row>
    <row r="99" spans="2:17" x14ac:dyDescent="0.2">
      <c r="B99" s="506"/>
      <c r="C99" s="506"/>
      <c r="D99" s="506"/>
      <c r="E99" s="506"/>
      <c r="F99" s="546"/>
      <c r="G99" s="506"/>
      <c r="H99" s="506"/>
      <c r="I99" s="506"/>
      <c r="J99" s="506"/>
      <c r="K99" s="506"/>
      <c r="L99" s="506"/>
      <c r="M99" s="506"/>
      <c r="N99" s="506"/>
      <c r="O99" s="506"/>
      <c r="P99" s="506"/>
      <c r="Q99" s="506"/>
    </row>
    <row r="100" spans="2:17" x14ac:dyDescent="0.2">
      <c r="B100" s="506"/>
      <c r="C100" s="506"/>
      <c r="D100" s="506"/>
      <c r="E100" s="506"/>
      <c r="F100" s="546"/>
      <c r="G100" s="506"/>
      <c r="H100" s="506"/>
      <c r="I100" s="506"/>
      <c r="J100" s="506"/>
      <c r="K100" s="506"/>
      <c r="L100" s="506"/>
      <c r="M100" s="506"/>
      <c r="N100" s="506"/>
      <c r="O100" s="506"/>
      <c r="P100" s="506"/>
      <c r="Q100" s="506"/>
    </row>
    <row r="101" spans="2:17" x14ac:dyDescent="0.2">
      <c r="B101" s="506"/>
      <c r="C101" s="506"/>
      <c r="D101" s="506"/>
      <c r="E101" s="506"/>
      <c r="F101" s="546"/>
      <c r="G101" s="506"/>
      <c r="H101" s="506"/>
      <c r="I101" s="506"/>
      <c r="J101" s="506"/>
      <c r="K101" s="506"/>
      <c r="L101" s="506"/>
      <c r="M101" s="506"/>
      <c r="N101" s="506"/>
      <c r="O101" s="506"/>
      <c r="P101" s="506"/>
      <c r="Q101" s="506"/>
    </row>
    <row r="102" spans="2:17" x14ac:dyDescent="0.2">
      <c r="B102" s="506"/>
      <c r="C102" s="506"/>
      <c r="D102" s="506"/>
      <c r="E102" s="506"/>
      <c r="F102" s="546"/>
      <c r="G102" s="506"/>
      <c r="H102" s="506"/>
      <c r="I102" s="506"/>
      <c r="J102" s="506"/>
      <c r="K102" s="506"/>
      <c r="L102" s="506"/>
      <c r="M102" s="506"/>
      <c r="N102" s="506"/>
      <c r="O102" s="506"/>
      <c r="P102" s="506"/>
      <c r="Q102" s="506"/>
    </row>
    <row r="103" spans="2:17" x14ac:dyDescent="0.2">
      <c r="B103" s="506"/>
      <c r="C103" s="506"/>
      <c r="D103" s="506"/>
      <c r="E103" s="506"/>
      <c r="F103" s="546"/>
      <c r="G103" s="506"/>
      <c r="H103" s="506"/>
      <c r="I103" s="506"/>
      <c r="J103" s="506"/>
      <c r="K103" s="506"/>
      <c r="L103" s="506"/>
      <c r="M103" s="506"/>
      <c r="N103" s="506"/>
      <c r="O103" s="506"/>
      <c r="P103" s="506"/>
      <c r="Q103" s="506"/>
    </row>
    <row r="104" spans="2:17" x14ac:dyDescent="0.2">
      <c r="B104" s="506"/>
      <c r="C104" s="506"/>
      <c r="D104" s="506"/>
      <c r="E104" s="506"/>
      <c r="F104" s="546"/>
      <c r="G104" s="506"/>
      <c r="H104" s="506"/>
      <c r="I104" s="506"/>
      <c r="J104" s="506"/>
      <c r="K104" s="506"/>
      <c r="L104" s="506"/>
      <c r="M104" s="506"/>
      <c r="N104" s="506"/>
      <c r="O104" s="506"/>
      <c r="P104" s="506"/>
      <c r="Q104" s="506"/>
    </row>
    <row r="105" spans="2:17" x14ac:dyDescent="0.2">
      <c r="B105" s="506"/>
      <c r="C105" s="506"/>
      <c r="D105" s="506"/>
      <c r="E105" s="506"/>
      <c r="F105" s="546"/>
      <c r="G105" s="506"/>
      <c r="H105" s="506"/>
      <c r="I105" s="506"/>
      <c r="J105" s="506"/>
      <c r="K105" s="506"/>
      <c r="L105" s="506"/>
      <c r="M105" s="506"/>
      <c r="N105" s="506"/>
      <c r="O105" s="506"/>
      <c r="P105" s="506"/>
      <c r="Q105" s="506"/>
    </row>
    <row r="106" spans="2:17" x14ac:dyDescent="0.2">
      <c r="B106" s="506"/>
      <c r="C106" s="506"/>
      <c r="D106" s="506"/>
      <c r="E106" s="506"/>
      <c r="F106" s="546"/>
      <c r="G106" s="506"/>
      <c r="H106" s="506"/>
      <c r="I106" s="506"/>
      <c r="J106" s="506"/>
      <c r="K106" s="506"/>
      <c r="L106" s="506"/>
      <c r="M106" s="506"/>
      <c r="N106" s="506"/>
      <c r="O106" s="506"/>
      <c r="P106" s="506"/>
      <c r="Q106" s="506"/>
    </row>
    <row r="107" spans="2:17" x14ac:dyDescent="0.2">
      <c r="B107" s="506"/>
      <c r="C107" s="506"/>
      <c r="D107" s="506"/>
      <c r="E107" s="506"/>
      <c r="F107" s="546"/>
      <c r="G107" s="506"/>
      <c r="H107" s="506"/>
      <c r="I107" s="506"/>
      <c r="J107" s="506"/>
      <c r="K107" s="506"/>
      <c r="L107" s="506"/>
      <c r="M107" s="506"/>
      <c r="N107" s="506"/>
      <c r="O107" s="506"/>
      <c r="P107" s="506"/>
      <c r="Q107" s="506"/>
    </row>
    <row r="108" spans="2:17" x14ac:dyDescent="0.2">
      <c r="B108" s="506"/>
      <c r="C108" s="506"/>
      <c r="D108" s="506"/>
      <c r="E108" s="506"/>
      <c r="F108" s="546"/>
      <c r="G108" s="506"/>
      <c r="H108" s="506"/>
      <c r="I108" s="506"/>
      <c r="J108" s="506"/>
      <c r="K108" s="506"/>
      <c r="L108" s="506"/>
      <c r="M108" s="506"/>
      <c r="N108" s="506"/>
      <c r="O108" s="506"/>
      <c r="P108" s="506"/>
      <c r="Q108" s="506"/>
    </row>
    <row r="109" spans="2:17" x14ac:dyDescent="0.2">
      <c r="B109" s="506"/>
      <c r="C109" s="506"/>
      <c r="D109" s="506"/>
      <c r="E109" s="506"/>
      <c r="F109" s="546"/>
      <c r="G109" s="506"/>
      <c r="H109" s="506"/>
      <c r="I109" s="506"/>
      <c r="J109" s="506"/>
      <c r="K109" s="506"/>
      <c r="L109" s="506"/>
      <c r="M109" s="506"/>
      <c r="N109" s="506"/>
      <c r="O109" s="506"/>
      <c r="P109" s="506"/>
      <c r="Q109" s="506"/>
    </row>
    <row r="110" spans="2:17" x14ac:dyDescent="0.2">
      <c r="B110" s="506"/>
      <c r="C110" s="506"/>
      <c r="D110" s="506"/>
      <c r="E110" s="506"/>
      <c r="F110" s="546"/>
      <c r="G110" s="506"/>
      <c r="H110" s="506"/>
      <c r="I110" s="506"/>
      <c r="J110" s="506"/>
      <c r="K110" s="506"/>
      <c r="L110" s="506"/>
      <c r="M110" s="506"/>
      <c r="N110" s="506"/>
      <c r="O110" s="506"/>
      <c r="P110" s="506"/>
      <c r="Q110" s="506"/>
    </row>
    <row r="111" spans="2:17" x14ac:dyDescent="0.2">
      <c r="B111" s="506"/>
      <c r="C111" s="506"/>
      <c r="D111" s="506"/>
      <c r="E111" s="506"/>
      <c r="F111" s="546"/>
      <c r="G111" s="506"/>
      <c r="H111" s="506"/>
      <c r="I111" s="506"/>
      <c r="J111" s="506"/>
      <c r="K111" s="506"/>
      <c r="L111" s="506"/>
      <c r="M111" s="506"/>
      <c r="N111" s="506"/>
      <c r="O111" s="506"/>
      <c r="P111" s="506"/>
      <c r="Q111" s="506"/>
    </row>
    <row r="112" spans="2:17" x14ac:dyDescent="0.2">
      <c r="B112" s="506"/>
      <c r="C112" s="506"/>
      <c r="D112" s="506"/>
      <c r="E112" s="506"/>
      <c r="F112" s="546"/>
      <c r="G112" s="506"/>
      <c r="H112" s="506"/>
      <c r="I112" s="506"/>
      <c r="J112" s="506"/>
      <c r="K112" s="506"/>
      <c r="L112" s="506"/>
      <c r="M112" s="506"/>
      <c r="N112" s="506"/>
      <c r="O112" s="506"/>
      <c r="P112" s="506"/>
      <c r="Q112" s="506"/>
    </row>
    <row r="113" spans="2:17" x14ac:dyDescent="0.2">
      <c r="B113" s="506"/>
      <c r="C113" s="506"/>
      <c r="D113" s="506"/>
      <c r="E113" s="506"/>
      <c r="F113" s="546"/>
      <c r="G113" s="506"/>
      <c r="H113" s="506"/>
      <c r="I113" s="506"/>
      <c r="J113" s="506"/>
      <c r="K113" s="506"/>
      <c r="L113" s="506"/>
      <c r="M113" s="506"/>
      <c r="N113" s="506"/>
      <c r="O113" s="506"/>
      <c r="P113" s="506"/>
      <c r="Q113" s="506"/>
    </row>
    <row r="114" spans="2:17" x14ac:dyDescent="0.2">
      <c r="B114" s="506"/>
      <c r="C114" s="506"/>
      <c r="D114" s="506"/>
      <c r="E114" s="506"/>
      <c r="F114" s="546"/>
      <c r="G114" s="506"/>
      <c r="H114" s="506"/>
      <c r="I114" s="506"/>
      <c r="J114" s="506"/>
      <c r="K114" s="506"/>
      <c r="L114" s="506"/>
      <c r="M114" s="506"/>
      <c r="N114" s="506"/>
      <c r="O114" s="506"/>
      <c r="P114" s="506"/>
      <c r="Q114" s="506"/>
    </row>
    <row r="115" spans="2:17" x14ac:dyDescent="0.2">
      <c r="B115" s="506"/>
      <c r="C115" s="506"/>
      <c r="D115" s="506"/>
      <c r="E115" s="506"/>
      <c r="F115" s="546"/>
      <c r="G115" s="506"/>
      <c r="H115" s="506"/>
      <c r="I115" s="506"/>
      <c r="J115" s="506"/>
      <c r="K115" s="506"/>
      <c r="L115" s="506"/>
      <c r="M115" s="506"/>
      <c r="N115" s="506"/>
      <c r="O115" s="506"/>
      <c r="P115" s="506"/>
      <c r="Q115" s="506"/>
    </row>
    <row r="116" spans="2:17" x14ac:dyDescent="0.2">
      <c r="B116" s="506"/>
      <c r="C116" s="506"/>
      <c r="D116" s="506"/>
      <c r="E116" s="506"/>
      <c r="F116" s="546"/>
      <c r="G116" s="506"/>
      <c r="H116" s="506"/>
      <c r="I116" s="506"/>
      <c r="J116" s="506"/>
      <c r="K116" s="506"/>
      <c r="L116" s="506"/>
      <c r="M116" s="506"/>
      <c r="N116" s="506"/>
      <c r="O116" s="506"/>
      <c r="P116" s="506"/>
      <c r="Q116" s="506"/>
    </row>
    <row r="117" spans="2:17" x14ac:dyDescent="0.2">
      <c r="B117" s="506"/>
      <c r="C117" s="506"/>
      <c r="D117" s="506"/>
      <c r="E117" s="506"/>
      <c r="F117" s="546"/>
      <c r="G117" s="506"/>
      <c r="H117" s="506"/>
      <c r="I117" s="506"/>
      <c r="J117" s="506"/>
      <c r="K117" s="506"/>
      <c r="L117" s="506"/>
      <c r="M117" s="506"/>
      <c r="N117" s="506"/>
      <c r="O117" s="506"/>
      <c r="P117" s="506"/>
      <c r="Q117" s="506"/>
    </row>
    <row r="118" spans="2:17" x14ac:dyDescent="0.2">
      <c r="B118" s="506"/>
      <c r="C118" s="506"/>
      <c r="D118" s="506"/>
      <c r="E118" s="506"/>
      <c r="F118" s="546"/>
      <c r="G118" s="506"/>
      <c r="H118" s="506"/>
      <c r="I118" s="506"/>
      <c r="J118" s="506"/>
      <c r="K118" s="506"/>
      <c r="L118" s="506"/>
      <c r="M118" s="506"/>
      <c r="N118" s="506"/>
      <c r="O118" s="506"/>
      <c r="P118" s="506"/>
      <c r="Q118" s="506"/>
    </row>
    <row r="119" spans="2:17" x14ac:dyDescent="0.2">
      <c r="B119" s="506"/>
      <c r="C119" s="506"/>
      <c r="D119" s="506"/>
      <c r="E119" s="506"/>
      <c r="F119" s="546"/>
      <c r="G119" s="506"/>
      <c r="H119" s="506"/>
      <c r="I119" s="506"/>
      <c r="J119" s="506"/>
      <c r="K119" s="506"/>
      <c r="L119" s="506"/>
      <c r="M119" s="506"/>
      <c r="N119" s="506"/>
      <c r="O119" s="506"/>
      <c r="P119" s="506"/>
      <c r="Q119" s="506"/>
    </row>
    <row r="120" spans="2:17" x14ac:dyDescent="0.2">
      <c r="B120" s="506"/>
      <c r="C120" s="506"/>
      <c r="D120" s="506"/>
      <c r="E120" s="506"/>
      <c r="F120" s="546"/>
      <c r="G120" s="506"/>
      <c r="H120" s="506"/>
      <c r="I120" s="506"/>
      <c r="J120" s="506"/>
      <c r="K120" s="506"/>
      <c r="L120" s="506"/>
      <c r="M120" s="506"/>
      <c r="N120" s="506"/>
      <c r="O120" s="506"/>
      <c r="P120" s="506"/>
      <c r="Q120" s="506"/>
    </row>
    <row r="121" spans="2:17" x14ac:dyDescent="0.2">
      <c r="B121" s="506"/>
      <c r="C121" s="506"/>
      <c r="D121" s="506"/>
      <c r="E121" s="506"/>
      <c r="F121" s="546"/>
      <c r="G121" s="506"/>
      <c r="H121" s="506"/>
      <c r="I121" s="506"/>
      <c r="J121" s="506"/>
      <c r="K121" s="506"/>
      <c r="L121" s="506"/>
      <c r="M121" s="506"/>
      <c r="N121" s="506"/>
      <c r="O121" s="506"/>
      <c r="P121" s="506"/>
      <c r="Q121" s="506"/>
    </row>
    <row r="122" spans="2:17" x14ac:dyDescent="0.2">
      <c r="B122" s="497"/>
      <c r="C122" s="497"/>
      <c r="D122" s="497"/>
      <c r="E122" s="497"/>
      <c r="F122" s="550"/>
      <c r="G122" s="497"/>
      <c r="H122" s="497"/>
      <c r="I122" s="497"/>
      <c r="J122" s="497"/>
      <c r="K122" s="497"/>
      <c r="L122" s="497"/>
      <c r="M122" s="497"/>
      <c r="N122" s="497"/>
      <c r="O122" s="497"/>
      <c r="P122" s="497"/>
      <c r="Q122" s="497"/>
    </row>
    <row r="123" spans="2:17" x14ac:dyDescent="0.2">
      <c r="B123" s="497"/>
      <c r="C123" s="497"/>
      <c r="D123" s="497"/>
      <c r="E123" s="497"/>
      <c r="F123" s="550"/>
      <c r="G123" s="497"/>
      <c r="H123" s="497"/>
      <c r="I123" s="497"/>
      <c r="J123" s="497"/>
      <c r="K123" s="497"/>
      <c r="L123" s="497"/>
      <c r="M123" s="497"/>
      <c r="N123" s="497"/>
      <c r="O123" s="497"/>
      <c r="P123" s="497"/>
      <c r="Q123" s="497"/>
    </row>
    <row r="124" spans="2:17" x14ac:dyDescent="0.2">
      <c r="B124" s="497"/>
      <c r="C124" s="497"/>
      <c r="D124" s="497"/>
      <c r="E124" s="497"/>
      <c r="F124" s="550"/>
      <c r="G124" s="497"/>
      <c r="H124" s="497"/>
      <c r="I124" s="497"/>
      <c r="J124" s="497"/>
      <c r="K124" s="497"/>
      <c r="L124" s="497"/>
      <c r="M124" s="497"/>
      <c r="N124" s="497"/>
      <c r="O124" s="497"/>
      <c r="P124" s="497"/>
      <c r="Q124" s="497"/>
    </row>
    <row r="125" spans="2:17" x14ac:dyDescent="0.2">
      <c r="B125" s="497"/>
      <c r="C125" s="497"/>
      <c r="D125" s="497"/>
      <c r="E125" s="497"/>
      <c r="F125" s="550"/>
      <c r="G125" s="497"/>
      <c r="H125" s="497"/>
      <c r="I125" s="497"/>
      <c r="J125" s="497"/>
      <c r="K125" s="497"/>
      <c r="L125" s="497"/>
      <c r="M125" s="497"/>
      <c r="N125" s="497"/>
      <c r="O125" s="497"/>
      <c r="P125" s="497"/>
      <c r="Q125" s="497"/>
    </row>
  </sheetData>
  <sheetProtection algorithmName="SHA-512" hashValue="OMp8iaBwvgwVqgViBsXP22nRxNTs+7GKSdDxTJKiQfHXwvX/QzmYYrGXfUZhIdVxirYQIKtJecL6DAKcr+RnvA==" saltValue="GM+nhPBFilqqrGA1MHYBDg==" spinCount="100000" sheet="1" objects="1" scenarios="1"/>
  <customSheetViews>
    <customSheetView guid="{C8C7977F-B6BF-432B-A1A7-559450D521AF}" scale="90">
      <selection activeCell="A2" sqref="A2"/>
      <pageMargins left="0.7" right="0.7" top="0.75" bottom="0.75" header="0.3" footer="0.3"/>
    </customSheetView>
  </customSheetViews>
  <mergeCells count="29">
    <mergeCell ref="C57:E58"/>
    <mergeCell ref="F57:F58"/>
    <mergeCell ref="B66:E67"/>
    <mergeCell ref="F66:F67"/>
    <mergeCell ref="F49:F50"/>
    <mergeCell ref="C49:E50"/>
    <mergeCell ref="C51:E53"/>
    <mergeCell ref="C54:E55"/>
    <mergeCell ref="F51:F53"/>
    <mergeCell ref="F54:F55"/>
    <mergeCell ref="B39:E40"/>
    <mergeCell ref="F39:F40"/>
    <mergeCell ref="B1:L1"/>
    <mergeCell ref="B6:E7"/>
    <mergeCell ref="F6:F7"/>
    <mergeCell ref="G6:J7"/>
    <mergeCell ref="K6:N7"/>
    <mergeCell ref="F14:F16"/>
    <mergeCell ref="B29:E30"/>
    <mergeCell ref="B26:E27"/>
    <mergeCell ref="F26:F27"/>
    <mergeCell ref="F29:F30"/>
    <mergeCell ref="C15:E16"/>
    <mergeCell ref="P39:P40"/>
    <mergeCell ref="O6:O7"/>
    <mergeCell ref="P6:P7"/>
    <mergeCell ref="G39:J40"/>
    <mergeCell ref="K39:N40"/>
    <mergeCell ref="O39:O40"/>
  </mergeCells>
  <conditionalFormatting sqref="G11:P35 G44:P74 G77:P79">
    <cfRule type="expression" dxfId="56" priority="32" stopIfTrue="1">
      <formula>$O$2="ex-ante"</formula>
    </cfRule>
  </conditionalFormatting>
  <pageMargins left="0.70866141732283472" right="0.70866141732283472" top="0.74803149606299213" bottom="0.74803149606299213" header="0.31496062992125984" footer="0.31496062992125984"/>
  <pageSetup paperSize="8" scale="54" orientation="landscape" r:id="rId1"/>
  <colBreaks count="1" manualBreakCount="1">
    <brk id="16" max="121" man="1"/>
  </colBreaks>
  <ignoredErrors>
    <ignoredError sqref="P46:P48 P13 P17:P18"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4">
    <pageSetUpPr fitToPage="1"/>
  </sheetPr>
  <dimension ref="A1:H879"/>
  <sheetViews>
    <sheetView zoomScale="90" zoomScaleNormal="90" workbookViewId="0">
      <selection sqref="A1:E1"/>
    </sheetView>
  </sheetViews>
  <sheetFormatPr defaultColWidth="9.28515625" defaultRowHeight="12.75" x14ac:dyDescent="0.2"/>
  <cols>
    <col min="1" max="1" width="48" style="227" customWidth="1"/>
    <col min="2" max="3" width="25.7109375" style="227" customWidth="1"/>
    <col min="4" max="5" width="28.28515625" style="227" customWidth="1"/>
    <col min="6" max="27" width="9.28515625" style="227"/>
    <col min="28" max="28" width="13.7109375" style="227" customWidth="1"/>
    <col min="29" max="16384" width="9.28515625" style="227"/>
  </cols>
  <sheetData>
    <row r="1" spans="1:8" s="25" customFormat="1" ht="21.6" customHeight="1" thickBot="1" x14ac:dyDescent="0.25">
      <c r="A1" s="969" t="s">
        <v>239</v>
      </c>
      <c r="B1" s="970"/>
      <c r="C1" s="970"/>
      <c r="D1" s="970"/>
      <c r="E1" s="971"/>
      <c r="F1" s="96"/>
      <c r="G1" s="96"/>
      <c r="H1" s="96"/>
    </row>
    <row r="2" spans="1:8" s="25" customFormat="1" ht="13.5" thickBot="1" x14ac:dyDescent="0.25"/>
    <row r="3" spans="1:8" s="25" customFormat="1" ht="13.5" thickBot="1" x14ac:dyDescent="0.25">
      <c r="A3" s="99" t="s">
        <v>12</v>
      </c>
      <c r="C3" s="99" t="s">
        <v>13</v>
      </c>
      <c r="D3" s="226">
        <f>TITELBLAD!F13</f>
        <v>2025</v>
      </c>
    </row>
    <row r="4" spans="1:8" s="25" customFormat="1" ht="13.5" thickBot="1" x14ac:dyDescent="0.25">
      <c r="C4" s="99" t="s">
        <v>14</v>
      </c>
      <c r="D4" s="226">
        <f>TITELBLAD!F14</f>
        <v>2028</v>
      </c>
    </row>
    <row r="5" spans="1:8" s="25" customFormat="1" ht="13.5" thickBot="1" x14ac:dyDescent="0.25"/>
    <row r="6" spans="1:8" s="25" customFormat="1" ht="13.5" thickBot="1" x14ac:dyDescent="0.25">
      <c r="A6" s="124" t="s">
        <v>83</v>
      </c>
      <c r="D6" s="226">
        <f>TITELBLAD!F16</f>
        <v>2025</v>
      </c>
      <c r="E6" s="226" t="str">
        <f>+TITELBLAD!G16</f>
        <v>ex-post</v>
      </c>
    </row>
    <row r="7" spans="1:8" s="25" customFormat="1" x14ac:dyDescent="0.2"/>
    <row r="8" spans="1:8" s="25" customFormat="1" ht="13.5" thickBot="1" x14ac:dyDescent="0.25">
      <c r="A8" s="124" t="s">
        <v>15</v>
      </c>
    </row>
    <row r="9" spans="1:8" s="25" customFormat="1" ht="13.5" thickBot="1" x14ac:dyDescent="0.25">
      <c r="A9" s="985" t="str">
        <f>TITELBLAD!D7</f>
        <v>NAAM DNB</v>
      </c>
      <c r="B9" s="986"/>
      <c r="C9" s="986"/>
      <c r="D9" s="987"/>
    </row>
    <row r="10" spans="1:8" s="25" customFormat="1" x14ac:dyDescent="0.2"/>
    <row r="11" spans="1:8" s="25" customFormat="1" ht="13.5" thickBot="1" x14ac:dyDescent="0.25">
      <c r="A11" s="124" t="s">
        <v>139</v>
      </c>
    </row>
    <row r="12" spans="1:8" s="25" customFormat="1" ht="13.5" thickBot="1" x14ac:dyDescent="0.25">
      <c r="A12" s="985" t="str">
        <f>TITELBLAD!D10</f>
        <v>elektriciteit</v>
      </c>
      <c r="B12" s="986"/>
      <c r="C12" s="986"/>
      <c r="D12" s="987"/>
    </row>
    <row r="13" spans="1:8" s="25" customFormat="1" x14ac:dyDescent="0.2"/>
    <row r="14" spans="1:8" s="25" customFormat="1" x14ac:dyDescent="0.2">
      <c r="A14" s="124" t="s">
        <v>106</v>
      </c>
    </row>
    <row r="15" spans="1:8" s="25" customFormat="1" ht="13.5" thickBot="1" x14ac:dyDescent="0.25">
      <c r="A15" s="124"/>
    </row>
    <row r="16" spans="1:8" s="25" customFormat="1" ht="61.15" customHeight="1" thickBot="1" x14ac:dyDescent="0.25">
      <c r="A16" s="990"/>
      <c r="B16" s="985" t="s">
        <v>144</v>
      </c>
      <c r="C16" s="987"/>
      <c r="D16" s="255" t="str">
        <f>+'T3'!B230</f>
        <v>Totale werkelijke ontvangsten uit periodieke distributienettarieven voor exogene kosten</v>
      </c>
      <c r="E16" s="255" t="s">
        <v>287</v>
      </c>
    </row>
    <row r="17" spans="1:6" s="25" customFormat="1" ht="13.5" thickBot="1" x14ac:dyDescent="0.25">
      <c r="A17" s="991"/>
      <c r="B17" s="256" t="s">
        <v>0</v>
      </c>
      <c r="C17" s="257" t="s">
        <v>1</v>
      </c>
      <c r="D17" s="988">
        <f>+D6</f>
        <v>2025</v>
      </c>
      <c r="E17" s="988">
        <f>+D6</f>
        <v>2025</v>
      </c>
    </row>
    <row r="18" spans="1:6" s="25" customFormat="1" ht="13.5" thickBot="1" x14ac:dyDescent="0.25">
      <c r="A18" s="277" t="s">
        <v>17</v>
      </c>
      <c r="B18" s="269">
        <f>D6</f>
        <v>2025</v>
      </c>
      <c r="C18" s="270">
        <f>D6</f>
        <v>2025</v>
      </c>
      <c r="D18" s="989"/>
      <c r="E18" s="989"/>
    </row>
    <row r="19" spans="1:6" s="25" customFormat="1" ht="29.1" customHeight="1" x14ac:dyDescent="0.2">
      <c r="A19" s="276" t="s">
        <v>257</v>
      </c>
      <c r="B19" s="266">
        <f>+'T3'!D220</f>
        <v>0</v>
      </c>
      <c r="C19" s="267">
        <f>+'T3'!E220</f>
        <v>0</v>
      </c>
      <c r="D19" s="268">
        <f>+'T3'!E231</f>
        <v>0</v>
      </c>
      <c r="E19" s="268">
        <f>+'T3'!E239</f>
        <v>0</v>
      </c>
    </row>
    <row r="20" spans="1:6" s="25" customFormat="1" ht="29.1" customHeight="1" x14ac:dyDescent="0.2">
      <c r="A20" s="271" t="s">
        <v>254</v>
      </c>
      <c r="B20" s="258">
        <f>+'T3'!D221</f>
        <v>0</v>
      </c>
      <c r="C20" s="259">
        <f>+'T3'!E221</f>
        <v>0</v>
      </c>
      <c r="D20" s="263">
        <f>+'T3'!E232</f>
        <v>0</v>
      </c>
      <c r="E20" s="263">
        <f>+'T3'!E240</f>
        <v>0</v>
      </c>
    </row>
    <row r="21" spans="1:6" s="25" customFormat="1" ht="29.1" customHeight="1" x14ac:dyDescent="0.2">
      <c r="A21" s="271" t="s">
        <v>242</v>
      </c>
      <c r="B21" s="258">
        <f>+'T3'!D222</f>
        <v>0</v>
      </c>
      <c r="C21" s="259">
        <f>+'T3'!E222</f>
        <v>0</v>
      </c>
      <c r="D21" s="263">
        <f>+'T3'!E233</f>
        <v>0</v>
      </c>
      <c r="E21" s="263">
        <f>+'T3'!E241</f>
        <v>0</v>
      </c>
    </row>
    <row r="22" spans="1:6" s="25" customFormat="1" ht="29.1" customHeight="1" x14ac:dyDescent="0.2">
      <c r="A22" s="271" t="s">
        <v>243</v>
      </c>
      <c r="B22" s="258">
        <f>+'T3'!D223</f>
        <v>0</v>
      </c>
      <c r="C22" s="259">
        <f>+'T3'!E223</f>
        <v>0</v>
      </c>
      <c r="D22" s="263">
        <f>+'T3'!E234</f>
        <v>0</v>
      </c>
      <c r="E22" s="263">
        <f>+'T3'!E242</f>
        <v>0</v>
      </c>
    </row>
    <row r="23" spans="1:6" s="25" customFormat="1" ht="29.1" customHeight="1" x14ac:dyDescent="0.2">
      <c r="A23" s="272" t="s">
        <v>336</v>
      </c>
      <c r="B23" s="258">
        <f>+'T3'!D224</f>
        <v>0</v>
      </c>
      <c r="C23" s="259">
        <f>+'T3'!E224</f>
        <v>0</v>
      </c>
      <c r="D23" s="263">
        <f>+'T3'!E235</f>
        <v>0</v>
      </c>
      <c r="E23" s="263">
        <f>+'T3'!E243</f>
        <v>0</v>
      </c>
    </row>
    <row r="24" spans="1:6" s="25" customFormat="1" ht="29.1" customHeight="1" x14ac:dyDescent="0.2">
      <c r="A24" s="273" t="s">
        <v>244</v>
      </c>
      <c r="B24" s="258">
        <f>+'T3'!D225</f>
        <v>0</v>
      </c>
      <c r="C24" s="259">
        <f>+'T3'!E225</f>
        <v>0</v>
      </c>
      <c r="D24" s="263">
        <f>+'T3'!E236</f>
        <v>0</v>
      </c>
      <c r="E24" s="263">
        <f>+'T3'!E244</f>
        <v>0</v>
      </c>
    </row>
    <row r="25" spans="1:6" s="25" customFormat="1" x14ac:dyDescent="0.2">
      <c r="A25" s="274"/>
      <c r="B25" s="260"/>
      <c r="C25" s="259"/>
      <c r="D25" s="264"/>
      <c r="E25" s="263"/>
    </row>
    <row r="26" spans="1:6" s="25" customFormat="1" ht="29.1" customHeight="1" thickBot="1" x14ac:dyDescent="0.25">
      <c r="A26" s="275" t="s">
        <v>20</v>
      </c>
      <c r="B26" s="261">
        <f>+SUM(B19:B24)</f>
        <v>0</v>
      </c>
      <c r="C26" s="262">
        <f>+SUM(C19:C24)</f>
        <v>0</v>
      </c>
      <c r="D26" s="265">
        <f>+SUM(D19:D24)</f>
        <v>0</v>
      </c>
      <c r="E26" s="265">
        <f>+SUM(E19:E24)</f>
        <v>0</v>
      </c>
      <c r="F26" s="52"/>
    </row>
    <row r="27" spans="1:6" s="25" customFormat="1" x14ac:dyDescent="0.2">
      <c r="A27" s="54"/>
      <c r="B27" s="181"/>
      <c r="C27" s="181"/>
      <c r="D27" s="181"/>
      <c r="E27" s="181"/>
    </row>
    <row r="28" spans="1:6" s="25" customFormat="1" x14ac:dyDescent="0.2"/>
    <row r="29" spans="1:6" s="25" customFormat="1" x14ac:dyDescent="0.2"/>
    <row r="30" spans="1:6" s="25" customFormat="1" x14ac:dyDescent="0.2"/>
    <row r="31" spans="1:6" s="25" customFormat="1" x14ac:dyDescent="0.2"/>
    <row r="32" spans="1:6" s="25" customFormat="1" x14ac:dyDescent="0.2"/>
    <row r="33" s="25" customFormat="1" x14ac:dyDescent="0.2"/>
    <row r="34" s="25" customFormat="1" x14ac:dyDescent="0.2"/>
    <row r="35" s="25" customFormat="1" x14ac:dyDescent="0.2"/>
    <row r="36" s="25" customFormat="1" x14ac:dyDescent="0.2"/>
    <row r="37" s="25" customFormat="1" x14ac:dyDescent="0.2"/>
    <row r="38" s="25" customFormat="1" x14ac:dyDescent="0.2"/>
    <row r="39" s="25" customFormat="1" x14ac:dyDescent="0.2"/>
    <row r="40" s="25" customFormat="1" x14ac:dyDescent="0.2"/>
    <row r="41" s="25" customFormat="1" x14ac:dyDescent="0.2"/>
    <row r="42" s="25" customFormat="1" x14ac:dyDescent="0.2"/>
    <row r="43" s="25" customFormat="1" x14ac:dyDescent="0.2"/>
    <row r="44" s="25" customFormat="1" x14ac:dyDescent="0.2"/>
    <row r="45" s="25" customFormat="1" x14ac:dyDescent="0.2"/>
    <row r="46" s="25" customFormat="1" x14ac:dyDescent="0.2"/>
    <row r="47" s="25" customFormat="1" x14ac:dyDescent="0.2"/>
    <row r="48" s="25" customFormat="1" x14ac:dyDescent="0.2"/>
    <row r="49" s="25" customFormat="1" x14ac:dyDescent="0.2"/>
    <row r="50" s="25" customFormat="1" x14ac:dyDescent="0.2"/>
    <row r="51" s="25" customFormat="1" x14ac:dyDescent="0.2"/>
    <row r="52" s="25" customFormat="1" x14ac:dyDescent="0.2"/>
    <row r="53" s="25" customFormat="1" x14ac:dyDescent="0.2"/>
    <row r="54" s="25" customFormat="1" x14ac:dyDescent="0.2"/>
    <row r="55" s="25" customFormat="1" x14ac:dyDescent="0.2"/>
    <row r="56" s="25" customFormat="1" x14ac:dyDescent="0.2"/>
    <row r="57" s="25" customFormat="1" x14ac:dyDescent="0.2"/>
    <row r="58" s="25" customFormat="1" x14ac:dyDescent="0.2"/>
    <row r="59" s="25" customFormat="1" x14ac:dyDescent="0.2"/>
    <row r="60" s="25" customFormat="1" x14ac:dyDescent="0.2"/>
    <row r="61" s="25" customFormat="1" x14ac:dyDescent="0.2"/>
    <row r="62" s="25" customFormat="1" x14ac:dyDescent="0.2"/>
    <row r="63" s="25" customFormat="1" x14ac:dyDescent="0.2"/>
    <row r="64" s="25" customFormat="1" x14ac:dyDescent="0.2"/>
    <row r="65" s="25" customFormat="1" x14ac:dyDescent="0.2"/>
    <row r="66" s="25" customFormat="1" x14ac:dyDescent="0.2"/>
    <row r="67" s="25" customFormat="1" x14ac:dyDescent="0.2"/>
    <row r="68" s="25" customFormat="1" x14ac:dyDescent="0.2"/>
    <row r="69" s="25" customFormat="1" x14ac:dyDescent="0.2"/>
    <row r="70" s="25" customFormat="1" x14ac:dyDescent="0.2"/>
    <row r="71" s="25" customFormat="1" x14ac:dyDescent="0.2"/>
    <row r="72" s="25" customFormat="1" x14ac:dyDescent="0.2"/>
    <row r="73" s="25" customFormat="1" x14ac:dyDescent="0.2"/>
    <row r="74" s="25" customFormat="1" x14ac:dyDescent="0.2"/>
    <row r="75" s="25" customFormat="1" x14ac:dyDescent="0.2"/>
    <row r="76" s="25" customFormat="1" x14ac:dyDescent="0.2"/>
    <row r="77" s="25" customFormat="1" x14ac:dyDescent="0.2"/>
    <row r="78" s="25" customFormat="1" x14ac:dyDescent="0.2"/>
    <row r="79" s="25" customFormat="1" x14ac:dyDescent="0.2"/>
    <row r="80" s="25" customFormat="1" x14ac:dyDescent="0.2"/>
    <row r="81" s="25" customFormat="1" x14ac:dyDescent="0.2"/>
    <row r="82" s="25" customFormat="1" x14ac:dyDescent="0.2"/>
    <row r="83" s="25" customFormat="1" x14ac:dyDescent="0.2"/>
    <row r="84" s="25" customFormat="1" x14ac:dyDescent="0.2"/>
    <row r="85" s="25" customFormat="1" x14ac:dyDescent="0.2"/>
    <row r="86" s="25" customFormat="1" x14ac:dyDescent="0.2"/>
    <row r="87" s="25" customFormat="1" x14ac:dyDescent="0.2"/>
    <row r="88" s="25" customFormat="1" x14ac:dyDescent="0.2"/>
    <row r="89" s="25" customFormat="1" x14ac:dyDescent="0.2"/>
    <row r="90" s="25" customFormat="1" x14ac:dyDescent="0.2"/>
    <row r="91" s="25" customFormat="1" x14ac:dyDescent="0.2"/>
    <row r="92" s="25" customFormat="1" x14ac:dyDescent="0.2"/>
    <row r="93" s="25" customFormat="1" x14ac:dyDescent="0.2"/>
    <row r="94" s="25" customFormat="1" x14ac:dyDescent="0.2"/>
    <row r="95" s="25" customFormat="1" x14ac:dyDescent="0.2"/>
    <row r="96" s="25" customFormat="1" x14ac:dyDescent="0.2"/>
    <row r="97" s="25" customFormat="1" x14ac:dyDescent="0.2"/>
    <row r="98" s="25" customFormat="1" x14ac:dyDescent="0.2"/>
    <row r="99" s="25" customFormat="1" x14ac:dyDescent="0.2"/>
    <row r="100" s="25" customFormat="1" x14ac:dyDescent="0.2"/>
    <row r="101" s="25" customFormat="1" x14ac:dyDescent="0.2"/>
    <row r="102" s="25" customFormat="1" x14ac:dyDescent="0.2"/>
    <row r="103" s="25" customFormat="1" x14ac:dyDescent="0.2"/>
    <row r="104" s="25" customFormat="1" x14ac:dyDescent="0.2"/>
    <row r="105" s="25" customFormat="1" x14ac:dyDescent="0.2"/>
    <row r="106" s="25" customFormat="1" x14ac:dyDescent="0.2"/>
    <row r="107" s="25" customFormat="1" x14ac:dyDescent="0.2"/>
    <row r="108" s="25" customFormat="1" x14ac:dyDescent="0.2"/>
    <row r="109" s="25" customFormat="1" x14ac:dyDescent="0.2"/>
    <row r="110" s="25" customFormat="1" x14ac:dyDescent="0.2"/>
    <row r="111" s="25" customFormat="1" x14ac:dyDescent="0.2"/>
    <row r="112" s="25" customFormat="1" x14ac:dyDescent="0.2"/>
    <row r="113" s="25" customFormat="1" x14ac:dyDescent="0.2"/>
    <row r="114" s="25" customFormat="1" x14ac:dyDescent="0.2"/>
    <row r="115" s="25" customFormat="1" x14ac:dyDescent="0.2"/>
    <row r="116" s="25" customFormat="1" x14ac:dyDescent="0.2"/>
    <row r="117" s="25" customFormat="1" x14ac:dyDescent="0.2"/>
    <row r="118" s="25" customFormat="1" x14ac:dyDescent="0.2"/>
    <row r="119" s="25" customFormat="1" x14ac:dyDescent="0.2"/>
    <row r="120" s="25" customFormat="1" x14ac:dyDescent="0.2"/>
    <row r="121" s="25" customFormat="1" x14ac:dyDescent="0.2"/>
    <row r="122" s="25" customFormat="1" x14ac:dyDescent="0.2"/>
    <row r="123" s="25" customFormat="1" x14ac:dyDescent="0.2"/>
    <row r="124" s="25" customFormat="1" x14ac:dyDescent="0.2"/>
    <row r="125" s="25" customFormat="1" x14ac:dyDescent="0.2"/>
    <row r="126" s="25" customFormat="1" x14ac:dyDescent="0.2"/>
    <row r="127" s="25" customFormat="1" x14ac:dyDescent="0.2"/>
    <row r="128" s="25" customFormat="1" x14ac:dyDescent="0.2"/>
    <row r="129" s="25" customFormat="1" x14ac:dyDescent="0.2"/>
    <row r="130" s="25" customFormat="1" x14ac:dyDescent="0.2"/>
    <row r="131" s="25" customFormat="1" x14ac:dyDescent="0.2"/>
    <row r="132" s="25" customFormat="1" x14ac:dyDescent="0.2"/>
    <row r="133" s="25" customFormat="1" x14ac:dyDescent="0.2"/>
    <row r="134" s="25" customFormat="1" x14ac:dyDescent="0.2"/>
    <row r="135" s="25" customFormat="1" x14ac:dyDescent="0.2"/>
    <row r="136" s="25" customFormat="1" x14ac:dyDescent="0.2"/>
    <row r="137" s="25" customFormat="1" x14ac:dyDescent="0.2"/>
    <row r="138" s="25" customFormat="1" x14ac:dyDescent="0.2"/>
    <row r="139" s="25" customFormat="1" x14ac:dyDescent="0.2"/>
    <row r="140" s="25" customFormat="1" x14ac:dyDescent="0.2"/>
    <row r="141" s="25" customFormat="1" x14ac:dyDescent="0.2"/>
    <row r="142" s="25" customFormat="1" x14ac:dyDescent="0.2"/>
    <row r="143" s="25" customFormat="1" x14ac:dyDescent="0.2"/>
    <row r="144" s="25" customFormat="1" x14ac:dyDescent="0.2"/>
    <row r="145" s="25" customFormat="1" x14ac:dyDescent="0.2"/>
    <row r="146" s="25" customFormat="1" x14ac:dyDescent="0.2"/>
    <row r="147" s="25" customFormat="1" x14ac:dyDescent="0.2"/>
    <row r="148" s="25" customFormat="1" x14ac:dyDescent="0.2"/>
    <row r="149" s="25" customFormat="1" x14ac:dyDescent="0.2"/>
    <row r="150" s="25" customFormat="1" x14ac:dyDescent="0.2"/>
    <row r="151" s="25" customFormat="1" x14ac:dyDescent="0.2"/>
    <row r="152" s="25" customFormat="1" x14ac:dyDescent="0.2"/>
    <row r="153" s="25" customFormat="1" x14ac:dyDescent="0.2"/>
    <row r="154" s="25" customFormat="1" x14ac:dyDescent="0.2"/>
    <row r="155" s="25" customFormat="1" x14ac:dyDescent="0.2"/>
    <row r="156" s="25" customFormat="1" x14ac:dyDescent="0.2"/>
    <row r="157" s="25" customFormat="1" x14ac:dyDescent="0.2"/>
    <row r="158" s="25" customFormat="1" x14ac:dyDescent="0.2"/>
    <row r="159" s="25" customFormat="1" x14ac:dyDescent="0.2"/>
    <row r="160" s="25" customFormat="1" x14ac:dyDescent="0.2"/>
    <row r="161" s="25" customFormat="1" x14ac:dyDescent="0.2"/>
    <row r="162" s="25" customFormat="1" x14ac:dyDescent="0.2"/>
    <row r="163" s="25" customFormat="1" x14ac:dyDescent="0.2"/>
    <row r="164" s="25" customFormat="1" x14ac:dyDescent="0.2"/>
    <row r="165" s="25" customFormat="1" x14ac:dyDescent="0.2"/>
    <row r="166" s="25" customFormat="1" x14ac:dyDescent="0.2"/>
    <row r="167" s="25" customFormat="1" x14ac:dyDescent="0.2"/>
    <row r="168" s="25" customFormat="1" x14ac:dyDescent="0.2"/>
    <row r="169" s="25" customFormat="1" x14ac:dyDescent="0.2"/>
    <row r="170" s="25" customFormat="1" x14ac:dyDescent="0.2"/>
    <row r="171" s="25" customFormat="1" x14ac:dyDescent="0.2"/>
    <row r="172" s="25" customFormat="1" x14ac:dyDescent="0.2"/>
    <row r="173" s="25" customFormat="1" x14ac:dyDescent="0.2"/>
    <row r="174" s="25" customFormat="1" x14ac:dyDescent="0.2"/>
    <row r="175" s="25" customFormat="1" x14ac:dyDescent="0.2"/>
    <row r="176" s="25" customFormat="1" x14ac:dyDescent="0.2"/>
    <row r="177" s="25" customFormat="1" x14ac:dyDescent="0.2"/>
    <row r="178" s="25" customFormat="1" x14ac:dyDescent="0.2"/>
    <row r="179" s="25" customFormat="1" x14ac:dyDescent="0.2"/>
    <row r="180" s="25" customFormat="1" x14ac:dyDescent="0.2"/>
    <row r="181" s="25" customFormat="1" x14ac:dyDescent="0.2"/>
    <row r="182" s="25" customFormat="1" x14ac:dyDescent="0.2"/>
    <row r="183" s="25" customFormat="1" x14ac:dyDescent="0.2"/>
    <row r="184" s="25" customFormat="1" x14ac:dyDescent="0.2"/>
    <row r="185" s="25" customFormat="1" x14ac:dyDescent="0.2"/>
    <row r="186" s="25" customFormat="1" x14ac:dyDescent="0.2"/>
    <row r="187" s="25" customFormat="1" x14ac:dyDescent="0.2"/>
    <row r="188" s="25" customFormat="1" x14ac:dyDescent="0.2"/>
    <row r="189" s="25" customFormat="1" x14ac:dyDescent="0.2"/>
    <row r="190" s="25" customFormat="1" x14ac:dyDescent="0.2"/>
    <row r="191" s="25" customFormat="1" x14ac:dyDescent="0.2"/>
    <row r="192" s="25" customFormat="1" x14ac:dyDescent="0.2"/>
    <row r="193" s="25" customFormat="1" x14ac:dyDescent="0.2"/>
    <row r="194" s="25" customFormat="1" x14ac:dyDescent="0.2"/>
    <row r="195" s="25" customFormat="1" x14ac:dyDescent="0.2"/>
    <row r="196" s="25" customFormat="1" x14ac:dyDescent="0.2"/>
    <row r="197" s="25" customFormat="1" x14ac:dyDescent="0.2"/>
    <row r="198" s="25" customFormat="1" x14ac:dyDescent="0.2"/>
    <row r="199" s="25" customFormat="1" x14ac:dyDescent="0.2"/>
    <row r="200" s="25" customFormat="1" x14ac:dyDescent="0.2"/>
    <row r="201" s="25" customFormat="1" x14ac:dyDescent="0.2"/>
    <row r="202" s="25" customFormat="1" x14ac:dyDescent="0.2"/>
    <row r="203" s="25" customFormat="1" x14ac:dyDescent="0.2"/>
    <row r="204" s="25" customFormat="1" x14ac:dyDescent="0.2"/>
    <row r="205" s="25" customFormat="1" x14ac:dyDescent="0.2"/>
    <row r="206" s="25" customFormat="1" x14ac:dyDescent="0.2"/>
    <row r="207" s="25" customFormat="1" x14ac:dyDescent="0.2"/>
    <row r="208" s="25" customFormat="1" x14ac:dyDescent="0.2"/>
    <row r="209" s="25" customFormat="1" x14ac:dyDescent="0.2"/>
    <row r="210" s="25" customFormat="1" x14ac:dyDescent="0.2"/>
    <row r="211" s="25" customFormat="1" x14ac:dyDescent="0.2"/>
    <row r="212" s="25" customFormat="1" x14ac:dyDescent="0.2"/>
    <row r="213" s="25" customFormat="1" x14ac:dyDescent="0.2"/>
    <row r="214" s="25" customFormat="1" x14ac:dyDescent="0.2"/>
    <row r="215" s="25" customFormat="1" x14ac:dyDescent="0.2"/>
    <row r="216" s="25" customFormat="1" x14ac:dyDescent="0.2"/>
    <row r="217" s="25" customFormat="1" x14ac:dyDescent="0.2"/>
    <row r="218" s="25" customFormat="1" x14ac:dyDescent="0.2"/>
    <row r="219" s="25" customFormat="1" x14ac:dyDescent="0.2"/>
    <row r="220" s="25" customFormat="1" x14ac:dyDescent="0.2"/>
    <row r="221" s="25" customFormat="1" x14ac:dyDescent="0.2"/>
    <row r="222" s="25" customFormat="1" x14ac:dyDescent="0.2"/>
    <row r="223" s="25" customFormat="1" x14ac:dyDescent="0.2"/>
    <row r="224" s="25" customFormat="1" x14ac:dyDescent="0.2"/>
    <row r="225" s="25" customFormat="1" x14ac:dyDescent="0.2"/>
    <row r="226" s="25" customFormat="1" x14ac:dyDescent="0.2"/>
    <row r="227" s="25" customFormat="1" x14ac:dyDescent="0.2"/>
    <row r="228" s="25" customFormat="1" x14ac:dyDescent="0.2"/>
    <row r="229" s="25" customFormat="1" x14ac:dyDescent="0.2"/>
    <row r="230" s="25" customFormat="1" x14ac:dyDescent="0.2"/>
    <row r="231" s="25" customFormat="1" x14ac:dyDescent="0.2"/>
    <row r="232" s="25" customFormat="1" x14ac:dyDescent="0.2"/>
    <row r="233" s="25" customFormat="1" x14ac:dyDescent="0.2"/>
    <row r="234" s="25" customFormat="1" x14ac:dyDescent="0.2"/>
    <row r="235" s="25" customFormat="1" x14ac:dyDescent="0.2"/>
    <row r="236" s="25" customFormat="1" x14ac:dyDescent="0.2"/>
    <row r="237" s="25" customFormat="1" x14ac:dyDescent="0.2"/>
    <row r="238" s="25" customFormat="1" x14ac:dyDescent="0.2"/>
    <row r="239" s="25" customFormat="1" x14ac:dyDescent="0.2"/>
    <row r="240" s="25" customFormat="1" x14ac:dyDescent="0.2"/>
    <row r="241" s="25" customFormat="1" x14ac:dyDescent="0.2"/>
    <row r="242" s="25" customFormat="1" x14ac:dyDescent="0.2"/>
    <row r="243" s="25" customFormat="1" x14ac:dyDescent="0.2"/>
    <row r="244" s="25" customFormat="1" x14ac:dyDescent="0.2"/>
    <row r="245" s="25" customFormat="1" x14ac:dyDescent="0.2"/>
    <row r="246" s="25" customFormat="1" x14ac:dyDescent="0.2"/>
    <row r="247" s="25" customFormat="1" x14ac:dyDescent="0.2"/>
    <row r="248" s="25" customFormat="1" x14ac:dyDescent="0.2"/>
    <row r="249" s="25" customFormat="1" x14ac:dyDescent="0.2"/>
    <row r="250" s="25" customFormat="1" x14ac:dyDescent="0.2"/>
    <row r="251" s="25" customFormat="1" x14ac:dyDescent="0.2"/>
    <row r="252" s="25" customFormat="1" x14ac:dyDescent="0.2"/>
    <row r="253" s="25" customFormat="1" x14ac:dyDescent="0.2"/>
    <row r="254" s="25" customFormat="1" x14ac:dyDescent="0.2"/>
    <row r="255" s="25" customFormat="1" x14ac:dyDescent="0.2"/>
    <row r="256" s="25" customFormat="1" x14ac:dyDescent="0.2"/>
    <row r="257" s="25" customFormat="1" x14ac:dyDescent="0.2"/>
    <row r="258" s="25" customFormat="1" x14ac:dyDescent="0.2"/>
    <row r="259" s="25" customFormat="1" x14ac:dyDescent="0.2"/>
    <row r="260" s="25" customFormat="1" x14ac:dyDescent="0.2"/>
    <row r="261" s="25" customFormat="1" x14ac:dyDescent="0.2"/>
    <row r="262" s="25" customFormat="1" x14ac:dyDescent="0.2"/>
    <row r="263" s="25" customFormat="1" x14ac:dyDescent="0.2"/>
    <row r="264" s="25" customFormat="1" x14ac:dyDescent="0.2"/>
    <row r="265" s="25" customFormat="1" x14ac:dyDescent="0.2"/>
    <row r="266" s="25" customFormat="1" x14ac:dyDescent="0.2"/>
    <row r="267" s="25" customFormat="1" x14ac:dyDescent="0.2"/>
    <row r="268" s="25" customFormat="1" x14ac:dyDescent="0.2"/>
    <row r="269" s="25" customFormat="1" x14ac:dyDescent="0.2"/>
    <row r="270" s="25" customFormat="1" x14ac:dyDescent="0.2"/>
    <row r="271" s="25" customFormat="1" x14ac:dyDescent="0.2"/>
    <row r="272" s="25" customFormat="1" x14ac:dyDescent="0.2"/>
    <row r="273" s="25" customFormat="1" x14ac:dyDescent="0.2"/>
    <row r="274" s="25" customFormat="1" x14ac:dyDescent="0.2"/>
    <row r="275" s="25" customFormat="1" x14ac:dyDescent="0.2"/>
    <row r="276" s="25" customFormat="1" x14ac:dyDescent="0.2"/>
    <row r="277" s="25" customFormat="1" x14ac:dyDescent="0.2"/>
    <row r="278" s="25" customFormat="1" x14ac:dyDescent="0.2"/>
    <row r="279" s="25" customFormat="1" x14ac:dyDescent="0.2"/>
    <row r="280" s="25" customFormat="1" x14ac:dyDescent="0.2"/>
    <row r="281" s="25" customFormat="1" x14ac:dyDescent="0.2"/>
    <row r="282" s="25" customFormat="1" x14ac:dyDescent="0.2"/>
    <row r="283" s="25" customFormat="1" x14ac:dyDescent="0.2"/>
    <row r="284" s="25" customFormat="1" x14ac:dyDescent="0.2"/>
    <row r="285" s="25" customFormat="1" x14ac:dyDescent="0.2"/>
    <row r="286" s="25" customFormat="1" x14ac:dyDescent="0.2"/>
    <row r="287" s="25" customFormat="1" x14ac:dyDescent="0.2"/>
    <row r="288" s="25" customFormat="1" x14ac:dyDescent="0.2"/>
    <row r="289" s="25" customFormat="1" x14ac:dyDescent="0.2"/>
    <row r="290" s="25" customFormat="1" x14ac:dyDescent="0.2"/>
    <row r="291" s="25" customFormat="1" x14ac:dyDescent="0.2"/>
    <row r="292" s="25" customFormat="1" x14ac:dyDescent="0.2"/>
    <row r="293" s="25" customFormat="1" x14ac:dyDescent="0.2"/>
    <row r="294" s="25" customFormat="1" x14ac:dyDescent="0.2"/>
    <row r="295" s="25" customFormat="1" x14ac:dyDescent="0.2"/>
    <row r="296" s="25" customFormat="1" x14ac:dyDescent="0.2"/>
    <row r="297" s="25" customFormat="1" x14ac:dyDescent="0.2"/>
    <row r="298" s="25" customFormat="1" x14ac:dyDescent="0.2"/>
    <row r="299" s="25" customFormat="1" x14ac:dyDescent="0.2"/>
    <row r="300" s="25" customFormat="1" x14ac:dyDescent="0.2"/>
    <row r="301" s="25" customFormat="1" x14ac:dyDescent="0.2"/>
    <row r="302" s="25" customFormat="1" x14ac:dyDescent="0.2"/>
    <row r="303" s="25" customFormat="1" x14ac:dyDescent="0.2"/>
    <row r="304" s="25" customFormat="1" x14ac:dyDescent="0.2"/>
    <row r="305" s="25" customFormat="1" x14ac:dyDescent="0.2"/>
    <row r="306" s="25" customFormat="1" x14ac:dyDescent="0.2"/>
    <row r="307" s="25" customFormat="1" x14ac:dyDescent="0.2"/>
    <row r="308" s="25" customFormat="1" x14ac:dyDescent="0.2"/>
    <row r="309" s="25" customFormat="1" x14ac:dyDescent="0.2"/>
    <row r="310" s="25" customFormat="1" x14ac:dyDescent="0.2"/>
    <row r="311" s="25" customFormat="1" x14ac:dyDescent="0.2"/>
    <row r="312" s="25" customFormat="1" x14ac:dyDescent="0.2"/>
    <row r="313" s="25" customFormat="1" x14ac:dyDescent="0.2"/>
    <row r="314" s="25" customFormat="1" x14ac:dyDescent="0.2"/>
    <row r="315" s="25" customFormat="1" x14ac:dyDescent="0.2"/>
    <row r="316" s="25" customFormat="1" x14ac:dyDescent="0.2"/>
    <row r="317" s="25" customFormat="1" x14ac:dyDescent="0.2"/>
    <row r="318" s="25" customFormat="1" x14ac:dyDescent="0.2"/>
    <row r="319" s="25" customFormat="1" x14ac:dyDescent="0.2"/>
    <row r="320" s="25" customFormat="1" x14ac:dyDescent="0.2"/>
    <row r="321" s="25" customFormat="1" x14ac:dyDescent="0.2"/>
    <row r="322" s="25" customFormat="1" x14ac:dyDescent="0.2"/>
    <row r="323" s="25" customFormat="1" x14ac:dyDescent="0.2"/>
    <row r="324" s="25" customFormat="1" x14ac:dyDescent="0.2"/>
    <row r="325" s="25" customFormat="1" x14ac:dyDescent="0.2"/>
    <row r="326" s="25" customFormat="1" x14ac:dyDescent="0.2"/>
    <row r="327" s="25" customFormat="1" x14ac:dyDescent="0.2"/>
    <row r="328" s="25" customFormat="1" x14ac:dyDescent="0.2"/>
    <row r="329" s="25" customFormat="1" x14ac:dyDescent="0.2"/>
    <row r="330" s="25" customFormat="1" x14ac:dyDescent="0.2"/>
    <row r="331" s="25" customFormat="1" x14ac:dyDescent="0.2"/>
    <row r="332" s="25" customFormat="1" x14ac:dyDescent="0.2"/>
    <row r="333" s="25" customFormat="1" x14ac:dyDescent="0.2"/>
    <row r="334" s="25" customFormat="1" x14ac:dyDescent="0.2"/>
    <row r="335" s="25" customFormat="1" x14ac:dyDescent="0.2"/>
    <row r="336" s="25" customFormat="1" x14ac:dyDescent="0.2"/>
    <row r="337" s="25" customFormat="1" x14ac:dyDescent="0.2"/>
    <row r="338" s="25" customFormat="1" x14ac:dyDescent="0.2"/>
    <row r="339" s="25" customFormat="1" x14ac:dyDescent="0.2"/>
    <row r="340" s="25" customFormat="1" x14ac:dyDescent="0.2"/>
    <row r="341" s="25" customFormat="1" x14ac:dyDescent="0.2"/>
    <row r="342" s="25" customFormat="1" x14ac:dyDescent="0.2"/>
    <row r="343" s="25" customFormat="1" x14ac:dyDescent="0.2"/>
    <row r="344" s="25" customFormat="1" x14ac:dyDescent="0.2"/>
    <row r="345" s="25" customFormat="1" x14ac:dyDescent="0.2"/>
    <row r="346" s="25" customFormat="1" x14ac:dyDescent="0.2"/>
    <row r="347" s="25" customFormat="1" x14ac:dyDescent="0.2"/>
    <row r="348" s="25" customFormat="1" x14ac:dyDescent="0.2"/>
    <row r="349" s="25" customFormat="1" x14ac:dyDescent="0.2"/>
    <row r="350" s="25" customFormat="1" x14ac:dyDescent="0.2"/>
    <row r="351" s="25" customFormat="1" x14ac:dyDescent="0.2"/>
    <row r="352" s="25" customFormat="1" x14ac:dyDescent="0.2"/>
    <row r="353" s="25" customFormat="1" x14ac:dyDescent="0.2"/>
    <row r="354" s="25" customFormat="1" x14ac:dyDescent="0.2"/>
    <row r="355" s="25" customFormat="1" x14ac:dyDescent="0.2"/>
    <row r="356" s="25" customFormat="1" x14ac:dyDescent="0.2"/>
    <row r="357" s="25" customFormat="1" x14ac:dyDescent="0.2"/>
    <row r="358" s="25" customFormat="1" x14ac:dyDescent="0.2"/>
    <row r="359" s="25" customFormat="1" x14ac:dyDescent="0.2"/>
    <row r="360" s="25" customFormat="1" x14ac:dyDescent="0.2"/>
    <row r="361" s="25" customFormat="1" x14ac:dyDescent="0.2"/>
    <row r="362" s="25" customFormat="1" x14ac:dyDescent="0.2"/>
    <row r="363" s="25" customFormat="1" x14ac:dyDescent="0.2"/>
    <row r="364" s="25" customFormat="1" x14ac:dyDescent="0.2"/>
    <row r="365" s="25" customFormat="1" x14ac:dyDescent="0.2"/>
    <row r="366" s="25" customFormat="1" x14ac:dyDescent="0.2"/>
    <row r="367" s="25" customFormat="1" x14ac:dyDescent="0.2"/>
    <row r="368" s="25" customFormat="1" x14ac:dyDescent="0.2"/>
    <row r="369" s="25" customFormat="1" x14ac:dyDescent="0.2"/>
    <row r="370" s="25" customFormat="1" x14ac:dyDescent="0.2"/>
    <row r="371" s="25" customFormat="1" x14ac:dyDescent="0.2"/>
    <row r="372" s="25" customFormat="1" x14ac:dyDescent="0.2"/>
    <row r="373" s="25" customFormat="1" x14ac:dyDescent="0.2"/>
    <row r="374" s="25" customFormat="1" x14ac:dyDescent="0.2"/>
    <row r="375" s="25" customFormat="1" x14ac:dyDescent="0.2"/>
    <row r="376" s="25" customFormat="1" x14ac:dyDescent="0.2"/>
    <row r="377" s="25" customFormat="1" x14ac:dyDescent="0.2"/>
    <row r="378" s="25" customFormat="1" x14ac:dyDescent="0.2"/>
    <row r="379" s="25" customFormat="1" x14ac:dyDescent="0.2"/>
    <row r="380" s="25" customFormat="1" x14ac:dyDescent="0.2"/>
    <row r="381" s="25" customFormat="1" x14ac:dyDescent="0.2"/>
    <row r="382" s="25" customFormat="1" x14ac:dyDescent="0.2"/>
    <row r="383" s="25" customFormat="1" x14ac:dyDescent="0.2"/>
    <row r="384" s="25" customFormat="1" x14ac:dyDescent="0.2"/>
    <row r="385" s="25" customFormat="1" x14ac:dyDescent="0.2"/>
    <row r="386" s="25" customFormat="1" x14ac:dyDescent="0.2"/>
    <row r="387" s="25" customFormat="1" x14ac:dyDescent="0.2"/>
    <row r="388" s="25" customFormat="1" x14ac:dyDescent="0.2"/>
    <row r="389" s="25" customFormat="1" x14ac:dyDescent="0.2"/>
    <row r="390" s="25" customFormat="1" x14ac:dyDescent="0.2"/>
    <row r="391" s="25" customFormat="1" x14ac:dyDescent="0.2"/>
    <row r="392" s="25" customFormat="1" x14ac:dyDescent="0.2"/>
    <row r="393" s="25" customFormat="1" x14ac:dyDescent="0.2"/>
    <row r="394" s="25" customFormat="1" x14ac:dyDescent="0.2"/>
    <row r="395" s="25" customFormat="1" x14ac:dyDescent="0.2"/>
    <row r="396" s="25" customFormat="1" x14ac:dyDescent="0.2"/>
    <row r="397" s="25" customFormat="1" x14ac:dyDescent="0.2"/>
    <row r="398" s="25" customFormat="1" x14ac:dyDescent="0.2"/>
    <row r="399" s="25" customFormat="1" x14ac:dyDescent="0.2"/>
    <row r="400" s="25" customFormat="1" x14ac:dyDescent="0.2"/>
    <row r="401" s="25" customFormat="1" x14ac:dyDescent="0.2"/>
    <row r="402" s="25" customFormat="1" x14ac:dyDescent="0.2"/>
    <row r="403" s="25" customFormat="1" x14ac:dyDescent="0.2"/>
    <row r="404" s="25" customFormat="1" x14ac:dyDescent="0.2"/>
    <row r="405" s="25" customFormat="1" x14ac:dyDescent="0.2"/>
    <row r="406" s="25" customFormat="1" x14ac:dyDescent="0.2"/>
    <row r="407" s="25" customFormat="1" x14ac:dyDescent="0.2"/>
    <row r="408" s="25" customFormat="1" x14ac:dyDescent="0.2"/>
    <row r="409" s="25" customFormat="1" x14ac:dyDescent="0.2"/>
    <row r="410" s="25" customFormat="1" x14ac:dyDescent="0.2"/>
    <row r="411" s="25" customFormat="1" x14ac:dyDescent="0.2"/>
    <row r="412" s="25" customFormat="1" x14ac:dyDescent="0.2"/>
    <row r="413" s="25" customFormat="1" x14ac:dyDescent="0.2"/>
    <row r="414" s="25" customFormat="1" x14ac:dyDescent="0.2"/>
    <row r="415" s="25" customFormat="1" x14ac:dyDescent="0.2"/>
    <row r="416" s="25" customFormat="1" x14ac:dyDescent="0.2"/>
    <row r="417" s="25" customFormat="1" x14ac:dyDescent="0.2"/>
    <row r="418" s="25" customFormat="1" x14ac:dyDescent="0.2"/>
    <row r="419" s="25" customFormat="1" x14ac:dyDescent="0.2"/>
    <row r="420" s="25" customFormat="1" x14ac:dyDescent="0.2"/>
    <row r="421" s="25" customFormat="1" x14ac:dyDescent="0.2"/>
    <row r="422" s="25" customFormat="1" x14ac:dyDescent="0.2"/>
    <row r="423" s="25" customFormat="1" x14ac:dyDescent="0.2"/>
    <row r="424" s="25" customFormat="1" x14ac:dyDescent="0.2"/>
    <row r="425" s="25" customFormat="1" x14ac:dyDescent="0.2"/>
    <row r="426" s="25" customFormat="1" x14ac:dyDescent="0.2"/>
    <row r="427" s="25" customFormat="1" x14ac:dyDescent="0.2"/>
    <row r="428" s="25" customFormat="1" x14ac:dyDescent="0.2"/>
    <row r="429" s="25" customFormat="1" x14ac:dyDescent="0.2"/>
    <row r="430" s="25" customFormat="1" x14ac:dyDescent="0.2"/>
    <row r="431" s="25" customFormat="1" x14ac:dyDescent="0.2"/>
    <row r="432" s="25" customFormat="1" x14ac:dyDescent="0.2"/>
    <row r="433" s="25" customFormat="1" x14ac:dyDescent="0.2"/>
    <row r="434" s="25" customFormat="1" x14ac:dyDescent="0.2"/>
    <row r="435" s="25" customFormat="1" x14ac:dyDescent="0.2"/>
    <row r="436" s="25" customFormat="1" x14ac:dyDescent="0.2"/>
    <row r="437" s="25" customFormat="1" x14ac:dyDescent="0.2"/>
    <row r="438" s="25" customFormat="1" x14ac:dyDescent="0.2"/>
    <row r="439" s="25" customFormat="1" x14ac:dyDescent="0.2"/>
    <row r="440" s="25" customFormat="1" x14ac:dyDescent="0.2"/>
    <row r="441" s="25" customFormat="1" x14ac:dyDescent="0.2"/>
    <row r="442" s="25" customFormat="1" x14ac:dyDescent="0.2"/>
    <row r="443" s="25" customFormat="1" x14ac:dyDescent="0.2"/>
    <row r="444" s="25" customFormat="1" x14ac:dyDescent="0.2"/>
    <row r="445" s="25" customFormat="1" x14ac:dyDescent="0.2"/>
    <row r="446" s="25" customFormat="1" x14ac:dyDescent="0.2"/>
    <row r="447" s="25" customFormat="1" x14ac:dyDescent="0.2"/>
    <row r="448" s="25" customFormat="1" x14ac:dyDescent="0.2"/>
    <row r="449" s="25" customFormat="1" x14ac:dyDescent="0.2"/>
    <row r="450" s="25" customFormat="1" x14ac:dyDescent="0.2"/>
    <row r="451" s="25" customFormat="1" x14ac:dyDescent="0.2"/>
    <row r="452" s="25" customFormat="1" x14ac:dyDescent="0.2"/>
    <row r="453" s="25" customFormat="1" x14ac:dyDescent="0.2"/>
    <row r="454" s="25" customFormat="1" x14ac:dyDescent="0.2"/>
    <row r="455" s="25" customFormat="1" x14ac:dyDescent="0.2"/>
    <row r="456" s="25" customFormat="1" x14ac:dyDescent="0.2"/>
    <row r="457" s="25" customFormat="1" x14ac:dyDescent="0.2"/>
    <row r="458" s="25" customFormat="1" x14ac:dyDescent="0.2"/>
    <row r="459" s="25" customFormat="1" x14ac:dyDescent="0.2"/>
    <row r="460" s="25" customFormat="1" x14ac:dyDescent="0.2"/>
    <row r="461" s="25" customFormat="1" x14ac:dyDescent="0.2"/>
    <row r="462" s="25" customFormat="1" x14ac:dyDescent="0.2"/>
    <row r="463" s="25" customFormat="1" x14ac:dyDescent="0.2"/>
    <row r="464" s="25" customFormat="1" x14ac:dyDescent="0.2"/>
    <row r="465" s="25" customFormat="1" x14ac:dyDescent="0.2"/>
    <row r="466" s="25" customFormat="1" x14ac:dyDescent="0.2"/>
    <row r="467" s="25" customFormat="1" x14ac:dyDescent="0.2"/>
    <row r="468" s="25" customFormat="1" x14ac:dyDescent="0.2"/>
    <row r="469" s="25" customFormat="1" x14ac:dyDescent="0.2"/>
    <row r="470" s="25" customFormat="1" x14ac:dyDescent="0.2"/>
    <row r="471" s="25" customFormat="1" x14ac:dyDescent="0.2"/>
    <row r="472" s="25" customFormat="1" x14ac:dyDescent="0.2"/>
    <row r="473" s="25" customFormat="1" x14ac:dyDescent="0.2"/>
    <row r="474" s="25" customFormat="1" x14ac:dyDescent="0.2"/>
    <row r="475" s="25" customFormat="1" x14ac:dyDescent="0.2"/>
    <row r="476" s="25" customFormat="1" x14ac:dyDescent="0.2"/>
    <row r="477" s="25" customFormat="1" x14ac:dyDescent="0.2"/>
    <row r="478" s="25" customFormat="1" x14ac:dyDescent="0.2"/>
    <row r="479" s="25" customFormat="1" x14ac:dyDescent="0.2"/>
    <row r="480" s="25" customFormat="1" x14ac:dyDescent="0.2"/>
    <row r="481" s="25" customFormat="1" x14ac:dyDescent="0.2"/>
    <row r="482" s="25" customFormat="1" x14ac:dyDescent="0.2"/>
    <row r="483" s="25" customFormat="1" x14ac:dyDescent="0.2"/>
    <row r="484" s="25" customFormat="1" x14ac:dyDescent="0.2"/>
    <row r="485" s="25" customFormat="1" x14ac:dyDescent="0.2"/>
    <row r="486" s="25" customFormat="1" x14ac:dyDescent="0.2"/>
    <row r="487" s="25" customFormat="1" x14ac:dyDescent="0.2"/>
    <row r="488" s="25" customFormat="1" x14ac:dyDescent="0.2"/>
    <row r="489" s="25" customFormat="1" x14ac:dyDescent="0.2"/>
    <row r="490" s="25" customFormat="1" x14ac:dyDescent="0.2"/>
    <row r="491" s="25" customFormat="1" x14ac:dyDescent="0.2"/>
    <row r="492" s="25" customFormat="1" x14ac:dyDescent="0.2"/>
    <row r="493" s="25" customFormat="1" x14ac:dyDescent="0.2"/>
    <row r="494" s="25" customFormat="1" x14ac:dyDescent="0.2"/>
    <row r="495" s="25" customFormat="1" x14ac:dyDescent="0.2"/>
    <row r="496" s="25" customFormat="1" x14ac:dyDescent="0.2"/>
    <row r="497" s="25" customFormat="1" x14ac:dyDescent="0.2"/>
    <row r="498" s="25" customFormat="1" x14ac:dyDescent="0.2"/>
    <row r="499" s="25" customFormat="1" x14ac:dyDescent="0.2"/>
    <row r="500" s="25" customFormat="1" x14ac:dyDescent="0.2"/>
    <row r="501" s="25" customFormat="1" x14ac:dyDescent="0.2"/>
    <row r="502" s="25" customFormat="1" x14ac:dyDescent="0.2"/>
    <row r="503" s="25" customFormat="1" x14ac:dyDescent="0.2"/>
    <row r="504" s="25" customFormat="1" x14ac:dyDescent="0.2"/>
    <row r="505" s="25" customFormat="1" x14ac:dyDescent="0.2"/>
    <row r="506" s="25" customFormat="1" x14ac:dyDescent="0.2"/>
    <row r="507" s="25" customFormat="1" x14ac:dyDescent="0.2"/>
    <row r="508" s="25" customFormat="1" x14ac:dyDescent="0.2"/>
    <row r="509" s="25" customFormat="1" x14ac:dyDescent="0.2"/>
    <row r="510" s="25" customFormat="1" x14ac:dyDescent="0.2"/>
    <row r="511" s="25" customFormat="1" x14ac:dyDescent="0.2"/>
    <row r="512" s="25" customFormat="1" x14ac:dyDescent="0.2"/>
    <row r="513" s="25" customFormat="1" x14ac:dyDescent="0.2"/>
    <row r="514" s="25" customFormat="1" x14ac:dyDescent="0.2"/>
    <row r="515" s="25" customFormat="1" x14ac:dyDescent="0.2"/>
    <row r="516" s="25" customFormat="1" x14ac:dyDescent="0.2"/>
    <row r="517" s="25" customFormat="1" x14ac:dyDescent="0.2"/>
    <row r="518" s="25" customFormat="1" x14ac:dyDescent="0.2"/>
    <row r="519" s="25" customFormat="1" x14ac:dyDescent="0.2"/>
    <row r="520" s="25" customFormat="1" x14ac:dyDescent="0.2"/>
    <row r="521" s="25" customFormat="1" x14ac:dyDescent="0.2"/>
    <row r="522" s="25" customFormat="1" x14ac:dyDescent="0.2"/>
    <row r="523" s="25" customFormat="1" x14ac:dyDescent="0.2"/>
    <row r="524" s="25" customFormat="1" x14ac:dyDescent="0.2"/>
    <row r="525" s="25" customFormat="1" x14ac:dyDescent="0.2"/>
    <row r="526" s="25" customFormat="1" x14ac:dyDescent="0.2"/>
    <row r="527" s="25" customFormat="1" x14ac:dyDescent="0.2"/>
    <row r="528" s="25" customFormat="1" x14ac:dyDescent="0.2"/>
    <row r="529" s="25" customFormat="1" x14ac:dyDescent="0.2"/>
    <row r="530" s="25" customFormat="1" x14ac:dyDescent="0.2"/>
    <row r="531" s="25" customFormat="1" x14ac:dyDescent="0.2"/>
    <row r="532" s="25" customFormat="1" x14ac:dyDescent="0.2"/>
    <row r="533" s="25" customFormat="1" x14ac:dyDescent="0.2"/>
    <row r="534" s="25" customFormat="1" x14ac:dyDescent="0.2"/>
    <row r="535" s="25" customFormat="1" x14ac:dyDescent="0.2"/>
    <row r="536" s="25" customFormat="1" x14ac:dyDescent="0.2"/>
    <row r="537" s="25" customFormat="1" x14ac:dyDescent="0.2"/>
    <row r="538" s="25" customFormat="1" x14ac:dyDescent="0.2"/>
    <row r="539" s="25" customFormat="1" x14ac:dyDescent="0.2"/>
    <row r="540" s="25" customFormat="1" x14ac:dyDescent="0.2"/>
    <row r="541" s="25" customFormat="1" x14ac:dyDescent="0.2"/>
    <row r="542" s="25" customFormat="1" x14ac:dyDescent="0.2"/>
    <row r="543" s="25" customFormat="1" x14ac:dyDescent="0.2"/>
    <row r="544" s="25" customFormat="1" x14ac:dyDescent="0.2"/>
    <row r="545" s="25" customFormat="1" x14ac:dyDescent="0.2"/>
    <row r="546" s="25" customFormat="1" x14ac:dyDescent="0.2"/>
    <row r="547" s="25" customFormat="1" x14ac:dyDescent="0.2"/>
    <row r="548" s="25" customFormat="1" x14ac:dyDescent="0.2"/>
    <row r="549" s="25" customFormat="1" x14ac:dyDescent="0.2"/>
    <row r="550" s="25" customFormat="1" x14ac:dyDescent="0.2"/>
    <row r="551" s="25" customFormat="1" x14ac:dyDescent="0.2"/>
    <row r="552" s="25" customFormat="1" x14ac:dyDescent="0.2"/>
    <row r="553" s="25" customFormat="1" x14ac:dyDescent="0.2"/>
    <row r="554" s="25" customFormat="1" x14ac:dyDescent="0.2"/>
    <row r="555" s="25" customFormat="1" x14ac:dyDescent="0.2"/>
    <row r="556" s="25" customFormat="1" x14ac:dyDescent="0.2"/>
    <row r="557" s="25" customFormat="1" x14ac:dyDescent="0.2"/>
    <row r="558" s="25" customFormat="1" x14ac:dyDescent="0.2"/>
    <row r="559" s="25" customFormat="1" x14ac:dyDescent="0.2"/>
    <row r="560" s="25" customFormat="1" x14ac:dyDescent="0.2"/>
    <row r="561" s="25" customFormat="1" x14ac:dyDescent="0.2"/>
    <row r="562" s="25" customFormat="1" x14ac:dyDescent="0.2"/>
    <row r="563" s="25" customFormat="1" x14ac:dyDescent="0.2"/>
    <row r="564" s="25" customFormat="1" x14ac:dyDescent="0.2"/>
    <row r="565" s="25" customFormat="1" x14ac:dyDescent="0.2"/>
    <row r="566" s="25" customFormat="1" x14ac:dyDescent="0.2"/>
    <row r="567" s="25" customFormat="1" x14ac:dyDescent="0.2"/>
    <row r="568" s="25" customFormat="1" x14ac:dyDescent="0.2"/>
    <row r="569" s="25" customFormat="1" x14ac:dyDescent="0.2"/>
    <row r="570" s="25" customFormat="1" x14ac:dyDescent="0.2"/>
    <row r="571" s="25" customFormat="1" x14ac:dyDescent="0.2"/>
    <row r="572" s="25" customFormat="1" x14ac:dyDescent="0.2"/>
    <row r="573" s="25" customFormat="1" x14ac:dyDescent="0.2"/>
    <row r="574" s="25" customFormat="1" x14ac:dyDescent="0.2"/>
    <row r="575" s="25" customFormat="1" x14ac:dyDescent="0.2"/>
    <row r="576" s="25" customFormat="1" x14ac:dyDescent="0.2"/>
    <row r="577" s="25" customFormat="1" x14ac:dyDescent="0.2"/>
    <row r="578" s="25" customFormat="1" x14ac:dyDescent="0.2"/>
    <row r="579" s="25" customFormat="1" x14ac:dyDescent="0.2"/>
    <row r="580" s="25" customFormat="1" x14ac:dyDescent="0.2"/>
    <row r="581" s="25" customFormat="1" x14ac:dyDescent="0.2"/>
    <row r="582" s="25" customFormat="1" x14ac:dyDescent="0.2"/>
    <row r="583" s="25" customFormat="1" x14ac:dyDescent="0.2"/>
    <row r="584" s="25" customFormat="1" x14ac:dyDescent="0.2"/>
    <row r="585" s="25" customFormat="1" x14ac:dyDescent="0.2"/>
    <row r="586" s="25" customFormat="1" x14ac:dyDescent="0.2"/>
    <row r="587" s="25" customFormat="1" x14ac:dyDescent="0.2"/>
    <row r="588" s="25" customFormat="1" x14ac:dyDescent="0.2"/>
    <row r="589" s="25" customFormat="1" x14ac:dyDescent="0.2"/>
    <row r="590" s="25" customFormat="1" x14ac:dyDescent="0.2"/>
    <row r="591" s="25" customFormat="1" x14ac:dyDescent="0.2"/>
    <row r="592" s="25" customFormat="1" x14ac:dyDescent="0.2"/>
    <row r="593" s="25" customFormat="1" x14ac:dyDescent="0.2"/>
    <row r="594" s="25" customFormat="1" x14ac:dyDescent="0.2"/>
    <row r="595" s="25" customFormat="1" x14ac:dyDescent="0.2"/>
    <row r="596" s="25" customFormat="1" x14ac:dyDescent="0.2"/>
    <row r="597" s="25" customFormat="1" x14ac:dyDescent="0.2"/>
    <row r="598" s="25" customFormat="1" x14ac:dyDescent="0.2"/>
    <row r="599" s="25" customFormat="1" x14ac:dyDescent="0.2"/>
    <row r="600" s="25" customFormat="1" x14ac:dyDescent="0.2"/>
    <row r="601" s="25" customFormat="1" x14ac:dyDescent="0.2"/>
    <row r="602" s="25" customFormat="1" x14ac:dyDescent="0.2"/>
    <row r="603" s="25" customFormat="1" x14ac:dyDescent="0.2"/>
    <row r="604" s="25" customFormat="1" x14ac:dyDescent="0.2"/>
    <row r="605" s="25" customFormat="1" x14ac:dyDescent="0.2"/>
    <row r="606" s="25" customFormat="1" x14ac:dyDescent="0.2"/>
    <row r="607" s="25" customFormat="1" x14ac:dyDescent="0.2"/>
    <row r="608" s="25" customFormat="1" x14ac:dyDescent="0.2"/>
    <row r="609" s="25" customFormat="1" x14ac:dyDescent="0.2"/>
    <row r="610" s="25" customFormat="1" x14ac:dyDescent="0.2"/>
    <row r="611" s="25" customFormat="1" x14ac:dyDescent="0.2"/>
    <row r="612" s="25" customFormat="1" x14ac:dyDescent="0.2"/>
    <row r="613" s="25" customFormat="1" x14ac:dyDescent="0.2"/>
    <row r="614" s="25" customFormat="1" x14ac:dyDescent="0.2"/>
    <row r="615" s="25" customFormat="1" x14ac:dyDescent="0.2"/>
    <row r="616" s="25" customFormat="1" x14ac:dyDescent="0.2"/>
    <row r="617" s="25" customFormat="1" x14ac:dyDescent="0.2"/>
    <row r="618" s="25" customFormat="1" x14ac:dyDescent="0.2"/>
    <row r="619" s="25" customFormat="1" x14ac:dyDescent="0.2"/>
    <row r="620" s="25" customFormat="1" x14ac:dyDescent="0.2"/>
    <row r="621" s="25" customFormat="1" x14ac:dyDescent="0.2"/>
    <row r="622" s="25" customFormat="1" x14ac:dyDescent="0.2"/>
    <row r="623" s="25" customFormat="1" x14ac:dyDescent="0.2"/>
    <row r="624" s="25" customFormat="1" x14ac:dyDescent="0.2"/>
    <row r="625" s="25" customFormat="1" x14ac:dyDescent="0.2"/>
    <row r="626" s="25" customFormat="1" x14ac:dyDescent="0.2"/>
    <row r="627" s="25" customFormat="1" x14ac:dyDescent="0.2"/>
    <row r="628" s="25" customFormat="1" x14ac:dyDescent="0.2"/>
    <row r="629" s="25" customFormat="1" x14ac:dyDescent="0.2"/>
    <row r="630" s="25" customFormat="1" x14ac:dyDescent="0.2"/>
    <row r="631" s="25" customFormat="1" x14ac:dyDescent="0.2"/>
    <row r="632" s="25" customFormat="1" x14ac:dyDescent="0.2"/>
    <row r="633" s="25" customFormat="1" x14ac:dyDescent="0.2"/>
    <row r="634" s="25" customFormat="1" x14ac:dyDescent="0.2"/>
    <row r="635" s="25" customFormat="1" x14ac:dyDescent="0.2"/>
    <row r="636" s="25" customFormat="1" x14ac:dyDescent="0.2"/>
    <row r="637" s="25" customFormat="1" x14ac:dyDescent="0.2"/>
    <row r="638" s="25" customFormat="1" x14ac:dyDescent="0.2"/>
    <row r="639" s="25" customFormat="1" x14ac:dyDescent="0.2"/>
    <row r="640" s="25" customFormat="1" x14ac:dyDescent="0.2"/>
    <row r="641" s="25" customFormat="1" x14ac:dyDescent="0.2"/>
    <row r="642" s="25" customFormat="1" x14ac:dyDescent="0.2"/>
    <row r="643" s="25" customFormat="1" x14ac:dyDescent="0.2"/>
    <row r="644" s="25" customFormat="1" x14ac:dyDescent="0.2"/>
    <row r="645" s="25" customFormat="1" x14ac:dyDescent="0.2"/>
    <row r="646" s="25" customFormat="1" x14ac:dyDescent="0.2"/>
    <row r="647" s="25" customFormat="1" x14ac:dyDescent="0.2"/>
    <row r="648" s="25" customFormat="1" x14ac:dyDescent="0.2"/>
    <row r="649" s="25" customFormat="1" x14ac:dyDescent="0.2"/>
    <row r="650" s="25" customFormat="1" x14ac:dyDescent="0.2"/>
    <row r="651" s="25" customFormat="1" x14ac:dyDescent="0.2"/>
    <row r="652" s="25" customFormat="1" x14ac:dyDescent="0.2"/>
    <row r="653" s="25" customFormat="1" x14ac:dyDescent="0.2"/>
    <row r="654" s="25" customFormat="1" x14ac:dyDescent="0.2"/>
    <row r="655" s="25" customFormat="1" x14ac:dyDescent="0.2"/>
    <row r="656" s="25" customFormat="1" x14ac:dyDescent="0.2"/>
    <row r="657" s="25" customFormat="1" x14ac:dyDescent="0.2"/>
    <row r="658" s="25" customFormat="1" x14ac:dyDescent="0.2"/>
    <row r="659" s="25" customFormat="1" x14ac:dyDescent="0.2"/>
    <row r="660" s="25" customFormat="1" x14ac:dyDescent="0.2"/>
    <row r="661" s="25" customFormat="1" x14ac:dyDescent="0.2"/>
    <row r="662" s="25" customFormat="1" x14ac:dyDescent="0.2"/>
    <row r="663" s="25" customFormat="1" x14ac:dyDescent="0.2"/>
    <row r="664" s="25" customFormat="1" x14ac:dyDescent="0.2"/>
    <row r="665" s="25" customFormat="1" x14ac:dyDescent="0.2"/>
    <row r="666" s="25" customFormat="1" x14ac:dyDescent="0.2"/>
    <row r="667" s="25" customFormat="1" x14ac:dyDescent="0.2"/>
    <row r="668" s="25" customFormat="1" x14ac:dyDescent="0.2"/>
    <row r="669" s="25" customFormat="1" x14ac:dyDescent="0.2"/>
    <row r="670" s="25" customFormat="1" x14ac:dyDescent="0.2"/>
    <row r="671" s="25" customFormat="1" x14ac:dyDescent="0.2"/>
    <row r="672" s="25" customFormat="1" x14ac:dyDescent="0.2"/>
    <row r="673" s="25" customFormat="1" x14ac:dyDescent="0.2"/>
    <row r="674" s="25" customFormat="1" x14ac:dyDescent="0.2"/>
    <row r="675" s="25" customFormat="1" x14ac:dyDescent="0.2"/>
    <row r="676" s="25" customFormat="1" x14ac:dyDescent="0.2"/>
    <row r="677" s="25" customFormat="1" x14ac:dyDescent="0.2"/>
    <row r="678" s="25" customFormat="1" x14ac:dyDescent="0.2"/>
    <row r="679" s="25" customFormat="1" x14ac:dyDescent="0.2"/>
    <row r="680" s="25" customFormat="1" x14ac:dyDescent="0.2"/>
    <row r="681" s="25" customFormat="1" x14ac:dyDescent="0.2"/>
    <row r="682" s="25" customFormat="1" x14ac:dyDescent="0.2"/>
    <row r="683" s="25" customFormat="1" x14ac:dyDescent="0.2"/>
    <row r="684" s="25" customFormat="1" x14ac:dyDescent="0.2"/>
    <row r="685" s="25" customFormat="1" x14ac:dyDescent="0.2"/>
    <row r="686" s="25" customFormat="1" x14ac:dyDescent="0.2"/>
    <row r="687" s="25" customFormat="1" x14ac:dyDescent="0.2"/>
    <row r="688" s="25" customFormat="1" x14ac:dyDescent="0.2"/>
    <row r="689" s="25" customFormat="1" x14ac:dyDescent="0.2"/>
    <row r="690" s="25" customFormat="1" x14ac:dyDescent="0.2"/>
    <row r="691" s="25" customFormat="1" x14ac:dyDescent="0.2"/>
    <row r="692" s="25" customFormat="1" x14ac:dyDescent="0.2"/>
    <row r="693" s="25" customFormat="1" x14ac:dyDescent="0.2"/>
    <row r="694" s="25" customFormat="1" x14ac:dyDescent="0.2"/>
    <row r="695" s="25" customFormat="1" x14ac:dyDescent="0.2"/>
    <row r="696" s="25" customFormat="1" x14ac:dyDescent="0.2"/>
    <row r="697" s="25" customFormat="1" x14ac:dyDescent="0.2"/>
    <row r="698" s="25" customFormat="1" x14ac:dyDescent="0.2"/>
    <row r="699" s="25" customFormat="1" x14ac:dyDescent="0.2"/>
    <row r="700" s="25" customFormat="1" x14ac:dyDescent="0.2"/>
    <row r="701" s="25" customFormat="1" x14ac:dyDescent="0.2"/>
    <row r="702" s="25" customFormat="1" x14ac:dyDescent="0.2"/>
    <row r="703" s="25" customFormat="1" x14ac:dyDescent="0.2"/>
    <row r="704" s="25" customFormat="1" x14ac:dyDescent="0.2"/>
    <row r="705" s="25" customFormat="1" x14ac:dyDescent="0.2"/>
    <row r="706" s="25" customFormat="1" x14ac:dyDescent="0.2"/>
    <row r="707" s="25" customFormat="1" x14ac:dyDescent="0.2"/>
    <row r="708" s="25" customFormat="1" x14ac:dyDescent="0.2"/>
    <row r="709" s="25" customFormat="1" x14ac:dyDescent="0.2"/>
    <row r="710" s="25" customFormat="1" x14ac:dyDescent="0.2"/>
    <row r="711" s="25" customFormat="1" x14ac:dyDescent="0.2"/>
    <row r="712" s="25" customFormat="1" x14ac:dyDescent="0.2"/>
    <row r="713" s="25" customFormat="1" x14ac:dyDescent="0.2"/>
    <row r="714" s="25" customFormat="1" x14ac:dyDescent="0.2"/>
    <row r="715" s="25" customFormat="1" x14ac:dyDescent="0.2"/>
    <row r="716" s="25" customFormat="1" x14ac:dyDescent="0.2"/>
    <row r="717" s="25" customFormat="1" x14ac:dyDescent="0.2"/>
    <row r="718" s="25" customFormat="1" x14ac:dyDescent="0.2"/>
    <row r="719" s="25" customFormat="1" x14ac:dyDescent="0.2"/>
    <row r="720" s="25" customFormat="1" x14ac:dyDescent="0.2"/>
    <row r="721" s="25" customFormat="1" x14ac:dyDescent="0.2"/>
    <row r="722" s="25" customFormat="1" x14ac:dyDescent="0.2"/>
    <row r="723" s="25" customFormat="1" x14ac:dyDescent="0.2"/>
    <row r="724" s="25" customFormat="1" x14ac:dyDescent="0.2"/>
    <row r="725" s="25" customFormat="1" x14ac:dyDescent="0.2"/>
    <row r="726" s="25" customFormat="1" x14ac:dyDescent="0.2"/>
    <row r="727" s="25" customFormat="1" x14ac:dyDescent="0.2"/>
    <row r="728" s="25" customFormat="1" x14ac:dyDescent="0.2"/>
    <row r="729" s="25" customFormat="1" x14ac:dyDescent="0.2"/>
    <row r="730" s="25" customFormat="1" x14ac:dyDescent="0.2"/>
    <row r="731" s="25" customFormat="1" x14ac:dyDescent="0.2"/>
    <row r="732" s="25" customFormat="1" x14ac:dyDescent="0.2"/>
    <row r="733" s="25" customFormat="1" x14ac:dyDescent="0.2"/>
    <row r="734" s="25" customFormat="1" x14ac:dyDescent="0.2"/>
    <row r="735" s="25" customFormat="1" x14ac:dyDescent="0.2"/>
    <row r="736" s="25" customFormat="1" x14ac:dyDescent="0.2"/>
    <row r="737" s="25" customFormat="1" x14ac:dyDescent="0.2"/>
    <row r="738" s="25" customFormat="1" x14ac:dyDescent="0.2"/>
    <row r="739" s="25" customFormat="1" x14ac:dyDescent="0.2"/>
    <row r="740" s="25" customFormat="1" x14ac:dyDescent="0.2"/>
    <row r="741" s="25" customFormat="1" x14ac:dyDescent="0.2"/>
    <row r="742" s="25" customFormat="1" x14ac:dyDescent="0.2"/>
    <row r="743" s="25" customFormat="1" x14ac:dyDescent="0.2"/>
    <row r="744" s="25" customFormat="1" x14ac:dyDescent="0.2"/>
    <row r="745" s="25" customFormat="1" x14ac:dyDescent="0.2"/>
    <row r="746" s="25" customFormat="1" x14ac:dyDescent="0.2"/>
    <row r="747" s="25" customFormat="1" x14ac:dyDescent="0.2"/>
    <row r="748" s="25" customFormat="1" x14ac:dyDescent="0.2"/>
    <row r="749" s="25" customFormat="1" x14ac:dyDescent="0.2"/>
    <row r="750" s="25" customFormat="1" x14ac:dyDescent="0.2"/>
    <row r="751" s="25" customFormat="1" x14ac:dyDescent="0.2"/>
    <row r="752" s="25" customFormat="1" x14ac:dyDescent="0.2"/>
    <row r="753" s="25" customFormat="1" x14ac:dyDescent="0.2"/>
    <row r="754" s="25" customFormat="1" x14ac:dyDescent="0.2"/>
    <row r="755" s="25" customFormat="1" x14ac:dyDescent="0.2"/>
    <row r="756" s="25" customFormat="1" x14ac:dyDescent="0.2"/>
    <row r="757" s="25" customFormat="1" x14ac:dyDescent="0.2"/>
    <row r="758" s="25" customFormat="1" x14ac:dyDescent="0.2"/>
    <row r="759" s="25" customFormat="1" x14ac:dyDescent="0.2"/>
    <row r="760" s="25" customFormat="1" x14ac:dyDescent="0.2"/>
    <row r="761" s="25" customFormat="1" x14ac:dyDescent="0.2"/>
    <row r="762" s="25" customFormat="1" x14ac:dyDescent="0.2"/>
    <row r="763" s="25" customFormat="1" x14ac:dyDescent="0.2"/>
    <row r="764" s="25" customFormat="1" x14ac:dyDescent="0.2"/>
    <row r="765" s="25" customFormat="1" x14ac:dyDescent="0.2"/>
    <row r="766" s="25" customFormat="1" x14ac:dyDescent="0.2"/>
    <row r="767" s="25" customFormat="1" x14ac:dyDescent="0.2"/>
    <row r="768" s="25" customFormat="1" x14ac:dyDescent="0.2"/>
    <row r="769" s="25" customFormat="1" x14ac:dyDescent="0.2"/>
    <row r="770" s="25" customFormat="1" x14ac:dyDescent="0.2"/>
    <row r="771" s="25" customFormat="1" x14ac:dyDescent="0.2"/>
    <row r="772" s="25" customFormat="1" x14ac:dyDescent="0.2"/>
    <row r="773" s="25" customFormat="1" x14ac:dyDescent="0.2"/>
    <row r="774" s="25" customFormat="1" x14ac:dyDescent="0.2"/>
    <row r="775" s="25" customFormat="1" x14ac:dyDescent="0.2"/>
    <row r="776" s="25" customFormat="1" x14ac:dyDescent="0.2"/>
    <row r="777" s="25" customFormat="1" x14ac:dyDescent="0.2"/>
    <row r="778" s="25" customFormat="1" x14ac:dyDescent="0.2"/>
    <row r="779" s="25" customFormat="1" x14ac:dyDescent="0.2"/>
    <row r="780" s="25" customFormat="1" x14ac:dyDescent="0.2"/>
    <row r="781" s="25" customFormat="1" x14ac:dyDescent="0.2"/>
    <row r="782" s="25" customFormat="1" x14ac:dyDescent="0.2"/>
    <row r="783" s="25" customFormat="1" x14ac:dyDescent="0.2"/>
    <row r="784" s="25" customFormat="1" x14ac:dyDescent="0.2"/>
    <row r="785" s="25" customFormat="1" x14ac:dyDescent="0.2"/>
    <row r="786" s="25" customFormat="1" x14ac:dyDescent="0.2"/>
    <row r="787" s="25" customFormat="1" x14ac:dyDescent="0.2"/>
    <row r="788" s="25" customFormat="1" x14ac:dyDescent="0.2"/>
    <row r="789" s="25" customFormat="1" x14ac:dyDescent="0.2"/>
    <row r="790" s="25" customFormat="1" x14ac:dyDescent="0.2"/>
    <row r="791" s="25" customFormat="1" x14ac:dyDescent="0.2"/>
    <row r="792" s="25" customFormat="1" x14ac:dyDescent="0.2"/>
    <row r="793" s="25" customFormat="1" x14ac:dyDescent="0.2"/>
    <row r="794" s="25" customFormat="1" x14ac:dyDescent="0.2"/>
    <row r="795" s="25" customFormat="1" x14ac:dyDescent="0.2"/>
    <row r="796" s="25" customFormat="1" x14ac:dyDescent="0.2"/>
    <row r="797" s="25" customFormat="1" x14ac:dyDescent="0.2"/>
    <row r="798" s="25" customFormat="1" x14ac:dyDescent="0.2"/>
    <row r="799" s="25" customFormat="1" x14ac:dyDescent="0.2"/>
    <row r="800" s="25" customFormat="1" x14ac:dyDescent="0.2"/>
    <row r="801" s="25" customFormat="1" x14ac:dyDescent="0.2"/>
    <row r="802" s="25" customFormat="1" x14ac:dyDescent="0.2"/>
    <row r="803" s="25" customFormat="1" x14ac:dyDescent="0.2"/>
    <row r="804" s="25" customFormat="1" x14ac:dyDescent="0.2"/>
    <row r="805" s="25" customFormat="1" x14ac:dyDescent="0.2"/>
    <row r="806" s="25" customFormat="1" x14ac:dyDescent="0.2"/>
    <row r="807" s="25" customFormat="1" x14ac:dyDescent="0.2"/>
    <row r="808" s="25" customFormat="1" x14ac:dyDescent="0.2"/>
    <row r="809" s="25" customFormat="1" x14ac:dyDescent="0.2"/>
    <row r="810" s="25" customFormat="1" x14ac:dyDescent="0.2"/>
    <row r="811" s="25" customFormat="1" x14ac:dyDescent="0.2"/>
    <row r="812" s="25" customFormat="1" x14ac:dyDescent="0.2"/>
    <row r="813" s="25" customFormat="1" x14ac:dyDescent="0.2"/>
    <row r="814" s="25" customFormat="1" x14ac:dyDescent="0.2"/>
    <row r="815" s="25" customFormat="1" x14ac:dyDescent="0.2"/>
    <row r="816" s="25" customFormat="1" x14ac:dyDescent="0.2"/>
    <row r="817" s="25" customFormat="1" x14ac:dyDescent="0.2"/>
    <row r="818" s="25" customFormat="1" x14ac:dyDescent="0.2"/>
    <row r="819" s="25" customFormat="1" x14ac:dyDescent="0.2"/>
    <row r="820" s="25" customFormat="1" x14ac:dyDescent="0.2"/>
    <row r="821" s="25" customFormat="1" x14ac:dyDescent="0.2"/>
    <row r="822" s="25" customFormat="1" x14ac:dyDescent="0.2"/>
    <row r="823" s="25" customFormat="1" x14ac:dyDescent="0.2"/>
    <row r="824" s="25" customFormat="1" x14ac:dyDescent="0.2"/>
    <row r="825" s="25" customFormat="1" x14ac:dyDescent="0.2"/>
    <row r="826" s="25" customFormat="1" x14ac:dyDescent="0.2"/>
    <row r="827" s="25" customFormat="1" x14ac:dyDescent="0.2"/>
    <row r="828" s="25" customFormat="1" x14ac:dyDescent="0.2"/>
    <row r="829" s="25" customFormat="1" x14ac:dyDescent="0.2"/>
    <row r="830" s="25" customFormat="1" x14ac:dyDescent="0.2"/>
    <row r="831" s="25" customFormat="1" x14ac:dyDescent="0.2"/>
    <row r="832" s="25" customFormat="1" x14ac:dyDescent="0.2"/>
    <row r="833" s="25" customFormat="1" x14ac:dyDescent="0.2"/>
    <row r="834" s="25" customFormat="1" x14ac:dyDescent="0.2"/>
    <row r="835" s="25" customFormat="1" x14ac:dyDescent="0.2"/>
    <row r="836" s="25" customFormat="1" x14ac:dyDescent="0.2"/>
    <row r="837" s="25" customFormat="1" x14ac:dyDescent="0.2"/>
    <row r="838" s="25" customFormat="1" x14ac:dyDescent="0.2"/>
    <row r="839" s="25" customFormat="1" x14ac:dyDescent="0.2"/>
    <row r="840" s="25" customFormat="1" x14ac:dyDescent="0.2"/>
    <row r="841" s="25" customFormat="1" x14ac:dyDescent="0.2"/>
    <row r="842" s="25" customFormat="1" x14ac:dyDescent="0.2"/>
    <row r="843" s="25" customFormat="1" x14ac:dyDescent="0.2"/>
    <row r="844" s="25" customFormat="1" x14ac:dyDescent="0.2"/>
    <row r="845" s="25" customFormat="1" x14ac:dyDescent="0.2"/>
    <row r="846" s="25" customFormat="1" x14ac:dyDescent="0.2"/>
    <row r="847" s="25" customFormat="1" x14ac:dyDescent="0.2"/>
    <row r="848" s="25" customFormat="1" x14ac:dyDescent="0.2"/>
    <row r="849" s="25" customFormat="1" x14ac:dyDescent="0.2"/>
    <row r="850" s="25" customFormat="1" x14ac:dyDescent="0.2"/>
    <row r="851" s="25" customFormat="1" x14ac:dyDescent="0.2"/>
    <row r="852" s="25" customFormat="1" x14ac:dyDescent="0.2"/>
    <row r="853" s="25" customFormat="1" x14ac:dyDescent="0.2"/>
    <row r="854" s="25" customFormat="1" x14ac:dyDescent="0.2"/>
    <row r="855" s="25" customFormat="1" x14ac:dyDescent="0.2"/>
    <row r="856" s="25" customFormat="1" x14ac:dyDescent="0.2"/>
    <row r="857" s="25" customFormat="1" x14ac:dyDescent="0.2"/>
    <row r="858" s="25" customFormat="1" x14ac:dyDescent="0.2"/>
    <row r="859" s="25" customFormat="1" x14ac:dyDescent="0.2"/>
    <row r="860" s="25" customFormat="1" x14ac:dyDescent="0.2"/>
    <row r="861" s="25" customFormat="1" x14ac:dyDescent="0.2"/>
    <row r="862" s="25" customFormat="1" x14ac:dyDescent="0.2"/>
    <row r="863" s="25" customFormat="1" x14ac:dyDescent="0.2"/>
    <row r="864" s="25" customFormat="1" x14ac:dyDescent="0.2"/>
    <row r="865" s="25" customFormat="1" x14ac:dyDescent="0.2"/>
    <row r="866" s="25" customFormat="1" x14ac:dyDescent="0.2"/>
    <row r="867" s="25" customFormat="1" x14ac:dyDescent="0.2"/>
    <row r="868" s="25" customFormat="1" x14ac:dyDescent="0.2"/>
    <row r="869" s="25" customFormat="1" x14ac:dyDescent="0.2"/>
    <row r="870" s="25" customFormat="1" x14ac:dyDescent="0.2"/>
    <row r="871" s="25" customFormat="1" x14ac:dyDescent="0.2"/>
    <row r="872" s="25" customFormat="1" x14ac:dyDescent="0.2"/>
    <row r="873" s="25" customFormat="1" x14ac:dyDescent="0.2"/>
    <row r="874" s="25" customFormat="1" x14ac:dyDescent="0.2"/>
    <row r="875" s="25" customFormat="1" x14ac:dyDescent="0.2"/>
    <row r="876" s="25" customFormat="1" x14ac:dyDescent="0.2"/>
    <row r="877" s="25" customFormat="1" x14ac:dyDescent="0.2"/>
    <row r="878" s="25" customFormat="1" x14ac:dyDescent="0.2"/>
    <row r="879" s="25" customFormat="1" x14ac:dyDescent="0.2"/>
  </sheetData>
  <sheetProtection algorithmName="SHA-512" hashValue="yYdhALAcyYYGDROB9tYt3V8it2OEKVCVdw70TLQ42rtHzSSikqIavGHqKue66eH+9PNmaW0Tciq4MgizOKP5wQ==" saltValue="uBKUoiOlnscb5nXWlkoR7A==" spinCount="100000" sheet="1" objects="1" scenarios="1"/>
  <customSheetViews>
    <customSheetView guid="{C8C7977F-B6BF-432B-A1A7-559450D521AF}" scale="83">
      <selection activeCell="B37" sqref="B37"/>
      <pageMargins left="0.75" right="0.75" top="1" bottom="1" header="0.5" footer="0.5"/>
      <pageSetup paperSize="9" orientation="portrait" r:id="rId1"/>
      <headerFooter alignWithMargins="0"/>
    </customSheetView>
  </customSheetViews>
  <mergeCells count="7">
    <mergeCell ref="A9:D9"/>
    <mergeCell ref="A12:D12"/>
    <mergeCell ref="A1:E1"/>
    <mergeCell ref="B16:C16"/>
    <mergeCell ref="D17:D18"/>
    <mergeCell ref="E17:E18"/>
    <mergeCell ref="A16:A17"/>
  </mergeCells>
  <conditionalFormatting sqref="A20:E20">
    <cfRule type="expression" dxfId="55" priority="7">
      <formula>$A$12="elektriciteit"</formula>
    </cfRule>
  </conditionalFormatting>
  <conditionalFormatting sqref="A21:E21">
    <cfRule type="expression" dxfId="54" priority="6">
      <formula>$A$12="aardgas"</formula>
    </cfRule>
  </conditionalFormatting>
  <conditionalFormatting sqref="D16:E26 C17:C26">
    <cfRule type="expression" dxfId="53" priority="5">
      <formula>$E$6="ex-ante"</formula>
    </cfRule>
  </conditionalFormatting>
  <pageMargins left="0.74803149606299213" right="0.74803149606299213" top="0.98425196850393704" bottom="0.98425196850393704" header="0.51181102362204722" footer="0.51181102362204722"/>
  <pageSetup paperSize="8" orientation="portrait" r:id="rId2"/>
  <headerFooter alignWithMargins="0"/>
  <colBreaks count="1" manualBreakCount="1">
    <brk id="6"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dimension ref="A1:V246"/>
  <sheetViews>
    <sheetView zoomScale="85" zoomScaleNormal="85" workbookViewId="0">
      <selection activeCell="B2" sqref="B2"/>
    </sheetView>
  </sheetViews>
  <sheetFormatPr defaultColWidth="8.7109375" defaultRowHeight="12.75" x14ac:dyDescent="0.2"/>
  <cols>
    <col min="1" max="1" width="3.42578125" style="25" customWidth="1"/>
    <col min="2" max="2" width="60.42578125" style="553" customWidth="1"/>
    <col min="3" max="3" width="18" style="52" customWidth="1"/>
    <col min="4" max="5" width="26.28515625" style="25" customWidth="1"/>
    <col min="6" max="6" width="12.7109375" style="52" customWidth="1"/>
    <col min="7" max="7" width="2.5703125" style="25" customWidth="1"/>
    <col min="8" max="8" width="26.42578125" style="52" customWidth="1"/>
    <col min="9" max="9" width="8.7109375" style="54"/>
    <col min="10" max="16384" width="8.7109375" style="25"/>
  </cols>
  <sheetData>
    <row r="1" spans="1:22" ht="23.1" customHeight="1" thickBot="1" x14ac:dyDescent="0.25">
      <c r="A1" s="969" t="s">
        <v>146</v>
      </c>
      <c r="B1" s="970"/>
      <c r="C1" s="970"/>
      <c r="D1" s="970"/>
      <c r="E1" s="970"/>
      <c r="F1" s="970"/>
      <c r="G1" s="970"/>
      <c r="H1" s="971"/>
      <c r="I1" s="552"/>
      <c r="J1" s="98"/>
      <c r="K1" s="98"/>
      <c r="L1" s="98"/>
      <c r="M1" s="98"/>
      <c r="N1" s="98"/>
      <c r="O1" s="50" t="str">
        <f>+TITELBLAD!C16</f>
        <v>Rapportering over boekjaar:</v>
      </c>
      <c r="P1" s="50"/>
      <c r="Q1" s="50"/>
      <c r="R1" s="50">
        <f>+TITELBLAD!F16</f>
        <v>2025</v>
      </c>
      <c r="S1" s="50" t="str">
        <f>+TITELBLAD!G16</f>
        <v>ex-post</v>
      </c>
      <c r="T1" s="50" t="str">
        <f>+R1&amp;S1</f>
        <v>2025ex-post</v>
      </c>
      <c r="U1" s="50"/>
      <c r="V1" s="50"/>
    </row>
    <row r="2" spans="1:22" x14ac:dyDescent="0.2">
      <c r="I2" s="552"/>
      <c r="J2" s="98"/>
      <c r="K2" s="98"/>
      <c r="L2" s="98"/>
      <c r="M2" s="98"/>
      <c r="N2" s="98"/>
      <c r="O2" s="50"/>
      <c r="P2" s="50"/>
      <c r="Q2" s="50"/>
      <c r="R2" s="50"/>
      <c r="S2" s="50"/>
      <c r="T2" s="50"/>
      <c r="U2" s="50"/>
      <c r="V2" s="50"/>
    </row>
    <row r="3" spans="1:22" x14ac:dyDescent="0.2">
      <c r="B3" s="554" t="s">
        <v>37</v>
      </c>
      <c r="F3" s="25"/>
      <c r="H3" s="25"/>
      <c r="I3" s="555"/>
      <c r="J3" s="98"/>
      <c r="K3" s="98"/>
      <c r="L3" s="98"/>
      <c r="M3" s="98"/>
      <c r="N3" s="98"/>
      <c r="O3" s="50"/>
      <c r="P3" s="50"/>
      <c r="Q3" s="50"/>
      <c r="R3" s="50"/>
      <c r="S3" s="50"/>
      <c r="T3" s="50"/>
      <c r="U3" s="50"/>
      <c r="V3" s="50"/>
    </row>
    <row r="4" spans="1:22" ht="14.65" customHeight="1" x14ac:dyDescent="0.2">
      <c r="B4" s="54" t="s">
        <v>77</v>
      </c>
      <c r="F4" s="25"/>
      <c r="H4" s="25"/>
      <c r="I4" s="555"/>
      <c r="J4" s="98"/>
      <c r="K4" s="98"/>
      <c r="L4" s="98"/>
      <c r="M4" s="98"/>
      <c r="N4" s="98"/>
      <c r="O4" s="50"/>
      <c r="P4" s="50"/>
      <c r="Q4" s="50"/>
      <c r="R4" s="50"/>
      <c r="S4" s="50"/>
      <c r="T4" s="50"/>
      <c r="U4" s="50"/>
      <c r="V4" s="50"/>
    </row>
    <row r="5" spans="1:22" x14ac:dyDescent="0.2">
      <c r="B5" s="556"/>
      <c r="F5" s="25"/>
      <c r="H5" s="25"/>
      <c r="I5" s="555"/>
      <c r="J5" s="98"/>
      <c r="K5" s="98"/>
      <c r="L5" s="98"/>
      <c r="M5" s="98"/>
      <c r="N5" s="98"/>
      <c r="O5" s="50"/>
      <c r="P5" s="50"/>
      <c r="Q5" s="50"/>
      <c r="R5" s="50"/>
      <c r="S5" s="50"/>
      <c r="T5" s="50"/>
      <c r="U5" s="50"/>
      <c r="V5" s="98"/>
    </row>
    <row r="6" spans="1:22" x14ac:dyDescent="0.2">
      <c r="B6" s="124" t="s">
        <v>147</v>
      </c>
      <c r="F6" s="25"/>
      <c r="H6" s="25"/>
      <c r="I6" s="555"/>
      <c r="J6" s="98"/>
      <c r="K6" s="98"/>
      <c r="L6" s="98"/>
      <c r="M6" s="98"/>
      <c r="N6" s="98"/>
      <c r="O6" s="50"/>
      <c r="P6" s="50"/>
      <c r="Q6" s="50"/>
      <c r="R6" s="50"/>
      <c r="S6" s="50"/>
      <c r="T6" s="50"/>
      <c r="U6" s="50"/>
      <c r="V6" s="98"/>
    </row>
    <row r="7" spans="1:22" x14ac:dyDescent="0.2">
      <c r="B7" s="54" t="s">
        <v>148</v>
      </c>
      <c r="F7" s="25"/>
      <c r="H7" s="25"/>
      <c r="I7" s="555"/>
      <c r="J7" s="98"/>
      <c r="K7" s="98"/>
      <c r="L7" s="98"/>
      <c r="M7" s="98"/>
      <c r="N7" s="98"/>
      <c r="O7" s="98"/>
      <c r="P7" s="98"/>
      <c r="Q7" s="98"/>
      <c r="R7" s="98"/>
      <c r="S7" s="98"/>
      <c r="T7" s="98"/>
      <c r="U7" s="98"/>
      <c r="V7" s="98"/>
    </row>
    <row r="8" spans="1:22" x14ac:dyDescent="0.2">
      <c r="B8" s="556"/>
      <c r="F8" s="25"/>
      <c r="H8" s="25"/>
      <c r="I8" s="555"/>
      <c r="J8" s="98"/>
      <c r="K8" s="98"/>
      <c r="L8" s="98"/>
      <c r="M8" s="98"/>
      <c r="N8" s="98"/>
      <c r="O8" s="98"/>
      <c r="P8" s="98"/>
      <c r="Q8" s="98"/>
      <c r="R8" s="98"/>
      <c r="S8" s="98"/>
      <c r="T8" s="98"/>
      <c r="U8" s="98"/>
      <c r="V8" s="98"/>
    </row>
    <row r="9" spans="1:22" x14ac:dyDescent="0.2">
      <c r="F9" s="25"/>
      <c r="H9" s="25"/>
      <c r="I9" s="555"/>
      <c r="J9" s="98"/>
      <c r="K9" s="98"/>
      <c r="L9" s="98"/>
      <c r="M9" s="98"/>
      <c r="N9" s="98"/>
      <c r="O9" s="98"/>
      <c r="P9" s="98"/>
      <c r="Q9" s="98"/>
      <c r="R9" s="98"/>
      <c r="S9" s="98"/>
      <c r="T9" s="98"/>
      <c r="U9" s="98"/>
      <c r="V9" s="98"/>
    </row>
    <row r="10" spans="1:22" x14ac:dyDescent="0.2">
      <c r="D10" s="24" t="s">
        <v>0</v>
      </c>
      <c r="E10" s="24" t="s">
        <v>1</v>
      </c>
      <c r="I10" s="552"/>
      <c r="J10" s="98"/>
      <c r="K10" s="98"/>
      <c r="L10" s="98"/>
      <c r="M10" s="98"/>
      <c r="N10" s="98"/>
      <c r="O10" s="98"/>
      <c r="P10" s="98"/>
      <c r="Q10" s="98"/>
      <c r="R10" s="98"/>
      <c r="S10" s="98"/>
      <c r="T10" s="98"/>
      <c r="U10" s="98"/>
      <c r="V10" s="98"/>
    </row>
    <row r="11" spans="1:22" x14ac:dyDescent="0.2">
      <c r="D11" s="557" t="s">
        <v>2</v>
      </c>
      <c r="E11" s="557" t="s">
        <v>2</v>
      </c>
      <c r="I11" s="552"/>
      <c r="J11" s="98"/>
      <c r="K11" s="98"/>
      <c r="L11" s="98"/>
      <c r="M11" s="98"/>
      <c r="N11" s="98"/>
      <c r="O11" s="98"/>
      <c r="P11" s="98"/>
      <c r="Q11" s="98"/>
      <c r="R11" s="98"/>
      <c r="S11" s="98"/>
      <c r="T11" s="98"/>
      <c r="U11" s="98"/>
      <c r="V11" s="98"/>
    </row>
    <row r="12" spans="1:22" x14ac:dyDescent="0.2">
      <c r="D12" s="557">
        <f>'T2 - Overzicht'!D6</f>
        <v>2025</v>
      </c>
      <c r="E12" s="557">
        <f>$D$12</f>
        <v>2025</v>
      </c>
      <c r="I12" s="552"/>
      <c r="J12" s="98"/>
      <c r="K12" s="98"/>
      <c r="L12" s="98"/>
      <c r="M12" s="98"/>
      <c r="N12" s="98"/>
      <c r="O12" s="98"/>
      <c r="P12" s="98"/>
      <c r="Q12" s="98"/>
      <c r="R12" s="98"/>
      <c r="S12" s="98"/>
      <c r="T12" s="98"/>
      <c r="U12" s="98"/>
      <c r="V12" s="98"/>
    </row>
    <row r="13" spans="1:22" x14ac:dyDescent="0.2">
      <c r="D13" s="557" t="str">
        <f>+TITELBLAD!$D$7</f>
        <v>NAAM DNB</v>
      </c>
      <c r="E13" s="557" t="str">
        <f>+TITELBLAD!$D$7</f>
        <v>NAAM DNB</v>
      </c>
      <c r="I13" s="552"/>
      <c r="J13" s="98"/>
      <c r="K13" s="98"/>
      <c r="L13" s="98"/>
      <c r="M13" s="98"/>
      <c r="N13" s="98"/>
      <c r="O13" s="98"/>
      <c r="P13" s="98"/>
      <c r="Q13" s="98"/>
      <c r="R13" s="98"/>
      <c r="S13" s="98"/>
      <c r="T13" s="98"/>
      <c r="U13" s="98"/>
      <c r="V13" s="98"/>
    </row>
    <row r="14" spans="1:22" x14ac:dyDescent="0.2">
      <c r="D14" s="557" t="str">
        <f>TITELBLAD!$D$10</f>
        <v>elektriciteit</v>
      </c>
      <c r="E14" s="557" t="str">
        <f>TITELBLAD!$D$10</f>
        <v>elektriciteit</v>
      </c>
      <c r="I14" s="552"/>
      <c r="J14" s="98"/>
      <c r="K14" s="98"/>
      <c r="L14" s="98"/>
      <c r="M14" s="98"/>
      <c r="N14" s="98"/>
      <c r="O14" s="98"/>
      <c r="P14" s="98"/>
      <c r="Q14" s="98"/>
      <c r="R14" s="98"/>
      <c r="S14" s="98"/>
      <c r="T14" s="98"/>
      <c r="U14" s="98"/>
      <c r="V14" s="98"/>
    </row>
    <row r="15" spans="1:22" x14ac:dyDescent="0.2">
      <c r="D15" s="558"/>
      <c r="E15" s="558"/>
      <c r="I15" s="552"/>
      <c r="J15" s="98"/>
      <c r="K15" s="98"/>
      <c r="L15" s="98"/>
      <c r="M15" s="98"/>
      <c r="N15" s="98"/>
      <c r="O15" s="98"/>
      <c r="P15" s="98"/>
      <c r="Q15" s="98"/>
      <c r="R15" s="98"/>
      <c r="S15" s="98"/>
      <c r="T15" s="98"/>
      <c r="U15" s="98"/>
      <c r="V15" s="98"/>
    </row>
    <row r="16" spans="1:22" x14ac:dyDescent="0.2">
      <c r="B16" s="992" t="s">
        <v>81</v>
      </c>
      <c r="C16" s="995" t="s">
        <v>295</v>
      </c>
      <c r="D16" s="998"/>
      <c r="E16" s="1002"/>
      <c r="F16" s="999" t="s">
        <v>82</v>
      </c>
      <c r="H16" s="999" t="s">
        <v>104</v>
      </c>
      <c r="I16" s="552"/>
      <c r="J16" s="98"/>
      <c r="K16" s="98"/>
      <c r="L16" s="98"/>
      <c r="M16" s="98"/>
      <c r="N16" s="98"/>
      <c r="O16" s="98"/>
      <c r="P16" s="98"/>
      <c r="Q16" s="98"/>
      <c r="R16" s="98"/>
      <c r="S16" s="98"/>
      <c r="T16" s="98"/>
      <c r="U16" s="98"/>
      <c r="V16" s="98"/>
    </row>
    <row r="17" spans="1:22" x14ac:dyDescent="0.2">
      <c r="B17" s="993"/>
      <c r="C17" s="996"/>
      <c r="D17" s="998"/>
      <c r="E17" s="1003"/>
      <c r="F17" s="1000"/>
      <c r="H17" s="1000"/>
      <c r="L17" s="98"/>
      <c r="M17" s="98"/>
      <c r="N17" s="98"/>
      <c r="O17" s="98"/>
      <c r="P17" s="98"/>
      <c r="Q17" s="98"/>
      <c r="R17" s="98"/>
      <c r="S17" s="98"/>
      <c r="T17" s="98"/>
      <c r="U17" s="98"/>
      <c r="V17" s="98"/>
    </row>
    <row r="18" spans="1:22" x14ac:dyDescent="0.2">
      <c r="B18" s="994"/>
      <c r="C18" s="997"/>
      <c r="D18" s="998"/>
      <c r="E18" s="1004"/>
      <c r="F18" s="1001"/>
      <c r="H18" s="1001"/>
      <c r="L18" s="98"/>
      <c r="M18" s="98"/>
      <c r="N18" s="98"/>
      <c r="O18" s="98"/>
      <c r="P18" s="98"/>
      <c r="Q18" s="98"/>
      <c r="R18" s="98"/>
      <c r="S18" s="98"/>
      <c r="T18" s="98"/>
      <c r="U18" s="98"/>
      <c r="V18" s="98"/>
    </row>
    <row r="19" spans="1:22" x14ac:dyDescent="0.2">
      <c r="L19" s="98"/>
      <c r="M19" s="98"/>
      <c r="N19" s="98"/>
      <c r="O19" s="98"/>
      <c r="P19" s="98"/>
      <c r="Q19" s="98"/>
      <c r="R19" s="98"/>
      <c r="S19" s="98"/>
      <c r="T19" s="98"/>
      <c r="U19" s="98"/>
      <c r="V19" s="98"/>
    </row>
    <row r="20" spans="1:22" x14ac:dyDescent="0.2">
      <c r="L20" s="98"/>
      <c r="M20" s="98"/>
      <c r="N20" s="98"/>
      <c r="O20" s="98"/>
      <c r="P20" s="98"/>
      <c r="Q20" s="98"/>
      <c r="R20" s="98"/>
      <c r="S20" s="98"/>
      <c r="T20" s="98"/>
      <c r="U20" s="98"/>
      <c r="V20" s="98"/>
    </row>
    <row r="21" spans="1:22" ht="17.649999999999999" customHeight="1" x14ac:dyDescent="0.2">
      <c r="B21" s="559" t="s">
        <v>297</v>
      </c>
      <c r="C21" s="560"/>
      <c r="D21" s="561"/>
      <c r="E21" s="561"/>
      <c r="F21" s="560"/>
      <c r="G21" s="561"/>
      <c r="H21" s="562"/>
      <c r="L21" s="98"/>
      <c r="M21" s="98"/>
      <c r="N21" s="98"/>
      <c r="O21" s="98"/>
      <c r="P21" s="98"/>
      <c r="Q21" s="98"/>
      <c r="R21" s="98"/>
      <c r="S21" s="98"/>
      <c r="T21" s="98"/>
      <c r="U21" s="98"/>
      <c r="V21" s="98"/>
    </row>
    <row r="22" spans="1:22" x14ac:dyDescent="0.2">
      <c r="L22" s="98"/>
      <c r="M22" s="98"/>
      <c r="N22" s="98"/>
      <c r="O22" s="98"/>
      <c r="P22" s="98"/>
      <c r="Q22" s="98"/>
      <c r="R22" s="98"/>
      <c r="S22" s="98"/>
      <c r="T22" s="98"/>
      <c r="U22" s="98"/>
      <c r="V22" s="98"/>
    </row>
    <row r="23" spans="1:22" ht="55.5" customHeight="1" x14ac:dyDescent="0.2">
      <c r="A23" s="25">
        <v>1</v>
      </c>
      <c r="B23" s="34" t="s">
        <v>245</v>
      </c>
      <c r="C23" s="2" t="s">
        <v>80</v>
      </c>
      <c r="D23" s="44"/>
      <c r="E23" s="44"/>
      <c r="F23" s="40"/>
      <c r="H23" s="40"/>
      <c r="L23" s="98"/>
      <c r="M23" s="98"/>
      <c r="N23" s="98"/>
      <c r="O23" s="98"/>
      <c r="P23" s="98"/>
      <c r="Q23" s="98"/>
      <c r="R23" s="98"/>
      <c r="S23" s="98"/>
      <c r="T23" s="98"/>
      <c r="U23" s="98"/>
      <c r="V23" s="98"/>
    </row>
    <row r="24" spans="1:22" ht="18.600000000000001" customHeight="1" x14ac:dyDescent="0.2">
      <c r="B24" s="563" t="s">
        <v>256</v>
      </c>
      <c r="C24" s="49"/>
      <c r="D24" s="38">
        <f>-T4B!D48</f>
        <v>0</v>
      </c>
      <c r="E24" s="38">
        <f>+D24</f>
        <v>0</v>
      </c>
      <c r="F24" s="42" t="s">
        <v>4</v>
      </c>
      <c r="H24" s="42"/>
    </row>
    <row r="25" spans="1:22" x14ac:dyDescent="0.2">
      <c r="L25" s="98"/>
      <c r="M25" s="98"/>
      <c r="N25" s="98"/>
      <c r="O25" s="98"/>
      <c r="P25" s="98"/>
      <c r="Q25" s="98"/>
      <c r="R25" s="98"/>
      <c r="S25" s="98"/>
      <c r="T25" s="98"/>
      <c r="U25" s="98"/>
      <c r="V25" s="98"/>
    </row>
    <row r="26" spans="1:22" ht="48" customHeight="1" x14ac:dyDescent="0.2">
      <c r="A26" s="25">
        <f>+A23+1</f>
        <v>2</v>
      </c>
      <c r="B26" s="34" t="s">
        <v>246</v>
      </c>
      <c r="C26" s="2" t="s">
        <v>89</v>
      </c>
      <c r="D26" s="44"/>
      <c r="E26" s="44"/>
      <c r="F26" s="40"/>
      <c r="H26" s="40"/>
    </row>
    <row r="27" spans="1:22" ht="18.600000000000001" customHeight="1" x14ac:dyDescent="0.2">
      <c r="B27" s="563" t="s">
        <v>256</v>
      </c>
      <c r="C27" s="20"/>
      <c r="D27" s="38">
        <f>-T5B!D50</f>
        <v>0</v>
      </c>
      <c r="E27" s="38">
        <f>+D27</f>
        <v>0</v>
      </c>
      <c r="F27" s="42" t="s">
        <v>4</v>
      </c>
      <c r="H27" s="42"/>
    </row>
    <row r="28" spans="1:22" x14ac:dyDescent="0.2">
      <c r="B28" s="564"/>
      <c r="C28" s="161"/>
      <c r="D28" s="161"/>
      <c r="E28" s="48"/>
      <c r="F28" s="48"/>
      <c r="H28" s="48"/>
    </row>
    <row r="29" spans="1:22" ht="59.25" customHeight="1" x14ac:dyDescent="0.2">
      <c r="A29" s="25">
        <f>A26+1</f>
        <v>3</v>
      </c>
      <c r="B29" s="34" t="s">
        <v>93</v>
      </c>
      <c r="C29" s="21" t="s">
        <v>100</v>
      </c>
      <c r="D29" s="44"/>
      <c r="E29" s="40"/>
      <c r="F29" s="40"/>
      <c r="H29" s="40"/>
    </row>
    <row r="30" spans="1:22" ht="18.600000000000001" customHeight="1" x14ac:dyDescent="0.2">
      <c r="B30" s="563" t="s">
        <v>256</v>
      </c>
      <c r="C30" s="41"/>
      <c r="D30" s="174">
        <f>+IF($D$14="aardgas",-T6B!D47,-T6B!D48)</f>
        <v>0</v>
      </c>
      <c r="E30" s="38">
        <f>+D30</f>
        <v>0</v>
      </c>
      <c r="F30" s="40" t="s">
        <v>4</v>
      </c>
      <c r="H30" s="40"/>
    </row>
    <row r="31" spans="1:22" x14ac:dyDescent="0.2">
      <c r="B31" s="564"/>
      <c r="C31" s="161"/>
      <c r="D31" s="161"/>
      <c r="E31" s="48"/>
      <c r="F31" s="48"/>
      <c r="H31" s="48"/>
    </row>
    <row r="32" spans="1:22" ht="59.25" customHeight="1" x14ac:dyDescent="0.2">
      <c r="A32" s="25">
        <f>+A29+1</f>
        <v>4</v>
      </c>
      <c r="B32" s="34" t="s">
        <v>103</v>
      </c>
      <c r="C32" s="21" t="s">
        <v>61</v>
      </c>
      <c r="D32" s="44"/>
      <c r="E32" s="40"/>
      <c r="F32" s="40"/>
      <c r="H32" s="40"/>
    </row>
    <row r="33" spans="1:8" ht="18.600000000000001" customHeight="1" x14ac:dyDescent="0.2">
      <c r="B33" s="563" t="s">
        <v>256</v>
      </c>
      <c r="C33" s="39"/>
      <c r="D33" s="174">
        <f>-INDEX('T7'!$B$72:$B$75,MATCH($D$12,'T7'!$A$72:$A$75,0),1)</f>
        <v>0</v>
      </c>
      <c r="E33" s="38">
        <f>+D33</f>
        <v>0</v>
      </c>
      <c r="F33" s="40" t="s">
        <v>4</v>
      </c>
      <c r="G33" s="30"/>
      <c r="H33" s="40"/>
    </row>
    <row r="34" spans="1:8" x14ac:dyDescent="0.2">
      <c r="B34" s="564"/>
      <c r="C34" s="161"/>
      <c r="D34" s="161"/>
      <c r="E34" s="161"/>
      <c r="F34" s="48"/>
      <c r="H34" s="48"/>
    </row>
    <row r="35" spans="1:8" ht="31.5" customHeight="1" x14ac:dyDescent="0.2">
      <c r="A35" s="25">
        <f>+A32+1</f>
        <v>5</v>
      </c>
      <c r="B35" s="34" t="s">
        <v>368</v>
      </c>
      <c r="C35" s="159" t="s">
        <v>62</v>
      </c>
      <c r="D35" s="44"/>
      <c r="E35" s="44"/>
      <c r="F35" s="40"/>
      <c r="H35" s="40"/>
    </row>
    <row r="36" spans="1:8" ht="18.600000000000001" customHeight="1" x14ac:dyDescent="0.2">
      <c r="B36" s="563" t="s">
        <v>256</v>
      </c>
      <c r="C36" s="41"/>
      <c r="D36" s="38">
        <f>-INDEX('T8'!B72:B75,MATCH(D12,'T8'!A72:A75,0),1)</f>
        <v>0</v>
      </c>
      <c r="E36" s="38">
        <f>+D36</f>
        <v>0</v>
      </c>
      <c r="F36" s="40" t="s">
        <v>4</v>
      </c>
      <c r="H36" s="40"/>
    </row>
    <row r="37" spans="1:8" ht="13.5" customHeight="1" x14ac:dyDescent="0.2">
      <c r="B37" s="25"/>
      <c r="C37" s="25"/>
      <c r="F37" s="25"/>
      <c r="H37" s="25"/>
    </row>
    <row r="38" spans="1:8" ht="40.5" customHeight="1" x14ac:dyDescent="0.2">
      <c r="A38" s="25">
        <f>+A35+1</f>
        <v>6</v>
      </c>
      <c r="B38" s="565" t="s">
        <v>338</v>
      </c>
      <c r="C38" s="290"/>
      <c r="D38" s="44">
        <f>SUM(D39:D46)</f>
        <v>0</v>
      </c>
      <c r="E38" s="44">
        <f>SUM(E39:E46)</f>
        <v>0</v>
      </c>
      <c r="F38" s="40" t="s">
        <v>4</v>
      </c>
      <c r="H38" s="40"/>
    </row>
    <row r="39" spans="1:8" ht="31.15" customHeight="1" x14ac:dyDescent="0.2">
      <c r="B39" s="566" t="s">
        <v>300</v>
      </c>
      <c r="C39" s="567"/>
      <c r="D39" s="43">
        <v>0</v>
      </c>
      <c r="E39" s="43">
        <v>0</v>
      </c>
      <c r="F39" s="25"/>
      <c r="H39" s="40" t="s">
        <v>35</v>
      </c>
    </row>
    <row r="40" spans="1:8" ht="31.15" customHeight="1" x14ac:dyDescent="0.2">
      <c r="B40" s="566" t="s">
        <v>301</v>
      </c>
      <c r="C40" s="567"/>
      <c r="D40" s="43">
        <v>0</v>
      </c>
      <c r="E40" s="43">
        <v>0</v>
      </c>
      <c r="F40" s="25"/>
      <c r="H40" s="40" t="s">
        <v>35</v>
      </c>
    </row>
    <row r="41" spans="1:8" ht="31.15" customHeight="1" x14ac:dyDescent="0.2">
      <c r="B41" s="566" t="s">
        <v>302</v>
      </c>
      <c r="C41" s="567"/>
      <c r="D41" s="43">
        <v>0</v>
      </c>
      <c r="E41" s="43">
        <v>0</v>
      </c>
      <c r="F41" s="25"/>
      <c r="H41" s="40" t="s">
        <v>35</v>
      </c>
    </row>
    <row r="42" spans="1:8" ht="31.15" customHeight="1" x14ac:dyDescent="0.2">
      <c r="B42" s="566" t="s">
        <v>303</v>
      </c>
      <c r="C42" s="567"/>
      <c r="D42" s="43">
        <v>0</v>
      </c>
      <c r="E42" s="43">
        <v>0</v>
      </c>
      <c r="F42" s="25"/>
      <c r="H42" s="40" t="s">
        <v>35</v>
      </c>
    </row>
    <row r="43" spans="1:8" ht="20.65" customHeight="1" x14ac:dyDescent="0.2">
      <c r="B43" s="566" t="s">
        <v>157</v>
      </c>
      <c r="C43" s="567"/>
      <c r="D43" s="43">
        <v>0</v>
      </c>
      <c r="E43" s="43">
        <v>0</v>
      </c>
      <c r="F43" s="25"/>
      <c r="H43" s="40" t="s">
        <v>35</v>
      </c>
    </row>
    <row r="44" spans="1:8" ht="20.65" customHeight="1" x14ac:dyDescent="0.2">
      <c r="B44" s="566" t="s">
        <v>345</v>
      </c>
      <c r="C44" s="567"/>
      <c r="D44" s="43">
        <v>0</v>
      </c>
      <c r="E44" s="43">
        <v>0</v>
      </c>
      <c r="F44" s="25"/>
      <c r="H44" s="40" t="s">
        <v>35</v>
      </c>
    </row>
    <row r="45" spans="1:8" ht="20.65" customHeight="1" x14ac:dyDescent="0.2">
      <c r="B45" s="566" t="s">
        <v>158</v>
      </c>
      <c r="C45" s="567"/>
      <c r="D45" s="43">
        <v>0</v>
      </c>
      <c r="E45" s="43">
        <v>0</v>
      </c>
      <c r="F45" s="25"/>
      <c r="H45" s="40" t="s">
        <v>35</v>
      </c>
    </row>
    <row r="46" spans="1:8" ht="31.15" customHeight="1" x14ac:dyDescent="0.2">
      <c r="B46" s="163"/>
      <c r="C46" s="567"/>
      <c r="D46" s="43"/>
      <c r="E46" s="43"/>
      <c r="F46" s="25"/>
      <c r="H46" s="40" t="s">
        <v>35</v>
      </c>
    </row>
    <row r="47" spans="1:8" ht="13.5" customHeight="1" x14ac:dyDescent="0.2">
      <c r="B47" s="25"/>
      <c r="C47" s="25"/>
      <c r="F47" s="25"/>
      <c r="H47" s="25"/>
    </row>
    <row r="48" spans="1:8" ht="40.5" customHeight="1" x14ac:dyDescent="0.2">
      <c r="A48" s="25">
        <f>+A38+1</f>
        <v>7</v>
      </c>
      <c r="B48" s="34" t="s">
        <v>339</v>
      </c>
      <c r="C48" s="290"/>
      <c r="D48" s="44">
        <f>SUM(D49:D53)</f>
        <v>0</v>
      </c>
      <c r="E48" s="44">
        <f>SUM(E49:E53)</f>
        <v>0</v>
      </c>
      <c r="F48" s="40" t="s">
        <v>4</v>
      </c>
      <c r="H48" s="40"/>
    </row>
    <row r="49" spans="1:8" ht="17.100000000000001" customHeight="1" x14ac:dyDescent="0.2">
      <c r="B49" s="563" t="s">
        <v>156</v>
      </c>
      <c r="C49" s="567"/>
      <c r="D49" s="43">
        <v>0</v>
      </c>
      <c r="E49" s="43">
        <v>0</v>
      </c>
      <c r="F49" s="25"/>
      <c r="H49" s="40" t="s">
        <v>35</v>
      </c>
    </row>
    <row r="50" spans="1:8" ht="20.65" customHeight="1" x14ac:dyDescent="0.2">
      <c r="B50" s="563" t="s">
        <v>157</v>
      </c>
      <c r="C50" s="567"/>
      <c r="D50" s="43">
        <v>0</v>
      </c>
      <c r="E50" s="43">
        <v>0</v>
      </c>
      <c r="F50" s="25"/>
      <c r="H50" s="40" t="s">
        <v>35</v>
      </c>
    </row>
    <row r="51" spans="1:8" ht="20.65" customHeight="1" x14ac:dyDescent="0.2">
      <c r="B51" s="563" t="s">
        <v>345</v>
      </c>
      <c r="C51" s="567"/>
      <c r="D51" s="43">
        <v>0</v>
      </c>
      <c r="E51" s="43">
        <v>0</v>
      </c>
      <c r="F51" s="25"/>
      <c r="H51" s="40" t="s">
        <v>35</v>
      </c>
    </row>
    <row r="52" spans="1:8" ht="20.65" customHeight="1" x14ac:dyDescent="0.2">
      <c r="B52" s="563" t="s">
        <v>158</v>
      </c>
      <c r="C52" s="567"/>
      <c r="D52" s="43">
        <v>0</v>
      </c>
      <c r="E52" s="43">
        <v>0</v>
      </c>
      <c r="F52" s="25"/>
      <c r="H52" s="40" t="s">
        <v>35</v>
      </c>
    </row>
    <row r="53" spans="1:8" ht="31.15" customHeight="1" x14ac:dyDescent="0.2">
      <c r="B53" s="163"/>
      <c r="C53" s="567"/>
      <c r="D53" s="43"/>
      <c r="E53" s="43"/>
      <c r="F53" s="25"/>
      <c r="H53" s="40" t="s">
        <v>35</v>
      </c>
    </row>
    <row r="54" spans="1:8" ht="13.5" customHeight="1" x14ac:dyDescent="0.2">
      <c r="B54" s="25"/>
      <c r="C54" s="25"/>
      <c r="F54" s="25"/>
      <c r="H54" s="25"/>
    </row>
    <row r="55" spans="1:8" ht="28.5" customHeight="1" x14ac:dyDescent="0.2">
      <c r="A55" s="25">
        <f>+A48+1</f>
        <v>8</v>
      </c>
      <c r="B55" s="568" t="s">
        <v>304</v>
      </c>
      <c r="C55" s="173"/>
      <c r="D55" s="183">
        <f>D56*D63</f>
        <v>0</v>
      </c>
      <c r="E55" s="183">
        <f>E56*E63</f>
        <v>0</v>
      </c>
      <c r="F55" s="40" t="s">
        <v>4</v>
      </c>
      <c r="H55" s="569"/>
    </row>
    <row r="56" spans="1:8" ht="48" customHeight="1" x14ac:dyDescent="0.2">
      <c r="B56" s="570" t="s">
        <v>305</v>
      </c>
      <c r="C56" s="571"/>
      <c r="D56" s="174">
        <f>+AVERAGE(D57,D60)</f>
        <v>0</v>
      </c>
      <c r="E56" s="174">
        <f>+AVERAGE(E57,E60)</f>
        <v>0</v>
      </c>
      <c r="F56" s="25"/>
      <c r="H56" s="569"/>
    </row>
    <row r="57" spans="1:8" ht="36.75" customHeight="1" x14ac:dyDescent="0.2">
      <c r="B57" s="563" t="str">
        <f>"Beginvoorraad GSC en WKC (01/01/"&amp;D12&amp;")"</f>
        <v>Beginvoorraad GSC en WKC (01/01/2025)</v>
      </c>
      <c r="C57" s="290"/>
      <c r="D57" s="174">
        <f>+SUM(D58:D59)</f>
        <v>0</v>
      </c>
      <c r="E57" s="174">
        <f>+SUM(E58:E59)</f>
        <v>0</v>
      </c>
      <c r="F57" s="25"/>
      <c r="H57" s="569"/>
    </row>
    <row r="58" spans="1:8" ht="36.75" customHeight="1" x14ac:dyDescent="0.2">
      <c r="B58" s="572" t="str">
        <f>"Beginvoorraad GSC (01/01/"&amp;D12&amp;")"</f>
        <v>Beginvoorraad GSC (01/01/2025)</v>
      </c>
      <c r="C58" s="567"/>
      <c r="D58" s="43">
        <v>0</v>
      </c>
      <c r="E58" s="43">
        <v>0</v>
      </c>
      <c r="F58" s="25"/>
      <c r="H58" s="569" t="s">
        <v>35</v>
      </c>
    </row>
    <row r="59" spans="1:8" ht="36.75" customHeight="1" x14ac:dyDescent="0.2">
      <c r="B59" s="572" t="str">
        <f>"Beginvoorraad WKC (01/01/"&amp;D12&amp;")"</f>
        <v>Beginvoorraad WKC (01/01/2025)</v>
      </c>
      <c r="C59" s="567"/>
      <c r="D59" s="43">
        <v>0</v>
      </c>
      <c r="E59" s="43">
        <v>0</v>
      </c>
      <c r="F59" s="25"/>
      <c r="H59" s="569" t="s">
        <v>35</v>
      </c>
    </row>
    <row r="60" spans="1:8" ht="33.6" customHeight="1" x14ac:dyDescent="0.2">
      <c r="B60" s="563" t="str">
        <f>"Eindvoorraad GSC en WKC (31/12/"&amp;D12&amp;")"</f>
        <v>Eindvoorraad GSC en WKC (31/12/2025)</v>
      </c>
      <c r="C60" s="290"/>
      <c r="D60" s="174">
        <f>+SUM(D61:D62)</f>
        <v>0</v>
      </c>
      <c r="E60" s="174">
        <f>+SUM(E61:E62)</f>
        <v>0</v>
      </c>
      <c r="F60" s="25"/>
      <c r="H60" s="569"/>
    </row>
    <row r="61" spans="1:8" ht="36.75" customHeight="1" x14ac:dyDescent="0.2">
      <c r="B61" s="572" t="str">
        <f>"Eindvoorraad GSC (31/12/"&amp;D12&amp;")"</f>
        <v>Eindvoorraad GSC (31/12/2025)</v>
      </c>
      <c r="C61" s="567"/>
      <c r="D61" s="43">
        <v>0</v>
      </c>
      <c r="E61" s="43">
        <v>0</v>
      </c>
      <c r="F61" s="25"/>
      <c r="H61" s="569" t="s">
        <v>35</v>
      </c>
    </row>
    <row r="62" spans="1:8" ht="36.75" customHeight="1" x14ac:dyDescent="0.2">
      <c r="B62" s="572" t="str">
        <f>"Eindvoorraad WKC (31/12/"&amp;D12&amp;")"</f>
        <v>Eindvoorraad WKC (31/12/2025)</v>
      </c>
      <c r="C62" s="567"/>
      <c r="D62" s="43">
        <v>0</v>
      </c>
      <c r="E62" s="43">
        <v>0</v>
      </c>
      <c r="F62" s="25"/>
      <c r="H62" s="569" t="s">
        <v>35</v>
      </c>
    </row>
    <row r="63" spans="1:8" ht="29.25" customHeight="1" x14ac:dyDescent="0.2">
      <c r="B63" s="573" t="str">
        <f>"Kapitaalkostvergoeding voorraad steuncertificaten voor boekjaar "&amp;D12&amp;" volgens tariefmethodologie (in te vullen door de VREG)"</f>
        <v>Kapitaalkostvergoeding voorraad steuncertificaten voor boekjaar 2025 volgens tariefmethodologie (in te vullen door de VREG)</v>
      </c>
      <c r="C63" s="26"/>
      <c r="D63" s="291">
        <v>0</v>
      </c>
      <c r="E63" s="291">
        <v>0</v>
      </c>
      <c r="F63" s="25"/>
      <c r="H63" s="569"/>
    </row>
    <row r="64" spans="1:8" x14ac:dyDescent="0.2">
      <c r="B64" s="574"/>
      <c r="C64" s="575"/>
      <c r="D64" s="162"/>
      <c r="E64" s="162"/>
      <c r="F64" s="53"/>
      <c r="H64" s="25"/>
    </row>
    <row r="65" spans="1:8" ht="32.25" customHeight="1" x14ac:dyDescent="0.2">
      <c r="A65" s="25">
        <f>+A55+1</f>
        <v>9</v>
      </c>
      <c r="B65" s="34" t="s">
        <v>258</v>
      </c>
      <c r="C65" s="175"/>
      <c r="D65" s="183">
        <f>+D66*D67</f>
        <v>0</v>
      </c>
      <c r="E65" s="183">
        <f>+E66*E67</f>
        <v>0</v>
      </c>
      <c r="F65" s="40" t="s">
        <v>4</v>
      </c>
      <c r="H65" s="569"/>
    </row>
    <row r="66" spans="1:8" ht="48.75" customHeight="1" x14ac:dyDescent="0.2">
      <c r="B66" s="573" t="str">
        <f>"Gecumuleerd regulatoir saldo exogene kosten bij het begin van het boekjaar (01/01/"&amp;$D$12&amp;") (positieve waarde voor tekort, en omgekeerd)"</f>
        <v>Gecumuleerd regulatoir saldo exogene kosten bij het begin van het boekjaar (01/01/2025) (positieve waarde voor tekort, en omgekeerd)</v>
      </c>
      <c r="C66" s="2"/>
      <c r="D66" s="444">
        <f>VLOOKUP($D$12-1,T4A!$B$52:$K$58,10,FALSE)</f>
        <v>0</v>
      </c>
      <c r="E66" s="174">
        <f>IF($S$1="ex-ante",0,IF($S$1="ex-post",VLOOKUP($D$12-1,T4A!$B$52:$K$58,10,FALSE),0))</f>
        <v>0</v>
      </c>
      <c r="F66" s="25"/>
      <c r="H66" s="569"/>
    </row>
    <row r="67" spans="1:8" ht="33" customHeight="1" x14ac:dyDescent="0.2">
      <c r="B67" s="573" t="str">
        <f>"Kapitaalkostvergoeding regulatoire saldi voor boekjaar "&amp;$D$12&amp;" volgens tariefmethodologie (in te vullen door de VREG)"</f>
        <v>Kapitaalkostvergoeding regulatoire saldi voor boekjaar 2025 volgens tariefmethodologie (in te vullen door de VREG)</v>
      </c>
      <c r="C67" s="576"/>
      <c r="D67" s="291">
        <v>0</v>
      </c>
      <c r="E67" s="291">
        <v>0</v>
      </c>
      <c r="F67" s="25"/>
      <c r="H67" s="569"/>
    </row>
    <row r="68" spans="1:8" x14ac:dyDescent="0.2">
      <c r="B68" s="574"/>
      <c r="C68" s="172"/>
      <c r="D68" s="176"/>
      <c r="E68" s="176"/>
      <c r="F68" s="53"/>
      <c r="H68" s="25"/>
    </row>
    <row r="69" spans="1:8" ht="36.6" customHeight="1" x14ac:dyDescent="0.2">
      <c r="A69" s="25">
        <f>A65+1</f>
        <v>10</v>
      </c>
      <c r="B69" s="34" t="s">
        <v>247</v>
      </c>
      <c r="C69" s="173"/>
      <c r="D69" s="183">
        <f>D70*D73</f>
        <v>0</v>
      </c>
      <c r="E69" s="183">
        <f>+E70*E73</f>
        <v>0</v>
      </c>
      <c r="F69" s="40" t="s">
        <v>4</v>
      </c>
      <c r="H69" s="569"/>
    </row>
    <row r="70" spans="1:8" ht="51" customHeight="1" x14ac:dyDescent="0.2">
      <c r="B70" s="573" t="str">
        <f>"Gemiddeld regulatoir saldo volumerisico endogeen budget voor boekjaar "&amp;D12&amp;" (positieve waarde voor tekort, en omgekeerd)"</f>
        <v>Gemiddeld regulatoir saldo volumerisico endogeen budget voor boekjaar 2025 (positieve waarde voor tekort, en omgekeerd)</v>
      </c>
      <c r="C70" s="571"/>
      <c r="D70" s="174">
        <f>AVERAGE(D71:D72)</f>
        <v>0</v>
      </c>
      <c r="E70" s="174">
        <f>AVERAGE(E71:E72)</f>
        <v>0</v>
      </c>
      <c r="F70" s="25"/>
      <c r="H70" s="569"/>
    </row>
    <row r="71" spans="1:8" ht="46.15" customHeight="1" x14ac:dyDescent="0.2">
      <c r="B71" s="563" t="str">
        <f>"Regulatoir saldo volumerisico endogeen budget bij het begin van het boekjaar (01/01/"&amp;D12&amp;") (positieve waarde voor tekort, en omgekeerd)"</f>
        <v>Regulatoir saldo volumerisico endogeen budget bij het begin van het boekjaar (01/01/2025) (positieve waarde voor tekort, en omgekeerd)</v>
      </c>
      <c r="C71" s="2"/>
      <c r="D71" s="174">
        <f>+VLOOKUP($D$12-1,T5A!$B$84:$K$90,10,FALSE)</f>
        <v>0</v>
      </c>
      <c r="E71" s="174">
        <f>IF($S$1="ex-ante",0,IF($S$1="ex-post",VLOOKUP($D$12-1,T5A!$B$84:$K$90,10,FALSE),0))</f>
        <v>0</v>
      </c>
      <c r="F71" s="25"/>
      <c r="H71" s="569"/>
    </row>
    <row r="72" spans="1:8" ht="46.15" customHeight="1" x14ac:dyDescent="0.2">
      <c r="B72" s="563" t="str">
        <f>"Regulatoir saldo volumerisico endogeen budget op het einde van het boekjaar (31/12/"&amp;D12&amp;") (positieve waarde voor tekort, en omgekeerd)"</f>
        <v>Regulatoir saldo volumerisico endogeen budget op het einde van het boekjaar (31/12/2025) (positieve waarde voor tekort, en omgekeerd)</v>
      </c>
      <c r="C72" s="2"/>
      <c r="D72" s="444">
        <f>VLOOKUP($D$12,T5A!$B$84:$K$90,10,FALSE)-INDEX(T5A!C84:I90,MATCH($D$12,T5A!B84:B90,0),MATCH($D$12,T5A!C83:I83,0))</f>
        <v>0</v>
      </c>
      <c r="E72" s="444">
        <f>IF($S$1="ex-ante",0,IF($S$1="ex-post",VLOOKUP($D$12,T5A!$B$84:$K$90,10,FALSE),0))</f>
        <v>0</v>
      </c>
      <c r="F72" s="25"/>
      <c r="H72" s="569"/>
    </row>
    <row r="73" spans="1:8" ht="32.25" customHeight="1" x14ac:dyDescent="0.2">
      <c r="B73" s="573" t="str">
        <f>+B67</f>
        <v>Kapitaalkostvergoeding regulatoire saldi voor boekjaar 2025 volgens tariefmethodologie (in te vullen door de VREG)</v>
      </c>
      <c r="C73" s="576"/>
      <c r="D73" s="35">
        <f>+$D$67</f>
        <v>0</v>
      </c>
      <c r="E73" s="35">
        <f>+$E$67</f>
        <v>0</v>
      </c>
      <c r="F73" s="25"/>
      <c r="H73" s="569"/>
    </row>
    <row r="74" spans="1:8" x14ac:dyDescent="0.2">
      <c r="B74" s="574"/>
      <c r="C74" s="172"/>
      <c r="D74" s="176"/>
      <c r="E74" s="176"/>
      <c r="F74" s="53"/>
      <c r="H74" s="25"/>
    </row>
    <row r="75" spans="1:8" ht="42" customHeight="1" x14ac:dyDescent="0.2">
      <c r="A75" s="25">
        <f>+A69+1</f>
        <v>11</v>
      </c>
      <c r="B75" s="34" t="s">
        <v>173</v>
      </c>
      <c r="C75" s="173"/>
      <c r="D75" s="183">
        <f>D76*D79</f>
        <v>0</v>
      </c>
      <c r="E75" s="183">
        <f>+E76*E79</f>
        <v>0</v>
      </c>
      <c r="F75" s="40" t="s">
        <v>4</v>
      </c>
      <c r="H75" s="569"/>
    </row>
    <row r="76" spans="1:8" ht="51" customHeight="1" x14ac:dyDescent="0.2">
      <c r="B76" s="573" t="str">
        <f>"Gemiddeld regulatoir saldo herindexering van het budget voor endogene kosten voor boekjaar "&amp;D12&amp;" (positieve waarde voor tekort, en omgekeerd)"</f>
        <v>Gemiddeld regulatoir saldo herindexering van het budget voor endogene kosten voor boekjaar 2025 (positieve waarde voor tekort, en omgekeerd)</v>
      </c>
      <c r="C76" s="571"/>
      <c r="D76" s="174">
        <f>AVERAGE(D77:D78)</f>
        <v>0</v>
      </c>
      <c r="E76" s="174">
        <f>AVERAGE(E77:E78)</f>
        <v>0</v>
      </c>
      <c r="F76" s="25"/>
      <c r="H76" s="569"/>
    </row>
    <row r="77" spans="1:8" ht="46.5" customHeight="1" x14ac:dyDescent="0.2">
      <c r="B77" s="563" t="str">
        <f>"Regulatoir saldo herindexering van het budget voor endogene kosten bij het begin van het boekjaar (01/01/"&amp;D12&amp;") (positieve waarde voor tekort, en omgekeerd)"</f>
        <v>Regulatoir saldo herindexering van het budget voor endogene kosten bij het begin van het boekjaar (01/01/2025) (positieve waarde voor tekort, en omgekeerd)</v>
      </c>
      <c r="C77" s="2"/>
      <c r="D77" s="174">
        <f>+VLOOKUP($D$12-1,T6A!$B$111:$J$116,9,FALSE)</f>
        <v>0</v>
      </c>
      <c r="E77" s="174">
        <f>IF($S$1="ex-ante",0,IF($S$1="ex-post",VLOOKUP($D$12-1,T6A!$B$111:$J$116,9,FALSE),0))</f>
        <v>0</v>
      </c>
      <c r="F77" s="25"/>
      <c r="H77" s="569"/>
    </row>
    <row r="78" spans="1:8" ht="45" customHeight="1" x14ac:dyDescent="0.2">
      <c r="B78" s="563" t="str">
        <f>"Regulatoir saldo herindexering van het budget voor endogene kosten op het einde van het boekjaar (31/12/"&amp;D12&amp;") (positieve waarde voor tekort, en omgekeerd)"</f>
        <v>Regulatoir saldo herindexering van het budget voor endogene kosten op het einde van het boekjaar (31/12/2025) (positieve waarde voor tekort, en omgekeerd)</v>
      </c>
      <c r="C78" s="2"/>
      <c r="D78" s="174">
        <f>+VLOOKUP($D$12,T6A!$B$111:$J$116,9,FALSE)-INDEX(T6A!$E$113:$H$116,MATCH('T3'!$D$12,T6A!$B$113:$B$116,0),MATCH('T3'!$D$12,T6A!$E$110:$H$110,0))</f>
        <v>0</v>
      </c>
      <c r="E78" s="174">
        <f>IF($S$1="ex-ante",0,IF($S$1="ex-post",VLOOKUP($D$12,T6A!$B$111:$J$116,9,FALSE),0))</f>
        <v>0</v>
      </c>
      <c r="F78" s="25"/>
      <c r="H78" s="569"/>
    </row>
    <row r="79" spans="1:8" ht="32.25" customHeight="1" x14ac:dyDescent="0.2">
      <c r="B79" s="573" t="str">
        <f>+B73</f>
        <v>Kapitaalkostvergoeding regulatoire saldi voor boekjaar 2025 volgens tariefmethodologie (in te vullen door de VREG)</v>
      </c>
      <c r="C79" s="576"/>
      <c r="D79" s="35">
        <f>+$D$67</f>
        <v>0</v>
      </c>
      <c r="E79" s="35">
        <f>+$E$67</f>
        <v>0</v>
      </c>
      <c r="F79" s="25"/>
      <c r="H79" s="569"/>
    </row>
    <row r="80" spans="1:8" x14ac:dyDescent="0.2">
      <c r="B80" s="574"/>
      <c r="C80" s="172"/>
      <c r="D80" s="176"/>
      <c r="E80" s="176"/>
      <c r="F80" s="53"/>
      <c r="H80" s="25"/>
    </row>
    <row r="81" spans="1:22" ht="36" customHeight="1" x14ac:dyDescent="0.2">
      <c r="A81" s="25">
        <f>+A75+1</f>
        <v>12</v>
      </c>
      <c r="B81" s="34" t="s">
        <v>174</v>
      </c>
      <c r="C81" s="173"/>
      <c r="D81" s="183">
        <f>D82*D85</f>
        <v>0</v>
      </c>
      <c r="E81" s="183">
        <f>+E82*E85</f>
        <v>0</v>
      </c>
      <c r="F81" s="40" t="s">
        <v>4</v>
      </c>
      <c r="H81" s="569"/>
    </row>
    <row r="82" spans="1:22" ht="44.25" customHeight="1" x14ac:dyDescent="0.2">
      <c r="B82" s="573" t="str">
        <f>"Gemiddeld regulatoir saldo vennootschapsbelasting voor boekjaar "&amp;D12&amp;" (positieve waarde voor tekort, en omgekeerd)"</f>
        <v>Gemiddeld regulatoir saldo vennootschapsbelasting voor boekjaar 2025 (positieve waarde voor tekort, en omgekeerd)</v>
      </c>
      <c r="C82" s="571"/>
      <c r="D82" s="174">
        <f>AVERAGE(D83:D84)</f>
        <v>0</v>
      </c>
      <c r="E82" s="174">
        <f>AVERAGE(E83:E84)</f>
        <v>0</v>
      </c>
      <c r="F82" s="25"/>
      <c r="H82" s="569"/>
    </row>
    <row r="83" spans="1:22" ht="46.5" customHeight="1" x14ac:dyDescent="0.2">
      <c r="B83" s="563" t="str">
        <f>"Regulatoir saldo vennootschapsbelasting bij het begin van het boekjaar (01/01/"&amp;D12&amp;") (positieve waarde voor tekort, en omgekeerd)"</f>
        <v>Regulatoir saldo vennootschapsbelasting bij het begin van het boekjaar (01/01/2025) (positieve waarde voor tekort, en omgekeerd)</v>
      </c>
      <c r="C83" s="2"/>
      <c r="D83" s="174">
        <f>VLOOKUP($D$12-1,'T7'!$B$49:$K$55,10,FALSE)</f>
        <v>0</v>
      </c>
      <c r="E83" s="174">
        <f>IF($S$1="ex-ante",0,IF($S$1="ex-post",VLOOKUP($D$12-1,'T7'!$B$49:$K$55,10,FALSE),0))</f>
        <v>0</v>
      </c>
      <c r="F83" s="25"/>
      <c r="H83" s="569"/>
    </row>
    <row r="84" spans="1:22" ht="45" customHeight="1" x14ac:dyDescent="0.2">
      <c r="B84" s="563" t="str">
        <f>"Regulatoir saldo vennootschapsbelasting op het einde van het boekjaar (31/12/"&amp;D12&amp;") (positieve waarde voor tekort, en omgekeerd)"</f>
        <v>Regulatoir saldo vennootschapsbelasting op het einde van het boekjaar (31/12/2025) (positieve waarde voor tekort, en omgekeerd)</v>
      </c>
      <c r="C84" s="2"/>
      <c r="D84" s="444">
        <f>VLOOKUP($D$12-1,'T7'!$B$49:$K$55,10,FALSE)-INDEX('T7'!$C$49:$I$55,MATCH($D$12,'T7'!$B$49:$B$55,0),MATCH($D$12,'T7'!$C$48:$I$48,0))</f>
        <v>0</v>
      </c>
      <c r="E84" s="444">
        <f>IF($S$1="ex-ante",0,IF($S$1="ex-post",VLOOKUP($D$12,'T7'!$B$49:$K$55,10,FALSE),0))</f>
        <v>0</v>
      </c>
      <c r="F84" s="25"/>
      <c r="H84" s="569"/>
    </row>
    <row r="85" spans="1:22" ht="32.25" customHeight="1" x14ac:dyDescent="0.2">
      <c r="B85" s="573" t="str">
        <f>+B79</f>
        <v>Kapitaalkostvergoeding regulatoire saldi voor boekjaar 2025 volgens tariefmethodologie (in te vullen door de VREG)</v>
      </c>
      <c r="C85" s="576"/>
      <c r="D85" s="35">
        <f>+$D$67</f>
        <v>0</v>
      </c>
      <c r="E85" s="35">
        <f>+$E$67</f>
        <v>0</v>
      </c>
      <c r="F85" s="25"/>
      <c r="H85" s="569"/>
    </row>
    <row r="86" spans="1:22" x14ac:dyDescent="0.2">
      <c r="B86" s="574"/>
      <c r="C86" s="172"/>
      <c r="D86" s="176"/>
      <c r="E86" s="176"/>
      <c r="F86" s="53"/>
      <c r="H86" s="25"/>
    </row>
    <row r="87" spans="1:22" ht="36" customHeight="1" x14ac:dyDescent="0.2">
      <c r="A87" s="25">
        <f>+A81+1</f>
        <v>13</v>
      </c>
      <c r="B87" s="34" t="s">
        <v>175</v>
      </c>
      <c r="C87" s="173"/>
      <c r="D87" s="183">
        <f>D88*D91</f>
        <v>0</v>
      </c>
      <c r="E87" s="183">
        <f>+E88*E91</f>
        <v>0</v>
      </c>
      <c r="F87" s="40" t="s">
        <v>4</v>
      </c>
      <c r="H87" s="569"/>
    </row>
    <row r="88" spans="1:22" ht="44.25" customHeight="1" x14ac:dyDescent="0.2">
      <c r="B88" s="573" t="str">
        <f>"Gemiddeld regulatoir saldo herwaarderingsmeerwaarden voor boekjaar "&amp;D12&amp;" (positieve waarde voor tekort, en omgekeerd)"</f>
        <v>Gemiddeld regulatoir saldo herwaarderingsmeerwaarden voor boekjaar 2025 (positieve waarde voor tekort, en omgekeerd)</v>
      </c>
      <c r="C88" s="571"/>
      <c r="D88" s="174">
        <f>AVERAGE(D89:D90)</f>
        <v>0</v>
      </c>
      <c r="E88" s="174">
        <f>AVERAGE(E89:E90)</f>
        <v>0</v>
      </c>
      <c r="F88" s="25"/>
      <c r="H88" s="569"/>
    </row>
    <row r="89" spans="1:22" ht="46.5" customHeight="1" x14ac:dyDescent="0.2">
      <c r="B89" s="563" t="str">
        <f>"Regulatoir saldo herwaarderingsmeerwaarden bij het begin van het boekjaar (01/01/"&amp;D12&amp;") (positieve waarde voor tekort, en omgekeerd)"</f>
        <v>Regulatoir saldo herwaarderingsmeerwaarden bij het begin van het boekjaar (01/01/2025) (positieve waarde voor tekort, en omgekeerd)</v>
      </c>
      <c r="C89" s="182"/>
      <c r="D89" s="174">
        <f>VLOOKUP($D$12-1,'T8'!$B$49:$K$55,10,FALSE)</f>
        <v>0</v>
      </c>
      <c r="E89" s="174">
        <f>IF($S$1="ex-ante",0,IF($S$1="ex-post",VLOOKUP($D$12-1,'T8'!$B$49:$K$55,10,FALSE),0))</f>
        <v>0</v>
      </c>
      <c r="F89" s="25"/>
      <c r="H89" s="569"/>
    </row>
    <row r="90" spans="1:22" ht="45" customHeight="1" x14ac:dyDescent="0.2">
      <c r="B90" s="563" t="str">
        <f>"Regulatoir saldo herwaarderingsmeerwaarden op het einde van het boekjaar (31/12/"&amp;D12&amp;") (positieve waarde voor tekort, en omgekeerd)"</f>
        <v>Regulatoir saldo herwaarderingsmeerwaarden op het einde van het boekjaar (31/12/2025) (positieve waarde voor tekort, en omgekeerd)</v>
      </c>
      <c r="C90" s="182"/>
      <c r="D90" s="444">
        <f>VLOOKUP($D$12,'T8'!B50:K56,10,FALSE)-INDEX('T8'!$C$49:$I$55,MATCH($D$12,'T8'!$B$49:$B$55,0),MATCH($D$12,'T8'!$C$48:$I$48,0))</f>
        <v>0</v>
      </c>
      <c r="E90" s="174">
        <f>IF($S$1="ex-ante",0,IF($S$1="ex-post",VLOOKUP($D$12,'T8'!B50:K56,10,FALSE),0))</f>
        <v>0</v>
      </c>
      <c r="F90" s="25"/>
      <c r="H90" s="569"/>
    </row>
    <row r="91" spans="1:22" ht="32.25" customHeight="1" x14ac:dyDescent="0.2">
      <c r="B91" s="573" t="str">
        <f>+B85</f>
        <v>Kapitaalkostvergoeding regulatoire saldi voor boekjaar 2025 volgens tariefmethodologie (in te vullen door de VREG)</v>
      </c>
      <c r="C91" s="576"/>
      <c r="D91" s="35">
        <f>+$D$67</f>
        <v>0</v>
      </c>
      <c r="E91" s="35">
        <f>+$E$67</f>
        <v>0</v>
      </c>
      <c r="F91" s="25"/>
      <c r="H91" s="569"/>
    </row>
    <row r="92" spans="1:22" x14ac:dyDescent="0.2">
      <c r="O92" s="98"/>
      <c r="P92" s="98"/>
      <c r="Q92" s="98"/>
      <c r="R92" s="98"/>
      <c r="S92" s="98"/>
      <c r="T92" s="98"/>
      <c r="U92" s="98"/>
      <c r="V92" s="98"/>
    </row>
    <row r="93" spans="1:22" ht="17.649999999999999" customHeight="1" x14ac:dyDescent="0.2">
      <c r="B93" s="559" t="s">
        <v>298</v>
      </c>
      <c r="C93" s="560"/>
      <c r="D93" s="561"/>
      <c r="E93" s="561"/>
      <c r="F93" s="560"/>
      <c r="G93" s="561"/>
      <c r="H93" s="562"/>
      <c r="L93" s="98"/>
      <c r="M93" s="98"/>
      <c r="N93" s="98"/>
      <c r="O93" s="98"/>
      <c r="P93" s="98"/>
      <c r="Q93" s="98"/>
      <c r="R93" s="98"/>
      <c r="S93" s="98"/>
      <c r="T93" s="98"/>
      <c r="U93" s="98"/>
      <c r="V93" s="98"/>
    </row>
    <row r="94" spans="1:22" x14ac:dyDescent="0.2">
      <c r="L94" s="98"/>
      <c r="M94" s="98"/>
      <c r="N94" s="98"/>
      <c r="O94" s="98"/>
      <c r="P94" s="98"/>
      <c r="Q94" s="98"/>
      <c r="R94" s="98"/>
      <c r="S94" s="98"/>
      <c r="T94" s="98"/>
      <c r="U94" s="98"/>
      <c r="V94" s="98"/>
    </row>
    <row r="95" spans="1:22" ht="55.5" customHeight="1" x14ac:dyDescent="0.2">
      <c r="A95" s="25">
        <f>+A87+1</f>
        <v>14</v>
      </c>
      <c r="B95" s="34" t="s">
        <v>245</v>
      </c>
      <c r="C95" s="2" t="s">
        <v>80</v>
      </c>
      <c r="D95" s="44"/>
      <c r="E95" s="44"/>
      <c r="F95" s="40"/>
      <c r="H95" s="40"/>
      <c r="L95" s="98"/>
      <c r="M95" s="98"/>
      <c r="N95" s="98"/>
      <c r="O95" s="98"/>
      <c r="P95" s="98"/>
      <c r="Q95" s="98"/>
      <c r="R95" s="98"/>
      <c r="S95" s="98"/>
      <c r="T95" s="98"/>
      <c r="U95" s="98"/>
      <c r="V95" s="98"/>
    </row>
    <row r="96" spans="1:22" ht="19.5" customHeight="1" x14ac:dyDescent="0.2">
      <c r="B96" s="563" t="s">
        <v>255</v>
      </c>
      <c r="C96" s="20"/>
      <c r="D96" s="38">
        <f>-T4B!D49</f>
        <v>0</v>
      </c>
      <c r="E96" s="38">
        <f>+D96</f>
        <v>0</v>
      </c>
      <c r="F96" s="42" t="s">
        <v>4</v>
      </c>
      <c r="H96" s="42"/>
      <c r="L96" s="98"/>
      <c r="M96" s="98"/>
      <c r="N96" s="98"/>
      <c r="O96" s="98"/>
      <c r="P96" s="98"/>
      <c r="Q96" s="98"/>
      <c r="R96" s="98"/>
      <c r="S96" s="98"/>
      <c r="T96" s="98"/>
      <c r="U96" s="98"/>
      <c r="V96" s="98"/>
    </row>
    <row r="97" spans="1:22" ht="19.5" customHeight="1" x14ac:dyDescent="0.2">
      <c r="B97" s="25"/>
      <c r="C97" s="25"/>
      <c r="F97" s="25"/>
      <c r="H97" s="25"/>
    </row>
    <row r="98" spans="1:22" ht="48" customHeight="1" x14ac:dyDescent="0.2">
      <c r="A98" s="25">
        <f>+A95+1</f>
        <v>15</v>
      </c>
      <c r="B98" s="34" t="s">
        <v>246</v>
      </c>
      <c r="C98" s="2" t="s">
        <v>89</v>
      </c>
      <c r="D98" s="44"/>
      <c r="E98" s="44"/>
      <c r="F98" s="40"/>
      <c r="H98" s="40"/>
    </row>
    <row r="99" spans="1:22" ht="18.600000000000001" customHeight="1" x14ac:dyDescent="0.2">
      <c r="B99" s="563" t="s">
        <v>255</v>
      </c>
      <c r="C99" s="20"/>
      <c r="D99" s="38">
        <f>-T5B!D51</f>
        <v>0</v>
      </c>
      <c r="E99" s="38">
        <f>+D99</f>
        <v>0</v>
      </c>
      <c r="F99" s="42" t="s">
        <v>4</v>
      </c>
      <c r="H99" s="42"/>
    </row>
    <row r="100" spans="1:22" ht="19.5" customHeight="1" x14ac:dyDescent="0.2">
      <c r="B100" s="25"/>
      <c r="C100" s="25"/>
      <c r="F100" s="25"/>
      <c r="H100" s="25"/>
    </row>
    <row r="101" spans="1:22" ht="59.25" customHeight="1" x14ac:dyDescent="0.2">
      <c r="A101" s="25">
        <f>A98+1</f>
        <v>16</v>
      </c>
      <c r="B101" s="34" t="s">
        <v>93</v>
      </c>
      <c r="C101" s="2" t="s">
        <v>100</v>
      </c>
      <c r="D101" s="44"/>
      <c r="E101" s="40"/>
      <c r="F101" s="40"/>
      <c r="H101" s="40"/>
    </row>
    <row r="102" spans="1:22" ht="18.600000000000001" customHeight="1" x14ac:dyDescent="0.2">
      <c r="B102" s="563" t="s">
        <v>255</v>
      </c>
      <c r="C102" s="41"/>
      <c r="D102" s="174">
        <f>-T6B!D49</f>
        <v>0</v>
      </c>
      <c r="E102" s="38">
        <f>+D102</f>
        <v>0</v>
      </c>
      <c r="F102" s="40" t="s">
        <v>4</v>
      </c>
      <c r="H102" s="40"/>
    </row>
    <row r="103" spans="1:22" x14ac:dyDescent="0.2">
      <c r="L103" s="98"/>
      <c r="M103" s="98"/>
      <c r="N103" s="98"/>
      <c r="O103" s="98"/>
      <c r="P103" s="98"/>
      <c r="Q103" s="98"/>
      <c r="R103" s="98"/>
      <c r="S103" s="98"/>
      <c r="T103" s="98"/>
      <c r="U103" s="98"/>
      <c r="V103" s="98"/>
    </row>
    <row r="104" spans="1:22" x14ac:dyDescent="0.2">
      <c r="L104" s="98"/>
      <c r="M104" s="98"/>
      <c r="N104" s="98"/>
      <c r="O104" s="98"/>
      <c r="P104" s="98"/>
      <c r="Q104" s="98"/>
      <c r="R104" s="98"/>
      <c r="S104" s="98"/>
      <c r="T104" s="98"/>
      <c r="U104" s="98"/>
      <c r="V104" s="98"/>
    </row>
    <row r="105" spans="1:22" ht="17.649999999999999" customHeight="1" x14ac:dyDescent="0.2">
      <c r="B105" s="559" t="s">
        <v>71</v>
      </c>
      <c r="C105" s="560"/>
      <c r="D105" s="561"/>
      <c r="E105" s="561"/>
      <c r="F105" s="560"/>
      <c r="G105" s="561"/>
      <c r="H105" s="562"/>
      <c r="L105" s="98"/>
      <c r="M105" s="98"/>
      <c r="N105" s="98"/>
      <c r="O105" s="98"/>
      <c r="P105" s="98"/>
      <c r="Q105" s="98"/>
      <c r="R105" s="98"/>
      <c r="S105" s="98"/>
      <c r="T105" s="98"/>
      <c r="U105" s="98"/>
      <c r="V105" s="98"/>
    </row>
    <row r="106" spans="1:22" ht="19.5" customHeight="1" x14ac:dyDescent="0.2">
      <c r="B106" s="25"/>
      <c r="C106" s="25"/>
      <c r="F106" s="25"/>
      <c r="H106" s="25"/>
    </row>
    <row r="107" spans="1:22" ht="40.5" customHeight="1" x14ac:dyDescent="0.2">
      <c r="A107" s="25">
        <f>+A101+1</f>
        <v>17</v>
      </c>
      <c r="B107" s="565" t="s">
        <v>338</v>
      </c>
      <c r="C107" s="290"/>
      <c r="D107" s="44"/>
      <c r="E107" s="44"/>
      <c r="F107" s="40"/>
      <c r="H107" s="40"/>
    </row>
    <row r="108" spans="1:22" ht="20.65" customHeight="1" x14ac:dyDescent="0.2">
      <c r="B108" s="566" t="s">
        <v>253</v>
      </c>
      <c r="C108" s="567"/>
      <c r="D108" s="43">
        <v>0</v>
      </c>
      <c r="E108" s="43">
        <v>0</v>
      </c>
      <c r="F108" s="40" t="s">
        <v>4</v>
      </c>
      <c r="H108" s="40" t="s">
        <v>35</v>
      </c>
    </row>
    <row r="109" spans="1:22" ht="13.5" customHeight="1" x14ac:dyDescent="0.2">
      <c r="B109" s="25"/>
      <c r="C109" s="25"/>
      <c r="F109" s="25"/>
      <c r="H109" s="25"/>
    </row>
    <row r="110" spans="1:22" ht="40.5" customHeight="1" x14ac:dyDescent="0.2">
      <c r="A110" s="25">
        <f>+A107+1</f>
        <v>18</v>
      </c>
      <c r="B110" s="34" t="s">
        <v>339</v>
      </c>
      <c r="C110" s="290"/>
      <c r="D110" s="44"/>
      <c r="E110" s="44"/>
      <c r="F110" s="40"/>
      <c r="H110" s="40"/>
    </row>
    <row r="111" spans="1:22" ht="17.100000000000001" customHeight="1" x14ac:dyDescent="0.2">
      <c r="B111" s="566" t="s">
        <v>253</v>
      </c>
      <c r="C111" s="567"/>
      <c r="D111" s="43">
        <v>0</v>
      </c>
      <c r="E111" s="43">
        <v>0</v>
      </c>
      <c r="F111" s="40" t="s">
        <v>4</v>
      </c>
      <c r="H111" s="40" t="s">
        <v>35</v>
      </c>
    </row>
    <row r="112" spans="1:22" ht="13.5" customHeight="1" x14ac:dyDescent="0.2">
      <c r="B112" s="25"/>
      <c r="C112" s="25"/>
      <c r="F112" s="25"/>
      <c r="H112" s="25"/>
    </row>
    <row r="114" spans="1:22" ht="17.649999999999999" customHeight="1" x14ac:dyDescent="0.2">
      <c r="B114" s="559" t="s">
        <v>178</v>
      </c>
      <c r="C114" s="560"/>
      <c r="D114" s="561"/>
      <c r="E114" s="561"/>
      <c r="F114" s="560"/>
      <c r="G114" s="561"/>
      <c r="H114" s="562"/>
      <c r="L114" s="98"/>
      <c r="M114" s="98"/>
      <c r="N114" s="98"/>
      <c r="O114" s="98"/>
      <c r="P114" s="98"/>
      <c r="Q114" s="98"/>
      <c r="R114" s="98"/>
      <c r="S114" s="98"/>
      <c r="T114" s="98"/>
      <c r="U114" s="98"/>
      <c r="V114" s="98"/>
    </row>
    <row r="117" spans="1:22" ht="17.649999999999999" customHeight="1" x14ac:dyDescent="0.2">
      <c r="B117" s="559" t="s">
        <v>69</v>
      </c>
      <c r="C117" s="560"/>
      <c r="D117" s="561"/>
      <c r="E117" s="561"/>
      <c r="F117" s="560"/>
      <c r="G117" s="561"/>
      <c r="H117" s="562"/>
      <c r="L117" s="98"/>
      <c r="M117" s="98"/>
      <c r="N117" s="98"/>
      <c r="O117" s="98"/>
      <c r="P117" s="98"/>
      <c r="Q117" s="98"/>
      <c r="R117" s="98"/>
      <c r="S117" s="98"/>
      <c r="T117" s="98"/>
      <c r="U117" s="98"/>
      <c r="V117" s="98"/>
    </row>
    <row r="119" spans="1:22" ht="55.5" customHeight="1" x14ac:dyDescent="0.2">
      <c r="A119" s="25">
        <f>+A110+1</f>
        <v>19</v>
      </c>
      <c r="B119" s="34" t="s">
        <v>245</v>
      </c>
      <c r="C119" s="2" t="s">
        <v>80</v>
      </c>
      <c r="D119" s="44"/>
      <c r="E119" s="44"/>
      <c r="F119" s="40"/>
      <c r="H119" s="40"/>
      <c r="L119" s="98"/>
      <c r="M119" s="98"/>
      <c r="N119" s="98"/>
      <c r="O119" s="98"/>
      <c r="P119" s="98"/>
      <c r="Q119" s="98"/>
      <c r="R119" s="98"/>
      <c r="S119" s="98"/>
      <c r="T119" s="98"/>
      <c r="U119" s="98"/>
      <c r="V119" s="98"/>
    </row>
    <row r="120" spans="1:22" ht="18.600000000000001" customHeight="1" x14ac:dyDescent="0.2">
      <c r="B120" s="563" t="s">
        <v>251</v>
      </c>
      <c r="C120" s="20"/>
      <c r="D120" s="38">
        <f>-T4B!D50</f>
        <v>0</v>
      </c>
      <c r="E120" s="38">
        <f>+D120</f>
        <v>0</v>
      </c>
      <c r="F120" s="42" t="s">
        <v>4</v>
      </c>
      <c r="H120" s="42"/>
    </row>
    <row r="121" spans="1:22" ht="19.5" customHeight="1" x14ac:dyDescent="0.2">
      <c r="B121" s="25"/>
      <c r="C121" s="25"/>
      <c r="F121" s="25"/>
      <c r="H121" s="25"/>
    </row>
    <row r="122" spans="1:22" ht="48" customHeight="1" x14ac:dyDescent="0.2">
      <c r="A122" s="25">
        <f>+A119+1</f>
        <v>20</v>
      </c>
      <c r="B122" s="34" t="s">
        <v>246</v>
      </c>
      <c r="C122" s="2" t="s">
        <v>89</v>
      </c>
      <c r="D122" s="44"/>
      <c r="E122" s="44"/>
      <c r="F122" s="40"/>
      <c r="H122" s="40"/>
    </row>
    <row r="123" spans="1:22" ht="18.600000000000001" customHeight="1" x14ac:dyDescent="0.2">
      <c r="B123" s="563" t="s">
        <v>251</v>
      </c>
      <c r="C123" s="20"/>
      <c r="D123" s="38">
        <f>-T5B!D52</f>
        <v>0</v>
      </c>
      <c r="E123" s="38">
        <f>+D123</f>
        <v>0</v>
      </c>
      <c r="F123" s="42" t="s">
        <v>4</v>
      </c>
      <c r="H123" s="42"/>
    </row>
    <row r="124" spans="1:22" ht="19.5" customHeight="1" x14ac:dyDescent="0.2">
      <c r="B124" s="25"/>
      <c r="C124" s="25"/>
      <c r="F124" s="25"/>
      <c r="H124" s="25"/>
    </row>
    <row r="125" spans="1:22" ht="59.25" customHeight="1" x14ac:dyDescent="0.2">
      <c r="A125" s="25">
        <f>A122+1</f>
        <v>21</v>
      </c>
      <c r="B125" s="34" t="s">
        <v>93</v>
      </c>
      <c r="C125" s="2" t="s">
        <v>100</v>
      </c>
      <c r="D125" s="44"/>
      <c r="E125" s="40"/>
      <c r="F125" s="40"/>
      <c r="H125" s="40"/>
    </row>
    <row r="126" spans="1:22" ht="18.600000000000001" customHeight="1" x14ac:dyDescent="0.2">
      <c r="B126" s="563" t="s">
        <v>251</v>
      </c>
      <c r="C126" s="41"/>
      <c r="D126" s="174">
        <f>-T6B!D52</f>
        <v>0</v>
      </c>
      <c r="E126" s="38">
        <f>+D126</f>
        <v>0</v>
      </c>
      <c r="F126" s="40" t="s">
        <v>4</v>
      </c>
      <c r="H126" s="40"/>
    </row>
    <row r="128" spans="1:22" ht="40.5" customHeight="1" x14ac:dyDescent="0.2">
      <c r="A128" s="25">
        <f>+A125+1</f>
        <v>22</v>
      </c>
      <c r="B128" s="565" t="s">
        <v>338</v>
      </c>
      <c r="C128" s="290"/>
      <c r="D128" s="44">
        <f>SUM(D129:D131)</f>
        <v>0</v>
      </c>
      <c r="E128" s="44">
        <f>SUM(E129:E131)</f>
        <v>0</v>
      </c>
      <c r="F128" s="40" t="s">
        <v>4</v>
      </c>
      <c r="H128" s="40"/>
    </row>
    <row r="129" spans="1:9" ht="25.5" customHeight="1" x14ac:dyDescent="0.2">
      <c r="B129" s="566" t="s">
        <v>159</v>
      </c>
      <c r="C129" s="567"/>
      <c r="D129" s="43">
        <v>0</v>
      </c>
      <c r="E129" s="43">
        <v>0</v>
      </c>
      <c r="F129" s="40"/>
      <c r="H129" s="40" t="s">
        <v>35</v>
      </c>
    </row>
    <row r="130" spans="1:9" ht="20.65" customHeight="1" x14ac:dyDescent="0.2">
      <c r="B130" s="566" t="s">
        <v>160</v>
      </c>
      <c r="C130" s="567"/>
      <c r="D130" s="43">
        <v>0</v>
      </c>
      <c r="E130" s="43">
        <v>0</v>
      </c>
      <c r="F130" s="40"/>
      <c r="H130" s="40" t="s">
        <v>35</v>
      </c>
    </row>
    <row r="131" spans="1:9" ht="31.15" customHeight="1" x14ac:dyDescent="0.2">
      <c r="B131" s="163"/>
      <c r="C131" s="567"/>
      <c r="D131" s="43"/>
      <c r="E131" s="43"/>
      <c r="F131" s="40"/>
      <c r="H131" s="40" t="s">
        <v>35</v>
      </c>
    </row>
    <row r="133" spans="1:9" ht="40.5" customHeight="1" x14ac:dyDescent="0.2">
      <c r="A133" s="25">
        <f>+A128+1</f>
        <v>23</v>
      </c>
      <c r="B133" s="34" t="s">
        <v>339</v>
      </c>
      <c r="C133" s="290"/>
      <c r="D133" s="44">
        <f>SUM(D134:D136)</f>
        <v>0</v>
      </c>
      <c r="E133" s="44">
        <f>SUM(E134:E136)</f>
        <v>0</v>
      </c>
      <c r="F133" s="40" t="s">
        <v>4</v>
      </c>
      <c r="H133" s="40"/>
    </row>
    <row r="134" spans="1:9" ht="26.25" customHeight="1" x14ac:dyDescent="0.2">
      <c r="B134" s="563" t="s">
        <v>159</v>
      </c>
      <c r="C134" s="567"/>
      <c r="D134" s="43">
        <v>0</v>
      </c>
      <c r="E134" s="43">
        <v>0</v>
      </c>
      <c r="F134" s="25"/>
      <c r="H134" s="40" t="s">
        <v>35</v>
      </c>
    </row>
    <row r="135" spans="1:9" ht="20.65" customHeight="1" x14ac:dyDescent="0.2">
      <c r="B135" s="563" t="s">
        <v>160</v>
      </c>
      <c r="C135" s="567"/>
      <c r="D135" s="43">
        <v>0</v>
      </c>
      <c r="E135" s="43">
        <v>0</v>
      </c>
      <c r="F135" s="25"/>
      <c r="H135" s="40" t="s">
        <v>35</v>
      </c>
    </row>
    <row r="136" spans="1:9" ht="31.15" customHeight="1" x14ac:dyDescent="0.2">
      <c r="B136" s="163"/>
      <c r="C136" s="567"/>
      <c r="D136" s="43"/>
      <c r="E136" s="43"/>
      <c r="F136" s="25"/>
      <c r="H136" s="40" t="s">
        <v>35</v>
      </c>
    </row>
    <row r="138" spans="1:9" ht="49.5" customHeight="1" x14ac:dyDescent="0.2">
      <c r="A138" s="25">
        <f>+A133+1</f>
        <v>24</v>
      </c>
      <c r="B138" s="34" t="s">
        <v>340</v>
      </c>
      <c r="C138" s="577"/>
      <c r="D138" s="44">
        <f>SUM(D139:D142)</f>
        <v>0</v>
      </c>
      <c r="E138" s="44">
        <f>SUM(E139:E142)</f>
        <v>0</v>
      </c>
      <c r="F138" s="40" t="s">
        <v>4</v>
      </c>
      <c r="H138" s="40"/>
      <c r="I138" s="361"/>
    </row>
    <row r="139" spans="1:9" ht="29.25" customHeight="1" x14ac:dyDescent="0.2">
      <c r="B139" s="566" t="s">
        <v>151</v>
      </c>
      <c r="C139" s="567"/>
      <c r="D139" s="164">
        <v>0</v>
      </c>
      <c r="E139" s="164">
        <v>0</v>
      </c>
      <c r="F139" s="40"/>
      <c r="H139" s="40" t="s">
        <v>35</v>
      </c>
    </row>
    <row r="140" spans="1:9" ht="29.25" customHeight="1" x14ac:dyDescent="0.2">
      <c r="B140" s="566" t="s">
        <v>152</v>
      </c>
      <c r="C140" s="567"/>
      <c r="D140" s="164">
        <v>0</v>
      </c>
      <c r="E140" s="164">
        <v>0</v>
      </c>
      <c r="F140" s="40"/>
      <c r="H140" s="40" t="s">
        <v>35</v>
      </c>
    </row>
    <row r="141" spans="1:9" ht="29.25" customHeight="1" x14ac:dyDescent="0.2">
      <c r="B141" s="566" t="s">
        <v>153</v>
      </c>
      <c r="C141" s="567"/>
      <c r="D141" s="164">
        <v>0</v>
      </c>
      <c r="E141" s="164">
        <v>0</v>
      </c>
      <c r="F141" s="40"/>
      <c r="H141" s="40" t="s">
        <v>35</v>
      </c>
    </row>
    <row r="142" spans="1:9" ht="61.15" customHeight="1" x14ac:dyDescent="0.2">
      <c r="B142" s="566" t="s">
        <v>329</v>
      </c>
      <c r="C142" s="578"/>
      <c r="D142" s="164">
        <v>0</v>
      </c>
      <c r="E142" s="164">
        <v>0</v>
      </c>
      <c r="F142" s="40"/>
      <c r="H142" s="40" t="s">
        <v>35</v>
      </c>
      <c r="I142" s="361"/>
    </row>
    <row r="143" spans="1:9" ht="42" customHeight="1" x14ac:dyDescent="0.2">
      <c r="B143" s="34" t="s">
        <v>341</v>
      </c>
      <c r="C143" s="362"/>
      <c r="D143" s="363">
        <f>SUM(D144:D147)</f>
        <v>0</v>
      </c>
      <c r="E143" s="363">
        <f>SUM(E144:E147)</f>
        <v>0</v>
      </c>
      <c r="F143" s="40" t="s">
        <v>8</v>
      </c>
      <c r="H143" s="40"/>
      <c r="I143" s="361"/>
    </row>
    <row r="144" spans="1:9" ht="29.25" customHeight="1" x14ac:dyDescent="0.2">
      <c r="B144" s="566" t="s">
        <v>164</v>
      </c>
      <c r="C144" s="578"/>
      <c r="D144" s="164">
        <v>0</v>
      </c>
      <c r="E144" s="164">
        <v>0</v>
      </c>
      <c r="F144" s="40"/>
      <c r="H144" s="40" t="s">
        <v>35</v>
      </c>
    </row>
    <row r="145" spans="1:9" ht="29.25" customHeight="1" x14ac:dyDescent="0.2">
      <c r="B145" s="566" t="s">
        <v>165</v>
      </c>
      <c r="C145" s="578"/>
      <c r="D145" s="164">
        <v>0</v>
      </c>
      <c r="E145" s="164">
        <v>0</v>
      </c>
      <c r="F145" s="40"/>
      <c r="H145" s="40" t="s">
        <v>35</v>
      </c>
    </row>
    <row r="146" spans="1:9" ht="45" customHeight="1" x14ac:dyDescent="0.2">
      <c r="B146" s="566" t="s">
        <v>166</v>
      </c>
      <c r="C146" s="578"/>
      <c r="D146" s="164">
        <v>0</v>
      </c>
      <c r="E146" s="164">
        <v>0</v>
      </c>
      <c r="F146" s="40"/>
      <c r="H146" s="40" t="s">
        <v>35</v>
      </c>
    </row>
    <row r="147" spans="1:9" ht="70.150000000000006" customHeight="1" x14ac:dyDescent="0.2">
      <c r="B147" s="566" t="s">
        <v>330</v>
      </c>
      <c r="C147" s="578"/>
      <c r="D147" s="164">
        <v>0</v>
      </c>
      <c r="E147" s="164">
        <v>0</v>
      </c>
      <c r="F147" s="40"/>
      <c r="H147" s="40" t="s">
        <v>35</v>
      </c>
      <c r="I147" s="361"/>
    </row>
    <row r="148" spans="1:9" x14ac:dyDescent="0.2">
      <c r="B148" s="579"/>
      <c r="C148" s="580"/>
      <c r="D148" s="165"/>
      <c r="E148" s="165"/>
      <c r="F148" s="53"/>
      <c r="H148" s="53"/>
    </row>
    <row r="149" spans="1:9" ht="33.75" customHeight="1" x14ac:dyDescent="0.2">
      <c r="A149" s="25">
        <f>A138+1</f>
        <v>25</v>
      </c>
      <c r="B149" s="565" t="s">
        <v>306</v>
      </c>
      <c r="C149" s="577"/>
      <c r="D149" s="166"/>
      <c r="E149" s="167"/>
      <c r="F149" s="168"/>
      <c r="H149" s="40"/>
    </row>
    <row r="150" spans="1:9" ht="18.600000000000001" customHeight="1" x14ac:dyDescent="0.2">
      <c r="B150" s="566" t="s">
        <v>5</v>
      </c>
      <c r="C150" s="567"/>
      <c r="D150" s="43">
        <v>0</v>
      </c>
      <c r="E150" s="43">
        <v>0</v>
      </c>
      <c r="F150" s="40" t="s">
        <v>4</v>
      </c>
      <c r="H150" s="40" t="s">
        <v>35</v>
      </c>
    </row>
    <row r="151" spans="1:9" ht="18.600000000000001" customHeight="1" x14ac:dyDescent="0.2">
      <c r="B151" s="566" t="s">
        <v>6</v>
      </c>
      <c r="C151" s="567"/>
      <c r="D151" s="43">
        <v>0</v>
      </c>
      <c r="E151" s="43">
        <v>0</v>
      </c>
      <c r="F151" s="40" t="s">
        <v>4</v>
      </c>
      <c r="H151" s="40" t="s">
        <v>35</v>
      </c>
    </row>
    <row r="152" spans="1:9" x14ac:dyDescent="0.2">
      <c r="B152" s="581"/>
      <c r="C152" s="582"/>
      <c r="D152" s="169"/>
      <c r="E152" s="169"/>
      <c r="F152" s="170"/>
      <c r="H152" s="53"/>
    </row>
    <row r="153" spans="1:9" ht="19.149999999999999" customHeight="1" x14ac:dyDescent="0.2">
      <c r="A153" s="25">
        <f>+A149+1</f>
        <v>26</v>
      </c>
      <c r="B153" s="583" t="s">
        <v>7</v>
      </c>
      <c r="C153" s="290"/>
      <c r="D153" s="44">
        <f>SUM(D154:D155)</f>
        <v>0</v>
      </c>
      <c r="E153" s="44">
        <f>SUM(E154:E155)</f>
        <v>0</v>
      </c>
      <c r="F153" s="40" t="s">
        <v>8</v>
      </c>
      <c r="H153" s="40"/>
    </row>
    <row r="154" spans="1:9" ht="19.149999999999999" customHeight="1" x14ac:dyDescent="0.2">
      <c r="B154" s="566" t="s">
        <v>162</v>
      </c>
      <c r="C154" s="567"/>
      <c r="D154" s="164">
        <v>0</v>
      </c>
      <c r="E154" s="164">
        <v>0</v>
      </c>
      <c r="F154" s="40"/>
      <c r="H154" s="40" t="s">
        <v>35</v>
      </c>
    </row>
    <row r="155" spans="1:9" ht="19.149999999999999" customHeight="1" x14ac:dyDescent="0.2">
      <c r="B155" s="566" t="s">
        <v>163</v>
      </c>
      <c r="C155" s="567"/>
      <c r="D155" s="164">
        <v>0</v>
      </c>
      <c r="E155" s="164">
        <v>0</v>
      </c>
      <c r="F155" s="40"/>
      <c r="H155" s="40" t="s">
        <v>35</v>
      </c>
    </row>
    <row r="156" spans="1:9" ht="19.149999999999999" customHeight="1" x14ac:dyDescent="0.2">
      <c r="B156" s="583" t="s">
        <v>9</v>
      </c>
      <c r="C156" s="290"/>
      <c r="D156" s="44">
        <f>SUM(D157:D158)</f>
        <v>0</v>
      </c>
      <c r="E156" s="44">
        <f>SUM(E157:E158)</f>
        <v>0</v>
      </c>
      <c r="F156" s="40" t="s">
        <v>8</v>
      </c>
      <c r="H156" s="40"/>
    </row>
    <row r="157" spans="1:9" ht="19.149999999999999" customHeight="1" x14ac:dyDescent="0.2">
      <c r="B157" s="566" t="s">
        <v>162</v>
      </c>
      <c r="C157" s="567"/>
      <c r="D157" s="164">
        <v>0</v>
      </c>
      <c r="E157" s="164">
        <v>0</v>
      </c>
      <c r="F157" s="40"/>
      <c r="H157" s="40" t="s">
        <v>35</v>
      </c>
    </row>
    <row r="158" spans="1:9" ht="19.149999999999999" customHeight="1" x14ac:dyDescent="0.2">
      <c r="B158" s="566" t="s">
        <v>163</v>
      </c>
      <c r="C158" s="567"/>
      <c r="D158" s="164">
        <v>0</v>
      </c>
      <c r="E158" s="164">
        <v>0</v>
      </c>
      <c r="F158" s="40"/>
      <c r="H158" s="40" t="s">
        <v>35</v>
      </c>
    </row>
    <row r="159" spans="1:9" x14ac:dyDescent="0.2">
      <c r="B159" s="581"/>
      <c r="C159" s="582"/>
      <c r="D159" s="169"/>
      <c r="E159" s="169"/>
      <c r="F159" s="48"/>
      <c r="H159" s="53"/>
    </row>
    <row r="160" spans="1:9" ht="33.75" customHeight="1" x14ac:dyDescent="0.2">
      <c r="A160" s="25">
        <f>+A153+1</f>
        <v>27</v>
      </c>
      <c r="B160" s="584" t="s">
        <v>307</v>
      </c>
      <c r="C160" s="567"/>
      <c r="D160" s="43">
        <v>0</v>
      </c>
      <c r="E160" s="43">
        <v>0</v>
      </c>
      <c r="F160" s="40" t="s">
        <v>4</v>
      </c>
      <c r="H160" s="40" t="s">
        <v>35</v>
      </c>
    </row>
    <row r="161" spans="1:9" x14ac:dyDescent="0.2">
      <c r="B161" s="564"/>
      <c r="C161" s="47"/>
      <c r="D161" s="169"/>
      <c r="E161" s="169"/>
      <c r="F161" s="48"/>
      <c r="H161" s="53"/>
    </row>
    <row r="162" spans="1:9" ht="32.25" customHeight="1" x14ac:dyDescent="0.2">
      <c r="A162" s="25">
        <f>A160+1</f>
        <v>28</v>
      </c>
      <c r="B162" s="584" t="s">
        <v>308</v>
      </c>
      <c r="C162" s="567"/>
      <c r="D162" s="43">
        <v>0</v>
      </c>
      <c r="E162" s="43">
        <v>0</v>
      </c>
      <c r="F162" s="40" t="s">
        <v>4</v>
      </c>
      <c r="H162" s="40" t="s">
        <v>35</v>
      </c>
      <c r="I162" s="585"/>
    </row>
    <row r="163" spans="1:9" x14ac:dyDescent="0.2">
      <c r="B163" s="574"/>
      <c r="C163" s="171"/>
      <c r="D163" s="162"/>
      <c r="E163" s="162"/>
      <c r="F163" s="53"/>
      <c r="H163" s="53"/>
    </row>
    <row r="164" spans="1:9" ht="61.5" customHeight="1" x14ac:dyDescent="0.2">
      <c r="A164" s="25">
        <f>A162+1</f>
        <v>29</v>
      </c>
      <c r="B164" s="565" t="s">
        <v>309</v>
      </c>
      <c r="C164" s="290"/>
      <c r="D164" s="44"/>
      <c r="E164" s="44"/>
      <c r="F164" s="40"/>
      <c r="H164" s="40"/>
      <c r="I164" s="585"/>
    </row>
    <row r="165" spans="1:9" ht="15.6" customHeight="1" x14ac:dyDescent="0.2">
      <c r="B165" s="566" t="s">
        <v>154</v>
      </c>
      <c r="C165" s="567"/>
      <c r="D165" s="43">
        <v>0</v>
      </c>
      <c r="E165" s="43">
        <v>0</v>
      </c>
      <c r="F165" s="40" t="s">
        <v>4</v>
      </c>
      <c r="H165" s="40" t="s">
        <v>35</v>
      </c>
    </row>
    <row r="166" spans="1:9" ht="15.6" customHeight="1" x14ac:dyDescent="0.2">
      <c r="B166" s="566" t="s">
        <v>155</v>
      </c>
      <c r="C166" s="567"/>
      <c r="D166" s="43">
        <v>0</v>
      </c>
      <c r="E166" s="43">
        <v>0</v>
      </c>
      <c r="F166" s="40" t="s">
        <v>4</v>
      </c>
      <c r="H166" s="40" t="s">
        <v>35</v>
      </c>
    </row>
    <row r="167" spans="1:9" x14ac:dyDescent="0.2">
      <c r="B167" s="574"/>
      <c r="C167" s="171"/>
      <c r="D167" s="162"/>
      <c r="E167" s="162"/>
      <c r="F167" s="53"/>
      <c r="H167" s="53"/>
    </row>
    <row r="168" spans="1:9" ht="36.6" customHeight="1" x14ac:dyDescent="0.2">
      <c r="A168" s="25">
        <f>+A164+1</f>
        <v>30</v>
      </c>
      <c r="B168" s="34" t="s">
        <v>167</v>
      </c>
      <c r="C168" s="290"/>
      <c r="D168" s="44"/>
      <c r="E168" s="44"/>
      <c r="F168" s="40"/>
      <c r="H168" s="40"/>
      <c r="I168" s="585"/>
    </row>
    <row r="169" spans="1:9" ht="20.100000000000001" customHeight="1" x14ac:dyDescent="0.2">
      <c r="B169" s="566" t="s">
        <v>168</v>
      </c>
      <c r="C169" s="567"/>
      <c r="D169" s="43">
        <v>0</v>
      </c>
      <c r="E169" s="43">
        <v>0</v>
      </c>
      <c r="F169" s="40" t="s">
        <v>8</v>
      </c>
      <c r="H169" s="40" t="s">
        <v>35</v>
      </c>
    </row>
    <row r="170" spans="1:9" ht="20.100000000000001" customHeight="1" x14ac:dyDescent="0.2">
      <c r="B170" s="566" t="s">
        <v>169</v>
      </c>
      <c r="C170" s="567"/>
      <c r="D170" s="43">
        <v>0</v>
      </c>
      <c r="E170" s="43">
        <v>0</v>
      </c>
      <c r="F170" s="40" t="s">
        <v>8</v>
      </c>
      <c r="H170" s="40" t="s">
        <v>35</v>
      </c>
    </row>
    <row r="171" spans="1:9" x14ac:dyDescent="0.2">
      <c r="B171" s="574"/>
      <c r="C171" s="171"/>
      <c r="D171" s="162"/>
      <c r="E171" s="162"/>
      <c r="F171" s="53"/>
      <c r="H171" s="53"/>
    </row>
    <row r="172" spans="1:9" ht="27.6" customHeight="1" x14ac:dyDescent="0.2">
      <c r="A172" s="25">
        <f>+A168+1</f>
        <v>31</v>
      </c>
      <c r="B172" s="34" t="s">
        <v>170</v>
      </c>
      <c r="C172" s="290"/>
      <c r="D172" s="44"/>
      <c r="E172" s="44"/>
      <c r="F172" s="40"/>
      <c r="H172" s="40"/>
      <c r="I172" s="585"/>
    </row>
    <row r="173" spans="1:9" ht="20.100000000000001" customHeight="1" x14ac:dyDescent="0.2">
      <c r="B173" s="566" t="s">
        <v>168</v>
      </c>
      <c r="C173" s="567"/>
      <c r="D173" s="43">
        <v>0</v>
      </c>
      <c r="E173" s="43">
        <v>0</v>
      </c>
      <c r="F173" s="40" t="s">
        <v>4</v>
      </c>
      <c r="H173" s="40" t="s">
        <v>35</v>
      </c>
    </row>
    <row r="174" spans="1:9" ht="20.100000000000001" customHeight="1" x14ac:dyDescent="0.2">
      <c r="B174" s="566" t="s">
        <v>169</v>
      </c>
      <c r="C174" s="567"/>
      <c r="D174" s="43">
        <v>0</v>
      </c>
      <c r="E174" s="43">
        <v>0</v>
      </c>
      <c r="F174" s="40" t="s">
        <v>4</v>
      </c>
      <c r="H174" s="40" t="s">
        <v>35</v>
      </c>
    </row>
    <row r="175" spans="1:9" x14ac:dyDescent="0.2">
      <c r="B175" s="581"/>
      <c r="C175" s="582"/>
      <c r="D175" s="169"/>
      <c r="E175" s="169"/>
      <c r="F175" s="48"/>
      <c r="H175" s="53"/>
    </row>
    <row r="176" spans="1:9" ht="33.75" customHeight="1" x14ac:dyDescent="0.2">
      <c r="A176" s="25">
        <f>+A172+1</f>
        <v>32</v>
      </c>
      <c r="B176" s="568" t="s">
        <v>171</v>
      </c>
      <c r="C176" s="567"/>
      <c r="D176" s="43">
        <v>0</v>
      </c>
      <c r="E176" s="43">
        <v>0</v>
      </c>
      <c r="F176" s="40" t="s">
        <v>4</v>
      </c>
      <c r="H176" s="40" t="s">
        <v>35</v>
      </c>
    </row>
    <row r="177" spans="1:22" x14ac:dyDescent="0.2">
      <c r="B177" s="581"/>
      <c r="C177" s="582"/>
      <c r="D177" s="169"/>
      <c r="E177" s="169"/>
      <c r="F177" s="48"/>
      <c r="H177" s="53"/>
    </row>
    <row r="178" spans="1:22" s="360" customFormat="1" ht="33.75" customHeight="1" x14ac:dyDescent="0.2">
      <c r="A178" s="25">
        <f>A176+1</f>
        <v>33</v>
      </c>
      <c r="B178" s="34" t="s">
        <v>427</v>
      </c>
      <c r="C178" s="578"/>
      <c r="D178" s="364">
        <v>0</v>
      </c>
      <c r="E178" s="364">
        <v>0</v>
      </c>
      <c r="F178" s="40" t="s">
        <v>4</v>
      </c>
      <c r="G178" s="25"/>
      <c r="H178" s="40" t="s">
        <v>35</v>
      </c>
      <c r="I178" s="361"/>
    </row>
    <row r="179" spans="1:22" s="360" customFormat="1" x14ac:dyDescent="0.2">
      <c r="A179" s="25"/>
      <c r="B179" s="581"/>
      <c r="C179" s="586"/>
      <c r="D179" s="365"/>
      <c r="E179" s="365"/>
      <c r="F179" s="48"/>
      <c r="G179" s="25"/>
      <c r="H179" s="53"/>
      <c r="I179" s="361"/>
    </row>
    <row r="180" spans="1:22" s="360" customFormat="1" ht="33.75" customHeight="1" x14ac:dyDescent="0.2">
      <c r="A180" s="25">
        <f>A178+1</f>
        <v>34</v>
      </c>
      <c r="B180" s="34" t="s">
        <v>428</v>
      </c>
      <c r="C180" s="578"/>
      <c r="D180" s="364">
        <v>0</v>
      </c>
      <c r="E180" s="364">
        <v>0</v>
      </c>
      <c r="F180" s="40" t="s">
        <v>8</v>
      </c>
      <c r="G180" s="25"/>
      <c r="H180" s="40" t="s">
        <v>35</v>
      </c>
      <c r="I180" s="361"/>
    </row>
    <row r="182" spans="1:22" s="360" customFormat="1" ht="33.75" customHeight="1" x14ac:dyDescent="0.2">
      <c r="A182" s="25">
        <f>A180+1</f>
        <v>35</v>
      </c>
      <c r="B182" s="34" t="s">
        <v>429</v>
      </c>
      <c r="C182" s="578"/>
      <c r="D182" s="364">
        <v>0</v>
      </c>
      <c r="E182" s="364">
        <v>0</v>
      </c>
      <c r="F182" s="40" t="s">
        <v>4</v>
      </c>
      <c r="G182" s="25"/>
      <c r="H182" s="40" t="s">
        <v>35</v>
      </c>
      <c r="I182" s="361"/>
    </row>
    <row r="183" spans="1:22" s="360" customFormat="1" x14ac:dyDescent="0.2">
      <c r="A183" s="25"/>
      <c r="B183" s="581"/>
      <c r="C183" s="586"/>
      <c r="D183" s="365"/>
      <c r="E183" s="365"/>
      <c r="F183" s="48"/>
      <c r="G183" s="25"/>
      <c r="H183" s="53"/>
      <c r="I183" s="361"/>
    </row>
    <row r="184" spans="1:22" s="360" customFormat="1" ht="33.75" customHeight="1" x14ac:dyDescent="0.2">
      <c r="A184" s="25">
        <f>A182+1</f>
        <v>36</v>
      </c>
      <c r="B184" s="34" t="s">
        <v>430</v>
      </c>
      <c r="C184" s="578"/>
      <c r="D184" s="364">
        <v>0</v>
      </c>
      <c r="E184" s="364">
        <v>0</v>
      </c>
      <c r="F184" s="40" t="s">
        <v>8</v>
      </c>
      <c r="G184" s="25"/>
      <c r="H184" s="40" t="s">
        <v>35</v>
      </c>
      <c r="I184" s="361"/>
    </row>
    <row r="187" spans="1:22" ht="17.649999999999999" customHeight="1" x14ac:dyDescent="0.2">
      <c r="B187" s="559" t="s">
        <v>272</v>
      </c>
      <c r="C187" s="560"/>
      <c r="D187" s="561"/>
      <c r="E187" s="561"/>
      <c r="F187" s="560"/>
      <c r="G187" s="561"/>
      <c r="H187" s="562"/>
      <c r="L187" s="98"/>
      <c r="M187" s="98"/>
      <c r="N187" s="98"/>
      <c r="O187" s="98"/>
      <c r="P187" s="98"/>
      <c r="Q187" s="98"/>
      <c r="R187" s="98"/>
      <c r="S187" s="98"/>
      <c r="T187" s="98"/>
      <c r="U187" s="98"/>
      <c r="V187" s="98"/>
    </row>
    <row r="188" spans="1:22" ht="19.5" customHeight="1" x14ac:dyDescent="0.2">
      <c r="B188" s="25"/>
      <c r="C188" s="25"/>
      <c r="F188" s="25"/>
      <c r="H188" s="25"/>
    </row>
    <row r="189" spans="1:22" ht="55.5" customHeight="1" x14ac:dyDescent="0.2">
      <c r="A189" s="25">
        <f>A184+1</f>
        <v>37</v>
      </c>
      <c r="B189" s="34" t="s">
        <v>245</v>
      </c>
      <c r="C189" s="2" t="s">
        <v>80</v>
      </c>
      <c r="D189" s="44"/>
      <c r="E189" s="44"/>
      <c r="F189" s="40"/>
      <c r="H189" s="40"/>
      <c r="L189" s="98"/>
      <c r="M189" s="98"/>
      <c r="N189" s="98"/>
      <c r="O189" s="98"/>
      <c r="P189" s="98"/>
      <c r="Q189" s="98"/>
      <c r="R189" s="98"/>
      <c r="S189" s="98"/>
      <c r="T189" s="98"/>
      <c r="U189" s="98"/>
      <c r="V189" s="98"/>
    </row>
    <row r="190" spans="1:22" ht="18.600000000000001" customHeight="1" x14ac:dyDescent="0.2">
      <c r="B190" s="563" t="s">
        <v>252</v>
      </c>
      <c r="C190" s="20"/>
      <c r="D190" s="38">
        <f>-T4B!D51</f>
        <v>0</v>
      </c>
      <c r="E190" s="38">
        <f>+D190</f>
        <v>0</v>
      </c>
      <c r="F190" s="42" t="s">
        <v>4</v>
      </c>
      <c r="H190" s="42"/>
    </row>
    <row r="191" spans="1:22" ht="19.5" customHeight="1" x14ac:dyDescent="0.2">
      <c r="B191" s="25"/>
      <c r="C191" s="25"/>
      <c r="F191" s="25"/>
      <c r="H191" s="25"/>
    </row>
    <row r="192" spans="1:22" ht="48" customHeight="1" x14ac:dyDescent="0.2">
      <c r="A192" s="25">
        <f>+A189+1</f>
        <v>38</v>
      </c>
      <c r="B192" s="34" t="s">
        <v>246</v>
      </c>
      <c r="C192" s="2" t="s">
        <v>89</v>
      </c>
      <c r="D192" s="44"/>
      <c r="E192" s="44"/>
      <c r="F192" s="40"/>
      <c r="H192" s="40"/>
    </row>
    <row r="193" spans="1:8" ht="18.600000000000001" customHeight="1" x14ac:dyDescent="0.2">
      <c r="B193" s="563" t="s">
        <v>252</v>
      </c>
      <c r="C193" s="20"/>
      <c r="D193" s="38">
        <f>-T5B!D53</f>
        <v>0</v>
      </c>
      <c r="E193" s="38">
        <f t="shared" ref="E193" si="0">+D193</f>
        <v>0</v>
      </c>
      <c r="F193" s="42" t="s">
        <v>4</v>
      </c>
      <c r="H193" s="42"/>
    </row>
    <row r="194" spans="1:8" ht="19.5" customHeight="1" x14ac:dyDescent="0.2">
      <c r="B194" s="25"/>
      <c r="C194" s="25"/>
      <c r="F194" s="25"/>
      <c r="H194" s="25"/>
    </row>
    <row r="195" spans="1:8" ht="59.25" customHeight="1" x14ac:dyDescent="0.2">
      <c r="A195" s="25">
        <f>A192+1</f>
        <v>39</v>
      </c>
      <c r="B195" s="34" t="s">
        <v>93</v>
      </c>
      <c r="C195" s="2" t="s">
        <v>100</v>
      </c>
      <c r="D195" s="44"/>
      <c r="E195" s="40"/>
      <c r="F195" s="40"/>
      <c r="H195" s="40"/>
    </row>
    <row r="196" spans="1:8" ht="18.600000000000001" customHeight="1" x14ac:dyDescent="0.2">
      <c r="B196" s="563" t="s">
        <v>252</v>
      </c>
      <c r="C196" s="41"/>
      <c r="D196" s="174">
        <f>-T6B!D53</f>
        <v>0</v>
      </c>
      <c r="E196" s="38">
        <f t="shared" ref="E196" si="1">+D196</f>
        <v>0</v>
      </c>
      <c r="F196" s="40" t="s">
        <v>4</v>
      </c>
      <c r="H196" s="40"/>
    </row>
    <row r="197" spans="1:8" x14ac:dyDescent="0.2">
      <c r="B197" s="574"/>
      <c r="C197" s="575"/>
      <c r="D197" s="176"/>
      <c r="E197" s="176"/>
      <c r="F197" s="53"/>
      <c r="H197" s="25"/>
    </row>
    <row r="198" spans="1:8" ht="40.5" customHeight="1" x14ac:dyDescent="0.2">
      <c r="A198" s="25">
        <f>+A195+1</f>
        <v>40</v>
      </c>
      <c r="B198" s="565" t="s">
        <v>338</v>
      </c>
      <c r="C198" s="290"/>
      <c r="D198" s="44">
        <f>SUM(D199:D200)</f>
        <v>0</v>
      </c>
      <c r="E198" s="44">
        <f>SUM(E199:E200)</f>
        <v>0</v>
      </c>
      <c r="F198" s="40" t="s">
        <v>4</v>
      </c>
      <c r="H198" s="40"/>
    </row>
    <row r="199" spans="1:8" ht="20.65" customHeight="1" x14ac:dyDescent="0.2">
      <c r="B199" s="566" t="s">
        <v>161</v>
      </c>
      <c r="C199" s="290"/>
      <c r="D199" s="43">
        <v>0</v>
      </c>
      <c r="E199" s="43">
        <v>0</v>
      </c>
      <c r="F199" s="53"/>
      <c r="H199" s="40" t="s">
        <v>35</v>
      </c>
    </row>
    <row r="200" spans="1:8" ht="20.65" customHeight="1" x14ac:dyDescent="0.2">
      <c r="B200" s="567"/>
      <c r="C200" s="567"/>
      <c r="D200" s="43"/>
      <c r="E200" s="43"/>
      <c r="F200" s="53"/>
      <c r="H200" s="40" t="s">
        <v>35</v>
      </c>
    </row>
    <row r="201" spans="1:8" x14ac:dyDescent="0.2">
      <c r="B201" s="574"/>
      <c r="C201" s="575"/>
      <c r="D201" s="176"/>
      <c r="E201" s="176"/>
      <c r="F201" s="53"/>
      <c r="H201" s="25"/>
    </row>
    <row r="202" spans="1:8" ht="48" customHeight="1" x14ac:dyDescent="0.2">
      <c r="A202" s="25">
        <f>+A198+1</f>
        <v>41</v>
      </c>
      <c r="B202" s="34" t="s">
        <v>339</v>
      </c>
      <c r="C202" s="290"/>
      <c r="D202" s="44">
        <f>SUM(D203:D204)</f>
        <v>0</v>
      </c>
      <c r="E202" s="44" t="s">
        <v>425</v>
      </c>
      <c r="F202" s="40" t="s">
        <v>4</v>
      </c>
      <c r="H202" s="40"/>
    </row>
    <row r="203" spans="1:8" ht="29.1" customHeight="1" x14ac:dyDescent="0.2">
      <c r="B203" s="563" t="s">
        <v>161</v>
      </c>
      <c r="C203" s="290"/>
      <c r="D203" s="43">
        <v>0</v>
      </c>
      <c r="E203" s="43">
        <v>0</v>
      </c>
      <c r="F203" s="53"/>
      <c r="H203" s="40" t="s">
        <v>35</v>
      </c>
    </row>
    <row r="204" spans="1:8" ht="20.65" customHeight="1" x14ac:dyDescent="0.2">
      <c r="B204" s="567"/>
      <c r="C204" s="567"/>
      <c r="D204" s="43"/>
      <c r="E204" s="43"/>
      <c r="F204" s="53"/>
      <c r="H204" s="40" t="s">
        <v>35</v>
      </c>
    </row>
    <row r="205" spans="1:8" x14ac:dyDescent="0.2">
      <c r="B205" s="574"/>
      <c r="C205" s="575"/>
      <c r="D205" s="176"/>
      <c r="E205" s="176"/>
      <c r="F205" s="53"/>
      <c r="H205" s="25"/>
    </row>
    <row r="206" spans="1:8" ht="34.15" customHeight="1" x14ac:dyDescent="0.2">
      <c r="A206" s="25">
        <f>+A202+1</f>
        <v>42</v>
      </c>
      <c r="B206" s="34" t="s">
        <v>73</v>
      </c>
      <c r="C206" s="2"/>
      <c r="D206" s="44">
        <f>SUM(D207:D211)</f>
        <v>0</v>
      </c>
      <c r="E206" s="44">
        <f>SUM(E207:E211)</f>
        <v>0</v>
      </c>
      <c r="F206" s="40" t="s">
        <v>4</v>
      </c>
      <c r="H206" s="569"/>
    </row>
    <row r="207" spans="1:8" ht="27.6" customHeight="1" x14ac:dyDescent="0.2">
      <c r="B207" s="566" t="s">
        <v>42</v>
      </c>
      <c r="C207" s="567"/>
      <c r="D207" s="164">
        <v>0</v>
      </c>
      <c r="E207" s="164">
        <v>0</v>
      </c>
      <c r="H207" s="40" t="s">
        <v>35</v>
      </c>
    </row>
    <row r="208" spans="1:8" ht="27.6" customHeight="1" x14ac:dyDescent="0.2">
      <c r="B208" s="566" t="s">
        <v>342</v>
      </c>
      <c r="C208" s="567"/>
      <c r="D208" s="164">
        <v>0</v>
      </c>
      <c r="E208" s="164">
        <v>0</v>
      </c>
      <c r="H208" s="40" t="s">
        <v>35</v>
      </c>
    </row>
    <row r="209" spans="2:8" ht="27.6" customHeight="1" x14ac:dyDescent="0.2">
      <c r="B209" s="566" t="s">
        <v>343</v>
      </c>
      <c r="C209" s="567"/>
      <c r="D209" s="164">
        <v>0</v>
      </c>
      <c r="E209" s="164">
        <v>0</v>
      </c>
      <c r="H209" s="40" t="s">
        <v>35</v>
      </c>
    </row>
    <row r="210" spans="2:8" ht="27.6" customHeight="1" x14ac:dyDescent="0.2">
      <c r="B210" s="566" t="s">
        <v>199</v>
      </c>
      <c r="C210" s="567"/>
      <c r="D210" s="164">
        <v>0</v>
      </c>
      <c r="E210" s="164">
        <v>0</v>
      </c>
      <c r="H210" s="40" t="s">
        <v>35</v>
      </c>
    </row>
    <row r="211" spans="2:8" ht="27.6" customHeight="1" x14ac:dyDescent="0.2">
      <c r="B211" s="566" t="s">
        <v>344</v>
      </c>
      <c r="C211" s="567"/>
      <c r="D211" s="164">
        <v>0</v>
      </c>
      <c r="E211" s="164">
        <v>0</v>
      </c>
      <c r="H211" s="40" t="s">
        <v>35</v>
      </c>
    </row>
    <row r="215" spans="2:8" x14ac:dyDescent="0.2">
      <c r="B215" s="574"/>
      <c r="C215" s="575"/>
      <c r="D215" s="176"/>
      <c r="E215" s="176"/>
      <c r="F215" s="53"/>
      <c r="H215" s="53"/>
    </row>
    <row r="216" spans="2:8" x14ac:dyDescent="0.2">
      <c r="B216" s="574"/>
      <c r="C216" s="575"/>
      <c r="D216" s="177" t="s">
        <v>0</v>
      </c>
      <c r="E216" s="177" t="s">
        <v>1</v>
      </c>
      <c r="F216" s="53"/>
      <c r="H216" s="53"/>
    </row>
    <row r="217" spans="2:8" x14ac:dyDescent="0.2">
      <c r="B217" s="34"/>
      <c r="C217" s="587"/>
      <c r="D217" s="341">
        <f>D12</f>
        <v>2025</v>
      </c>
      <c r="E217" s="341">
        <f t="shared" ref="E217:E219" si="2">E12</f>
        <v>2025</v>
      </c>
      <c r="G217" s="52"/>
    </row>
    <row r="218" spans="2:8" x14ac:dyDescent="0.2">
      <c r="B218" s="588"/>
      <c r="C218" s="589"/>
      <c r="D218" s="590" t="str">
        <f>D13</f>
        <v>NAAM DNB</v>
      </c>
      <c r="E218" s="590" t="str">
        <f t="shared" si="2"/>
        <v>NAAM DNB</v>
      </c>
      <c r="G218" s="53"/>
    </row>
    <row r="219" spans="2:8" x14ac:dyDescent="0.2">
      <c r="B219" s="591"/>
      <c r="C219" s="160"/>
      <c r="D219" s="592" t="str">
        <f>D14</f>
        <v>elektriciteit</v>
      </c>
      <c r="E219" s="592" t="str">
        <f t="shared" si="2"/>
        <v>elektriciteit</v>
      </c>
      <c r="G219" s="52"/>
    </row>
    <row r="220" spans="2:8" ht="25.5" x14ac:dyDescent="0.2">
      <c r="B220" s="593" t="s">
        <v>257</v>
      </c>
      <c r="C220" s="587"/>
      <c r="D220" s="178">
        <f>+SUM(D24,D27,D30,D33,D36,D38,D48,D55,D65,D69,D75,D81,D87)</f>
        <v>0</v>
      </c>
      <c r="E220" s="178">
        <f>+SUM(E24,E27,E30,E33,E36,E38,E48,E55,E65,E69,E75,E81,E87)</f>
        <v>0</v>
      </c>
      <c r="G220" s="52"/>
    </row>
    <row r="221" spans="2:8" ht="22.15" customHeight="1" x14ac:dyDescent="0.2">
      <c r="B221" s="593" t="s">
        <v>254</v>
      </c>
      <c r="C221" s="587"/>
      <c r="D221" s="178">
        <f>+IF(D14="elektriciteit",0,IF(D14="aardgas",SUM(D96,D99,D102),"FOUT"))</f>
        <v>0</v>
      </c>
      <c r="E221" s="178">
        <f>+IF(E14="elektriciteit",0,IF(E14="aardgas",SUM(E96,E99,E102),"FOUT"))</f>
        <v>0</v>
      </c>
      <c r="G221" s="52"/>
    </row>
    <row r="222" spans="2:8" ht="22.15" customHeight="1" x14ac:dyDescent="0.2">
      <c r="B222" s="593" t="s">
        <v>242</v>
      </c>
      <c r="C222" s="587"/>
      <c r="D222" s="178">
        <f>+IF(D14="elektriciteit",SUM(D108,D111),IF(D14="aardgas",0,"FOUT"))</f>
        <v>0</v>
      </c>
      <c r="E222" s="178">
        <f>+IF(E14="elektriciteit",SUM(E108,E111),IF(E14="aardgas",0,"FOUT"))</f>
        <v>0</v>
      </c>
      <c r="G222" s="52"/>
    </row>
    <row r="223" spans="2:8" ht="22.15" customHeight="1" x14ac:dyDescent="0.2">
      <c r="B223" s="593" t="s">
        <v>243</v>
      </c>
      <c r="C223" s="587"/>
      <c r="D223" s="283"/>
      <c r="E223" s="283"/>
      <c r="G223" s="52"/>
    </row>
    <row r="224" spans="2:8" ht="22.15" customHeight="1" x14ac:dyDescent="0.2">
      <c r="B224" s="594" t="s">
        <v>336</v>
      </c>
      <c r="C224" s="577"/>
      <c r="D224" s="178">
        <f>+IF(D14="elektriciteit",SUM(D120,D123,D126,D128,D133,D138,D150,D151,D160,D162,D165,D166,D173,D174,D176,D178)-SUM(D143,D153,D156,D169,D170,D180),IF(D14="aardgas",SUM(D120,D123,D126,D176,D182)-D184,"FOUT"))</f>
        <v>0</v>
      </c>
      <c r="E224" s="178">
        <f>+IF(E14="elektriciteit",SUM(E120,E123,E126,E128,E133,E138,E150,E151,E160,E162,E165,E166,E173,E174,E176,E178)-SUM(E143,E153,E156,E169,E170,E180),IF(E14="aardgas",SUM(E120,E123,E126,E176,E182)-E184,"FOUT"))</f>
        <v>0</v>
      </c>
      <c r="F224" s="361"/>
      <c r="H224" s="176"/>
    </row>
    <row r="225" spans="2:8" ht="22.15" customHeight="1" x14ac:dyDescent="0.2">
      <c r="B225" s="595" t="s">
        <v>244</v>
      </c>
      <c r="C225" s="596"/>
      <c r="D225" s="178">
        <f>IF(D14="elektriciteit",+SUM(D190,D193,D196,D198,D202,D206),IF(D14="aardgas",+SUM(D190,D193,D196,D206),"FOUT"))</f>
        <v>0</v>
      </c>
      <c r="E225" s="178">
        <f>IF(E14="elektriciteit",+SUM(E190,E193,E196,E198,E202,E206),IF(E14="aardgas",+SUM(E190,E193,E196,E206),"FOUT"))</f>
        <v>0</v>
      </c>
      <c r="F225" s="176"/>
      <c r="H225" s="176"/>
    </row>
    <row r="226" spans="2:8" ht="14.65" customHeight="1" x14ac:dyDescent="0.2">
      <c r="B226" s="594"/>
      <c r="C226" s="577"/>
      <c r="D226" s="179"/>
      <c r="E226" s="180"/>
      <c r="F226" s="176"/>
      <c r="G226" s="52"/>
      <c r="H226" s="176"/>
    </row>
    <row r="227" spans="2:8" ht="33.6" customHeight="1" x14ac:dyDescent="0.2">
      <c r="B227" s="597" t="s">
        <v>105</v>
      </c>
      <c r="C227" s="577"/>
      <c r="D227" s="37">
        <f>+SUM(D220:D225)</f>
        <v>0</v>
      </c>
      <c r="E227" s="37">
        <f>+SUM(E220:E225)</f>
        <v>0</v>
      </c>
      <c r="F227" s="598"/>
      <c r="G227" s="52"/>
      <c r="H227" s="598"/>
    </row>
    <row r="228" spans="2:8" x14ac:dyDescent="0.2">
      <c r="E228" s="181"/>
    </row>
    <row r="230" spans="2:8" ht="27" customHeight="1" x14ac:dyDescent="0.2">
      <c r="B230" s="45" t="s">
        <v>172</v>
      </c>
      <c r="C230" s="599" t="s">
        <v>200</v>
      </c>
      <c r="D230" s="600"/>
      <c r="E230" s="46">
        <f>SUM(E231:E236)</f>
        <v>0</v>
      </c>
      <c r="H230" s="25"/>
    </row>
    <row r="231" spans="2:8" ht="22.15" customHeight="1" x14ac:dyDescent="0.2">
      <c r="B231" s="573" t="s">
        <v>256</v>
      </c>
      <c r="C231" s="599"/>
      <c r="D231" s="600"/>
      <c r="E231" s="174">
        <f>IF($E$219="elektriciteit",SUM(T5C!Q17,T5D!P20),IF($E$219="aardgas",T5E!Q21,"FALSE"))</f>
        <v>0</v>
      </c>
      <c r="H231" s="25"/>
    </row>
    <row r="232" spans="2:8" ht="22.15" customHeight="1" x14ac:dyDescent="0.2">
      <c r="B232" s="573" t="s">
        <v>255</v>
      </c>
      <c r="C232" s="599"/>
      <c r="D232" s="600"/>
      <c r="E232" s="174">
        <f>IF($E$219="elektriciteit",0,IF($E$219="aardgas",SUM(T5E!Q24,T5F!J21),"FALSE"))</f>
        <v>0</v>
      </c>
      <c r="H232" s="25"/>
    </row>
    <row r="233" spans="2:8" ht="22.15" customHeight="1" x14ac:dyDescent="0.2">
      <c r="B233" s="573" t="s">
        <v>249</v>
      </c>
      <c r="C233" s="599"/>
      <c r="D233" s="600"/>
      <c r="E233" s="174">
        <f>IF($E$219="elektriciteit",T5C!Q20,IF($E$219="aardgas",0,"FALSE"))</f>
        <v>0</v>
      </c>
      <c r="H233" s="25"/>
    </row>
    <row r="234" spans="2:8" ht="22.15" customHeight="1" x14ac:dyDescent="0.2">
      <c r="B234" s="573" t="s">
        <v>250</v>
      </c>
      <c r="C234" s="599"/>
      <c r="D234" s="600"/>
      <c r="E234" s="174">
        <f>IF($E$219="elektriciteit",SUM(T5C!Q23,T5D!P23),IF($E$219="aardgas",SUM(T5E!Q27,T5F!J24),"FALSE"))</f>
        <v>0</v>
      </c>
      <c r="H234" s="25"/>
    </row>
    <row r="235" spans="2:8" ht="22.15" customHeight="1" x14ac:dyDescent="0.2">
      <c r="B235" s="573" t="s">
        <v>337</v>
      </c>
      <c r="C235" s="599"/>
      <c r="D235" s="600"/>
      <c r="E235" s="174">
        <f>IF($E$219="elektriciteit",T5C!Q26,IF($E$219="aardgas",T5E!Q30,"FALSE"))</f>
        <v>0</v>
      </c>
      <c r="H235" s="25"/>
    </row>
    <row r="236" spans="2:8" ht="22.15" customHeight="1" x14ac:dyDescent="0.2">
      <c r="B236" s="573" t="s">
        <v>252</v>
      </c>
      <c r="C236" s="599"/>
      <c r="D236" s="600"/>
      <c r="E236" s="174">
        <f>IF($E$219="elektriciteit",T5C!Q29,IF($E$219="aardgas",T5E!Q33,"FALSE"))</f>
        <v>0</v>
      </c>
      <c r="H236" s="25"/>
    </row>
    <row r="237" spans="2:8" x14ac:dyDescent="0.2">
      <c r="D237" s="601"/>
      <c r="E237" s="602"/>
      <c r="H237" s="25"/>
    </row>
    <row r="238" spans="2:8" ht="24" customHeight="1" x14ac:dyDescent="0.2">
      <c r="B238" s="285" t="str">
        <f>"Regulatoir saldo inzake exogene kosten voor boekjaar "&amp;D217</f>
        <v>Regulatoir saldo inzake exogene kosten voor boekjaar 2025</v>
      </c>
      <c r="C238" s="599"/>
      <c r="D238" s="600"/>
      <c r="E238" s="603">
        <f>SUM(E239:E244)</f>
        <v>0</v>
      </c>
      <c r="H238" s="25"/>
    </row>
    <row r="239" spans="2:8" ht="22.5" customHeight="1" x14ac:dyDescent="0.2">
      <c r="B239" s="573" t="s">
        <v>256</v>
      </c>
      <c r="C239" s="599"/>
      <c r="D239" s="600"/>
      <c r="E239" s="604">
        <f>((E220+E222+E223)-(D220+D222+D223))+((D220+D222+D223)-(E231+E233+E234))</f>
        <v>0</v>
      </c>
      <c r="H239" s="25"/>
    </row>
    <row r="240" spans="2:8" ht="22.5" customHeight="1" x14ac:dyDescent="0.2">
      <c r="B240" s="573" t="s">
        <v>255</v>
      </c>
      <c r="C240" s="599"/>
      <c r="D240" s="600"/>
      <c r="E240" s="604">
        <f>(E221-D221)+(D221-E232)</f>
        <v>0</v>
      </c>
      <c r="H240" s="25"/>
    </row>
    <row r="241" spans="2:8" ht="22.5" customHeight="1" x14ac:dyDescent="0.2">
      <c r="B241" s="605" t="s">
        <v>249</v>
      </c>
      <c r="C241" s="606"/>
      <c r="D241" s="600"/>
      <c r="E241" s="607"/>
      <c r="H241" s="25"/>
    </row>
    <row r="242" spans="2:8" ht="22.5" customHeight="1" x14ac:dyDescent="0.2">
      <c r="B242" s="605" t="s">
        <v>250</v>
      </c>
      <c r="C242" s="606"/>
      <c r="D242" s="600"/>
      <c r="E242" s="607"/>
      <c r="H242" s="25"/>
    </row>
    <row r="243" spans="2:8" ht="22.5" customHeight="1" x14ac:dyDescent="0.2">
      <c r="B243" s="573" t="s">
        <v>337</v>
      </c>
      <c r="C243" s="599"/>
      <c r="D243" s="600"/>
      <c r="E243" s="604">
        <f>(E224-D224)+(D224-E235)</f>
        <v>0</v>
      </c>
      <c r="H243" s="25"/>
    </row>
    <row r="244" spans="2:8" ht="22.5" customHeight="1" x14ac:dyDescent="0.2">
      <c r="B244" s="573" t="s">
        <v>252</v>
      </c>
      <c r="C244" s="599"/>
      <c r="D244" s="600"/>
      <c r="E244" s="604">
        <f>(E225-D225)+(D225-E236)</f>
        <v>0</v>
      </c>
      <c r="H244" s="25"/>
    </row>
    <row r="245" spans="2:8" x14ac:dyDescent="0.2">
      <c r="E245" s="61" t="s">
        <v>38</v>
      </c>
      <c r="H245" s="25"/>
    </row>
    <row r="246" spans="2:8" x14ac:dyDescent="0.2">
      <c r="B246" s="608"/>
      <c r="E246" s="63" t="s">
        <v>39</v>
      </c>
      <c r="H246" s="25"/>
    </row>
  </sheetData>
  <sheetProtection algorithmName="SHA-512" hashValue="yZMgzrMZpvYR+2gNXX6WHK3C6zcpWm2ckfkki7ePUX+JZ+hVnGHIhwVkqg2C20uaNt0RQdBptYRBdjxVATksYQ==" saltValue="4NNE36zKaFn3GjYvOkCm3A==" spinCount="100000" sheet="1" objects="1" scenarios="1"/>
  <customSheetViews>
    <customSheetView guid="{C8C7977F-B6BF-432B-A1A7-559450D521AF}" scale="85" topLeftCell="A67">
      <selection activeCell="B79" sqref="B79"/>
      <pageMargins left="0.75" right="0.75" top="1" bottom="1" header="0.5" footer="0.5"/>
      <pageSetup paperSize="9" orientation="portrait" r:id="rId1"/>
      <headerFooter alignWithMargins="0"/>
    </customSheetView>
  </customSheetViews>
  <mergeCells count="7">
    <mergeCell ref="A1:H1"/>
    <mergeCell ref="B16:B18"/>
    <mergeCell ref="C16:C18"/>
    <mergeCell ref="D16:D18"/>
    <mergeCell ref="F16:F18"/>
    <mergeCell ref="H16:H18"/>
    <mergeCell ref="E16:E18"/>
  </mergeCells>
  <conditionalFormatting sqref="A38:H46 A48:H53 A55:H63 A107:H108 A110:H111 A128:H131 A133:H136 A138:H147 A149:H151 A153:H158 A160:H160 A162:H162 A164:H166 A168:H170 A172:H174 A178:H178 A180:H180 A198:H200 A202:H204">
    <cfRule type="expression" dxfId="52" priority="4">
      <formula>$D$14="aardgas"</formula>
    </cfRule>
  </conditionalFormatting>
  <conditionalFormatting sqref="A95:H96">
    <cfRule type="expression" dxfId="51" priority="53">
      <formula>$D$14="elektriciteit"</formula>
    </cfRule>
  </conditionalFormatting>
  <conditionalFormatting sqref="A98:H99">
    <cfRule type="expression" dxfId="50" priority="52">
      <formula>$D$14="elektriciteit"</formula>
    </cfRule>
  </conditionalFormatting>
  <conditionalFormatting sqref="A101:H102">
    <cfRule type="expression" dxfId="49" priority="51">
      <formula>$D$14="elektriciteit"</formula>
    </cfRule>
  </conditionalFormatting>
  <conditionalFormatting sqref="B222:E222 B233:E233 B241:E241">
    <cfRule type="expression" dxfId="46" priority="3">
      <formula>$D$14="aardgas"</formula>
    </cfRule>
  </conditionalFormatting>
  <conditionalFormatting sqref="B93:H93 B221:E221 B232:E232 B240:E240">
    <cfRule type="expression" dxfId="45" priority="54">
      <formula>$D$14="elektriciteit"</formula>
    </cfRule>
  </conditionalFormatting>
  <conditionalFormatting sqref="E10:E18 E23:E24 E26:E27 E29:E30 E32:E33 E35:E36 E55:E63 E65:E67 E69:E73 E75:E79 E81:E85 E87:E91 E95:E96 E98:E99 E101:E102 E107:E108 E110:E111 E119:E120 E122:E123 E125:E126 E128:E131 E149:E151 E153:E158 E160 E162 E164:E166 E168:E170 E172:E174 E176 E189:E190 E192:E193 E195:E196 E198:E200 E202:E204 E206:E211 E216:E227 E230:E236 E238:E244 E245:I246">
    <cfRule type="expression" dxfId="44" priority="55">
      <formula>$S$1="ex-ante"</formula>
    </cfRule>
  </conditionalFormatting>
  <conditionalFormatting sqref="E38:E46">
    <cfRule type="expression" dxfId="43" priority="21">
      <formula>$S$1="ex-ante"</formula>
    </cfRule>
  </conditionalFormatting>
  <conditionalFormatting sqref="E48:E53">
    <cfRule type="expression" dxfId="42" priority="1">
      <formula>$S$1="ex-ante"</formula>
    </cfRule>
  </conditionalFormatting>
  <conditionalFormatting sqref="E133:E136">
    <cfRule type="expression" dxfId="41" priority="2">
      <formula>$S$1="ex-ante"</formula>
    </cfRule>
  </conditionalFormatting>
  <conditionalFormatting sqref="E138:E147">
    <cfRule type="expression" dxfId="40" priority="27">
      <formula>$S$1="ex-ante"</formula>
    </cfRule>
  </conditionalFormatting>
  <conditionalFormatting sqref="E178">
    <cfRule type="expression" dxfId="39" priority="25">
      <formula>$S$1="ex-ante"</formula>
    </cfRule>
  </conditionalFormatting>
  <conditionalFormatting sqref="E180">
    <cfRule type="expression" dxfId="38" priority="23">
      <formula>$S$1="ex-ante"</formula>
    </cfRule>
  </conditionalFormatting>
  <conditionalFormatting sqref="E182">
    <cfRule type="expression" dxfId="37" priority="38">
      <formula>$S$1="ex-ante"</formula>
    </cfRule>
  </conditionalFormatting>
  <conditionalFormatting sqref="E184">
    <cfRule type="expression" dxfId="36" priority="35">
      <formula>$S$1="ex-ante"</formula>
    </cfRule>
  </conditionalFormatting>
  <hyperlinks>
    <hyperlink ref="C23" location="T4B!A1" display="TABEL 4B" xr:uid="{00000000-0004-0000-0300-000000000000}"/>
    <hyperlink ref="C26" location="T5B!A1" display="TABEL 5B" xr:uid="{00000000-0004-0000-0300-000002000000}"/>
    <hyperlink ref="C29" location="T6B!A1" display="TABEL 6B" xr:uid="{00000000-0004-0000-0300-000003000000}"/>
    <hyperlink ref="C32" location="'T7'!A1" display="TABEL 7" xr:uid="{00000000-0004-0000-0300-000004000000}"/>
    <hyperlink ref="C35" location="'T8'!A1" display="TABEL 8" xr:uid="{00000000-0004-0000-0300-000005000000}"/>
    <hyperlink ref="C95" location="T4B!A1" display="TABEL 4B" xr:uid="{1D7C733D-482B-4523-8715-7860D04499AC}"/>
    <hyperlink ref="C98" location="T5B!A1" display="TABEL 5B" xr:uid="{84115FE1-9AEF-4727-8CE5-562166AC4050}"/>
    <hyperlink ref="C101" location="T6B!A1" display="TABEL 6B" xr:uid="{C9775CF4-524F-47CF-89B7-CB4BC0DAC6F7}"/>
    <hyperlink ref="C119" location="T4B!A1" display="TABEL 4B" xr:uid="{7A533D66-01EF-41A0-B3E9-0A417A19A703}"/>
    <hyperlink ref="C122" location="T5B!A1" display="TABEL 5B" xr:uid="{5E5022EE-18DD-42F5-AD76-7C842D007791}"/>
    <hyperlink ref="C125" location="T6B!A1" display="TABEL 6B" xr:uid="{E1622250-6BDA-41B1-BFAB-B2DF69A769A9}"/>
    <hyperlink ref="C189" location="T4B!A1" display="TABEL 4B" xr:uid="{CA48E292-79E4-4A46-BA92-C4CBA1BD72C2}"/>
    <hyperlink ref="C192" location="T5B!A1" display="TABEL 5B" xr:uid="{F35B2DF9-8BB0-401B-A69C-30BDA3041930}"/>
    <hyperlink ref="C195" location="T6B!A1" display="TABEL 6B" xr:uid="{4006E73A-8C06-4DEF-8B1F-FDB210D92E6A}"/>
  </hyperlinks>
  <pageMargins left="0.74803149606299213" right="0.74803149606299213" top="0.98425196850393704" bottom="0.98425196850393704" header="0.51181102362204722" footer="0.51181102362204722"/>
  <pageSetup paperSize="8" scale="47" fitToWidth="3" fitToHeight="3" orientation="portrait" r:id="rId2"/>
  <headerFooter alignWithMargins="0"/>
  <rowBreaks count="2" manualBreakCount="2">
    <brk id="137" max="13" man="1"/>
    <brk id="64" max="13" man="1"/>
  </rowBreaks>
  <ignoredErrors>
    <ignoredError sqref="D60:E60" formulaRange="1"/>
  </ignoredErrors>
  <extLst>
    <ext xmlns:x14="http://schemas.microsoft.com/office/spreadsheetml/2009/9/main" uri="{78C0D931-6437-407d-A8EE-F0AAD7539E65}">
      <x14:conditionalFormattings>
        <x14:conditionalFormatting xmlns:xm="http://schemas.microsoft.com/office/excel/2006/main">
          <x14:cfRule type="expression" priority="36" id="{62FF97C5-02E5-4C86-827E-0BA917933D45}">
            <xm:f>TITELBLAD!$D$10="elektriciteit"</xm:f>
            <x14:dxf>
              <fill>
                <patternFill patternType="lightUp"/>
              </fill>
            </x14:dxf>
          </x14:cfRule>
          <xm:sqref>A182:H182</xm:sqref>
        </x14:conditionalFormatting>
        <x14:conditionalFormatting xmlns:xm="http://schemas.microsoft.com/office/excel/2006/main">
          <x14:cfRule type="expression" priority="34" id="{6F0B39F9-5AC7-4F5F-B65F-E9AC21BFBB13}">
            <xm:f>TITELBLAD!$D$10="elektriciteit"</xm:f>
            <x14:dxf>
              <fill>
                <patternFill patternType="lightUp"/>
              </fill>
            </x14:dxf>
          </x14:cfRule>
          <xm:sqref>A184:H184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7">
    <pageSetUpPr fitToPage="1"/>
  </sheetPr>
  <dimension ref="A1:ABB58"/>
  <sheetViews>
    <sheetView zoomScale="85" zoomScaleNormal="85" zoomScaleSheetLayoutView="80" workbookViewId="0">
      <selection activeCell="I10" sqref="I10"/>
    </sheetView>
  </sheetViews>
  <sheetFormatPr defaultColWidth="11.42578125" defaultRowHeight="12.75" x14ac:dyDescent="0.2"/>
  <cols>
    <col min="1" max="1" width="19.7109375" style="32" customWidth="1"/>
    <col min="2" max="2" width="14.7109375" style="32" customWidth="1"/>
    <col min="3" max="9" width="20.7109375" style="32" customWidth="1"/>
    <col min="10" max="10" width="2.28515625" style="32" customWidth="1"/>
    <col min="11" max="11" width="20.7109375" style="32" customWidth="1"/>
    <col min="12" max="12" width="2" style="32" customWidth="1"/>
    <col min="13" max="13" width="20.7109375" style="32" customWidth="1"/>
    <col min="14" max="14" width="26.7109375" style="32" bestFit="1" customWidth="1"/>
    <col min="15" max="15" width="14" style="32" customWidth="1"/>
    <col min="16" max="16" width="11.42578125" style="32"/>
    <col min="17" max="17" width="12.28515625" style="32" bestFit="1" customWidth="1"/>
    <col min="18" max="16384" width="11.42578125" style="32"/>
  </cols>
  <sheetData>
    <row r="1" spans="1:730" ht="21" customHeight="1" thickBot="1" x14ac:dyDescent="0.25">
      <c r="A1" s="1023" t="s">
        <v>259</v>
      </c>
      <c r="B1" s="1024"/>
      <c r="C1" s="1024"/>
      <c r="D1" s="1024"/>
      <c r="E1" s="1024"/>
      <c r="F1" s="1024"/>
      <c r="G1" s="1024"/>
      <c r="H1" s="1024"/>
      <c r="I1" s="1024"/>
      <c r="J1" s="1024"/>
      <c r="K1" s="1024"/>
      <c r="L1" s="1024"/>
      <c r="M1" s="1025"/>
      <c r="N1" s="609"/>
      <c r="O1" s="55"/>
      <c r="P1" s="55"/>
      <c r="Q1" s="55"/>
      <c r="R1" s="55"/>
      <c r="S1" s="55"/>
      <c r="T1" s="55"/>
      <c r="U1" s="55"/>
      <c r="V1" s="55"/>
      <c r="W1" s="55"/>
      <c r="X1" s="55"/>
      <c r="Y1" s="55"/>
    </row>
    <row r="2" spans="1:730" x14ac:dyDescent="0.2">
      <c r="A2" s="56"/>
      <c r="B2" s="56"/>
      <c r="C2" s="56"/>
      <c r="D2" s="56"/>
      <c r="E2" s="56"/>
      <c r="F2" s="56"/>
      <c r="G2" s="56"/>
      <c r="H2" s="56"/>
      <c r="I2" s="56"/>
      <c r="J2" s="56"/>
      <c r="K2" s="56"/>
      <c r="L2" s="58"/>
      <c r="M2" s="58"/>
      <c r="N2" s="58"/>
      <c r="O2" s="55"/>
      <c r="P2" s="55"/>
      <c r="Q2" s="55"/>
      <c r="R2" s="55"/>
      <c r="S2" s="55"/>
      <c r="T2" s="55"/>
      <c r="U2" s="55"/>
      <c r="V2" s="55"/>
      <c r="W2" s="55"/>
      <c r="X2" s="55"/>
      <c r="Y2" s="55"/>
    </row>
    <row r="3" spans="1:730" ht="13.5" thickBot="1" x14ac:dyDescent="0.25">
      <c r="A3" s="56"/>
      <c r="B3" s="56"/>
      <c r="C3" s="56"/>
      <c r="D3" s="56"/>
      <c r="E3" s="56"/>
      <c r="F3" s="56"/>
      <c r="G3" s="56"/>
      <c r="H3" s="56"/>
      <c r="I3" s="56"/>
      <c r="J3" s="56"/>
      <c r="K3" s="56"/>
      <c r="L3" s="58"/>
      <c r="M3" s="58"/>
      <c r="N3" s="58"/>
      <c r="O3" s="55"/>
      <c r="P3" s="55"/>
      <c r="Q3" s="55"/>
      <c r="R3" s="55"/>
      <c r="S3" s="55"/>
      <c r="T3" s="55"/>
      <c r="U3" s="55"/>
      <c r="V3" s="55"/>
      <c r="W3" s="55"/>
      <c r="X3" s="55"/>
      <c r="Y3" s="55"/>
    </row>
    <row r="4" spans="1:730" s="33" customFormat="1" ht="21.75" customHeight="1" thickBot="1" x14ac:dyDescent="0.25">
      <c r="A4" s="1020" t="s">
        <v>260</v>
      </c>
      <c r="B4" s="1021"/>
      <c r="C4" s="1021"/>
      <c r="D4" s="1021"/>
      <c r="E4" s="1021"/>
      <c r="F4" s="1021"/>
      <c r="G4" s="1021"/>
      <c r="H4" s="1021"/>
      <c r="I4" s="1021"/>
      <c r="J4" s="1021"/>
      <c r="K4" s="1022"/>
      <c r="L4" s="610"/>
      <c r="M4" s="610"/>
      <c r="N4" s="60" t="str">
        <f>+TITELBLAD!C16</f>
        <v>Rapportering over boekjaar:</v>
      </c>
      <c r="O4" s="60">
        <f>+TITELBLAD!F16</f>
        <v>2025</v>
      </c>
      <c r="P4" s="60" t="str">
        <f>+TITELBLAD!G16</f>
        <v>ex-post</v>
      </c>
      <c r="Q4" s="55"/>
      <c r="R4" s="55"/>
      <c r="S4" s="55"/>
      <c r="T4" s="55"/>
      <c r="U4" s="55"/>
      <c r="V4" s="55"/>
      <c r="W4" s="55"/>
      <c r="X4" s="55"/>
      <c r="Y4" s="55"/>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32"/>
      <c r="DL4" s="32"/>
      <c r="DM4" s="32"/>
      <c r="DN4" s="32"/>
      <c r="DO4" s="32"/>
      <c r="DP4" s="32"/>
      <c r="DQ4" s="32"/>
      <c r="DR4" s="32"/>
      <c r="DS4" s="32"/>
      <c r="DT4" s="32"/>
      <c r="DU4" s="32"/>
      <c r="DV4" s="32"/>
      <c r="DW4" s="32"/>
      <c r="DX4" s="32"/>
      <c r="DY4" s="32"/>
      <c r="DZ4" s="32"/>
      <c r="EA4" s="32"/>
      <c r="EB4" s="32"/>
      <c r="EC4" s="32"/>
      <c r="ED4" s="32"/>
      <c r="EE4" s="32"/>
      <c r="EF4" s="32"/>
      <c r="EG4" s="32"/>
      <c r="EH4" s="32"/>
      <c r="EI4" s="32"/>
      <c r="EJ4" s="32"/>
      <c r="EK4" s="32"/>
      <c r="EL4" s="32"/>
      <c r="EM4" s="32"/>
      <c r="EN4" s="32"/>
      <c r="EO4" s="32"/>
      <c r="EP4" s="32"/>
      <c r="EQ4" s="32"/>
      <c r="ER4" s="32"/>
      <c r="ES4" s="32"/>
      <c r="ET4" s="32"/>
      <c r="EU4" s="32"/>
      <c r="EV4" s="32"/>
      <c r="EW4" s="32"/>
      <c r="EX4" s="32"/>
      <c r="EY4" s="32"/>
      <c r="EZ4" s="32"/>
      <c r="FA4" s="32"/>
      <c r="FB4" s="32"/>
      <c r="FC4" s="32"/>
      <c r="FD4" s="32"/>
      <c r="FE4" s="32"/>
      <c r="FF4" s="32"/>
      <c r="FG4" s="32"/>
      <c r="FH4" s="32"/>
      <c r="FI4" s="32"/>
      <c r="FJ4" s="32"/>
      <c r="FK4" s="32"/>
      <c r="FL4" s="32"/>
      <c r="FM4" s="32"/>
      <c r="FN4" s="32"/>
      <c r="FO4" s="32"/>
      <c r="FP4" s="32"/>
      <c r="FQ4" s="32"/>
      <c r="FR4" s="32"/>
      <c r="FS4" s="32"/>
      <c r="FT4" s="32"/>
      <c r="FU4" s="32"/>
      <c r="FV4" s="32"/>
      <c r="FW4" s="32"/>
      <c r="FX4" s="32"/>
      <c r="FY4" s="32"/>
      <c r="FZ4" s="32"/>
      <c r="GA4" s="32"/>
      <c r="GB4" s="32"/>
      <c r="GC4" s="32"/>
      <c r="GD4" s="32"/>
      <c r="GE4" s="32"/>
      <c r="GF4" s="32"/>
      <c r="GG4" s="32"/>
      <c r="GH4" s="32"/>
      <c r="GI4" s="32"/>
      <c r="GJ4" s="32"/>
      <c r="GK4" s="32"/>
      <c r="GL4" s="32"/>
      <c r="GM4" s="32"/>
      <c r="GN4" s="32"/>
      <c r="GO4" s="32"/>
      <c r="GP4" s="32"/>
      <c r="GQ4" s="32"/>
      <c r="GR4" s="32"/>
      <c r="GS4" s="32"/>
      <c r="GT4" s="32"/>
      <c r="GU4" s="32"/>
      <c r="GV4" s="32"/>
      <c r="GW4" s="32"/>
      <c r="GX4" s="32"/>
      <c r="GY4" s="32"/>
      <c r="GZ4" s="32"/>
      <c r="HA4" s="32"/>
      <c r="HB4" s="32"/>
      <c r="HC4" s="32"/>
      <c r="HD4" s="32"/>
      <c r="HE4" s="32"/>
      <c r="HF4" s="32"/>
      <c r="HG4" s="32"/>
      <c r="HH4" s="32"/>
      <c r="HI4" s="32"/>
      <c r="HJ4" s="32"/>
      <c r="HK4" s="32"/>
      <c r="HL4" s="32"/>
      <c r="HM4" s="32"/>
      <c r="HN4" s="32"/>
      <c r="HO4" s="32"/>
      <c r="HP4" s="32"/>
      <c r="HQ4" s="32"/>
      <c r="HR4" s="32"/>
      <c r="HS4" s="32"/>
      <c r="HT4" s="32"/>
      <c r="HU4" s="32"/>
      <c r="HV4" s="32"/>
      <c r="HW4" s="32"/>
      <c r="HX4" s="32"/>
      <c r="HY4" s="32"/>
      <c r="HZ4" s="32"/>
      <c r="IA4" s="32"/>
      <c r="IB4" s="32"/>
      <c r="IC4" s="32"/>
      <c r="ID4" s="32"/>
      <c r="IE4" s="32"/>
      <c r="IF4" s="32"/>
      <c r="IG4" s="32"/>
      <c r="IH4" s="32"/>
      <c r="II4" s="32"/>
      <c r="IJ4" s="32"/>
      <c r="IK4" s="32"/>
      <c r="IL4" s="32"/>
      <c r="IM4" s="32"/>
      <c r="IN4" s="32"/>
      <c r="IO4" s="32"/>
      <c r="IP4" s="32"/>
      <c r="IQ4" s="32"/>
      <c r="IR4" s="32"/>
      <c r="IS4" s="32"/>
      <c r="IT4" s="32"/>
      <c r="IU4" s="32"/>
      <c r="IV4" s="32"/>
      <c r="IW4" s="32"/>
      <c r="IX4" s="32"/>
      <c r="IY4" s="32"/>
      <c r="IZ4" s="32"/>
      <c r="JA4" s="32"/>
      <c r="JB4" s="32"/>
      <c r="JC4" s="32"/>
      <c r="JD4" s="32"/>
      <c r="JE4" s="32"/>
      <c r="JF4" s="32"/>
      <c r="JG4" s="32"/>
      <c r="JH4" s="32"/>
      <c r="JI4" s="32"/>
      <c r="JJ4" s="32"/>
      <c r="JK4" s="32"/>
      <c r="JL4" s="32"/>
      <c r="JM4" s="32"/>
      <c r="JN4" s="32"/>
      <c r="JO4" s="32"/>
      <c r="JP4" s="32"/>
      <c r="JQ4" s="32"/>
      <c r="JR4" s="32"/>
      <c r="JS4" s="32"/>
      <c r="JT4" s="32"/>
      <c r="JU4" s="32"/>
      <c r="JV4" s="32"/>
      <c r="JW4" s="32"/>
      <c r="JX4" s="32"/>
      <c r="JY4" s="32"/>
      <c r="JZ4" s="32"/>
      <c r="KA4" s="32"/>
      <c r="KB4" s="32"/>
      <c r="KC4" s="32"/>
      <c r="KD4" s="32"/>
      <c r="KE4" s="32"/>
      <c r="KF4" s="32"/>
      <c r="KG4" s="32"/>
      <c r="KH4" s="32"/>
      <c r="KI4" s="32"/>
      <c r="KJ4" s="32"/>
      <c r="KK4" s="32"/>
      <c r="KL4" s="32"/>
      <c r="KM4" s="32"/>
      <c r="KN4" s="32"/>
      <c r="KO4" s="32"/>
      <c r="KP4" s="32"/>
      <c r="KQ4" s="32"/>
      <c r="KR4" s="32"/>
      <c r="KS4" s="32"/>
      <c r="KT4" s="32"/>
      <c r="KU4" s="32"/>
      <c r="KV4" s="32"/>
      <c r="KW4" s="32"/>
      <c r="KX4" s="32"/>
      <c r="KY4" s="32"/>
      <c r="KZ4" s="32"/>
      <c r="LA4" s="32"/>
      <c r="LB4" s="32"/>
      <c r="LC4" s="32"/>
      <c r="LD4" s="32"/>
      <c r="LE4" s="32"/>
      <c r="LF4" s="32"/>
      <c r="LG4" s="32"/>
      <c r="LH4" s="32"/>
      <c r="LI4" s="32"/>
      <c r="LJ4" s="32"/>
      <c r="LK4" s="32"/>
      <c r="LL4" s="32"/>
      <c r="LM4" s="32"/>
      <c r="LN4" s="32"/>
      <c r="LO4" s="32"/>
      <c r="LP4" s="32"/>
      <c r="LQ4" s="32"/>
      <c r="LR4" s="32"/>
      <c r="LS4" s="32"/>
      <c r="LT4" s="32"/>
      <c r="LU4" s="32"/>
      <c r="LV4" s="32"/>
      <c r="LW4" s="32"/>
      <c r="LX4" s="32"/>
      <c r="LY4" s="32"/>
      <c r="LZ4" s="32"/>
      <c r="MA4" s="32"/>
      <c r="MB4" s="32"/>
      <c r="MC4" s="32"/>
      <c r="MD4" s="32"/>
      <c r="ME4" s="32"/>
      <c r="MF4" s="32"/>
      <c r="MG4" s="32"/>
      <c r="MH4" s="32"/>
      <c r="MI4" s="32"/>
      <c r="MJ4" s="32"/>
      <c r="MK4" s="32"/>
      <c r="ML4" s="32"/>
      <c r="MM4" s="32"/>
      <c r="MN4" s="32"/>
      <c r="MO4" s="32"/>
      <c r="MP4" s="32"/>
      <c r="MQ4" s="32"/>
      <c r="MR4" s="32"/>
      <c r="MS4" s="32"/>
      <c r="MT4" s="32"/>
      <c r="MU4" s="32"/>
      <c r="MV4" s="32"/>
      <c r="MW4" s="32"/>
      <c r="MX4" s="32"/>
      <c r="MY4" s="32"/>
      <c r="MZ4" s="32"/>
      <c r="NA4" s="32"/>
      <c r="NB4" s="32"/>
      <c r="NC4" s="32"/>
      <c r="ND4" s="32"/>
      <c r="NE4" s="32"/>
      <c r="NF4" s="32"/>
      <c r="NG4" s="32"/>
      <c r="NH4" s="32"/>
      <c r="NI4" s="32"/>
      <c r="NJ4" s="32"/>
      <c r="NK4" s="32"/>
      <c r="NL4" s="32"/>
      <c r="NM4" s="32"/>
      <c r="NN4" s="32"/>
      <c r="NO4" s="32"/>
      <c r="NP4" s="32"/>
      <c r="NQ4" s="32"/>
      <c r="NR4" s="32"/>
      <c r="NS4" s="32"/>
      <c r="NT4" s="32"/>
      <c r="NU4" s="32"/>
      <c r="NV4" s="32"/>
      <c r="NW4" s="32"/>
      <c r="NX4" s="32"/>
      <c r="NY4" s="32"/>
      <c r="NZ4" s="32"/>
      <c r="OA4" s="32"/>
      <c r="OB4" s="32"/>
      <c r="OC4" s="32"/>
      <c r="OD4" s="32"/>
      <c r="OE4" s="32"/>
      <c r="OF4" s="32"/>
      <c r="OG4" s="32"/>
      <c r="OH4" s="32"/>
      <c r="OI4" s="32"/>
      <c r="OJ4" s="32"/>
      <c r="OK4" s="32"/>
      <c r="OL4" s="32"/>
      <c r="OM4" s="32"/>
      <c r="ON4" s="32"/>
      <c r="OO4" s="32"/>
      <c r="OP4" s="32"/>
      <c r="OQ4" s="32"/>
      <c r="OR4" s="32"/>
      <c r="OS4" s="32"/>
      <c r="OT4" s="32"/>
      <c r="OU4" s="32"/>
      <c r="OV4" s="32"/>
      <c r="OW4" s="32"/>
      <c r="OX4" s="32"/>
      <c r="OY4" s="32"/>
      <c r="OZ4" s="32"/>
      <c r="PA4" s="32"/>
      <c r="PB4" s="32"/>
      <c r="PC4" s="32"/>
      <c r="PD4" s="32"/>
      <c r="PE4" s="32"/>
      <c r="PF4" s="32"/>
      <c r="PG4" s="32"/>
      <c r="PH4" s="32"/>
      <c r="PI4" s="32"/>
      <c r="PJ4" s="32"/>
      <c r="PK4" s="32"/>
      <c r="PL4" s="32"/>
      <c r="PM4" s="32"/>
      <c r="PN4" s="32"/>
      <c r="PO4" s="32"/>
      <c r="PP4" s="32"/>
      <c r="PQ4" s="32"/>
      <c r="PR4" s="32"/>
      <c r="PS4" s="32"/>
      <c r="PT4" s="32"/>
      <c r="PU4" s="32"/>
      <c r="PV4" s="32"/>
      <c r="PW4" s="32"/>
      <c r="PX4" s="32"/>
      <c r="PY4" s="32"/>
      <c r="PZ4" s="32"/>
      <c r="QA4" s="32"/>
      <c r="QB4" s="32"/>
      <c r="QC4" s="32"/>
      <c r="QD4" s="32"/>
      <c r="QE4" s="32"/>
      <c r="QF4" s="32"/>
      <c r="QG4" s="32"/>
      <c r="QH4" s="32"/>
      <c r="QI4" s="32"/>
      <c r="QJ4" s="32"/>
      <c r="QK4" s="32"/>
      <c r="QL4" s="32"/>
      <c r="QM4" s="32"/>
      <c r="QN4" s="32"/>
      <c r="QO4" s="32"/>
      <c r="QP4" s="32"/>
      <c r="QQ4" s="32"/>
      <c r="QR4" s="32"/>
      <c r="QS4" s="32"/>
      <c r="QT4" s="32"/>
      <c r="QU4" s="32"/>
      <c r="QV4" s="32"/>
      <c r="QW4" s="32"/>
      <c r="QX4" s="32"/>
      <c r="QY4" s="32"/>
      <c r="QZ4" s="32"/>
      <c r="RA4" s="32"/>
      <c r="RB4" s="32"/>
      <c r="RC4" s="32"/>
      <c r="RD4" s="32"/>
      <c r="RE4" s="32"/>
      <c r="RF4" s="32"/>
      <c r="RG4" s="32"/>
      <c r="RH4" s="32"/>
      <c r="RI4" s="32"/>
      <c r="RJ4" s="32"/>
      <c r="RK4" s="32"/>
      <c r="RL4" s="32"/>
      <c r="RM4" s="32"/>
      <c r="RN4" s="32"/>
      <c r="RO4" s="32"/>
      <c r="RP4" s="32"/>
      <c r="RQ4" s="32"/>
      <c r="RR4" s="32"/>
      <c r="RS4" s="32"/>
      <c r="RT4" s="32"/>
      <c r="RU4" s="32"/>
      <c r="RV4" s="32"/>
      <c r="RW4" s="32"/>
      <c r="RX4" s="32"/>
      <c r="RY4" s="32"/>
      <c r="RZ4" s="32"/>
      <c r="SA4" s="32"/>
      <c r="SB4" s="32"/>
      <c r="SC4" s="32"/>
      <c r="SD4" s="32"/>
      <c r="SE4" s="32"/>
      <c r="SF4" s="32"/>
      <c r="SG4" s="32"/>
      <c r="SH4" s="32"/>
      <c r="SI4" s="32"/>
      <c r="SJ4" s="32"/>
      <c r="SK4" s="32"/>
      <c r="SL4" s="32"/>
      <c r="SM4" s="32"/>
      <c r="SN4" s="32"/>
      <c r="SO4" s="32"/>
      <c r="SP4" s="32"/>
      <c r="SQ4" s="32"/>
      <c r="SR4" s="32"/>
      <c r="SS4" s="32"/>
      <c r="ST4" s="32"/>
      <c r="SU4" s="32"/>
      <c r="SV4" s="32"/>
      <c r="SW4" s="32"/>
      <c r="SX4" s="32"/>
      <c r="SY4" s="32"/>
      <c r="SZ4" s="32"/>
      <c r="TA4" s="32"/>
      <c r="TB4" s="32"/>
      <c r="TC4" s="32"/>
      <c r="TD4" s="32"/>
      <c r="TE4" s="32"/>
      <c r="TF4" s="32"/>
      <c r="TG4" s="32"/>
      <c r="TH4" s="32"/>
      <c r="TI4" s="32"/>
      <c r="TJ4" s="32"/>
      <c r="TK4" s="32"/>
      <c r="TL4" s="32"/>
      <c r="TM4" s="32"/>
      <c r="TN4" s="32"/>
      <c r="TO4" s="32"/>
      <c r="TP4" s="32"/>
      <c r="TQ4" s="32"/>
      <c r="TR4" s="32"/>
      <c r="TS4" s="32"/>
      <c r="TT4" s="32"/>
      <c r="TU4" s="32"/>
      <c r="TV4" s="32"/>
      <c r="TW4" s="32"/>
      <c r="TX4" s="32"/>
      <c r="TY4" s="32"/>
      <c r="TZ4" s="32"/>
      <c r="UA4" s="32"/>
      <c r="UB4" s="32"/>
      <c r="UC4" s="32"/>
      <c r="UD4" s="32"/>
      <c r="UE4" s="32"/>
      <c r="UF4" s="32"/>
      <c r="UG4" s="32"/>
      <c r="UH4" s="32"/>
      <c r="UI4" s="32"/>
      <c r="UJ4" s="32"/>
      <c r="UK4" s="32"/>
      <c r="UL4" s="32"/>
      <c r="UM4" s="32"/>
      <c r="UN4" s="32"/>
      <c r="UO4" s="32"/>
      <c r="UP4" s="32"/>
      <c r="UQ4" s="32"/>
      <c r="UR4" s="32"/>
      <c r="US4" s="32"/>
      <c r="UT4" s="32"/>
      <c r="UU4" s="32"/>
      <c r="UV4" s="32"/>
      <c r="UW4" s="32"/>
      <c r="UX4" s="32"/>
      <c r="UY4" s="32"/>
      <c r="UZ4" s="32"/>
      <c r="VA4" s="32"/>
      <c r="VB4" s="32"/>
      <c r="VC4" s="32"/>
      <c r="VD4" s="32"/>
      <c r="VE4" s="32"/>
      <c r="VF4" s="32"/>
      <c r="VG4" s="32"/>
      <c r="VH4" s="32"/>
      <c r="VI4" s="32"/>
      <c r="VJ4" s="32"/>
      <c r="VK4" s="32"/>
      <c r="VL4" s="32"/>
      <c r="VM4" s="32"/>
      <c r="VN4" s="32"/>
      <c r="VO4" s="32"/>
      <c r="VP4" s="32"/>
      <c r="VQ4" s="32"/>
      <c r="VR4" s="32"/>
      <c r="VS4" s="32"/>
      <c r="VT4" s="32"/>
      <c r="VU4" s="32"/>
      <c r="VV4" s="32"/>
      <c r="VW4" s="32"/>
      <c r="VX4" s="32"/>
      <c r="VY4" s="32"/>
      <c r="VZ4" s="32"/>
      <c r="WA4" s="32"/>
      <c r="WB4" s="32"/>
      <c r="WC4" s="32"/>
      <c r="WD4" s="32"/>
      <c r="WE4" s="32"/>
      <c r="WF4" s="32"/>
      <c r="WG4" s="32"/>
      <c r="WH4" s="32"/>
      <c r="WI4" s="32"/>
      <c r="WJ4" s="32"/>
      <c r="WK4" s="32"/>
      <c r="WL4" s="32"/>
      <c r="WM4" s="32"/>
      <c r="WN4" s="32"/>
      <c r="WO4" s="32"/>
      <c r="WP4" s="32"/>
      <c r="WQ4" s="32"/>
      <c r="WR4" s="32"/>
      <c r="WS4" s="32"/>
      <c r="WT4" s="32"/>
      <c r="WU4" s="32"/>
      <c r="WV4" s="32"/>
      <c r="WW4" s="32"/>
      <c r="WX4" s="32"/>
      <c r="WY4" s="32"/>
      <c r="WZ4" s="32"/>
      <c r="XA4" s="32"/>
      <c r="XB4" s="32"/>
      <c r="XC4" s="32"/>
      <c r="XD4" s="32"/>
      <c r="XE4" s="32"/>
      <c r="XF4" s="32"/>
      <c r="XG4" s="32"/>
      <c r="XH4" s="32"/>
      <c r="XI4" s="32"/>
      <c r="XJ4" s="32"/>
      <c r="XK4" s="32"/>
      <c r="XL4" s="32"/>
      <c r="XM4" s="32"/>
      <c r="XN4" s="32"/>
      <c r="XO4" s="32"/>
      <c r="XP4" s="32"/>
      <c r="XQ4" s="32"/>
      <c r="XR4" s="32"/>
      <c r="XS4" s="32"/>
      <c r="XT4" s="32"/>
      <c r="XU4" s="32"/>
      <c r="XV4" s="32"/>
      <c r="XW4" s="32"/>
      <c r="XX4" s="32"/>
      <c r="XY4" s="32"/>
      <c r="XZ4" s="32"/>
      <c r="YA4" s="32"/>
      <c r="YB4" s="32"/>
      <c r="YC4" s="32"/>
      <c r="YD4" s="32"/>
      <c r="YE4" s="32"/>
      <c r="YF4" s="32"/>
      <c r="YG4" s="32"/>
      <c r="YH4" s="32"/>
      <c r="YI4" s="32"/>
      <c r="YJ4" s="32"/>
      <c r="YK4" s="32"/>
      <c r="YL4" s="32"/>
      <c r="YM4" s="32"/>
      <c r="YN4" s="32"/>
      <c r="YO4" s="32"/>
      <c r="YP4" s="32"/>
      <c r="YQ4" s="32"/>
      <c r="YR4" s="32"/>
      <c r="YS4" s="32"/>
      <c r="YT4" s="32"/>
      <c r="YU4" s="32"/>
      <c r="YV4" s="32"/>
      <c r="YW4" s="32"/>
      <c r="YX4" s="32"/>
      <c r="YY4" s="32"/>
      <c r="YZ4" s="32"/>
      <c r="ZA4" s="32"/>
      <c r="ZB4" s="32"/>
      <c r="ZC4" s="32"/>
      <c r="ZD4" s="32"/>
      <c r="ZE4" s="32"/>
      <c r="ZF4" s="32"/>
      <c r="ZG4" s="32"/>
      <c r="ZH4" s="32"/>
      <c r="ZI4" s="32"/>
      <c r="ZJ4" s="32"/>
      <c r="ZK4" s="32"/>
      <c r="ZL4" s="32"/>
      <c r="ZM4" s="32"/>
      <c r="ZN4" s="32"/>
      <c r="ZO4" s="32"/>
      <c r="ZP4" s="32"/>
      <c r="ZQ4" s="32"/>
      <c r="ZR4" s="32"/>
      <c r="ZS4" s="32"/>
      <c r="ZT4" s="32"/>
      <c r="ZU4" s="32"/>
      <c r="ZV4" s="32"/>
      <c r="ZW4" s="32"/>
      <c r="ZX4" s="32"/>
      <c r="ZY4" s="32"/>
      <c r="ZZ4" s="32"/>
      <c r="AAA4" s="32"/>
      <c r="AAB4" s="32"/>
      <c r="AAC4" s="32"/>
      <c r="AAD4" s="32"/>
      <c r="AAE4" s="32"/>
      <c r="AAF4" s="32"/>
      <c r="AAG4" s="32"/>
      <c r="AAH4" s="32"/>
      <c r="AAI4" s="32"/>
      <c r="AAJ4" s="32"/>
      <c r="AAK4" s="32"/>
      <c r="AAL4" s="32"/>
      <c r="AAM4" s="32"/>
      <c r="AAN4" s="32"/>
      <c r="AAO4" s="32"/>
      <c r="AAP4" s="32"/>
      <c r="AAQ4" s="32"/>
      <c r="AAR4" s="32"/>
      <c r="AAS4" s="32"/>
      <c r="AAT4" s="32"/>
      <c r="AAU4" s="32"/>
      <c r="AAV4" s="32"/>
      <c r="AAW4" s="32"/>
      <c r="AAX4" s="32"/>
      <c r="AAY4" s="32"/>
      <c r="AAZ4" s="32"/>
      <c r="ABA4" s="32"/>
      <c r="ABB4" s="32"/>
    </row>
    <row r="5" spans="1:730" ht="13.5" thickBot="1" x14ac:dyDescent="0.25">
      <c r="C5" s="611"/>
      <c r="D5" s="611"/>
      <c r="E5" s="611"/>
      <c r="F5" s="611"/>
      <c r="G5" s="611"/>
      <c r="H5" s="611"/>
      <c r="I5" s="611"/>
      <c r="L5" s="55"/>
      <c r="M5" s="55"/>
      <c r="N5" s="60"/>
      <c r="O5" s="60"/>
      <c r="P5" s="60"/>
      <c r="Q5" s="55"/>
      <c r="R5" s="55"/>
      <c r="S5" s="55"/>
      <c r="T5" s="55"/>
      <c r="U5" s="55"/>
      <c r="V5" s="55"/>
      <c r="W5" s="55"/>
      <c r="X5" s="55"/>
      <c r="Y5" s="55"/>
    </row>
    <row r="6" spans="1:730" ht="16.5" x14ac:dyDescent="0.2">
      <c r="C6" s="1028" t="str">
        <f>TITELBLAD!D7</f>
        <v>NAAM DNB</v>
      </c>
      <c r="D6" s="1029"/>
      <c r="E6" s="1029"/>
      <c r="F6" s="1029"/>
      <c r="G6" s="1029"/>
      <c r="H6" s="1029"/>
      <c r="I6" s="1030"/>
      <c r="L6" s="55"/>
      <c r="M6" s="55"/>
      <c r="N6" s="60"/>
      <c r="O6" s="60"/>
      <c r="P6" s="60"/>
      <c r="Q6" s="55"/>
      <c r="R6" s="55"/>
      <c r="S6" s="55"/>
      <c r="T6" s="55"/>
      <c r="U6" s="55"/>
      <c r="V6" s="55"/>
      <c r="W6" s="55"/>
      <c r="X6" s="55"/>
      <c r="Y6" s="55"/>
    </row>
    <row r="7" spans="1:730" ht="12.75" customHeight="1" x14ac:dyDescent="0.2">
      <c r="C7" s="1031" t="str">
        <f>TITELBLAD!D10</f>
        <v>elektriciteit</v>
      </c>
      <c r="D7" s="1032"/>
      <c r="E7" s="1032"/>
      <c r="F7" s="1032"/>
      <c r="G7" s="1032"/>
      <c r="H7" s="1032"/>
      <c r="I7" s="1033"/>
      <c r="L7" s="55"/>
      <c r="M7" s="55"/>
      <c r="N7" s="55"/>
      <c r="O7" s="55"/>
      <c r="P7" s="55"/>
      <c r="Q7" s="55"/>
      <c r="R7" s="55"/>
      <c r="S7" s="55"/>
      <c r="T7" s="55"/>
      <c r="U7" s="55"/>
      <c r="V7" s="55"/>
      <c r="W7" s="55"/>
      <c r="X7" s="55"/>
      <c r="Y7" s="55"/>
    </row>
    <row r="8" spans="1:730" s="33" customFormat="1" ht="13.5" customHeight="1" thickBot="1" x14ac:dyDescent="0.25">
      <c r="A8" s="32"/>
      <c r="B8" s="32"/>
      <c r="C8" s="1031" t="s">
        <v>31</v>
      </c>
      <c r="D8" s="1032"/>
      <c r="E8" s="1032"/>
      <c r="F8" s="1032"/>
      <c r="G8" s="1032"/>
      <c r="H8" s="1032"/>
      <c r="I8" s="1033"/>
      <c r="J8" s="32"/>
      <c r="K8" s="32"/>
      <c r="L8" s="55"/>
      <c r="M8" s="55"/>
      <c r="N8" s="55"/>
      <c r="O8" s="55"/>
      <c r="P8" s="55"/>
      <c r="Q8" s="55"/>
      <c r="R8" s="55"/>
      <c r="S8" s="55"/>
      <c r="T8" s="55"/>
      <c r="U8" s="55"/>
      <c r="V8" s="55"/>
      <c r="W8" s="55"/>
      <c r="X8" s="55"/>
      <c r="Y8" s="55"/>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c r="FN8" s="32"/>
      <c r="FO8" s="32"/>
      <c r="FP8" s="32"/>
      <c r="FQ8" s="32"/>
      <c r="FR8" s="32"/>
      <c r="FS8" s="32"/>
      <c r="FT8" s="32"/>
      <c r="FU8" s="32"/>
      <c r="FV8" s="32"/>
      <c r="FW8" s="32"/>
      <c r="FX8" s="32"/>
      <c r="FY8" s="32"/>
      <c r="FZ8" s="32"/>
      <c r="GA8" s="32"/>
      <c r="GB8" s="32"/>
      <c r="GC8" s="32"/>
      <c r="GD8" s="32"/>
      <c r="GE8" s="32"/>
      <c r="GF8" s="32"/>
      <c r="GG8" s="32"/>
      <c r="GH8" s="32"/>
      <c r="GI8" s="32"/>
      <c r="GJ8" s="32"/>
      <c r="GK8" s="32"/>
      <c r="GL8" s="32"/>
      <c r="GM8" s="32"/>
      <c r="GN8" s="32"/>
      <c r="GO8" s="32"/>
      <c r="GP8" s="32"/>
      <c r="GQ8" s="32"/>
      <c r="GR8" s="32"/>
      <c r="GS8" s="32"/>
      <c r="GT8" s="32"/>
      <c r="GU8" s="32"/>
      <c r="GV8" s="32"/>
      <c r="GW8" s="32"/>
      <c r="GX8" s="32"/>
      <c r="GY8" s="32"/>
      <c r="GZ8" s="32"/>
      <c r="HA8" s="32"/>
      <c r="HB8" s="32"/>
      <c r="HC8" s="32"/>
      <c r="HD8" s="32"/>
      <c r="HE8" s="32"/>
      <c r="HF8" s="32"/>
      <c r="HG8" s="32"/>
      <c r="HH8" s="32"/>
      <c r="HI8" s="32"/>
      <c r="HJ8" s="32"/>
      <c r="HK8" s="32"/>
      <c r="HL8" s="32"/>
      <c r="HM8" s="32"/>
      <c r="HN8" s="32"/>
      <c r="HO8" s="32"/>
      <c r="HP8" s="32"/>
      <c r="HQ8" s="32"/>
      <c r="HR8" s="32"/>
      <c r="HS8" s="32"/>
      <c r="HT8" s="32"/>
      <c r="HU8" s="32"/>
      <c r="HV8" s="32"/>
      <c r="HW8" s="32"/>
      <c r="HX8" s="32"/>
      <c r="HY8" s="32"/>
      <c r="HZ8" s="32"/>
      <c r="IA8" s="32"/>
      <c r="IB8" s="32"/>
      <c r="IC8" s="32"/>
      <c r="ID8" s="32"/>
      <c r="IE8" s="32"/>
      <c r="IF8" s="32"/>
      <c r="IG8" s="32"/>
      <c r="IH8" s="32"/>
      <c r="II8" s="32"/>
      <c r="IJ8" s="32"/>
      <c r="IK8" s="32"/>
      <c r="IL8" s="32"/>
      <c r="IM8" s="32"/>
      <c r="IN8" s="32"/>
      <c r="IO8" s="32"/>
      <c r="IP8" s="32"/>
      <c r="IQ8" s="32"/>
      <c r="IR8" s="32"/>
      <c r="IS8" s="32"/>
      <c r="IT8" s="32"/>
      <c r="IU8" s="32"/>
      <c r="IV8" s="32"/>
      <c r="IW8" s="32"/>
      <c r="IX8" s="32"/>
      <c r="IY8" s="32"/>
      <c r="IZ8" s="32"/>
      <c r="JA8" s="32"/>
      <c r="JB8" s="32"/>
      <c r="JC8" s="32"/>
      <c r="JD8" s="32"/>
      <c r="JE8" s="32"/>
      <c r="JF8" s="32"/>
      <c r="JG8" s="32"/>
      <c r="JH8" s="32"/>
      <c r="JI8" s="32"/>
      <c r="JJ8" s="32"/>
      <c r="JK8" s="32"/>
      <c r="JL8" s="32"/>
      <c r="JM8" s="32"/>
      <c r="JN8" s="32"/>
      <c r="JO8" s="32"/>
      <c r="JP8" s="32"/>
      <c r="JQ8" s="32"/>
      <c r="JR8" s="32"/>
      <c r="JS8" s="32"/>
      <c r="JT8" s="32"/>
      <c r="JU8" s="32"/>
      <c r="JV8" s="32"/>
      <c r="JW8" s="32"/>
      <c r="JX8" s="32"/>
      <c r="JY8" s="32"/>
      <c r="JZ8" s="32"/>
      <c r="KA8" s="32"/>
      <c r="KB8" s="32"/>
      <c r="KC8" s="32"/>
      <c r="KD8" s="32"/>
      <c r="KE8" s="32"/>
      <c r="KF8" s="32"/>
      <c r="KG8" s="32"/>
      <c r="KH8" s="32"/>
      <c r="KI8" s="32"/>
      <c r="KJ8" s="32"/>
      <c r="KK8" s="32"/>
      <c r="KL8" s="32"/>
      <c r="KM8" s="32"/>
      <c r="KN8" s="32"/>
      <c r="KO8" s="32"/>
      <c r="KP8" s="32"/>
      <c r="KQ8" s="32"/>
      <c r="KR8" s="32"/>
      <c r="KS8" s="32"/>
      <c r="KT8" s="32"/>
      <c r="KU8" s="32"/>
      <c r="KV8" s="32"/>
      <c r="KW8" s="32"/>
      <c r="KX8" s="32"/>
      <c r="KY8" s="32"/>
      <c r="KZ8" s="32"/>
      <c r="LA8" s="32"/>
      <c r="LB8" s="32"/>
      <c r="LC8" s="32"/>
      <c r="LD8" s="32"/>
      <c r="LE8" s="32"/>
      <c r="LF8" s="32"/>
      <c r="LG8" s="32"/>
      <c r="LH8" s="32"/>
      <c r="LI8" s="32"/>
      <c r="LJ8" s="32"/>
      <c r="LK8" s="32"/>
      <c r="LL8" s="32"/>
      <c r="LM8" s="32"/>
      <c r="LN8" s="32"/>
      <c r="LO8" s="32"/>
      <c r="LP8" s="32"/>
      <c r="LQ8" s="32"/>
      <c r="LR8" s="32"/>
      <c r="LS8" s="32"/>
      <c r="LT8" s="32"/>
      <c r="LU8" s="32"/>
      <c r="LV8" s="32"/>
      <c r="LW8" s="32"/>
      <c r="LX8" s="32"/>
      <c r="LY8" s="32"/>
      <c r="LZ8" s="32"/>
      <c r="MA8" s="32"/>
      <c r="MB8" s="32"/>
      <c r="MC8" s="32"/>
      <c r="MD8" s="32"/>
      <c r="ME8" s="32"/>
      <c r="MF8" s="32"/>
      <c r="MG8" s="32"/>
      <c r="MH8" s="32"/>
      <c r="MI8" s="32"/>
      <c r="MJ8" s="32"/>
      <c r="MK8" s="32"/>
      <c r="ML8" s="32"/>
      <c r="MM8" s="32"/>
      <c r="MN8" s="32"/>
      <c r="MO8" s="32"/>
      <c r="MP8" s="32"/>
      <c r="MQ8" s="32"/>
      <c r="MR8" s="32"/>
      <c r="MS8" s="32"/>
      <c r="MT8" s="32"/>
      <c r="MU8" s="32"/>
      <c r="MV8" s="32"/>
      <c r="MW8" s="32"/>
      <c r="MX8" s="32"/>
      <c r="MY8" s="32"/>
      <c r="MZ8" s="32"/>
      <c r="NA8" s="32"/>
      <c r="NB8" s="32"/>
      <c r="NC8" s="32"/>
      <c r="ND8" s="32"/>
      <c r="NE8" s="32"/>
      <c r="NF8" s="32"/>
      <c r="NG8" s="32"/>
      <c r="NH8" s="32"/>
      <c r="NI8" s="32"/>
      <c r="NJ8" s="32"/>
      <c r="NK8" s="32"/>
      <c r="NL8" s="32"/>
      <c r="NM8" s="32"/>
      <c r="NN8" s="32"/>
      <c r="NO8" s="32"/>
      <c r="NP8" s="32"/>
      <c r="NQ8" s="32"/>
      <c r="NR8" s="32"/>
      <c r="NS8" s="32"/>
      <c r="NT8" s="32"/>
      <c r="NU8" s="32"/>
      <c r="NV8" s="32"/>
      <c r="NW8" s="32"/>
      <c r="NX8" s="32"/>
      <c r="NY8" s="32"/>
      <c r="NZ8" s="32"/>
      <c r="OA8" s="32"/>
      <c r="OB8" s="32"/>
      <c r="OC8" s="32"/>
      <c r="OD8" s="32"/>
      <c r="OE8" s="32"/>
      <c r="OF8" s="32"/>
      <c r="OG8" s="32"/>
      <c r="OH8" s="32"/>
      <c r="OI8" s="32"/>
      <c r="OJ8" s="32"/>
      <c r="OK8" s="32"/>
      <c r="OL8" s="32"/>
      <c r="OM8" s="32"/>
      <c r="ON8" s="32"/>
      <c r="OO8" s="32"/>
      <c r="OP8" s="32"/>
      <c r="OQ8" s="32"/>
      <c r="OR8" s="32"/>
      <c r="OS8" s="32"/>
      <c r="OT8" s="32"/>
      <c r="OU8" s="32"/>
      <c r="OV8" s="32"/>
      <c r="OW8" s="32"/>
      <c r="OX8" s="32"/>
      <c r="OY8" s="32"/>
      <c r="OZ8" s="32"/>
      <c r="PA8" s="32"/>
      <c r="PB8" s="32"/>
      <c r="PC8" s="32"/>
      <c r="PD8" s="32"/>
      <c r="PE8" s="32"/>
      <c r="PF8" s="32"/>
      <c r="PG8" s="32"/>
      <c r="PH8" s="32"/>
      <c r="PI8" s="32"/>
      <c r="PJ8" s="32"/>
      <c r="PK8" s="32"/>
      <c r="PL8" s="32"/>
      <c r="PM8" s="32"/>
      <c r="PN8" s="32"/>
      <c r="PO8" s="32"/>
      <c r="PP8" s="32"/>
      <c r="PQ8" s="32"/>
      <c r="PR8" s="32"/>
      <c r="PS8" s="32"/>
      <c r="PT8" s="32"/>
      <c r="PU8" s="32"/>
      <c r="PV8" s="32"/>
      <c r="PW8" s="32"/>
      <c r="PX8" s="32"/>
      <c r="PY8" s="32"/>
      <c r="PZ8" s="32"/>
      <c r="QA8" s="32"/>
      <c r="QB8" s="32"/>
      <c r="QC8" s="32"/>
      <c r="QD8" s="32"/>
      <c r="QE8" s="32"/>
      <c r="QF8" s="32"/>
      <c r="QG8" s="32"/>
      <c r="QH8" s="32"/>
      <c r="QI8" s="32"/>
      <c r="QJ8" s="32"/>
      <c r="QK8" s="32"/>
      <c r="QL8" s="32"/>
      <c r="QM8" s="32"/>
      <c r="QN8" s="32"/>
      <c r="QO8" s="32"/>
      <c r="QP8" s="32"/>
      <c r="QQ8" s="32"/>
      <c r="QR8" s="32"/>
      <c r="QS8" s="32"/>
      <c r="QT8" s="32"/>
      <c r="QU8" s="32"/>
      <c r="QV8" s="32"/>
      <c r="QW8" s="32"/>
      <c r="QX8" s="32"/>
      <c r="QY8" s="32"/>
      <c r="QZ8" s="32"/>
      <c r="RA8" s="32"/>
      <c r="RB8" s="32"/>
      <c r="RC8" s="32"/>
      <c r="RD8" s="32"/>
      <c r="RE8" s="32"/>
      <c r="RF8" s="32"/>
      <c r="RG8" s="32"/>
      <c r="RH8" s="32"/>
      <c r="RI8" s="32"/>
      <c r="RJ8" s="32"/>
      <c r="RK8" s="32"/>
      <c r="RL8" s="32"/>
      <c r="RM8" s="32"/>
      <c r="RN8" s="32"/>
      <c r="RO8" s="32"/>
      <c r="RP8" s="32"/>
      <c r="RQ8" s="32"/>
      <c r="RR8" s="32"/>
      <c r="RS8" s="32"/>
      <c r="RT8" s="32"/>
      <c r="RU8" s="32"/>
      <c r="RV8" s="32"/>
      <c r="RW8" s="32"/>
      <c r="RX8" s="32"/>
      <c r="RY8" s="32"/>
      <c r="RZ8" s="32"/>
      <c r="SA8" s="32"/>
      <c r="SB8" s="32"/>
      <c r="SC8" s="32"/>
      <c r="SD8" s="32"/>
      <c r="SE8" s="32"/>
      <c r="SF8" s="32"/>
      <c r="SG8" s="32"/>
      <c r="SH8" s="32"/>
      <c r="SI8" s="32"/>
      <c r="SJ8" s="32"/>
      <c r="SK8" s="32"/>
      <c r="SL8" s="32"/>
      <c r="SM8" s="32"/>
      <c r="SN8" s="32"/>
      <c r="SO8" s="32"/>
      <c r="SP8" s="32"/>
      <c r="SQ8" s="32"/>
      <c r="SR8" s="32"/>
      <c r="SS8" s="32"/>
      <c r="ST8" s="32"/>
      <c r="SU8" s="32"/>
      <c r="SV8" s="32"/>
      <c r="SW8" s="32"/>
      <c r="SX8" s="32"/>
      <c r="SY8" s="32"/>
      <c r="SZ8" s="32"/>
      <c r="TA8" s="32"/>
      <c r="TB8" s="32"/>
      <c r="TC8" s="32"/>
      <c r="TD8" s="32"/>
      <c r="TE8" s="32"/>
      <c r="TF8" s="32"/>
      <c r="TG8" s="32"/>
      <c r="TH8" s="32"/>
      <c r="TI8" s="32"/>
      <c r="TJ8" s="32"/>
      <c r="TK8" s="32"/>
      <c r="TL8" s="32"/>
      <c r="TM8" s="32"/>
      <c r="TN8" s="32"/>
      <c r="TO8" s="32"/>
      <c r="TP8" s="32"/>
      <c r="TQ8" s="32"/>
      <c r="TR8" s="32"/>
      <c r="TS8" s="32"/>
      <c r="TT8" s="32"/>
      <c r="TU8" s="32"/>
      <c r="TV8" s="32"/>
      <c r="TW8" s="32"/>
      <c r="TX8" s="32"/>
      <c r="TY8" s="32"/>
      <c r="TZ8" s="32"/>
      <c r="UA8" s="32"/>
      <c r="UB8" s="32"/>
      <c r="UC8" s="32"/>
      <c r="UD8" s="32"/>
      <c r="UE8" s="32"/>
      <c r="UF8" s="32"/>
      <c r="UG8" s="32"/>
      <c r="UH8" s="32"/>
      <c r="UI8" s="32"/>
      <c r="UJ8" s="32"/>
      <c r="UK8" s="32"/>
      <c r="UL8" s="32"/>
      <c r="UM8" s="32"/>
      <c r="UN8" s="32"/>
      <c r="UO8" s="32"/>
      <c r="UP8" s="32"/>
      <c r="UQ8" s="32"/>
      <c r="UR8" s="32"/>
      <c r="US8" s="32"/>
      <c r="UT8" s="32"/>
      <c r="UU8" s="32"/>
      <c r="UV8" s="32"/>
      <c r="UW8" s="32"/>
      <c r="UX8" s="32"/>
      <c r="UY8" s="32"/>
      <c r="UZ8" s="32"/>
      <c r="VA8" s="32"/>
      <c r="VB8" s="32"/>
      <c r="VC8" s="32"/>
      <c r="VD8" s="32"/>
      <c r="VE8" s="32"/>
      <c r="VF8" s="32"/>
      <c r="VG8" s="32"/>
      <c r="VH8" s="32"/>
      <c r="VI8" s="32"/>
      <c r="VJ8" s="32"/>
      <c r="VK8" s="32"/>
      <c r="VL8" s="32"/>
      <c r="VM8" s="32"/>
      <c r="VN8" s="32"/>
      <c r="VO8" s="32"/>
      <c r="VP8" s="32"/>
      <c r="VQ8" s="32"/>
      <c r="VR8" s="32"/>
      <c r="VS8" s="32"/>
      <c r="VT8" s="32"/>
      <c r="VU8" s="32"/>
      <c r="VV8" s="32"/>
      <c r="VW8" s="32"/>
      <c r="VX8" s="32"/>
      <c r="VY8" s="32"/>
      <c r="VZ8" s="32"/>
      <c r="WA8" s="32"/>
      <c r="WB8" s="32"/>
      <c r="WC8" s="32"/>
      <c r="WD8" s="32"/>
      <c r="WE8" s="32"/>
      <c r="WF8" s="32"/>
      <c r="WG8" s="32"/>
      <c r="WH8" s="32"/>
      <c r="WI8" s="32"/>
      <c r="WJ8" s="32"/>
      <c r="WK8" s="32"/>
      <c r="WL8" s="32"/>
      <c r="WM8" s="32"/>
      <c r="WN8" s="32"/>
      <c r="WO8" s="32"/>
      <c r="WP8" s="32"/>
      <c r="WQ8" s="32"/>
      <c r="WR8" s="32"/>
      <c r="WS8" s="32"/>
      <c r="WT8" s="32"/>
      <c r="WU8" s="32"/>
      <c r="WV8" s="32"/>
      <c r="WW8" s="32"/>
      <c r="WX8" s="32"/>
      <c r="WY8" s="32"/>
      <c r="WZ8" s="32"/>
      <c r="XA8" s="32"/>
      <c r="XB8" s="32"/>
      <c r="XC8" s="32"/>
      <c r="XD8" s="32"/>
      <c r="XE8" s="32"/>
      <c r="XF8" s="32"/>
      <c r="XG8" s="32"/>
      <c r="XH8" s="32"/>
      <c r="XI8" s="32"/>
      <c r="XJ8" s="32"/>
      <c r="XK8" s="32"/>
      <c r="XL8" s="32"/>
      <c r="XM8" s="32"/>
      <c r="XN8" s="32"/>
      <c r="XO8" s="32"/>
      <c r="XP8" s="32"/>
      <c r="XQ8" s="32"/>
      <c r="XR8" s="32"/>
      <c r="XS8" s="32"/>
      <c r="XT8" s="32"/>
      <c r="XU8" s="32"/>
      <c r="XV8" s="32"/>
      <c r="XW8" s="32"/>
      <c r="XX8" s="32"/>
      <c r="XY8" s="32"/>
      <c r="XZ8" s="32"/>
      <c r="YA8" s="32"/>
      <c r="YB8" s="32"/>
      <c r="YC8" s="32"/>
      <c r="YD8" s="32"/>
      <c r="YE8" s="32"/>
      <c r="YF8" s="32"/>
      <c r="YG8" s="32"/>
      <c r="YH8" s="32"/>
      <c r="YI8" s="32"/>
      <c r="YJ8" s="32"/>
      <c r="YK8" s="32"/>
      <c r="YL8" s="32"/>
      <c r="YM8" s="32"/>
      <c r="YN8" s="32"/>
      <c r="YO8" s="32"/>
      <c r="YP8" s="32"/>
      <c r="YQ8" s="32"/>
      <c r="YR8" s="32"/>
      <c r="YS8" s="32"/>
      <c r="YT8" s="32"/>
      <c r="YU8" s="32"/>
      <c r="YV8" s="32"/>
      <c r="YW8" s="32"/>
      <c r="YX8" s="32"/>
      <c r="YY8" s="32"/>
      <c r="YZ8" s="32"/>
      <c r="ZA8" s="32"/>
      <c r="ZB8" s="32"/>
      <c r="ZC8" s="32"/>
      <c r="ZD8" s="32"/>
      <c r="ZE8" s="32"/>
      <c r="ZF8" s="32"/>
      <c r="ZG8" s="32"/>
      <c r="ZH8" s="32"/>
      <c r="ZI8" s="32"/>
      <c r="ZJ8" s="32"/>
      <c r="ZK8" s="32"/>
      <c r="ZL8" s="32"/>
      <c r="ZM8" s="32"/>
      <c r="ZN8" s="32"/>
      <c r="ZO8" s="32"/>
      <c r="ZP8" s="32"/>
      <c r="ZQ8" s="32"/>
      <c r="ZR8" s="32"/>
      <c r="ZS8" s="32"/>
      <c r="ZT8" s="32"/>
      <c r="ZU8" s="32"/>
      <c r="ZV8" s="32"/>
      <c r="ZW8" s="32"/>
      <c r="ZX8" s="32"/>
      <c r="ZY8" s="32"/>
      <c r="ZZ8" s="32"/>
      <c r="AAA8" s="32"/>
      <c r="AAB8" s="32"/>
      <c r="AAC8" s="32"/>
      <c r="AAD8" s="32"/>
      <c r="AAE8" s="32"/>
      <c r="AAF8" s="32"/>
      <c r="AAG8" s="32"/>
      <c r="AAH8" s="32"/>
      <c r="AAI8" s="32"/>
      <c r="AAJ8" s="32"/>
      <c r="AAK8" s="32"/>
      <c r="AAL8" s="32"/>
      <c r="AAM8" s="32"/>
      <c r="AAN8" s="32"/>
      <c r="AAO8" s="32"/>
      <c r="AAP8" s="32"/>
      <c r="AAQ8" s="32"/>
      <c r="AAR8" s="32"/>
      <c r="AAS8" s="32"/>
      <c r="AAT8" s="32"/>
      <c r="AAU8" s="32"/>
      <c r="AAV8" s="32"/>
      <c r="AAW8" s="32"/>
      <c r="AAX8" s="32"/>
      <c r="AAY8" s="32"/>
      <c r="AAZ8" s="32"/>
      <c r="ABA8" s="32"/>
      <c r="ABB8" s="32"/>
    </row>
    <row r="9" spans="1:730" s="33" customFormat="1" x14ac:dyDescent="0.2">
      <c r="A9" s="32"/>
      <c r="B9" s="32"/>
      <c r="C9" s="612">
        <v>2022</v>
      </c>
      <c r="D9" s="613">
        <v>2023</v>
      </c>
      <c r="E9" s="613">
        <v>2024</v>
      </c>
      <c r="F9" s="613">
        <v>2025</v>
      </c>
      <c r="G9" s="613">
        <v>2026</v>
      </c>
      <c r="H9" s="613">
        <v>2027</v>
      </c>
      <c r="I9" s="614">
        <v>2028</v>
      </c>
      <c r="J9" s="32"/>
      <c r="K9" s="32"/>
      <c r="L9" s="55"/>
      <c r="M9" s="55"/>
      <c r="N9" s="55"/>
      <c r="O9" s="55"/>
      <c r="P9" s="55"/>
      <c r="Q9" s="55"/>
      <c r="R9" s="55"/>
      <c r="S9" s="55"/>
      <c r="T9" s="55"/>
      <c r="U9" s="55"/>
      <c r="V9" s="55"/>
      <c r="W9" s="55"/>
      <c r="X9" s="55"/>
      <c r="Y9" s="55"/>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c r="FN9" s="32"/>
      <c r="FO9" s="32"/>
      <c r="FP9" s="32"/>
      <c r="FQ9" s="32"/>
      <c r="FR9" s="32"/>
      <c r="FS9" s="32"/>
      <c r="FT9" s="32"/>
      <c r="FU9" s="32"/>
      <c r="FV9" s="32"/>
      <c r="FW9" s="32"/>
      <c r="FX9" s="32"/>
      <c r="FY9" s="32"/>
      <c r="FZ9" s="32"/>
      <c r="GA9" s="32"/>
      <c r="GB9" s="32"/>
      <c r="GC9" s="32"/>
      <c r="GD9" s="32"/>
      <c r="GE9" s="32"/>
      <c r="GF9" s="32"/>
      <c r="GG9" s="32"/>
      <c r="GH9" s="32"/>
      <c r="GI9" s="32"/>
      <c r="GJ9" s="32"/>
      <c r="GK9" s="32"/>
      <c r="GL9" s="32"/>
      <c r="GM9" s="32"/>
      <c r="GN9" s="32"/>
      <c r="GO9" s="32"/>
      <c r="GP9" s="32"/>
      <c r="GQ9" s="32"/>
      <c r="GR9" s="32"/>
      <c r="GS9" s="32"/>
      <c r="GT9" s="32"/>
      <c r="GU9" s="32"/>
      <c r="GV9" s="32"/>
      <c r="GW9" s="32"/>
      <c r="GX9" s="32"/>
      <c r="GY9" s="32"/>
      <c r="GZ9" s="32"/>
      <c r="HA9" s="32"/>
      <c r="HB9" s="32"/>
      <c r="HC9" s="32"/>
      <c r="HD9" s="32"/>
      <c r="HE9" s="32"/>
      <c r="HF9" s="32"/>
      <c r="HG9" s="32"/>
      <c r="HH9" s="32"/>
      <c r="HI9" s="32"/>
      <c r="HJ9" s="32"/>
      <c r="HK9" s="32"/>
      <c r="HL9" s="32"/>
      <c r="HM9" s="32"/>
      <c r="HN9" s="32"/>
      <c r="HO9" s="32"/>
      <c r="HP9" s="32"/>
      <c r="HQ9" s="32"/>
      <c r="HR9" s="32"/>
      <c r="HS9" s="32"/>
      <c r="HT9" s="32"/>
      <c r="HU9" s="32"/>
      <c r="HV9" s="32"/>
      <c r="HW9" s="32"/>
      <c r="HX9" s="32"/>
      <c r="HY9" s="32"/>
      <c r="HZ9" s="32"/>
      <c r="IA9" s="32"/>
      <c r="IB9" s="32"/>
      <c r="IC9" s="32"/>
      <c r="ID9" s="32"/>
      <c r="IE9" s="32"/>
      <c r="IF9" s="32"/>
      <c r="IG9" s="32"/>
      <c r="IH9" s="32"/>
      <c r="II9" s="32"/>
      <c r="IJ9" s="32"/>
      <c r="IK9" s="32"/>
      <c r="IL9" s="32"/>
      <c r="IM9" s="32"/>
      <c r="IN9" s="32"/>
      <c r="IO9" s="32"/>
      <c r="IP9" s="32"/>
      <c r="IQ9" s="32"/>
      <c r="IR9" s="32"/>
      <c r="IS9" s="32"/>
      <c r="IT9" s="32"/>
      <c r="IU9" s="32"/>
      <c r="IV9" s="32"/>
      <c r="IW9" s="32"/>
      <c r="IX9" s="32"/>
      <c r="IY9" s="32"/>
      <c r="IZ9" s="32"/>
      <c r="JA9" s="32"/>
      <c r="JB9" s="32"/>
      <c r="JC9" s="32"/>
      <c r="JD9" s="32"/>
      <c r="JE9" s="32"/>
      <c r="JF9" s="32"/>
      <c r="JG9" s="32"/>
      <c r="JH9" s="32"/>
      <c r="JI9" s="32"/>
      <c r="JJ9" s="32"/>
      <c r="JK9" s="32"/>
      <c r="JL9" s="32"/>
      <c r="JM9" s="32"/>
      <c r="JN9" s="32"/>
      <c r="JO9" s="32"/>
      <c r="JP9" s="32"/>
      <c r="JQ9" s="32"/>
      <c r="JR9" s="32"/>
      <c r="JS9" s="32"/>
      <c r="JT9" s="32"/>
      <c r="JU9" s="32"/>
      <c r="JV9" s="32"/>
      <c r="JW9" s="32"/>
      <c r="JX9" s="32"/>
      <c r="JY9" s="32"/>
      <c r="JZ9" s="32"/>
      <c r="KA9" s="32"/>
      <c r="KB9" s="32"/>
      <c r="KC9" s="32"/>
      <c r="KD9" s="32"/>
      <c r="KE9" s="32"/>
      <c r="KF9" s="32"/>
      <c r="KG9" s="32"/>
      <c r="KH9" s="32"/>
      <c r="KI9" s="32"/>
      <c r="KJ9" s="32"/>
      <c r="KK9" s="32"/>
      <c r="KL9" s="32"/>
      <c r="KM9" s="32"/>
      <c r="KN9" s="32"/>
      <c r="KO9" s="32"/>
      <c r="KP9" s="32"/>
      <c r="KQ9" s="32"/>
      <c r="KR9" s="32"/>
      <c r="KS9" s="32"/>
      <c r="KT9" s="32"/>
      <c r="KU9" s="32"/>
      <c r="KV9" s="32"/>
      <c r="KW9" s="32"/>
      <c r="KX9" s="32"/>
      <c r="KY9" s="32"/>
      <c r="KZ9" s="32"/>
      <c r="LA9" s="32"/>
      <c r="LB9" s="32"/>
      <c r="LC9" s="32"/>
      <c r="LD9" s="32"/>
      <c r="LE9" s="32"/>
      <c r="LF9" s="32"/>
      <c r="LG9" s="32"/>
      <c r="LH9" s="32"/>
      <c r="LI9" s="32"/>
      <c r="LJ9" s="32"/>
      <c r="LK9" s="32"/>
      <c r="LL9" s="32"/>
      <c r="LM9" s="32"/>
      <c r="LN9" s="32"/>
      <c r="LO9" s="32"/>
      <c r="LP9" s="32"/>
      <c r="LQ9" s="32"/>
      <c r="LR9" s="32"/>
      <c r="LS9" s="32"/>
      <c r="LT9" s="32"/>
      <c r="LU9" s="32"/>
      <c r="LV9" s="32"/>
      <c r="LW9" s="32"/>
      <c r="LX9" s="32"/>
      <c r="LY9" s="32"/>
      <c r="LZ9" s="32"/>
      <c r="MA9" s="32"/>
      <c r="MB9" s="32"/>
      <c r="MC9" s="32"/>
      <c r="MD9" s="32"/>
      <c r="ME9" s="32"/>
      <c r="MF9" s="32"/>
      <c r="MG9" s="32"/>
      <c r="MH9" s="32"/>
      <c r="MI9" s="32"/>
      <c r="MJ9" s="32"/>
      <c r="MK9" s="32"/>
      <c r="ML9" s="32"/>
      <c r="MM9" s="32"/>
      <c r="MN9" s="32"/>
      <c r="MO9" s="32"/>
      <c r="MP9" s="32"/>
      <c r="MQ9" s="32"/>
      <c r="MR9" s="32"/>
      <c r="MS9" s="32"/>
      <c r="MT9" s="32"/>
      <c r="MU9" s="32"/>
      <c r="MV9" s="32"/>
      <c r="MW9" s="32"/>
      <c r="MX9" s="32"/>
      <c r="MY9" s="32"/>
      <c r="MZ9" s="32"/>
      <c r="NA9" s="32"/>
      <c r="NB9" s="32"/>
      <c r="NC9" s="32"/>
      <c r="ND9" s="32"/>
      <c r="NE9" s="32"/>
      <c r="NF9" s="32"/>
      <c r="NG9" s="32"/>
      <c r="NH9" s="32"/>
      <c r="NI9" s="32"/>
      <c r="NJ9" s="32"/>
      <c r="NK9" s="32"/>
      <c r="NL9" s="32"/>
      <c r="NM9" s="32"/>
      <c r="NN9" s="32"/>
      <c r="NO9" s="32"/>
      <c r="NP9" s="32"/>
      <c r="NQ9" s="32"/>
      <c r="NR9" s="32"/>
      <c r="NS9" s="32"/>
      <c r="NT9" s="32"/>
      <c r="NU9" s="32"/>
      <c r="NV9" s="32"/>
      <c r="NW9" s="32"/>
      <c r="NX9" s="32"/>
      <c r="NY9" s="32"/>
      <c r="NZ9" s="32"/>
      <c r="OA9" s="32"/>
      <c r="OB9" s="32"/>
      <c r="OC9" s="32"/>
      <c r="OD9" s="32"/>
      <c r="OE9" s="32"/>
      <c r="OF9" s="32"/>
      <c r="OG9" s="32"/>
      <c r="OH9" s="32"/>
      <c r="OI9" s="32"/>
      <c r="OJ9" s="32"/>
      <c r="OK9" s="32"/>
      <c r="OL9" s="32"/>
      <c r="OM9" s="32"/>
      <c r="ON9" s="32"/>
      <c r="OO9" s="32"/>
      <c r="OP9" s="32"/>
      <c r="OQ9" s="32"/>
      <c r="OR9" s="32"/>
      <c r="OS9" s="32"/>
      <c r="OT9" s="32"/>
      <c r="OU9" s="32"/>
      <c r="OV9" s="32"/>
      <c r="OW9" s="32"/>
      <c r="OX9" s="32"/>
      <c r="OY9" s="32"/>
      <c r="OZ9" s="32"/>
      <c r="PA9" s="32"/>
      <c r="PB9" s="32"/>
      <c r="PC9" s="32"/>
      <c r="PD9" s="32"/>
      <c r="PE9" s="32"/>
      <c r="PF9" s="32"/>
      <c r="PG9" s="32"/>
      <c r="PH9" s="32"/>
      <c r="PI9" s="32"/>
      <c r="PJ9" s="32"/>
      <c r="PK9" s="32"/>
      <c r="PL9" s="32"/>
      <c r="PM9" s="32"/>
      <c r="PN9" s="32"/>
      <c r="PO9" s="32"/>
      <c r="PP9" s="32"/>
      <c r="PQ9" s="32"/>
      <c r="PR9" s="32"/>
      <c r="PS9" s="32"/>
      <c r="PT9" s="32"/>
      <c r="PU9" s="32"/>
      <c r="PV9" s="32"/>
      <c r="PW9" s="32"/>
      <c r="PX9" s="32"/>
      <c r="PY9" s="32"/>
      <c r="PZ9" s="32"/>
      <c r="QA9" s="32"/>
      <c r="QB9" s="32"/>
      <c r="QC9" s="32"/>
      <c r="QD9" s="32"/>
      <c r="QE9" s="32"/>
      <c r="QF9" s="32"/>
      <c r="QG9" s="32"/>
      <c r="QH9" s="32"/>
      <c r="QI9" s="32"/>
      <c r="QJ9" s="32"/>
      <c r="QK9" s="32"/>
      <c r="QL9" s="32"/>
      <c r="QM9" s="32"/>
      <c r="QN9" s="32"/>
      <c r="QO9" s="32"/>
      <c r="QP9" s="32"/>
      <c r="QQ9" s="32"/>
      <c r="QR9" s="32"/>
      <c r="QS9" s="32"/>
      <c r="QT9" s="32"/>
      <c r="QU9" s="32"/>
      <c r="QV9" s="32"/>
      <c r="QW9" s="32"/>
      <c r="QX9" s="32"/>
      <c r="QY9" s="32"/>
      <c r="QZ9" s="32"/>
      <c r="RA9" s="32"/>
      <c r="RB9" s="32"/>
      <c r="RC9" s="32"/>
      <c r="RD9" s="32"/>
      <c r="RE9" s="32"/>
      <c r="RF9" s="32"/>
      <c r="RG9" s="32"/>
      <c r="RH9" s="32"/>
      <c r="RI9" s="32"/>
      <c r="RJ9" s="32"/>
      <c r="RK9" s="32"/>
      <c r="RL9" s="32"/>
      <c r="RM9" s="32"/>
      <c r="RN9" s="32"/>
      <c r="RO9" s="32"/>
      <c r="RP9" s="32"/>
      <c r="RQ9" s="32"/>
      <c r="RR9" s="32"/>
      <c r="RS9" s="32"/>
      <c r="RT9" s="32"/>
      <c r="RU9" s="32"/>
      <c r="RV9" s="32"/>
      <c r="RW9" s="32"/>
      <c r="RX9" s="32"/>
      <c r="RY9" s="32"/>
      <c r="RZ9" s="32"/>
      <c r="SA9" s="32"/>
      <c r="SB9" s="32"/>
      <c r="SC9" s="32"/>
      <c r="SD9" s="32"/>
      <c r="SE9" s="32"/>
      <c r="SF9" s="32"/>
      <c r="SG9" s="32"/>
      <c r="SH9" s="32"/>
      <c r="SI9" s="32"/>
      <c r="SJ9" s="32"/>
      <c r="SK9" s="32"/>
      <c r="SL9" s="32"/>
      <c r="SM9" s="32"/>
      <c r="SN9" s="32"/>
      <c r="SO9" s="32"/>
      <c r="SP9" s="32"/>
      <c r="SQ9" s="32"/>
      <c r="SR9" s="32"/>
      <c r="SS9" s="32"/>
      <c r="ST9" s="32"/>
      <c r="SU9" s="32"/>
      <c r="SV9" s="32"/>
      <c r="SW9" s="32"/>
      <c r="SX9" s="32"/>
      <c r="SY9" s="32"/>
      <c r="SZ9" s="32"/>
      <c r="TA9" s="32"/>
      <c r="TB9" s="32"/>
      <c r="TC9" s="32"/>
      <c r="TD9" s="32"/>
      <c r="TE9" s="32"/>
      <c r="TF9" s="32"/>
      <c r="TG9" s="32"/>
      <c r="TH9" s="32"/>
      <c r="TI9" s="32"/>
      <c r="TJ9" s="32"/>
      <c r="TK9" s="32"/>
      <c r="TL9" s="32"/>
      <c r="TM9" s="32"/>
      <c r="TN9" s="32"/>
      <c r="TO9" s="32"/>
      <c r="TP9" s="32"/>
      <c r="TQ9" s="32"/>
      <c r="TR9" s="32"/>
      <c r="TS9" s="32"/>
      <c r="TT9" s="32"/>
      <c r="TU9" s="32"/>
      <c r="TV9" s="32"/>
      <c r="TW9" s="32"/>
      <c r="TX9" s="32"/>
      <c r="TY9" s="32"/>
      <c r="TZ9" s="32"/>
      <c r="UA9" s="32"/>
      <c r="UB9" s="32"/>
      <c r="UC9" s="32"/>
      <c r="UD9" s="32"/>
      <c r="UE9" s="32"/>
      <c r="UF9" s="32"/>
      <c r="UG9" s="32"/>
      <c r="UH9" s="32"/>
      <c r="UI9" s="32"/>
      <c r="UJ9" s="32"/>
      <c r="UK9" s="32"/>
      <c r="UL9" s="32"/>
      <c r="UM9" s="32"/>
      <c r="UN9" s="32"/>
      <c r="UO9" s="32"/>
      <c r="UP9" s="32"/>
      <c r="UQ9" s="32"/>
      <c r="UR9" s="32"/>
      <c r="US9" s="32"/>
      <c r="UT9" s="32"/>
      <c r="UU9" s="32"/>
      <c r="UV9" s="32"/>
      <c r="UW9" s="32"/>
      <c r="UX9" s="32"/>
      <c r="UY9" s="32"/>
      <c r="UZ9" s="32"/>
      <c r="VA9" s="32"/>
      <c r="VB9" s="32"/>
      <c r="VC9" s="32"/>
      <c r="VD9" s="32"/>
      <c r="VE9" s="32"/>
      <c r="VF9" s="32"/>
      <c r="VG9" s="32"/>
      <c r="VH9" s="32"/>
      <c r="VI9" s="32"/>
      <c r="VJ9" s="32"/>
      <c r="VK9" s="32"/>
      <c r="VL9" s="32"/>
      <c r="VM9" s="32"/>
      <c r="VN9" s="32"/>
      <c r="VO9" s="32"/>
      <c r="VP9" s="32"/>
      <c r="VQ9" s="32"/>
      <c r="VR9" s="32"/>
      <c r="VS9" s="32"/>
      <c r="VT9" s="32"/>
      <c r="VU9" s="32"/>
      <c r="VV9" s="32"/>
      <c r="VW9" s="32"/>
      <c r="VX9" s="32"/>
      <c r="VY9" s="32"/>
      <c r="VZ9" s="32"/>
      <c r="WA9" s="32"/>
      <c r="WB9" s="32"/>
      <c r="WC9" s="32"/>
      <c r="WD9" s="32"/>
      <c r="WE9" s="32"/>
      <c r="WF9" s="32"/>
      <c r="WG9" s="32"/>
      <c r="WH9" s="32"/>
      <c r="WI9" s="32"/>
      <c r="WJ9" s="32"/>
      <c r="WK9" s="32"/>
      <c r="WL9" s="32"/>
      <c r="WM9" s="32"/>
      <c r="WN9" s="32"/>
      <c r="WO9" s="32"/>
      <c r="WP9" s="32"/>
      <c r="WQ9" s="32"/>
      <c r="WR9" s="32"/>
      <c r="WS9" s="32"/>
      <c r="WT9" s="32"/>
      <c r="WU9" s="32"/>
      <c r="WV9" s="32"/>
      <c r="WW9" s="32"/>
      <c r="WX9" s="32"/>
      <c r="WY9" s="32"/>
      <c r="WZ9" s="32"/>
      <c r="XA9" s="32"/>
      <c r="XB9" s="32"/>
      <c r="XC9" s="32"/>
      <c r="XD9" s="32"/>
      <c r="XE9" s="32"/>
      <c r="XF9" s="32"/>
      <c r="XG9" s="32"/>
      <c r="XH9" s="32"/>
      <c r="XI9" s="32"/>
      <c r="XJ9" s="32"/>
      <c r="XK9" s="32"/>
      <c r="XL9" s="32"/>
      <c r="XM9" s="32"/>
      <c r="XN9" s="32"/>
      <c r="XO9" s="32"/>
      <c r="XP9" s="32"/>
      <c r="XQ9" s="32"/>
      <c r="XR9" s="32"/>
      <c r="XS9" s="32"/>
      <c r="XT9" s="32"/>
      <c r="XU9" s="32"/>
      <c r="XV9" s="32"/>
      <c r="XW9" s="32"/>
      <c r="XX9" s="32"/>
      <c r="XY9" s="32"/>
      <c r="XZ9" s="32"/>
      <c r="YA9" s="32"/>
      <c r="YB9" s="32"/>
      <c r="YC9" s="32"/>
      <c r="YD9" s="32"/>
      <c r="YE9" s="32"/>
      <c r="YF9" s="32"/>
      <c r="YG9" s="32"/>
      <c r="YH9" s="32"/>
      <c r="YI9" s="32"/>
      <c r="YJ9" s="32"/>
      <c r="YK9" s="32"/>
      <c r="YL9" s="32"/>
      <c r="YM9" s="32"/>
      <c r="YN9" s="32"/>
      <c r="YO9" s="32"/>
      <c r="YP9" s="32"/>
      <c r="YQ9" s="32"/>
      <c r="YR9" s="32"/>
      <c r="YS9" s="32"/>
      <c r="YT9" s="32"/>
      <c r="YU9" s="32"/>
      <c r="YV9" s="32"/>
      <c r="YW9" s="32"/>
      <c r="YX9" s="32"/>
      <c r="YY9" s="32"/>
      <c r="YZ9" s="32"/>
      <c r="ZA9" s="32"/>
      <c r="ZB9" s="32"/>
      <c r="ZC9" s="32"/>
      <c r="ZD9" s="32"/>
      <c r="ZE9" s="32"/>
      <c r="ZF9" s="32"/>
      <c r="ZG9" s="32"/>
      <c r="ZH9" s="32"/>
      <c r="ZI9" s="32"/>
      <c r="ZJ9" s="32"/>
      <c r="ZK9" s="32"/>
      <c r="ZL9" s="32"/>
      <c r="ZM9" s="32"/>
      <c r="ZN9" s="32"/>
      <c r="ZO9" s="32"/>
      <c r="ZP9" s="32"/>
      <c r="ZQ9" s="32"/>
      <c r="ZR9" s="32"/>
      <c r="ZS9" s="32"/>
      <c r="ZT9" s="32"/>
      <c r="ZU9" s="32"/>
      <c r="ZV9" s="32"/>
      <c r="ZW9" s="32"/>
      <c r="ZX9" s="32"/>
      <c r="ZY9" s="32"/>
      <c r="ZZ9" s="32"/>
      <c r="AAA9" s="32"/>
      <c r="AAB9" s="32"/>
      <c r="AAC9" s="32"/>
      <c r="AAD9" s="32"/>
      <c r="AAE9" s="32"/>
      <c r="AAF9" s="32"/>
      <c r="AAG9" s="32"/>
      <c r="AAH9" s="32"/>
      <c r="AAI9" s="32"/>
      <c r="AAJ9" s="32"/>
      <c r="AAK9" s="32"/>
      <c r="AAL9" s="32"/>
      <c r="AAM9" s="32"/>
      <c r="AAN9" s="32"/>
      <c r="AAO9" s="32"/>
      <c r="AAP9" s="32"/>
      <c r="AAQ9" s="32"/>
      <c r="AAR9" s="32"/>
      <c r="AAS9" s="32"/>
      <c r="AAT9" s="32"/>
      <c r="AAU9" s="32"/>
      <c r="AAV9" s="32"/>
      <c r="AAW9" s="32"/>
      <c r="AAX9" s="32"/>
      <c r="AAY9" s="32"/>
      <c r="AAZ9" s="32"/>
      <c r="ABA9" s="32"/>
      <c r="ABB9" s="32"/>
    </row>
    <row r="10" spans="1:730" s="33" customFormat="1" ht="13.5" thickBot="1" x14ac:dyDescent="0.25">
      <c r="A10" s="32"/>
      <c r="B10" s="32"/>
      <c r="C10" s="368">
        <v>0</v>
      </c>
      <c r="D10" s="369">
        <v>0</v>
      </c>
      <c r="E10" s="369">
        <v>0</v>
      </c>
      <c r="F10" s="369">
        <v>0</v>
      </c>
      <c r="G10" s="369">
        <v>0</v>
      </c>
      <c r="H10" s="369">
        <v>0</v>
      </c>
      <c r="I10" s="370">
        <v>0</v>
      </c>
      <c r="J10" s="32"/>
      <c r="K10" s="32"/>
      <c r="L10" s="55"/>
      <c r="M10" s="55"/>
      <c r="N10" s="55"/>
      <c r="O10" s="55"/>
      <c r="P10" s="55"/>
      <c r="Q10" s="55"/>
      <c r="R10" s="55"/>
      <c r="S10" s="55"/>
      <c r="T10" s="55"/>
      <c r="U10" s="55"/>
      <c r="V10" s="55"/>
      <c r="W10" s="55"/>
      <c r="X10" s="55"/>
      <c r="Y10" s="55"/>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c r="BB10" s="32"/>
      <c r="BC10" s="32"/>
      <c r="BD10" s="32"/>
      <c r="BE10" s="32"/>
      <c r="BF10" s="32"/>
      <c r="BG10" s="32"/>
      <c r="BH10" s="32"/>
      <c r="BI10" s="32"/>
      <c r="BJ10" s="32"/>
      <c r="BK10" s="32"/>
      <c r="BL10" s="32"/>
      <c r="BM10" s="32"/>
      <c r="BN10" s="32"/>
      <c r="BO10" s="32"/>
      <c r="BP10" s="32"/>
      <c r="BQ10" s="32"/>
      <c r="BR10" s="32"/>
      <c r="BS10" s="32"/>
      <c r="BT10" s="32"/>
      <c r="BU10" s="32"/>
      <c r="BV10" s="32"/>
      <c r="BW10" s="32"/>
      <c r="BX10" s="32"/>
      <c r="BY10" s="32"/>
      <c r="BZ10" s="32"/>
      <c r="CA10" s="32"/>
      <c r="CB10" s="32"/>
      <c r="CC10" s="32"/>
      <c r="CD10" s="32"/>
      <c r="CE10" s="32"/>
      <c r="CF10" s="32"/>
      <c r="CG10" s="32"/>
      <c r="CH10" s="32"/>
      <c r="CI10" s="32"/>
      <c r="CJ10" s="32"/>
      <c r="CK10" s="32"/>
      <c r="CL10" s="32"/>
      <c r="CM10" s="32"/>
      <c r="CN10" s="32"/>
      <c r="CO10" s="32"/>
      <c r="CP10" s="32"/>
      <c r="CQ10" s="32"/>
      <c r="CR10" s="32"/>
      <c r="CS10" s="32"/>
      <c r="CT10" s="32"/>
      <c r="CU10" s="32"/>
      <c r="CV10" s="32"/>
      <c r="CW10" s="32"/>
      <c r="CX10" s="32"/>
      <c r="CY10" s="32"/>
      <c r="CZ10" s="32"/>
      <c r="DA10" s="32"/>
      <c r="DB10" s="32"/>
      <c r="DC10" s="32"/>
      <c r="DD10" s="32"/>
      <c r="DE10" s="32"/>
      <c r="DF10" s="32"/>
      <c r="DG10" s="32"/>
      <c r="DH10" s="32"/>
      <c r="DI10" s="32"/>
      <c r="DJ10" s="32"/>
      <c r="DK10" s="32"/>
      <c r="DL10" s="32"/>
      <c r="DM10" s="32"/>
      <c r="DN10" s="32"/>
      <c r="DO10" s="32"/>
      <c r="DP10" s="32"/>
      <c r="DQ10" s="32"/>
      <c r="DR10" s="32"/>
      <c r="DS10" s="32"/>
      <c r="DT10" s="32"/>
      <c r="DU10" s="32"/>
      <c r="DV10" s="32"/>
      <c r="DW10" s="32"/>
      <c r="DX10" s="32"/>
      <c r="DY10" s="32"/>
      <c r="DZ10" s="32"/>
      <c r="EA10" s="32"/>
      <c r="EB10" s="32"/>
      <c r="EC10" s="32"/>
      <c r="ED10" s="32"/>
      <c r="EE10" s="32"/>
      <c r="EF10" s="32"/>
      <c r="EG10" s="32"/>
      <c r="EH10" s="32"/>
      <c r="EI10" s="32"/>
      <c r="EJ10" s="32"/>
      <c r="EK10" s="32"/>
      <c r="EL10" s="32"/>
      <c r="EM10" s="32"/>
      <c r="EN10" s="32"/>
      <c r="EO10" s="32"/>
      <c r="EP10" s="32"/>
      <c r="EQ10" s="32"/>
      <c r="ER10" s="32"/>
      <c r="ES10" s="32"/>
      <c r="ET10" s="32"/>
      <c r="EU10" s="32"/>
      <c r="EV10" s="32"/>
      <c r="EW10" s="32"/>
      <c r="EX10" s="32"/>
      <c r="EY10" s="32"/>
      <c r="EZ10" s="32"/>
      <c r="FA10" s="32"/>
      <c r="FB10" s="32"/>
      <c r="FC10" s="32"/>
      <c r="FD10" s="32"/>
      <c r="FE10" s="32"/>
      <c r="FF10" s="32"/>
      <c r="FG10" s="32"/>
      <c r="FH10" s="32"/>
      <c r="FI10" s="32"/>
      <c r="FJ10" s="32"/>
      <c r="FK10" s="32"/>
      <c r="FL10" s="32"/>
      <c r="FM10" s="32"/>
      <c r="FN10" s="32"/>
      <c r="FO10" s="32"/>
      <c r="FP10" s="32"/>
      <c r="FQ10" s="32"/>
      <c r="FR10" s="32"/>
      <c r="FS10" s="32"/>
      <c r="FT10" s="32"/>
      <c r="FU10" s="32"/>
      <c r="FV10" s="32"/>
      <c r="FW10" s="32"/>
      <c r="FX10" s="32"/>
      <c r="FY10" s="32"/>
      <c r="FZ10" s="32"/>
      <c r="GA10" s="32"/>
      <c r="GB10" s="32"/>
      <c r="GC10" s="32"/>
      <c r="GD10" s="32"/>
      <c r="GE10" s="32"/>
      <c r="GF10" s="32"/>
      <c r="GG10" s="32"/>
      <c r="GH10" s="32"/>
      <c r="GI10" s="32"/>
      <c r="GJ10" s="32"/>
      <c r="GK10" s="32"/>
      <c r="GL10" s="32"/>
      <c r="GM10" s="32"/>
      <c r="GN10" s="32"/>
      <c r="GO10" s="32"/>
      <c r="GP10" s="32"/>
      <c r="GQ10" s="32"/>
      <c r="GR10" s="32"/>
      <c r="GS10" s="32"/>
      <c r="GT10" s="32"/>
      <c r="GU10" s="32"/>
      <c r="GV10" s="32"/>
      <c r="GW10" s="32"/>
      <c r="GX10" s="32"/>
      <c r="GY10" s="32"/>
      <c r="GZ10" s="32"/>
      <c r="HA10" s="32"/>
      <c r="HB10" s="32"/>
      <c r="HC10" s="32"/>
      <c r="HD10" s="32"/>
      <c r="HE10" s="32"/>
      <c r="HF10" s="32"/>
      <c r="HG10" s="32"/>
      <c r="HH10" s="32"/>
      <c r="HI10" s="32"/>
      <c r="HJ10" s="32"/>
      <c r="HK10" s="32"/>
      <c r="HL10" s="32"/>
      <c r="HM10" s="32"/>
      <c r="HN10" s="32"/>
      <c r="HO10" s="32"/>
      <c r="HP10" s="32"/>
      <c r="HQ10" s="32"/>
      <c r="HR10" s="32"/>
      <c r="HS10" s="32"/>
      <c r="HT10" s="32"/>
      <c r="HU10" s="32"/>
      <c r="HV10" s="32"/>
      <c r="HW10" s="32"/>
      <c r="HX10" s="32"/>
      <c r="HY10" s="32"/>
      <c r="HZ10" s="32"/>
      <c r="IA10" s="32"/>
      <c r="IB10" s="32"/>
      <c r="IC10" s="32"/>
      <c r="ID10" s="32"/>
      <c r="IE10" s="32"/>
      <c r="IF10" s="32"/>
      <c r="IG10" s="32"/>
      <c r="IH10" s="32"/>
      <c r="II10" s="32"/>
      <c r="IJ10" s="32"/>
      <c r="IK10" s="32"/>
      <c r="IL10" s="32"/>
      <c r="IM10" s="32"/>
      <c r="IN10" s="32"/>
      <c r="IO10" s="32"/>
      <c r="IP10" s="32"/>
      <c r="IQ10" s="32"/>
      <c r="IR10" s="32"/>
      <c r="IS10" s="32"/>
      <c r="IT10" s="32"/>
      <c r="IU10" s="32"/>
      <c r="IV10" s="32"/>
      <c r="IW10" s="32"/>
      <c r="IX10" s="32"/>
      <c r="IY10" s="32"/>
      <c r="IZ10" s="32"/>
      <c r="JA10" s="32"/>
      <c r="JB10" s="32"/>
      <c r="JC10" s="32"/>
      <c r="JD10" s="32"/>
      <c r="JE10" s="32"/>
      <c r="JF10" s="32"/>
      <c r="JG10" s="32"/>
      <c r="JH10" s="32"/>
      <c r="JI10" s="32"/>
      <c r="JJ10" s="32"/>
      <c r="JK10" s="32"/>
      <c r="JL10" s="32"/>
      <c r="JM10" s="32"/>
      <c r="JN10" s="32"/>
      <c r="JO10" s="32"/>
      <c r="JP10" s="32"/>
      <c r="JQ10" s="32"/>
      <c r="JR10" s="32"/>
      <c r="JS10" s="32"/>
      <c r="JT10" s="32"/>
      <c r="JU10" s="32"/>
      <c r="JV10" s="32"/>
      <c r="JW10" s="32"/>
      <c r="JX10" s="32"/>
      <c r="JY10" s="32"/>
      <c r="JZ10" s="32"/>
      <c r="KA10" s="32"/>
      <c r="KB10" s="32"/>
      <c r="KC10" s="32"/>
      <c r="KD10" s="32"/>
      <c r="KE10" s="32"/>
      <c r="KF10" s="32"/>
      <c r="KG10" s="32"/>
      <c r="KH10" s="32"/>
      <c r="KI10" s="32"/>
      <c r="KJ10" s="32"/>
      <c r="KK10" s="32"/>
      <c r="KL10" s="32"/>
      <c r="KM10" s="32"/>
      <c r="KN10" s="32"/>
      <c r="KO10" s="32"/>
      <c r="KP10" s="32"/>
      <c r="KQ10" s="32"/>
      <c r="KR10" s="32"/>
      <c r="KS10" s="32"/>
      <c r="KT10" s="32"/>
      <c r="KU10" s="32"/>
      <c r="KV10" s="32"/>
      <c r="KW10" s="32"/>
      <c r="KX10" s="32"/>
      <c r="KY10" s="32"/>
      <c r="KZ10" s="32"/>
      <c r="LA10" s="32"/>
      <c r="LB10" s="32"/>
      <c r="LC10" s="32"/>
      <c r="LD10" s="32"/>
      <c r="LE10" s="32"/>
      <c r="LF10" s="32"/>
      <c r="LG10" s="32"/>
      <c r="LH10" s="32"/>
      <c r="LI10" s="32"/>
      <c r="LJ10" s="32"/>
      <c r="LK10" s="32"/>
      <c r="LL10" s="32"/>
      <c r="LM10" s="32"/>
      <c r="LN10" s="32"/>
      <c r="LO10" s="32"/>
      <c r="LP10" s="32"/>
      <c r="LQ10" s="32"/>
      <c r="LR10" s="32"/>
      <c r="LS10" s="32"/>
      <c r="LT10" s="32"/>
      <c r="LU10" s="32"/>
      <c r="LV10" s="32"/>
      <c r="LW10" s="32"/>
      <c r="LX10" s="32"/>
      <c r="LY10" s="32"/>
      <c r="LZ10" s="32"/>
      <c r="MA10" s="32"/>
      <c r="MB10" s="32"/>
      <c r="MC10" s="32"/>
      <c r="MD10" s="32"/>
      <c r="ME10" s="32"/>
      <c r="MF10" s="32"/>
      <c r="MG10" s="32"/>
      <c r="MH10" s="32"/>
      <c r="MI10" s="32"/>
      <c r="MJ10" s="32"/>
      <c r="MK10" s="32"/>
      <c r="ML10" s="32"/>
      <c r="MM10" s="32"/>
      <c r="MN10" s="32"/>
      <c r="MO10" s="32"/>
      <c r="MP10" s="32"/>
      <c r="MQ10" s="32"/>
      <c r="MR10" s="32"/>
      <c r="MS10" s="32"/>
      <c r="MT10" s="32"/>
      <c r="MU10" s="32"/>
      <c r="MV10" s="32"/>
      <c r="MW10" s="32"/>
      <c r="MX10" s="32"/>
      <c r="MY10" s="32"/>
      <c r="MZ10" s="32"/>
      <c r="NA10" s="32"/>
      <c r="NB10" s="32"/>
      <c r="NC10" s="32"/>
      <c r="ND10" s="32"/>
      <c r="NE10" s="32"/>
      <c r="NF10" s="32"/>
      <c r="NG10" s="32"/>
      <c r="NH10" s="32"/>
      <c r="NI10" s="32"/>
      <c r="NJ10" s="32"/>
      <c r="NK10" s="32"/>
      <c r="NL10" s="32"/>
      <c r="NM10" s="32"/>
      <c r="NN10" s="32"/>
      <c r="NO10" s="32"/>
      <c r="NP10" s="32"/>
      <c r="NQ10" s="32"/>
      <c r="NR10" s="32"/>
      <c r="NS10" s="32"/>
      <c r="NT10" s="32"/>
      <c r="NU10" s="32"/>
      <c r="NV10" s="32"/>
      <c r="NW10" s="32"/>
      <c r="NX10" s="32"/>
      <c r="NY10" s="32"/>
      <c r="NZ10" s="32"/>
      <c r="OA10" s="32"/>
      <c r="OB10" s="32"/>
      <c r="OC10" s="32"/>
      <c r="OD10" s="32"/>
      <c r="OE10" s="32"/>
      <c r="OF10" s="32"/>
      <c r="OG10" s="32"/>
      <c r="OH10" s="32"/>
      <c r="OI10" s="32"/>
      <c r="OJ10" s="32"/>
      <c r="OK10" s="32"/>
      <c r="OL10" s="32"/>
      <c r="OM10" s="32"/>
      <c r="ON10" s="32"/>
      <c r="OO10" s="32"/>
      <c r="OP10" s="32"/>
      <c r="OQ10" s="32"/>
      <c r="OR10" s="32"/>
      <c r="OS10" s="32"/>
      <c r="OT10" s="32"/>
      <c r="OU10" s="32"/>
      <c r="OV10" s="32"/>
      <c r="OW10" s="32"/>
      <c r="OX10" s="32"/>
      <c r="OY10" s="32"/>
      <c r="OZ10" s="32"/>
      <c r="PA10" s="32"/>
      <c r="PB10" s="32"/>
      <c r="PC10" s="32"/>
      <c r="PD10" s="32"/>
      <c r="PE10" s="32"/>
      <c r="PF10" s="32"/>
      <c r="PG10" s="32"/>
      <c r="PH10" s="32"/>
      <c r="PI10" s="32"/>
      <c r="PJ10" s="32"/>
      <c r="PK10" s="32"/>
      <c r="PL10" s="32"/>
      <c r="PM10" s="32"/>
      <c r="PN10" s="32"/>
      <c r="PO10" s="32"/>
      <c r="PP10" s="32"/>
      <c r="PQ10" s="32"/>
      <c r="PR10" s="32"/>
      <c r="PS10" s="32"/>
      <c r="PT10" s="32"/>
      <c r="PU10" s="32"/>
      <c r="PV10" s="32"/>
      <c r="PW10" s="32"/>
      <c r="PX10" s="32"/>
      <c r="PY10" s="32"/>
      <c r="PZ10" s="32"/>
      <c r="QA10" s="32"/>
      <c r="QB10" s="32"/>
      <c r="QC10" s="32"/>
      <c r="QD10" s="32"/>
      <c r="QE10" s="32"/>
      <c r="QF10" s="32"/>
      <c r="QG10" s="32"/>
      <c r="QH10" s="32"/>
      <c r="QI10" s="32"/>
      <c r="QJ10" s="32"/>
      <c r="QK10" s="32"/>
      <c r="QL10" s="32"/>
      <c r="QM10" s="32"/>
      <c r="QN10" s="32"/>
      <c r="QO10" s="32"/>
      <c r="QP10" s="32"/>
      <c r="QQ10" s="32"/>
      <c r="QR10" s="32"/>
      <c r="QS10" s="32"/>
      <c r="QT10" s="32"/>
      <c r="QU10" s="32"/>
      <c r="QV10" s="32"/>
      <c r="QW10" s="32"/>
      <c r="QX10" s="32"/>
      <c r="QY10" s="32"/>
      <c r="QZ10" s="32"/>
      <c r="RA10" s="32"/>
      <c r="RB10" s="32"/>
      <c r="RC10" s="32"/>
      <c r="RD10" s="32"/>
      <c r="RE10" s="32"/>
      <c r="RF10" s="32"/>
      <c r="RG10" s="32"/>
      <c r="RH10" s="32"/>
      <c r="RI10" s="32"/>
      <c r="RJ10" s="32"/>
      <c r="RK10" s="32"/>
      <c r="RL10" s="32"/>
      <c r="RM10" s="32"/>
      <c r="RN10" s="32"/>
      <c r="RO10" s="32"/>
      <c r="RP10" s="32"/>
      <c r="RQ10" s="32"/>
      <c r="RR10" s="32"/>
      <c r="RS10" s="32"/>
      <c r="RT10" s="32"/>
      <c r="RU10" s="32"/>
      <c r="RV10" s="32"/>
      <c r="RW10" s="32"/>
      <c r="RX10" s="32"/>
      <c r="RY10" s="32"/>
      <c r="RZ10" s="32"/>
      <c r="SA10" s="32"/>
      <c r="SB10" s="32"/>
      <c r="SC10" s="32"/>
      <c r="SD10" s="32"/>
      <c r="SE10" s="32"/>
      <c r="SF10" s="32"/>
      <c r="SG10" s="32"/>
      <c r="SH10" s="32"/>
      <c r="SI10" s="32"/>
      <c r="SJ10" s="32"/>
      <c r="SK10" s="32"/>
      <c r="SL10" s="32"/>
      <c r="SM10" s="32"/>
      <c r="SN10" s="32"/>
      <c r="SO10" s="32"/>
      <c r="SP10" s="32"/>
      <c r="SQ10" s="32"/>
      <c r="SR10" s="32"/>
      <c r="SS10" s="32"/>
      <c r="ST10" s="32"/>
      <c r="SU10" s="32"/>
      <c r="SV10" s="32"/>
      <c r="SW10" s="32"/>
      <c r="SX10" s="32"/>
      <c r="SY10" s="32"/>
      <c r="SZ10" s="32"/>
      <c r="TA10" s="32"/>
      <c r="TB10" s="32"/>
      <c r="TC10" s="32"/>
      <c r="TD10" s="32"/>
      <c r="TE10" s="32"/>
      <c r="TF10" s="32"/>
      <c r="TG10" s="32"/>
      <c r="TH10" s="32"/>
      <c r="TI10" s="32"/>
      <c r="TJ10" s="32"/>
      <c r="TK10" s="32"/>
      <c r="TL10" s="32"/>
      <c r="TM10" s="32"/>
      <c r="TN10" s="32"/>
      <c r="TO10" s="32"/>
      <c r="TP10" s="32"/>
      <c r="TQ10" s="32"/>
      <c r="TR10" s="32"/>
      <c r="TS10" s="32"/>
      <c r="TT10" s="32"/>
      <c r="TU10" s="32"/>
      <c r="TV10" s="32"/>
      <c r="TW10" s="32"/>
      <c r="TX10" s="32"/>
      <c r="TY10" s="32"/>
      <c r="TZ10" s="32"/>
      <c r="UA10" s="32"/>
      <c r="UB10" s="32"/>
      <c r="UC10" s="32"/>
      <c r="UD10" s="32"/>
      <c r="UE10" s="32"/>
      <c r="UF10" s="32"/>
      <c r="UG10" s="32"/>
      <c r="UH10" s="32"/>
      <c r="UI10" s="32"/>
      <c r="UJ10" s="32"/>
      <c r="UK10" s="32"/>
      <c r="UL10" s="32"/>
      <c r="UM10" s="32"/>
      <c r="UN10" s="32"/>
      <c r="UO10" s="32"/>
      <c r="UP10" s="32"/>
      <c r="UQ10" s="32"/>
      <c r="UR10" s="32"/>
      <c r="US10" s="32"/>
      <c r="UT10" s="32"/>
      <c r="UU10" s="32"/>
      <c r="UV10" s="32"/>
      <c r="UW10" s="32"/>
      <c r="UX10" s="32"/>
      <c r="UY10" s="32"/>
      <c r="UZ10" s="32"/>
      <c r="VA10" s="32"/>
      <c r="VB10" s="32"/>
      <c r="VC10" s="32"/>
      <c r="VD10" s="32"/>
      <c r="VE10" s="32"/>
      <c r="VF10" s="32"/>
      <c r="VG10" s="32"/>
      <c r="VH10" s="32"/>
      <c r="VI10" s="32"/>
      <c r="VJ10" s="32"/>
      <c r="VK10" s="32"/>
      <c r="VL10" s="32"/>
      <c r="VM10" s="32"/>
      <c r="VN10" s="32"/>
      <c r="VO10" s="32"/>
      <c r="VP10" s="32"/>
      <c r="VQ10" s="32"/>
      <c r="VR10" s="32"/>
      <c r="VS10" s="32"/>
      <c r="VT10" s="32"/>
      <c r="VU10" s="32"/>
      <c r="VV10" s="32"/>
      <c r="VW10" s="32"/>
      <c r="VX10" s="32"/>
      <c r="VY10" s="32"/>
      <c r="VZ10" s="32"/>
      <c r="WA10" s="32"/>
      <c r="WB10" s="32"/>
      <c r="WC10" s="32"/>
      <c r="WD10" s="32"/>
      <c r="WE10" s="32"/>
      <c r="WF10" s="32"/>
      <c r="WG10" s="32"/>
      <c r="WH10" s="32"/>
      <c r="WI10" s="32"/>
      <c r="WJ10" s="32"/>
      <c r="WK10" s="32"/>
      <c r="WL10" s="32"/>
      <c r="WM10" s="32"/>
      <c r="WN10" s="32"/>
      <c r="WO10" s="32"/>
      <c r="WP10" s="32"/>
      <c r="WQ10" s="32"/>
      <c r="WR10" s="32"/>
      <c r="WS10" s="32"/>
      <c r="WT10" s="32"/>
      <c r="WU10" s="32"/>
      <c r="WV10" s="32"/>
      <c r="WW10" s="32"/>
      <c r="WX10" s="32"/>
      <c r="WY10" s="32"/>
      <c r="WZ10" s="32"/>
      <c r="XA10" s="32"/>
      <c r="XB10" s="32"/>
      <c r="XC10" s="32"/>
      <c r="XD10" s="32"/>
      <c r="XE10" s="32"/>
      <c r="XF10" s="32"/>
      <c r="XG10" s="32"/>
      <c r="XH10" s="32"/>
      <c r="XI10" s="32"/>
      <c r="XJ10" s="32"/>
      <c r="XK10" s="32"/>
      <c r="XL10" s="32"/>
      <c r="XM10" s="32"/>
      <c r="XN10" s="32"/>
      <c r="XO10" s="32"/>
      <c r="XP10" s="32"/>
      <c r="XQ10" s="32"/>
      <c r="XR10" s="32"/>
      <c r="XS10" s="32"/>
      <c r="XT10" s="32"/>
      <c r="XU10" s="32"/>
      <c r="XV10" s="32"/>
      <c r="XW10" s="32"/>
      <c r="XX10" s="32"/>
      <c r="XY10" s="32"/>
      <c r="XZ10" s="32"/>
      <c r="YA10" s="32"/>
      <c r="YB10" s="32"/>
      <c r="YC10" s="32"/>
      <c r="YD10" s="32"/>
      <c r="YE10" s="32"/>
      <c r="YF10" s="32"/>
      <c r="YG10" s="32"/>
      <c r="YH10" s="32"/>
      <c r="YI10" s="32"/>
      <c r="YJ10" s="32"/>
      <c r="YK10" s="32"/>
      <c r="YL10" s="32"/>
      <c r="YM10" s="32"/>
      <c r="YN10" s="32"/>
      <c r="YO10" s="32"/>
      <c r="YP10" s="32"/>
      <c r="YQ10" s="32"/>
      <c r="YR10" s="32"/>
      <c r="YS10" s="32"/>
      <c r="YT10" s="32"/>
      <c r="YU10" s="32"/>
      <c r="YV10" s="32"/>
      <c r="YW10" s="32"/>
      <c r="YX10" s="32"/>
      <c r="YY10" s="32"/>
      <c r="YZ10" s="32"/>
      <c r="ZA10" s="32"/>
      <c r="ZB10" s="32"/>
      <c r="ZC10" s="32"/>
      <c r="ZD10" s="32"/>
      <c r="ZE10" s="32"/>
      <c r="ZF10" s="32"/>
      <c r="ZG10" s="32"/>
      <c r="ZH10" s="32"/>
      <c r="ZI10" s="32"/>
      <c r="ZJ10" s="32"/>
      <c r="ZK10" s="32"/>
      <c r="ZL10" s="32"/>
      <c r="ZM10" s="32"/>
      <c r="ZN10" s="32"/>
      <c r="ZO10" s="32"/>
      <c r="ZP10" s="32"/>
      <c r="ZQ10" s="32"/>
      <c r="ZR10" s="32"/>
      <c r="ZS10" s="32"/>
      <c r="ZT10" s="32"/>
      <c r="ZU10" s="32"/>
      <c r="ZV10" s="32"/>
      <c r="ZW10" s="32"/>
      <c r="ZX10" s="32"/>
      <c r="ZY10" s="32"/>
      <c r="ZZ10" s="32"/>
      <c r="AAA10" s="32"/>
      <c r="AAB10" s="32"/>
      <c r="AAC10" s="32"/>
      <c r="AAD10" s="32"/>
      <c r="AAE10" s="32"/>
      <c r="AAF10" s="32"/>
      <c r="AAG10" s="32"/>
      <c r="AAH10" s="32"/>
      <c r="AAI10" s="32"/>
      <c r="AAJ10" s="32"/>
      <c r="AAK10" s="32"/>
      <c r="AAL10" s="32"/>
      <c r="AAM10" s="32"/>
      <c r="AAN10" s="32"/>
      <c r="AAO10" s="32"/>
      <c r="AAP10" s="32"/>
      <c r="AAQ10" s="32"/>
      <c r="AAR10" s="32"/>
      <c r="AAS10" s="32"/>
      <c r="AAT10" s="32"/>
      <c r="AAU10" s="32"/>
      <c r="AAV10" s="32"/>
      <c r="AAW10" s="32"/>
      <c r="AAX10" s="32"/>
      <c r="AAY10" s="32"/>
      <c r="AAZ10" s="32"/>
      <c r="ABA10" s="32"/>
      <c r="ABB10" s="32"/>
    </row>
    <row r="11" spans="1:730" x14ac:dyDescent="0.2">
      <c r="C11" s="61" t="s">
        <v>41</v>
      </c>
      <c r="E11" s="62"/>
      <c r="F11" s="62"/>
      <c r="G11" s="62"/>
      <c r="H11" s="62"/>
      <c r="I11" s="62"/>
      <c r="L11" s="55"/>
      <c r="M11" s="55"/>
      <c r="N11" s="55"/>
      <c r="O11" s="55"/>
      <c r="P11" s="55"/>
      <c r="Q11" s="55"/>
      <c r="R11" s="55"/>
      <c r="S11" s="55"/>
      <c r="T11" s="55"/>
      <c r="U11" s="55"/>
      <c r="V11" s="55"/>
      <c r="W11" s="55"/>
      <c r="X11" s="55"/>
      <c r="Y11" s="55"/>
    </row>
    <row r="12" spans="1:730" x14ac:dyDescent="0.2">
      <c r="C12" s="63" t="s">
        <v>118</v>
      </c>
      <c r="L12" s="55"/>
      <c r="M12" s="55"/>
      <c r="N12" s="55"/>
      <c r="O12" s="55"/>
      <c r="P12" s="55"/>
      <c r="Q12" s="55"/>
      <c r="R12" s="55"/>
      <c r="S12" s="55"/>
      <c r="T12" s="55"/>
      <c r="U12" s="55"/>
      <c r="V12" s="55"/>
      <c r="W12" s="55"/>
      <c r="X12" s="55"/>
      <c r="Y12" s="55"/>
    </row>
    <row r="13" spans="1:730" x14ac:dyDescent="0.2">
      <c r="L13" s="55"/>
      <c r="M13" s="55"/>
      <c r="N13" s="55"/>
      <c r="O13" s="55"/>
      <c r="P13" s="55"/>
      <c r="Q13" s="55"/>
      <c r="R13" s="55"/>
      <c r="S13" s="55"/>
      <c r="T13" s="55"/>
      <c r="U13" s="55"/>
      <c r="V13" s="55"/>
      <c r="W13" s="55"/>
      <c r="X13" s="55"/>
      <c r="Y13" s="55"/>
    </row>
    <row r="14" spans="1:730" ht="13.5" thickBot="1" x14ac:dyDescent="0.25">
      <c r="L14" s="55"/>
      <c r="M14" s="55"/>
      <c r="N14" s="55"/>
      <c r="O14" s="55"/>
      <c r="P14" s="55"/>
      <c r="Q14" s="55"/>
      <c r="R14" s="55"/>
      <c r="S14" s="55"/>
      <c r="T14" s="55"/>
      <c r="U14" s="55"/>
      <c r="V14" s="55"/>
      <c r="W14" s="55"/>
      <c r="X14" s="55"/>
      <c r="Y14" s="55"/>
    </row>
    <row r="15" spans="1:730" ht="21.75" customHeight="1" thickBot="1" x14ac:dyDescent="0.25">
      <c r="A15" s="1020" t="s">
        <v>18</v>
      </c>
      <c r="B15" s="1021"/>
      <c r="C15" s="1021"/>
      <c r="D15" s="1021"/>
      <c r="E15" s="1021"/>
      <c r="F15" s="1021"/>
      <c r="G15" s="1021"/>
      <c r="H15" s="1021"/>
      <c r="I15" s="1021"/>
      <c r="J15" s="1021"/>
      <c r="K15" s="1022"/>
      <c r="L15" s="1026"/>
      <c r="M15" s="1027"/>
      <c r="N15" s="55"/>
      <c r="O15" s="55"/>
      <c r="P15" s="55"/>
      <c r="Q15" s="55"/>
      <c r="R15" s="55"/>
      <c r="S15" s="55"/>
      <c r="T15" s="55"/>
      <c r="U15" s="55"/>
      <c r="V15" s="55"/>
      <c r="W15" s="55"/>
      <c r="X15" s="55"/>
      <c r="Y15" s="55"/>
    </row>
    <row r="16" spans="1:730" x14ac:dyDescent="0.2">
      <c r="L16" s="55"/>
      <c r="M16" s="55"/>
      <c r="N16" s="55"/>
      <c r="O16" s="55"/>
      <c r="P16" s="55"/>
      <c r="Q16" s="55"/>
      <c r="R16" s="55"/>
      <c r="S16" s="55"/>
      <c r="T16" s="55"/>
      <c r="U16" s="55"/>
      <c r="V16" s="55"/>
      <c r="W16" s="55"/>
      <c r="X16" s="55"/>
      <c r="Y16" s="55"/>
    </row>
    <row r="17" spans="1:730" x14ac:dyDescent="0.2">
      <c r="C17" s="61" t="s">
        <v>41</v>
      </c>
      <c r="L17" s="55"/>
      <c r="M17" s="55"/>
      <c r="N17" s="55"/>
      <c r="O17" s="55"/>
      <c r="P17" s="55"/>
      <c r="Q17" s="55"/>
      <c r="R17" s="55"/>
      <c r="S17" s="55"/>
      <c r="T17" s="55"/>
      <c r="U17" s="55"/>
      <c r="V17" s="55"/>
      <c r="W17" s="55"/>
      <c r="X17" s="55"/>
      <c r="Y17" s="55"/>
    </row>
    <row r="18" spans="1:730" x14ac:dyDescent="0.2">
      <c r="C18" s="63" t="s">
        <v>118</v>
      </c>
      <c r="L18" s="55"/>
      <c r="M18" s="55"/>
      <c r="N18" s="55"/>
      <c r="O18" s="55"/>
      <c r="P18" s="55"/>
      <c r="Q18" s="55"/>
      <c r="R18" s="55"/>
      <c r="S18" s="55"/>
      <c r="T18" s="55"/>
      <c r="U18" s="55"/>
      <c r="V18" s="55"/>
      <c r="W18" s="55"/>
      <c r="X18" s="55"/>
      <c r="Y18" s="55"/>
    </row>
    <row r="19" spans="1:730" ht="16.5" x14ac:dyDescent="0.2">
      <c r="C19" s="1008" t="s">
        <v>19</v>
      </c>
      <c r="D19" s="1009"/>
      <c r="E19" s="1009"/>
      <c r="F19" s="1009"/>
      <c r="G19" s="1009"/>
      <c r="H19" s="1009"/>
      <c r="I19" s="1010"/>
      <c r="K19" s="65" t="s">
        <v>20</v>
      </c>
      <c r="L19" s="55"/>
      <c r="M19" s="55"/>
      <c r="N19" s="55"/>
      <c r="O19" s="55"/>
      <c r="P19" s="55"/>
      <c r="Q19" s="55"/>
      <c r="R19" s="55"/>
      <c r="S19" s="55"/>
      <c r="T19" s="55"/>
      <c r="U19" s="55"/>
      <c r="V19" s="55"/>
      <c r="W19" s="55"/>
      <c r="X19" s="55"/>
      <c r="Y19" s="55"/>
    </row>
    <row r="20" spans="1:730" ht="13.5" thickBot="1" x14ac:dyDescent="0.25">
      <c r="A20" s="1017"/>
      <c r="B20" s="1017"/>
      <c r="C20" s="5">
        <f t="shared" ref="C20:I20" si="0">C9</f>
        <v>2022</v>
      </c>
      <c r="D20" s="5">
        <f t="shared" si="0"/>
        <v>2023</v>
      </c>
      <c r="E20" s="5">
        <f t="shared" si="0"/>
        <v>2024</v>
      </c>
      <c r="F20" s="5">
        <f t="shared" si="0"/>
        <v>2025</v>
      </c>
      <c r="G20" s="5">
        <f t="shared" si="0"/>
        <v>2026</v>
      </c>
      <c r="H20" s="5">
        <f t="shared" si="0"/>
        <v>2027</v>
      </c>
      <c r="I20" s="5">
        <f t="shared" si="0"/>
        <v>2028</v>
      </c>
      <c r="K20" s="66"/>
      <c r="L20" s="55"/>
      <c r="M20" s="55"/>
      <c r="N20" s="55"/>
      <c r="O20" s="55"/>
      <c r="P20" s="55"/>
      <c r="Q20" s="55"/>
      <c r="R20" s="55"/>
      <c r="S20" s="55"/>
      <c r="T20" s="55"/>
      <c r="U20" s="55"/>
      <c r="V20" s="55"/>
      <c r="W20" s="55"/>
      <c r="X20" s="55"/>
      <c r="Y20" s="55"/>
    </row>
    <row r="21" spans="1:730" s="33" customFormat="1" ht="13.5" customHeight="1" thickBot="1" x14ac:dyDescent="0.25">
      <c r="A21" s="1011" t="s">
        <v>433</v>
      </c>
      <c r="B21" s="92">
        <f>C9</f>
        <v>2022</v>
      </c>
      <c r="C21" s="317">
        <v>0</v>
      </c>
      <c r="D21" s="70"/>
      <c r="E21" s="70"/>
      <c r="F21" s="70"/>
      <c r="G21" s="70"/>
      <c r="H21" s="70"/>
      <c r="I21" s="74"/>
      <c r="J21" s="70"/>
      <c r="K21" s="71">
        <f t="shared" ref="K21:K27" si="1">SUM(C21:I21)</f>
        <v>0</v>
      </c>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c r="BN21" s="32"/>
      <c r="BO21" s="32"/>
      <c r="BP21" s="32"/>
      <c r="BQ21" s="32"/>
      <c r="BR21" s="32"/>
      <c r="BS21" s="32"/>
      <c r="BT21" s="32"/>
      <c r="BU21" s="32"/>
      <c r="BV21" s="32"/>
      <c r="BW21" s="32"/>
      <c r="BX21" s="32"/>
      <c r="BY21" s="32"/>
      <c r="BZ21" s="32"/>
      <c r="CA21" s="32"/>
      <c r="CB21" s="32"/>
      <c r="CC21" s="32"/>
      <c r="CD21" s="32"/>
      <c r="CE21" s="32"/>
      <c r="CF21" s="32"/>
      <c r="CG21" s="32"/>
      <c r="CH21" s="32"/>
      <c r="CI21" s="32"/>
      <c r="CJ21" s="32"/>
      <c r="CK21" s="32"/>
      <c r="CL21" s="32"/>
      <c r="CM21" s="32"/>
      <c r="CN21" s="32"/>
      <c r="CO21" s="32"/>
      <c r="CP21" s="32"/>
      <c r="CQ21" s="32"/>
      <c r="CR21" s="32"/>
      <c r="CS21" s="32"/>
      <c r="CT21" s="32"/>
      <c r="CU21" s="32"/>
      <c r="CV21" s="32"/>
      <c r="CW21" s="32"/>
      <c r="CX21" s="32"/>
      <c r="CY21" s="32"/>
      <c r="CZ21" s="32"/>
      <c r="DA21" s="32"/>
      <c r="DB21" s="32"/>
      <c r="DC21" s="32"/>
      <c r="DD21" s="32"/>
      <c r="DE21" s="32"/>
      <c r="DF21" s="32"/>
      <c r="DG21" s="32"/>
      <c r="DH21" s="32"/>
      <c r="DI21" s="32"/>
      <c r="DJ21" s="32"/>
      <c r="DK21" s="32"/>
      <c r="DL21" s="32"/>
      <c r="DM21" s="32"/>
      <c r="DN21" s="32"/>
      <c r="DO21" s="32"/>
      <c r="DP21" s="32"/>
      <c r="DQ21" s="32"/>
      <c r="DR21" s="32"/>
      <c r="DS21" s="32"/>
      <c r="DT21" s="32"/>
      <c r="DU21" s="32"/>
      <c r="DV21" s="32"/>
      <c r="DW21" s="32"/>
      <c r="DX21" s="32"/>
      <c r="DY21" s="32"/>
      <c r="DZ21" s="32"/>
      <c r="EA21" s="32"/>
      <c r="EB21" s="32"/>
      <c r="EC21" s="32"/>
      <c r="ED21" s="32"/>
      <c r="EE21" s="32"/>
      <c r="EF21" s="32"/>
      <c r="EG21" s="32"/>
      <c r="EH21" s="32"/>
      <c r="EI21" s="32"/>
      <c r="EJ21" s="32"/>
      <c r="EK21" s="32"/>
      <c r="EL21" s="32"/>
      <c r="EM21" s="32"/>
      <c r="EN21" s="32"/>
      <c r="EO21" s="32"/>
      <c r="EP21" s="32"/>
      <c r="EQ21" s="32"/>
      <c r="ER21" s="32"/>
      <c r="ES21" s="32"/>
      <c r="ET21" s="32"/>
      <c r="EU21" s="32"/>
      <c r="EV21" s="32"/>
      <c r="EW21" s="32"/>
      <c r="EX21" s="32"/>
      <c r="EY21" s="32"/>
      <c r="EZ21" s="32"/>
      <c r="FA21" s="32"/>
      <c r="FB21" s="32"/>
      <c r="FC21" s="32"/>
      <c r="FD21" s="32"/>
      <c r="FE21" s="32"/>
      <c r="FF21" s="32"/>
      <c r="FG21" s="32"/>
      <c r="FH21" s="32"/>
      <c r="FI21" s="32"/>
      <c r="FJ21" s="32"/>
      <c r="FK21" s="32"/>
      <c r="FL21" s="32"/>
      <c r="FM21" s="32"/>
      <c r="FN21" s="32"/>
      <c r="FO21" s="32"/>
      <c r="FP21" s="32"/>
      <c r="FQ21" s="32"/>
      <c r="FR21" s="32"/>
      <c r="FS21" s="32"/>
      <c r="FT21" s="32"/>
      <c r="FU21" s="32"/>
      <c r="FV21" s="32"/>
      <c r="FW21" s="32"/>
      <c r="FX21" s="32"/>
      <c r="FY21" s="32"/>
      <c r="FZ21" s="32"/>
      <c r="GA21" s="32"/>
      <c r="GB21" s="32"/>
      <c r="GC21" s="32"/>
      <c r="GD21" s="32"/>
      <c r="GE21" s="32"/>
      <c r="GF21" s="32"/>
      <c r="GG21" s="32"/>
      <c r="GH21" s="32"/>
      <c r="GI21" s="32"/>
      <c r="GJ21" s="32"/>
      <c r="GK21" s="32"/>
      <c r="GL21" s="32"/>
      <c r="GM21" s="32"/>
      <c r="GN21" s="32"/>
      <c r="GO21" s="32"/>
      <c r="GP21" s="32"/>
      <c r="GQ21" s="32"/>
      <c r="GR21" s="32"/>
      <c r="GS21" s="32"/>
      <c r="GT21" s="32"/>
      <c r="GU21" s="32"/>
      <c r="GV21" s="32"/>
      <c r="GW21" s="32"/>
      <c r="GX21" s="32"/>
      <c r="GY21" s="32"/>
      <c r="GZ21" s="32"/>
      <c r="HA21" s="32"/>
      <c r="HB21" s="32"/>
      <c r="HC21" s="32"/>
      <c r="HD21" s="32"/>
      <c r="HE21" s="32"/>
      <c r="HF21" s="32"/>
      <c r="HG21" s="32"/>
      <c r="HH21" s="32"/>
      <c r="HI21" s="32"/>
      <c r="HJ21" s="32"/>
      <c r="HK21" s="32"/>
      <c r="HL21" s="32"/>
      <c r="HM21" s="32"/>
      <c r="HN21" s="32"/>
      <c r="HO21" s="32"/>
      <c r="HP21" s="32"/>
      <c r="HQ21" s="32"/>
      <c r="HR21" s="32"/>
      <c r="HS21" s="32"/>
      <c r="HT21" s="32"/>
      <c r="HU21" s="32"/>
      <c r="HV21" s="32"/>
      <c r="HW21" s="32"/>
      <c r="HX21" s="32"/>
      <c r="HY21" s="32"/>
      <c r="HZ21" s="32"/>
      <c r="IA21" s="32"/>
      <c r="IB21" s="32"/>
      <c r="IC21" s="32"/>
      <c r="ID21" s="32"/>
      <c r="IE21" s="32"/>
      <c r="IF21" s="32"/>
      <c r="IG21" s="32"/>
      <c r="IH21" s="32"/>
      <c r="II21" s="32"/>
      <c r="IJ21" s="32"/>
      <c r="IK21" s="32"/>
      <c r="IL21" s="32"/>
      <c r="IM21" s="32"/>
      <c r="IN21" s="32"/>
      <c r="IO21" s="32"/>
      <c r="IP21" s="32"/>
      <c r="IQ21" s="32"/>
      <c r="IR21" s="32"/>
      <c r="IS21" s="32"/>
      <c r="IT21" s="32"/>
      <c r="IU21" s="32"/>
      <c r="IV21" s="32"/>
      <c r="IW21" s="32"/>
      <c r="IX21" s="32"/>
      <c r="IY21" s="32"/>
      <c r="IZ21" s="32"/>
      <c r="JA21" s="32"/>
      <c r="JB21" s="32"/>
      <c r="JC21" s="32"/>
      <c r="JD21" s="32"/>
      <c r="JE21" s="32"/>
      <c r="JF21" s="32"/>
      <c r="JG21" s="32"/>
      <c r="JH21" s="32"/>
      <c r="JI21" s="32"/>
      <c r="JJ21" s="32"/>
      <c r="JK21" s="32"/>
      <c r="JL21" s="32"/>
      <c r="JM21" s="32"/>
      <c r="JN21" s="32"/>
      <c r="JO21" s="32"/>
      <c r="JP21" s="32"/>
      <c r="JQ21" s="32"/>
      <c r="JR21" s="32"/>
      <c r="JS21" s="32"/>
      <c r="JT21" s="32"/>
      <c r="JU21" s="32"/>
      <c r="JV21" s="32"/>
      <c r="JW21" s="32"/>
      <c r="JX21" s="32"/>
      <c r="JY21" s="32"/>
      <c r="JZ21" s="32"/>
      <c r="KA21" s="32"/>
      <c r="KB21" s="32"/>
      <c r="KC21" s="32"/>
      <c r="KD21" s="32"/>
      <c r="KE21" s="32"/>
      <c r="KF21" s="32"/>
      <c r="KG21" s="32"/>
      <c r="KH21" s="32"/>
      <c r="KI21" s="32"/>
      <c r="KJ21" s="32"/>
      <c r="KK21" s="32"/>
      <c r="KL21" s="32"/>
      <c r="KM21" s="32"/>
      <c r="KN21" s="32"/>
      <c r="KO21" s="32"/>
      <c r="KP21" s="32"/>
      <c r="KQ21" s="32"/>
      <c r="KR21" s="32"/>
      <c r="KS21" s="32"/>
      <c r="KT21" s="32"/>
      <c r="KU21" s="32"/>
      <c r="KV21" s="32"/>
      <c r="KW21" s="32"/>
      <c r="KX21" s="32"/>
      <c r="KY21" s="32"/>
      <c r="KZ21" s="32"/>
      <c r="LA21" s="32"/>
      <c r="LB21" s="32"/>
      <c r="LC21" s="32"/>
      <c r="LD21" s="32"/>
      <c r="LE21" s="32"/>
      <c r="LF21" s="32"/>
      <c r="LG21" s="32"/>
      <c r="LH21" s="32"/>
      <c r="LI21" s="32"/>
      <c r="LJ21" s="32"/>
      <c r="LK21" s="32"/>
      <c r="LL21" s="32"/>
      <c r="LM21" s="32"/>
      <c r="LN21" s="32"/>
      <c r="LO21" s="32"/>
      <c r="LP21" s="32"/>
      <c r="LQ21" s="32"/>
      <c r="LR21" s="32"/>
      <c r="LS21" s="32"/>
      <c r="LT21" s="32"/>
      <c r="LU21" s="32"/>
      <c r="LV21" s="32"/>
      <c r="LW21" s="32"/>
      <c r="LX21" s="32"/>
      <c r="LY21" s="32"/>
      <c r="LZ21" s="32"/>
      <c r="MA21" s="32"/>
      <c r="MB21" s="32"/>
      <c r="MC21" s="32"/>
      <c r="MD21" s="32"/>
      <c r="ME21" s="32"/>
      <c r="MF21" s="32"/>
      <c r="MG21" s="32"/>
      <c r="MH21" s="32"/>
      <c r="MI21" s="32"/>
      <c r="MJ21" s="32"/>
      <c r="MK21" s="32"/>
      <c r="ML21" s="32"/>
      <c r="MM21" s="32"/>
      <c r="MN21" s="32"/>
      <c r="MO21" s="32"/>
      <c r="MP21" s="32"/>
      <c r="MQ21" s="32"/>
      <c r="MR21" s="32"/>
      <c r="MS21" s="32"/>
      <c r="MT21" s="32"/>
      <c r="MU21" s="32"/>
      <c r="MV21" s="32"/>
      <c r="MW21" s="32"/>
      <c r="MX21" s="32"/>
      <c r="MY21" s="32"/>
      <c r="MZ21" s="32"/>
      <c r="NA21" s="32"/>
      <c r="NB21" s="32"/>
      <c r="NC21" s="32"/>
      <c r="ND21" s="32"/>
      <c r="NE21" s="32"/>
      <c r="NF21" s="32"/>
      <c r="NG21" s="32"/>
      <c r="NH21" s="32"/>
      <c r="NI21" s="32"/>
      <c r="NJ21" s="32"/>
      <c r="NK21" s="32"/>
      <c r="NL21" s="32"/>
      <c r="NM21" s="32"/>
      <c r="NN21" s="32"/>
      <c r="NO21" s="32"/>
      <c r="NP21" s="32"/>
      <c r="NQ21" s="32"/>
      <c r="NR21" s="32"/>
      <c r="NS21" s="32"/>
      <c r="NT21" s="32"/>
      <c r="NU21" s="32"/>
      <c r="NV21" s="32"/>
      <c r="NW21" s="32"/>
      <c r="NX21" s="32"/>
      <c r="NY21" s="32"/>
      <c r="NZ21" s="32"/>
      <c r="OA21" s="32"/>
      <c r="OB21" s="32"/>
      <c r="OC21" s="32"/>
      <c r="OD21" s="32"/>
      <c r="OE21" s="32"/>
      <c r="OF21" s="32"/>
      <c r="OG21" s="32"/>
      <c r="OH21" s="32"/>
      <c r="OI21" s="32"/>
      <c r="OJ21" s="32"/>
      <c r="OK21" s="32"/>
      <c r="OL21" s="32"/>
      <c r="OM21" s="32"/>
      <c r="ON21" s="32"/>
      <c r="OO21" s="32"/>
      <c r="OP21" s="32"/>
      <c r="OQ21" s="32"/>
      <c r="OR21" s="32"/>
      <c r="OS21" s="32"/>
      <c r="OT21" s="32"/>
      <c r="OU21" s="32"/>
      <c r="OV21" s="32"/>
      <c r="OW21" s="32"/>
      <c r="OX21" s="32"/>
      <c r="OY21" s="32"/>
      <c r="OZ21" s="32"/>
      <c r="PA21" s="32"/>
      <c r="PB21" s="32"/>
      <c r="PC21" s="32"/>
      <c r="PD21" s="32"/>
      <c r="PE21" s="32"/>
      <c r="PF21" s="32"/>
      <c r="PG21" s="32"/>
      <c r="PH21" s="32"/>
      <c r="PI21" s="32"/>
      <c r="PJ21" s="32"/>
      <c r="PK21" s="32"/>
      <c r="PL21" s="32"/>
      <c r="PM21" s="32"/>
      <c r="PN21" s="32"/>
      <c r="PO21" s="32"/>
      <c r="PP21" s="32"/>
      <c r="PQ21" s="32"/>
      <c r="PR21" s="32"/>
      <c r="PS21" s="32"/>
      <c r="PT21" s="32"/>
      <c r="PU21" s="32"/>
      <c r="PV21" s="32"/>
      <c r="PW21" s="32"/>
      <c r="PX21" s="32"/>
      <c r="PY21" s="32"/>
      <c r="PZ21" s="32"/>
      <c r="QA21" s="32"/>
      <c r="QB21" s="32"/>
      <c r="QC21" s="32"/>
      <c r="QD21" s="32"/>
      <c r="QE21" s="32"/>
      <c r="QF21" s="32"/>
      <c r="QG21" s="32"/>
      <c r="QH21" s="32"/>
      <c r="QI21" s="32"/>
      <c r="QJ21" s="32"/>
      <c r="QK21" s="32"/>
      <c r="QL21" s="32"/>
      <c r="QM21" s="32"/>
      <c r="QN21" s="32"/>
      <c r="QO21" s="32"/>
      <c r="QP21" s="32"/>
      <c r="QQ21" s="32"/>
      <c r="QR21" s="32"/>
      <c r="QS21" s="32"/>
      <c r="QT21" s="32"/>
      <c r="QU21" s="32"/>
      <c r="QV21" s="32"/>
      <c r="QW21" s="32"/>
      <c r="QX21" s="32"/>
      <c r="QY21" s="32"/>
      <c r="QZ21" s="32"/>
      <c r="RA21" s="32"/>
      <c r="RB21" s="32"/>
      <c r="RC21" s="32"/>
      <c r="RD21" s="32"/>
      <c r="RE21" s="32"/>
      <c r="RF21" s="32"/>
      <c r="RG21" s="32"/>
      <c r="RH21" s="32"/>
      <c r="RI21" s="32"/>
      <c r="RJ21" s="32"/>
      <c r="RK21" s="32"/>
      <c r="RL21" s="32"/>
      <c r="RM21" s="32"/>
      <c r="RN21" s="32"/>
      <c r="RO21" s="32"/>
      <c r="RP21" s="32"/>
      <c r="RQ21" s="32"/>
      <c r="RR21" s="32"/>
      <c r="RS21" s="32"/>
      <c r="RT21" s="32"/>
      <c r="RU21" s="32"/>
      <c r="RV21" s="32"/>
      <c r="RW21" s="32"/>
      <c r="RX21" s="32"/>
      <c r="RY21" s="32"/>
      <c r="RZ21" s="32"/>
      <c r="SA21" s="32"/>
      <c r="SB21" s="32"/>
      <c r="SC21" s="32"/>
      <c r="SD21" s="32"/>
      <c r="SE21" s="32"/>
      <c r="SF21" s="32"/>
      <c r="SG21" s="32"/>
      <c r="SH21" s="32"/>
      <c r="SI21" s="32"/>
      <c r="SJ21" s="32"/>
      <c r="SK21" s="32"/>
      <c r="SL21" s="32"/>
      <c r="SM21" s="32"/>
      <c r="SN21" s="32"/>
      <c r="SO21" s="32"/>
      <c r="SP21" s="32"/>
      <c r="SQ21" s="32"/>
      <c r="SR21" s="32"/>
      <c r="SS21" s="32"/>
      <c r="ST21" s="32"/>
      <c r="SU21" s="32"/>
      <c r="SV21" s="32"/>
      <c r="SW21" s="32"/>
      <c r="SX21" s="32"/>
      <c r="SY21" s="32"/>
      <c r="SZ21" s="32"/>
      <c r="TA21" s="32"/>
      <c r="TB21" s="32"/>
      <c r="TC21" s="32"/>
      <c r="TD21" s="32"/>
      <c r="TE21" s="32"/>
      <c r="TF21" s="32"/>
      <c r="TG21" s="32"/>
      <c r="TH21" s="32"/>
      <c r="TI21" s="32"/>
      <c r="TJ21" s="32"/>
      <c r="TK21" s="32"/>
      <c r="TL21" s="32"/>
      <c r="TM21" s="32"/>
      <c r="TN21" s="32"/>
      <c r="TO21" s="32"/>
      <c r="TP21" s="32"/>
      <c r="TQ21" s="32"/>
      <c r="TR21" s="32"/>
      <c r="TS21" s="32"/>
      <c r="TT21" s="32"/>
      <c r="TU21" s="32"/>
      <c r="TV21" s="32"/>
      <c r="TW21" s="32"/>
      <c r="TX21" s="32"/>
      <c r="TY21" s="32"/>
      <c r="TZ21" s="32"/>
      <c r="UA21" s="32"/>
      <c r="UB21" s="32"/>
      <c r="UC21" s="32"/>
      <c r="UD21" s="32"/>
      <c r="UE21" s="32"/>
      <c r="UF21" s="32"/>
      <c r="UG21" s="32"/>
      <c r="UH21" s="32"/>
      <c r="UI21" s="32"/>
      <c r="UJ21" s="32"/>
      <c r="UK21" s="32"/>
      <c r="UL21" s="32"/>
      <c r="UM21" s="32"/>
      <c r="UN21" s="32"/>
      <c r="UO21" s="32"/>
      <c r="UP21" s="32"/>
      <c r="UQ21" s="32"/>
      <c r="UR21" s="32"/>
      <c r="US21" s="32"/>
      <c r="UT21" s="32"/>
      <c r="UU21" s="32"/>
      <c r="UV21" s="32"/>
      <c r="UW21" s="32"/>
      <c r="UX21" s="32"/>
      <c r="UY21" s="32"/>
      <c r="UZ21" s="32"/>
      <c r="VA21" s="32"/>
      <c r="VB21" s="32"/>
      <c r="VC21" s="32"/>
      <c r="VD21" s="32"/>
      <c r="VE21" s="32"/>
      <c r="VF21" s="32"/>
      <c r="VG21" s="32"/>
      <c r="VH21" s="32"/>
      <c r="VI21" s="32"/>
      <c r="VJ21" s="32"/>
      <c r="VK21" s="32"/>
      <c r="VL21" s="32"/>
      <c r="VM21" s="32"/>
      <c r="VN21" s="32"/>
      <c r="VO21" s="32"/>
      <c r="VP21" s="32"/>
      <c r="VQ21" s="32"/>
      <c r="VR21" s="32"/>
      <c r="VS21" s="32"/>
      <c r="VT21" s="32"/>
      <c r="VU21" s="32"/>
      <c r="VV21" s="32"/>
      <c r="VW21" s="32"/>
      <c r="VX21" s="32"/>
      <c r="VY21" s="32"/>
      <c r="VZ21" s="32"/>
      <c r="WA21" s="32"/>
      <c r="WB21" s="32"/>
      <c r="WC21" s="32"/>
      <c r="WD21" s="32"/>
      <c r="WE21" s="32"/>
      <c r="WF21" s="32"/>
      <c r="WG21" s="32"/>
      <c r="WH21" s="32"/>
      <c r="WI21" s="32"/>
      <c r="WJ21" s="32"/>
      <c r="WK21" s="32"/>
      <c r="WL21" s="32"/>
      <c r="WM21" s="32"/>
      <c r="WN21" s="32"/>
      <c r="WO21" s="32"/>
      <c r="WP21" s="32"/>
      <c r="WQ21" s="32"/>
      <c r="WR21" s="32"/>
      <c r="WS21" s="32"/>
      <c r="WT21" s="32"/>
      <c r="WU21" s="32"/>
      <c r="WV21" s="32"/>
      <c r="WW21" s="32"/>
      <c r="WX21" s="32"/>
      <c r="WY21" s="32"/>
      <c r="WZ21" s="32"/>
      <c r="XA21" s="32"/>
      <c r="XB21" s="32"/>
      <c r="XC21" s="32"/>
      <c r="XD21" s="32"/>
      <c r="XE21" s="32"/>
      <c r="XF21" s="32"/>
      <c r="XG21" s="32"/>
      <c r="XH21" s="32"/>
      <c r="XI21" s="32"/>
      <c r="XJ21" s="32"/>
      <c r="XK21" s="32"/>
      <c r="XL21" s="32"/>
      <c r="XM21" s="32"/>
      <c r="XN21" s="32"/>
      <c r="XO21" s="32"/>
      <c r="XP21" s="32"/>
      <c r="XQ21" s="32"/>
      <c r="XR21" s="32"/>
      <c r="XS21" s="32"/>
      <c r="XT21" s="32"/>
      <c r="XU21" s="32"/>
      <c r="XV21" s="32"/>
      <c r="XW21" s="32"/>
      <c r="XX21" s="32"/>
      <c r="XY21" s="32"/>
      <c r="XZ21" s="32"/>
      <c r="YA21" s="32"/>
      <c r="YB21" s="32"/>
      <c r="YC21" s="32"/>
      <c r="YD21" s="32"/>
      <c r="YE21" s="32"/>
      <c r="YF21" s="32"/>
      <c r="YG21" s="32"/>
      <c r="YH21" s="32"/>
      <c r="YI21" s="32"/>
      <c r="YJ21" s="32"/>
      <c r="YK21" s="32"/>
      <c r="YL21" s="32"/>
      <c r="YM21" s="32"/>
      <c r="YN21" s="32"/>
      <c r="YO21" s="32"/>
      <c r="YP21" s="32"/>
      <c r="YQ21" s="32"/>
      <c r="YR21" s="32"/>
      <c r="YS21" s="32"/>
      <c r="YT21" s="32"/>
      <c r="YU21" s="32"/>
      <c r="YV21" s="32"/>
      <c r="YW21" s="32"/>
      <c r="YX21" s="32"/>
      <c r="YY21" s="32"/>
      <c r="YZ21" s="32"/>
      <c r="ZA21" s="32"/>
      <c r="ZB21" s="32"/>
      <c r="ZC21" s="32"/>
      <c r="ZD21" s="32"/>
      <c r="ZE21" s="32"/>
      <c r="ZF21" s="32"/>
      <c r="ZG21" s="32"/>
      <c r="ZH21" s="32"/>
      <c r="ZI21" s="32"/>
      <c r="ZJ21" s="32"/>
      <c r="ZK21" s="32"/>
      <c r="ZL21" s="32"/>
      <c r="ZM21" s="32"/>
      <c r="ZN21" s="32"/>
      <c r="ZO21" s="32"/>
      <c r="ZP21" s="32"/>
      <c r="ZQ21" s="32"/>
      <c r="ZR21" s="32"/>
      <c r="ZS21" s="32"/>
      <c r="ZT21" s="32"/>
      <c r="ZU21" s="32"/>
      <c r="ZV21" s="32"/>
      <c r="ZW21" s="32"/>
      <c r="ZX21" s="32"/>
      <c r="ZY21" s="32"/>
      <c r="ZZ21" s="32"/>
      <c r="AAA21" s="32"/>
      <c r="AAB21" s="32"/>
      <c r="AAC21" s="32"/>
      <c r="AAD21" s="32"/>
      <c r="AAE21" s="32"/>
      <c r="AAF21" s="32"/>
      <c r="AAG21" s="32"/>
      <c r="AAH21" s="32"/>
      <c r="AAI21" s="32"/>
      <c r="AAJ21" s="32"/>
      <c r="AAK21" s="32"/>
      <c r="AAL21" s="32"/>
      <c r="AAM21" s="32"/>
      <c r="AAN21" s="32"/>
      <c r="AAO21" s="32"/>
      <c r="AAP21" s="32"/>
      <c r="AAQ21" s="32"/>
      <c r="AAR21" s="32"/>
      <c r="AAS21" s="32"/>
      <c r="AAT21" s="32"/>
      <c r="AAU21" s="32"/>
      <c r="AAV21" s="32"/>
      <c r="AAW21" s="32"/>
      <c r="AAX21" s="32"/>
      <c r="AAY21" s="32"/>
      <c r="AAZ21" s="32"/>
      <c r="ABA21" s="32"/>
      <c r="ABB21" s="32"/>
    </row>
    <row r="22" spans="1:730" s="33" customFormat="1" ht="13.5" customHeight="1" thickBot="1" x14ac:dyDescent="0.25">
      <c r="A22" s="1018"/>
      <c r="B22" s="92">
        <f>D9</f>
        <v>2023</v>
      </c>
      <c r="C22" s="366">
        <f>C10-C21</f>
        <v>0</v>
      </c>
      <c r="D22" s="292">
        <v>0</v>
      </c>
      <c r="E22" s="70"/>
      <c r="F22" s="70"/>
      <c r="G22" s="70"/>
      <c r="H22" s="70"/>
      <c r="I22" s="74"/>
      <c r="J22" s="70"/>
      <c r="K22" s="71">
        <f t="shared" si="1"/>
        <v>0</v>
      </c>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c r="BC22" s="32"/>
      <c r="BD22" s="32"/>
      <c r="BE22" s="32"/>
      <c r="BF22" s="32"/>
      <c r="BG22" s="32"/>
      <c r="BH22" s="32"/>
      <c r="BI22" s="32"/>
      <c r="BJ22" s="32"/>
      <c r="BK22" s="32"/>
      <c r="BL22" s="32"/>
      <c r="BM22" s="32"/>
      <c r="BN22" s="32"/>
      <c r="BO22" s="32"/>
      <c r="BP22" s="32"/>
      <c r="BQ22" s="32"/>
      <c r="BR22" s="32"/>
      <c r="BS22" s="32"/>
      <c r="BT22" s="32"/>
      <c r="BU22" s="32"/>
      <c r="BV22" s="32"/>
      <c r="BW22" s="32"/>
      <c r="BX22" s="32"/>
      <c r="BY22" s="32"/>
      <c r="BZ22" s="32"/>
      <c r="CA22" s="32"/>
      <c r="CB22" s="32"/>
      <c r="CC22" s="32"/>
      <c r="CD22" s="32"/>
      <c r="CE22" s="32"/>
      <c r="CF22" s="32"/>
      <c r="CG22" s="32"/>
      <c r="CH22" s="32"/>
      <c r="CI22" s="32"/>
      <c r="CJ22" s="32"/>
      <c r="CK22" s="32"/>
      <c r="CL22" s="32"/>
      <c r="CM22" s="32"/>
      <c r="CN22" s="32"/>
      <c r="CO22" s="32"/>
      <c r="CP22" s="32"/>
      <c r="CQ22" s="32"/>
      <c r="CR22" s="32"/>
      <c r="CS22" s="32"/>
      <c r="CT22" s="32"/>
      <c r="CU22" s="32"/>
      <c r="CV22" s="32"/>
      <c r="CW22" s="32"/>
      <c r="CX22" s="32"/>
      <c r="CY22" s="32"/>
      <c r="CZ22" s="32"/>
      <c r="DA22" s="32"/>
      <c r="DB22" s="32"/>
      <c r="DC22" s="32"/>
      <c r="DD22" s="32"/>
      <c r="DE22" s="32"/>
      <c r="DF22" s="32"/>
      <c r="DG22" s="32"/>
      <c r="DH22" s="32"/>
      <c r="DI22" s="32"/>
      <c r="DJ22" s="32"/>
      <c r="DK22" s="32"/>
      <c r="DL22" s="32"/>
      <c r="DM22" s="32"/>
      <c r="DN22" s="32"/>
      <c r="DO22" s="32"/>
      <c r="DP22" s="32"/>
      <c r="DQ22" s="32"/>
      <c r="DR22" s="32"/>
      <c r="DS22" s="32"/>
      <c r="DT22" s="32"/>
      <c r="DU22" s="32"/>
      <c r="DV22" s="32"/>
      <c r="DW22" s="32"/>
      <c r="DX22" s="32"/>
      <c r="DY22" s="32"/>
      <c r="DZ22" s="32"/>
      <c r="EA22" s="32"/>
      <c r="EB22" s="32"/>
      <c r="EC22" s="32"/>
      <c r="ED22" s="32"/>
      <c r="EE22" s="32"/>
      <c r="EF22" s="32"/>
      <c r="EG22" s="32"/>
      <c r="EH22" s="32"/>
      <c r="EI22" s="32"/>
      <c r="EJ22" s="32"/>
      <c r="EK22" s="32"/>
      <c r="EL22" s="32"/>
      <c r="EM22" s="32"/>
      <c r="EN22" s="32"/>
      <c r="EO22" s="32"/>
      <c r="EP22" s="32"/>
      <c r="EQ22" s="32"/>
      <c r="ER22" s="32"/>
      <c r="ES22" s="32"/>
      <c r="ET22" s="32"/>
      <c r="EU22" s="32"/>
      <c r="EV22" s="32"/>
      <c r="EW22" s="32"/>
      <c r="EX22" s="32"/>
      <c r="EY22" s="32"/>
      <c r="EZ22" s="32"/>
      <c r="FA22" s="32"/>
      <c r="FB22" s="32"/>
      <c r="FC22" s="32"/>
      <c r="FD22" s="32"/>
      <c r="FE22" s="32"/>
      <c r="FF22" s="32"/>
      <c r="FG22" s="32"/>
      <c r="FH22" s="32"/>
      <c r="FI22" s="32"/>
      <c r="FJ22" s="32"/>
      <c r="FK22" s="32"/>
      <c r="FL22" s="32"/>
      <c r="FM22" s="32"/>
      <c r="FN22" s="32"/>
      <c r="FO22" s="32"/>
      <c r="FP22" s="32"/>
      <c r="FQ22" s="32"/>
      <c r="FR22" s="32"/>
      <c r="FS22" s="32"/>
      <c r="FT22" s="32"/>
      <c r="FU22" s="32"/>
      <c r="FV22" s="32"/>
      <c r="FW22" s="32"/>
      <c r="FX22" s="32"/>
      <c r="FY22" s="32"/>
      <c r="FZ22" s="32"/>
      <c r="GA22" s="32"/>
      <c r="GB22" s="32"/>
      <c r="GC22" s="32"/>
      <c r="GD22" s="32"/>
      <c r="GE22" s="32"/>
      <c r="GF22" s="32"/>
      <c r="GG22" s="32"/>
      <c r="GH22" s="32"/>
      <c r="GI22" s="32"/>
      <c r="GJ22" s="32"/>
      <c r="GK22" s="32"/>
      <c r="GL22" s="32"/>
      <c r="GM22" s="32"/>
      <c r="GN22" s="32"/>
      <c r="GO22" s="32"/>
      <c r="GP22" s="32"/>
      <c r="GQ22" s="32"/>
      <c r="GR22" s="32"/>
      <c r="GS22" s="32"/>
      <c r="GT22" s="32"/>
      <c r="GU22" s="32"/>
      <c r="GV22" s="32"/>
      <c r="GW22" s="32"/>
      <c r="GX22" s="32"/>
      <c r="GY22" s="32"/>
      <c r="GZ22" s="32"/>
      <c r="HA22" s="32"/>
      <c r="HB22" s="32"/>
      <c r="HC22" s="32"/>
      <c r="HD22" s="32"/>
      <c r="HE22" s="32"/>
      <c r="HF22" s="32"/>
      <c r="HG22" s="32"/>
      <c r="HH22" s="32"/>
      <c r="HI22" s="32"/>
      <c r="HJ22" s="32"/>
      <c r="HK22" s="32"/>
      <c r="HL22" s="32"/>
      <c r="HM22" s="32"/>
      <c r="HN22" s="32"/>
      <c r="HO22" s="32"/>
      <c r="HP22" s="32"/>
      <c r="HQ22" s="32"/>
      <c r="HR22" s="32"/>
      <c r="HS22" s="32"/>
      <c r="HT22" s="32"/>
      <c r="HU22" s="32"/>
      <c r="HV22" s="32"/>
      <c r="HW22" s="32"/>
      <c r="HX22" s="32"/>
      <c r="HY22" s="32"/>
      <c r="HZ22" s="32"/>
      <c r="IA22" s="32"/>
      <c r="IB22" s="32"/>
      <c r="IC22" s="32"/>
      <c r="ID22" s="32"/>
      <c r="IE22" s="32"/>
      <c r="IF22" s="32"/>
      <c r="IG22" s="32"/>
      <c r="IH22" s="32"/>
      <c r="II22" s="32"/>
      <c r="IJ22" s="32"/>
      <c r="IK22" s="32"/>
      <c r="IL22" s="32"/>
      <c r="IM22" s="32"/>
      <c r="IN22" s="32"/>
      <c r="IO22" s="32"/>
      <c r="IP22" s="32"/>
      <c r="IQ22" s="32"/>
      <c r="IR22" s="32"/>
      <c r="IS22" s="32"/>
      <c r="IT22" s="32"/>
      <c r="IU22" s="32"/>
      <c r="IV22" s="32"/>
      <c r="IW22" s="32"/>
      <c r="IX22" s="32"/>
      <c r="IY22" s="32"/>
      <c r="IZ22" s="32"/>
      <c r="JA22" s="32"/>
      <c r="JB22" s="32"/>
      <c r="JC22" s="32"/>
      <c r="JD22" s="32"/>
      <c r="JE22" s="32"/>
      <c r="JF22" s="32"/>
      <c r="JG22" s="32"/>
      <c r="JH22" s="32"/>
      <c r="JI22" s="32"/>
      <c r="JJ22" s="32"/>
      <c r="JK22" s="32"/>
      <c r="JL22" s="32"/>
      <c r="JM22" s="32"/>
      <c r="JN22" s="32"/>
      <c r="JO22" s="32"/>
      <c r="JP22" s="32"/>
      <c r="JQ22" s="32"/>
      <c r="JR22" s="32"/>
      <c r="JS22" s="32"/>
      <c r="JT22" s="32"/>
      <c r="JU22" s="32"/>
      <c r="JV22" s="32"/>
      <c r="JW22" s="32"/>
      <c r="JX22" s="32"/>
      <c r="JY22" s="32"/>
      <c r="JZ22" s="32"/>
      <c r="KA22" s="32"/>
      <c r="KB22" s="32"/>
      <c r="KC22" s="32"/>
      <c r="KD22" s="32"/>
      <c r="KE22" s="32"/>
      <c r="KF22" s="32"/>
      <c r="KG22" s="32"/>
      <c r="KH22" s="32"/>
      <c r="KI22" s="32"/>
      <c r="KJ22" s="32"/>
      <c r="KK22" s="32"/>
      <c r="KL22" s="32"/>
      <c r="KM22" s="32"/>
      <c r="KN22" s="32"/>
      <c r="KO22" s="32"/>
      <c r="KP22" s="32"/>
      <c r="KQ22" s="32"/>
      <c r="KR22" s="32"/>
      <c r="KS22" s="32"/>
      <c r="KT22" s="32"/>
      <c r="KU22" s="32"/>
      <c r="KV22" s="32"/>
      <c r="KW22" s="32"/>
      <c r="KX22" s="32"/>
      <c r="KY22" s="32"/>
      <c r="KZ22" s="32"/>
      <c r="LA22" s="32"/>
      <c r="LB22" s="32"/>
      <c r="LC22" s="32"/>
      <c r="LD22" s="32"/>
      <c r="LE22" s="32"/>
      <c r="LF22" s="32"/>
      <c r="LG22" s="32"/>
      <c r="LH22" s="32"/>
      <c r="LI22" s="32"/>
      <c r="LJ22" s="32"/>
      <c r="LK22" s="32"/>
      <c r="LL22" s="32"/>
      <c r="LM22" s="32"/>
      <c r="LN22" s="32"/>
      <c r="LO22" s="32"/>
      <c r="LP22" s="32"/>
      <c r="LQ22" s="32"/>
      <c r="LR22" s="32"/>
      <c r="LS22" s="32"/>
      <c r="LT22" s="32"/>
      <c r="LU22" s="32"/>
      <c r="LV22" s="32"/>
      <c r="LW22" s="32"/>
      <c r="LX22" s="32"/>
      <c r="LY22" s="32"/>
      <c r="LZ22" s="32"/>
      <c r="MA22" s="32"/>
      <c r="MB22" s="32"/>
      <c r="MC22" s="32"/>
      <c r="MD22" s="32"/>
      <c r="ME22" s="32"/>
      <c r="MF22" s="32"/>
      <c r="MG22" s="32"/>
      <c r="MH22" s="32"/>
      <c r="MI22" s="32"/>
      <c r="MJ22" s="32"/>
      <c r="MK22" s="32"/>
      <c r="ML22" s="32"/>
      <c r="MM22" s="32"/>
      <c r="MN22" s="32"/>
      <c r="MO22" s="32"/>
      <c r="MP22" s="32"/>
      <c r="MQ22" s="32"/>
      <c r="MR22" s="32"/>
      <c r="MS22" s="32"/>
      <c r="MT22" s="32"/>
      <c r="MU22" s="32"/>
      <c r="MV22" s="32"/>
      <c r="MW22" s="32"/>
      <c r="MX22" s="32"/>
      <c r="MY22" s="32"/>
      <c r="MZ22" s="32"/>
      <c r="NA22" s="32"/>
      <c r="NB22" s="32"/>
      <c r="NC22" s="32"/>
      <c r="ND22" s="32"/>
      <c r="NE22" s="32"/>
      <c r="NF22" s="32"/>
      <c r="NG22" s="32"/>
      <c r="NH22" s="32"/>
      <c r="NI22" s="32"/>
      <c r="NJ22" s="32"/>
      <c r="NK22" s="32"/>
      <c r="NL22" s="32"/>
      <c r="NM22" s="32"/>
      <c r="NN22" s="32"/>
      <c r="NO22" s="32"/>
      <c r="NP22" s="32"/>
      <c r="NQ22" s="32"/>
      <c r="NR22" s="32"/>
      <c r="NS22" s="32"/>
      <c r="NT22" s="32"/>
      <c r="NU22" s="32"/>
      <c r="NV22" s="32"/>
      <c r="NW22" s="32"/>
      <c r="NX22" s="32"/>
      <c r="NY22" s="32"/>
      <c r="NZ22" s="32"/>
      <c r="OA22" s="32"/>
      <c r="OB22" s="32"/>
      <c r="OC22" s="32"/>
      <c r="OD22" s="32"/>
      <c r="OE22" s="32"/>
      <c r="OF22" s="32"/>
      <c r="OG22" s="32"/>
      <c r="OH22" s="32"/>
      <c r="OI22" s="32"/>
      <c r="OJ22" s="32"/>
      <c r="OK22" s="32"/>
      <c r="OL22" s="32"/>
      <c r="OM22" s="32"/>
      <c r="ON22" s="32"/>
      <c r="OO22" s="32"/>
      <c r="OP22" s="32"/>
      <c r="OQ22" s="32"/>
      <c r="OR22" s="32"/>
      <c r="OS22" s="32"/>
      <c r="OT22" s="32"/>
      <c r="OU22" s="32"/>
      <c r="OV22" s="32"/>
      <c r="OW22" s="32"/>
      <c r="OX22" s="32"/>
      <c r="OY22" s="32"/>
      <c r="OZ22" s="32"/>
      <c r="PA22" s="32"/>
      <c r="PB22" s="32"/>
      <c r="PC22" s="32"/>
      <c r="PD22" s="32"/>
      <c r="PE22" s="32"/>
      <c r="PF22" s="32"/>
      <c r="PG22" s="32"/>
      <c r="PH22" s="32"/>
      <c r="PI22" s="32"/>
      <c r="PJ22" s="32"/>
      <c r="PK22" s="32"/>
      <c r="PL22" s="32"/>
      <c r="PM22" s="32"/>
      <c r="PN22" s="32"/>
      <c r="PO22" s="32"/>
      <c r="PP22" s="32"/>
      <c r="PQ22" s="32"/>
      <c r="PR22" s="32"/>
      <c r="PS22" s="32"/>
      <c r="PT22" s="32"/>
      <c r="PU22" s="32"/>
      <c r="PV22" s="32"/>
      <c r="PW22" s="32"/>
      <c r="PX22" s="32"/>
      <c r="PY22" s="32"/>
      <c r="PZ22" s="32"/>
      <c r="QA22" s="32"/>
      <c r="QB22" s="32"/>
      <c r="QC22" s="32"/>
      <c r="QD22" s="32"/>
      <c r="QE22" s="32"/>
      <c r="QF22" s="32"/>
      <c r="QG22" s="32"/>
      <c r="QH22" s="32"/>
      <c r="QI22" s="32"/>
      <c r="QJ22" s="32"/>
      <c r="QK22" s="32"/>
      <c r="QL22" s="32"/>
      <c r="QM22" s="32"/>
      <c r="QN22" s="32"/>
      <c r="QO22" s="32"/>
      <c r="QP22" s="32"/>
      <c r="QQ22" s="32"/>
      <c r="QR22" s="32"/>
      <c r="QS22" s="32"/>
      <c r="QT22" s="32"/>
      <c r="QU22" s="32"/>
      <c r="QV22" s="32"/>
      <c r="QW22" s="32"/>
      <c r="QX22" s="32"/>
      <c r="QY22" s="32"/>
      <c r="QZ22" s="32"/>
      <c r="RA22" s="32"/>
      <c r="RB22" s="32"/>
      <c r="RC22" s="32"/>
      <c r="RD22" s="32"/>
      <c r="RE22" s="32"/>
      <c r="RF22" s="32"/>
      <c r="RG22" s="32"/>
      <c r="RH22" s="32"/>
      <c r="RI22" s="32"/>
      <c r="RJ22" s="32"/>
      <c r="RK22" s="32"/>
      <c r="RL22" s="32"/>
      <c r="RM22" s="32"/>
      <c r="RN22" s="32"/>
      <c r="RO22" s="32"/>
      <c r="RP22" s="32"/>
      <c r="RQ22" s="32"/>
      <c r="RR22" s="32"/>
      <c r="RS22" s="32"/>
      <c r="RT22" s="32"/>
      <c r="RU22" s="32"/>
      <c r="RV22" s="32"/>
      <c r="RW22" s="32"/>
      <c r="RX22" s="32"/>
      <c r="RY22" s="32"/>
      <c r="RZ22" s="32"/>
      <c r="SA22" s="32"/>
      <c r="SB22" s="32"/>
      <c r="SC22" s="32"/>
      <c r="SD22" s="32"/>
      <c r="SE22" s="32"/>
      <c r="SF22" s="32"/>
      <c r="SG22" s="32"/>
      <c r="SH22" s="32"/>
      <c r="SI22" s="32"/>
      <c r="SJ22" s="32"/>
      <c r="SK22" s="32"/>
      <c r="SL22" s="32"/>
      <c r="SM22" s="32"/>
      <c r="SN22" s="32"/>
      <c r="SO22" s="32"/>
      <c r="SP22" s="32"/>
      <c r="SQ22" s="32"/>
      <c r="SR22" s="32"/>
      <c r="SS22" s="32"/>
      <c r="ST22" s="32"/>
      <c r="SU22" s="32"/>
      <c r="SV22" s="32"/>
      <c r="SW22" s="32"/>
      <c r="SX22" s="32"/>
      <c r="SY22" s="32"/>
      <c r="SZ22" s="32"/>
      <c r="TA22" s="32"/>
      <c r="TB22" s="32"/>
      <c r="TC22" s="32"/>
      <c r="TD22" s="32"/>
      <c r="TE22" s="32"/>
      <c r="TF22" s="32"/>
      <c r="TG22" s="32"/>
      <c r="TH22" s="32"/>
      <c r="TI22" s="32"/>
      <c r="TJ22" s="32"/>
      <c r="TK22" s="32"/>
      <c r="TL22" s="32"/>
      <c r="TM22" s="32"/>
      <c r="TN22" s="32"/>
      <c r="TO22" s="32"/>
      <c r="TP22" s="32"/>
      <c r="TQ22" s="32"/>
      <c r="TR22" s="32"/>
      <c r="TS22" s="32"/>
      <c r="TT22" s="32"/>
      <c r="TU22" s="32"/>
      <c r="TV22" s="32"/>
      <c r="TW22" s="32"/>
      <c r="TX22" s="32"/>
      <c r="TY22" s="32"/>
      <c r="TZ22" s="32"/>
      <c r="UA22" s="32"/>
      <c r="UB22" s="32"/>
      <c r="UC22" s="32"/>
      <c r="UD22" s="32"/>
      <c r="UE22" s="32"/>
      <c r="UF22" s="32"/>
      <c r="UG22" s="32"/>
      <c r="UH22" s="32"/>
      <c r="UI22" s="32"/>
      <c r="UJ22" s="32"/>
      <c r="UK22" s="32"/>
      <c r="UL22" s="32"/>
      <c r="UM22" s="32"/>
      <c r="UN22" s="32"/>
      <c r="UO22" s="32"/>
      <c r="UP22" s="32"/>
      <c r="UQ22" s="32"/>
      <c r="UR22" s="32"/>
      <c r="US22" s="32"/>
      <c r="UT22" s="32"/>
      <c r="UU22" s="32"/>
      <c r="UV22" s="32"/>
      <c r="UW22" s="32"/>
      <c r="UX22" s="32"/>
      <c r="UY22" s="32"/>
      <c r="UZ22" s="32"/>
      <c r="VA22" s="32"/>
      <c r="VB22" s="32"/>
      <c r="VC22" s="32"/>
      <c r="VD22" s="32"/>
      <c r="VE22" s="32"/>
      <c r="VF22" s="32"/>
      <c r="VG22" s="32"/>
      <c r="VH22" s="32"/>
      <c r="VI22" s="32"/>
      <c r="VJ22" s="32"/>
      <c r="VK22" s="32"/>
      <c r="VL22" s="32"/>
      <c r="VM22" s="32"/>
      <c r="VN22" s="32"/>
      <c r="VO22" s="32"/>
      <c r="VP22" s="32"/>
      <c r="VQ22" s="32"/>
      <c r="VR22" s="32"/>
      <c r="VS22" s="32"/>
      <c r="VT22" s="32"/>
      <c r="VU22" s="32"/>
      <c r="VV22" s="32"/>
      <c r="VW22" s="32"/>
      <c r="VX22" s="32"/>
      <c r="VY22" s="32"/>
      <c r="VZ22" s="32"/>
      <c r="WA22" s="32"/>
      <c r="WB22" s="32"/>
      <c r="WC22" s="32"/>
      <c r="WD22" s="32"/>
      <c r="WE22" s="32"/>
      <c r="WF22" s="32"/>
      <c r="WG22" s="32"/>
      <c r="WH22" s="32"/>
      <c r="WI22" s="32"/>
      <c r="WJ22" s="32"/>
      <c r="WK22" s="32"/>
      <c r="WL22" s="32"/>
      <c r="WM22" s="32"/>
      <c r="WN22" s="32"/>
      <c r="WO22" s="32"/>
      <c r="WP22" s="32"/>
      <c r="WQ22" s="32"/>
      <c r="WR22" s="32"/>
      <c r="WS22" s="32"/>
      <c r="WT22" s="32"/>
      <c r="WU22" s="32"/>
      <c r="WV22" s="32"/>
      <c r="WW22" s="32"/>
      <c r="WX22" s="32"/>
      <c r="WY22" s="32"/>
      <c r="WZ22" s="32"/>
      <c r="XA22" s="32"/>
      <c r="XB22" s="32"/>
      <c r="XC22" s="32"/>
      <c r="XD22" s="32"/>
      <c r="XE22" s="32"/>
      <c r="XF22" s="32"/>
      <c r="XG22" s="32"/>
      <c r="XH22" s="32"/>
      <c r="XI22" s="32"/>
      <c r="XJ22" s="32"/>
      <c r="XK22" s="32"/>
      <c r="XL22" s="32"/>
      <c r="XM22" s="32"/>
      <c r="XN22" s="32"/>
      <c r="XO22" s="32"/>
      <c r="XP22" s="32"/>
      <c r="XQ22" s="32"/>
      <c r="XR22" s="32"/>
      <c r="XS22" s="32"/>
      <c r="XT22" s="32"/>
      <c r="XU22" s="32"/>
      <c r="XV22" s="32"/>
      <c r="XW22" s="32"/>
      <c r="XX22" s="32"/>
      <c r="XY22" s="32"/>
      <c r="XZ22" s="32"/>
      <c r="YA22" s="32"/>
      <c r="YB22" s="32"/>
      <c r="YC22" s="32"/>
      <c r="YD22" s="32"/>
      <c r="YE22" s="32"/>
      <c r="YF22" s="32"/>
      <c r="YG22" s="32"/>
      <c r="YH22" s="32"/>
      <c r="YI22" s="32"/>
      <c r="YJ22" s="32"/>
      <c r="YK22" s="32"/>
      <c r="YL22" s="32"/>
      <c r="YM22" s="32"/>
      <c r="YN22" s="32"/>
      <c r="YO22" s="32"/>
      <c r="YP22" s="32"/>
      <c r="YQ22" s="32"/>
      <c r="YR22" s="32"/>
      <c r="YS22" s="32"/>
      <c r="YT22" s="32"/>
      <c r="YU22" s="32"/>
      <c r="YV22" s="32"/>
      <c r="YW22" s="32"/>
      <c r="YX22" s="32"/>
      <c r="YY22" s="32"/>
      <c r="YZ22" s="32"/>
      <c r="ZA22" s="32"/>
      <c r="ZB22" s="32"/>
      <c r="ZC22" s="32"/>
      <c r="ZD22" s="32"/>
      <c r="ZE22" s="32"/>
      <c r="ZF22" s="32"/>
      <c r="ZG22" s="32"/>
      <c r="ZH22" s="32"/>
      <c r="ZI22" s="32"/>
      <c r="ZJ22" s="32"/>
      <c r="ZK22" s="32"/>
      <c r="ZL22" s="32"/>
      <c r="ZM22" s="32"/>
      <c r="ZN22" s="32"/>
      <c r="ZO22" s="32"/>
      <c r="ZP22" s="32"/>
      <c r="ZQ22" s="32"/>
      <c r="ZR22" s="32"/>
      <c r="ZS22" s="32"/>
      <c r="ZT22" s="32"/>
      <c r="ZU22" s="32"/>
      <c r="ZV22" s="32"/>
      <c r="ZW22" s="32"/>
      <c r="ZX22" s="32"/>
      <c r="ZY22" s="32"/>
      <c r="ZZ22" s="32"/>
      <c r="AAA22" s="32"/>
      <c r="AAB22" s="32"/>
      <c r="AAC22" s="32"/>
      <c r="AAD22" s="32"/>
      <c r="AAE22" s="32"/>
      <c r="AAF22" s="32"/>
      <c r="AAG22" s="32"/>
      <c r="AAH22" s="32"/>
      <c r="AAI22" s="32"/>
      <c r="AAJ22" s="32"/>
      <c r="AAK22" s="32"/>
      <c r="AAL22" s="32"/>
      <c r="AAM22" s="32"/>
      <c r="AAN22" s="32"/>
      <c r="AAO22" s="32"/>
      <c r="AAP22" s="32"/>
      <c r="AAQ22" s="32"/>
      <c r="AAR22" s="32"/>
      <c r="AAS22" s="32"/>
      <c r="AAT22" s="32"/>
      <c r="AAU22" s="32"/>
      <c r="AAV22" s="32"/>
      <c r="AAW22" s="32"/>
      <c r="AAX22" s="32"/>
      <c r="AAY22" s="32"/>
      <c r="AAZ22" s="32"/>
      <c r="ABA22" s="32"/>
      <c r="ABB22" s="32"/>
    </row>
    <row r="23" spans="1:730" s="33" customFormat="1" ht="13.5" customHeight="1" thickBot="1" x14ac:dyDescent="0.25">
      <c r="A23" s="1018"/>
      <c r="B23" s="92">
        <f>E9</f>
        <v>2024</v>
      </c>
      <c r="C23" s="70"/>
      <c r="D23" s="73">
        <f>D10-D22</f>
        <v>0</v>
      </c>
      <c r="E23" s="292">
        <v>0</v>
      </c>
      <c r="F23" s="70"/>
      <c r="G23" s="70"/>
      <c r="H23" s="70"/>
      <c r="I23" s="74"/>
      <c r="J23" s="70"/>
      <c r="K23" s="71">
        <f t="shared" si="1"/>
        <v>0</v>
      </c>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32"/>
      <c r="AP23" s="32"/>
      <c r="AQ23" s="32"/>
      <c r="AR23" s="32"/>
      <c r="AS23" s="32"/>
      <c r="AT23" s="32"/>
      <c r="AU23" s="32"/>
      <c r="AV23" s="32"/>
      <c r="AW23" s="32"/>
      <c r="AX23" s="32"/>
      <c r="AY23" s="32"/>
      <c r="AZ23" s="32"/>
      <c r="BA23" s="32"/>
      <c r="BB23" s="32"/>
      <c r="BC23" s="32"/>
      <c r="BD23" s="32"/>
      <c r="BE23" s="32"/>
      <c r="BF23" s="32"/>
      <c r="BG23" s="32"/>
      <c r="BH23" s="32"/>
      <c r="BI23" s="32"/>
      <c r="BJ23" s="32"/>
      <c r="BK23" s="32"/>
      <c r="BL23" s="32"/>
      <c r="BM23" s="32"/>
      <c r="BN23" s="32"/>
      <c r="BO23" s="32"/>
      <c r="BP23" s="32"/>
      <c r="BQ23" s="32"/>
      <c r="BR23" s="32"/>
      <c r="BS23" s="32"/>
      <c r="BT23" s="32"/>
      <c r="BU23" s="32"/>
      <c r="BV23" s="32"/>
      <c r="BW23" s="32"/>
      <c r="BX23" s="32"/>
      <c r="BY23" s="32"/>
      <c r="BZ23" s="32"/>
      <c r="CA23" s="32"/>
      <c r="CB23" s="32"/>
      <c r="CC23" s="32"/>
      <c r="CD23" s="32"/>
      <c r="CE23" s="32"/>
      <c r="CF23" s="32"/>
      <c r="CG23" s="32"/>
      <c r="CH23" s="32"/>
      <c r="CI23" s="32"/>
      <c r="CJ23" s="32"/>
      <c r="CK23" s="32"/>
      <c r="CL23" s="32"/>
      <c r="CM23" s="32"/>
      <c r="CN23" s="32"/>
      <c r="CO23" s="32"/>
      <c r="CP23" s="32"/>
      <c r="CQ23" s="32"/>
      <c r="CR23" s="32"/>
      <c r="CS23" s="32"/>
      <c r="CT23" s="32"/>
      <c r="CU23" s="32"/>
      <c r="CV23" s="32"/>
      <c r="CW23" s="32"/>
      <c r="CX23" s="32"/>
      <c r="CY23" s="32"/>
      <c r="CZ23" s="32"/>
      <c r="DA23" s="32"/>
      <c r="DB23" s="32"/>
      <c r="DC23" s="32"/>
      <c r="DD23" s="32"/>
      <c r="DE23" s="32"/>
      <c r="DF23" s="32"/>
      <c r="DG23" s="32"/>
      <c r="DH23" s="32"/>
      <c r="DI23" s="32"/>
      <c r="DJ23" s="32"/>
      <c r="DK23" s="32"/>
      <c r="DL23" s="32"/>
      <c r="DM23" s="32"/>
      <c r="DN23" s="32"/>
      <c r="DO23" s="32"/>
      <c r="DP23" s="32"/>
      <c r="DQ23" s="32"/>
      <c r="DR23" s="32"/>
      <c r="DS23" s="32"/>
      <c r="DT23" s="32"/>
      <c r="DU23" s="32"/>
      <c r="DV23" s="32"/>
      <c r="DW23" s="32"/>
      <c r="DX23" s="32"/>
      <c r="DY23" s="32"/>
      <c r="DZ23" s="32"/>
      <c r="EA23" s="32"/>
      <c r="EB23" s="32"/>
      <c r="EC23" s="32"/>
      <c r="ED23" s="32"/>
      <c r="EE23" s="32"/>
      <c r="EF23" s="32"/>
      <c r="EG23" s="32"/>
      <c r="EH23" s="32"/>
      <c r="EI23" s="32"/>
      <c r="EJ23" s="32"/>
      <c r="EK23" s="32"/>
      <c r="EL23" s="32"/>
      <c r="EM23" s="32"/>
      <c r="EN23" s="32"/>
      <c r="EO23" s="32"/>
      <c r="EP23" s="32"/>
      <c r="EQ23" s="32"/>
      <c r="ER23" s="32"/>
      <c r="ES23" s="32"/>
      <c r="ET23" s="32"/>
      <c r="EU23" s="32"/>
      <c r="EV23" s="32"/>
      <c r="EW23" s="32"/>
      <c r="EX23" s="32"/>
      <c r="EY23" s="32"/>
      <c r="EZ23" s="32"/>
      <c r="FA23" s="32"/>
      <c r="FB23" s="32"/>
      <c r="FC23" s="32"/>
      <c r="FD23" s="32"/>
      <c r="FE23" s="32"/>
      <c r="FF23" s="32"/>
      <c r="FG23" s="32"/>
      <c r="FH23" s="32"/>
      <c r="FI23" s="32"/>
      <c r="FJ23" s="32"/>
      <c r="FK23" s="32"/>
      <c r="FL23" s="32"/>
      <c r="FM23" s="32"/>
      <c r="FN23" s="32"/>
      <c r="FO23" s="32"/>
      <c r="FP23" s="32"/>
      <c r="FQ23" s="32"/>
      <c r="FR23" s="32"/>
      <c r="FS23" s="32"/>
      <c r="FT23" s="32"/>
      <c r="FU23" s="32"/>
      <c r="FV23" s="32"/>
      <c r="FW23" s="32"/>
      <c r="FX23" s="32"/>
      <c r="FY23" s="32"/>
      <c r="FZ23" s="32"/>
      <c r="GA23" s="32"/>
      <c r="GB23" s="32"/>
      <c r="GC23" s="32"/>
      <c r="GD23" s="32"/>
      <c r="GE23" s="32"/>
      <c r="GF23" s="32"/>
      <c r="GG23" s="32"/>
      <c r="GH23" s="32"/>
      <c r="GI23" s="32"/>
      <c r="GJ23" s="32"/>
      <c r="GK23" s="32"/>
      <c r="GL23" s="32"/>
      <c r="GM23" s="32"/>
      <c r="GN23" s="32"/>
      <c r="GO23" s="32"/>
      <c r="GP23" s="32"/>
      <c r="GQ23" s="32"/>
      <c r="GR23" s="32"/>
      <c r="GS23" s="32"/>
      <c r="GT23" s="32"/>
      <c r="GU23" s="32"/>
      <c r="GV23" s="32"/>
      <c r="GW23" s="32"/>
      <c r="GX23" s="32"/>
      <c r="GY23" s="32"/>
      <c r="GZ23" s="32"/>
      <c r="HA23" s="32"/>
      <c r="HB23" s="32"/>
      <c r="HC23" s="32"/>
      <c r="HD23" s="32"/>
      <c r="HE23" s="32"/>
      <c r="HF23" s="32"/>
      <c r="HG23" s="32"/>
      <c r="HH23" s="32"/>
      <c r="HI23" s="32"/>
      <c r="HJ23" s="32"/>
      <c r="HK23" s="32"/>
      <c r="HL23" s="32"/>
      <c r="HM23" s="32"/>
      <c r="HN23" s="32"/>
      <c r="HO23" s="32"/>
      <c r="HP23" s="32"/>
      <c r="HQ23" s="32"/>
      <c r="HR23" s="32"/>
      <c r="HS23" s="32"/>
      <c r="HT23" s="32"/>
      <c r="HU23" s="32"/>
      <c r="HV23" s="32"/>
      <c r="HW23" s="32"/>
      <c r="HX23" s="32"/>
      <c r="HY23" s="32"/>
      <c r="HZ23" s="32"/>
      <c r="IA23" s="32"/>
      <c r="IB23" s="32"/>
      <c r="IC23" s="32"/>
      <c r="ID23" s="32"/>
      <c r="IE23" s="32"/>
      <c r="IF23" s="32"/>
      <c r="IG23" s="32"/>
      <c r="IH23" s="32"/>
      <c r="II23" s="32"/>
      <c r="IJ23" s="32"/>
      <c r="IK23" s="32"/>
      <c r="IL23" s="32"/>
      <c r="IM23" s="32"/>
      <c r="IN23" s="32"/>
      <c r="IO23" s="32"/>
      <c r="IP23" s="32"/>
      <c r="IQ23" s="32"/>
      <c r="IR23" s="32"/>
      <c r="IS23" s="32"/>
      <c r="IT23" s="32"/>
      <c r="IU23" s="32"/>
      <c r="IV23" s="32"/>
      <c r="IW23" s="32"/>
      <c r="IX23" s="32"/>
      <c r="IY23" s="32"/>
      <c r="IZ23" s="32"/>
      <c r="JA23" s="32"/>
      <c r="JB23" s="32"/>
      <c r="JC23" s="32"/>
      <c r="JD23" s="32"/>
      <c r="JE23" s="32"/>
      <c r="JF23" s="32"/>
      <c r="JG23" s="32"/>
      <c r="JH23" s="32"/>
      <c r="JI23" s="32"/>
      <c r="JJ23" s="32"/>
      <c r="JK23" s="32"/>
      <c r="JL23" s="32"/>
      <c r="JM23" s="32"/>
      <c r="JN23" s="32"/>
      <c r="JO23" s="32"/>
      <c r="JP23" s="32"/>
      <c r="JQ23" s="32"/>
      <c r="JR23" s="32"/>
      <c r="JS23" s="32"/>
      <c r="JT23" s="32"/>
      <c r="JU23" s="32"/>
      <c r="JV23" s="32"/>
      <c r="JW23" s="32"/>
      <c r="JX23" s="32"/>
      <c r="JY23" s="32"/>
      <c r="JZ23" s="32"/>
      <c r="KA23" s="32"/>
      <c r="KB23" s="32"/>
      <c r="KC23" s="32"/>
      <c r="KD23" s="32"/>
      <c r="KE23" s="32"/>
      <c r="KF23" s="32"/>
      <c r="KG23" s="32"/>
      <c r="KH23" s="32"/>
      <c r="KI23" s="32"/>
      <c r="KJ23" s="32"/>
      <c r="KK23" s="32"/>
      <c r="KL23" s="32"/>
      <c r="KM23" s="32"/>
      <c r="KN23" s="32"/>
      <c r="KO23" s="32"/>
      <c r="KP23" s="32"/>
      <c r="KQ23" s="32"/>
      <c r="KR23" s="32"/>
      <c r="KS23" s="32"/>
      <c r="KT23" s="32"/>
      <c r="KU23" s="32"/>
      <c r="KV23" s="32"/>
      <c r="KW23" s="32"/>
      <c r="KX23" s="32"/>
      <c r="KY23" s="32"/>
      <c r="KZ23" s="32"/>
      <c r="LA23" s="32"/>
      <c r="LB23" s="32"/>
      <c r="LC23" s="32"/>
      <c r="LD23" s="32"/>
      <c r="LE23" s="32"/>
      <c r="LF23" s="32"/>
      <c r="LG23" s="32"/>
      <c r="LH23" s="32"/>
      <c r="LI23" s="32"/>
      <c r="LJ23" s="32"/>
      <c r="LK23" s="32"/>
      <c r="LL23" s="32"/>
      <c r="LM23" s="32"/>
      <c r="LN23" s="32"/>
      <c r="LO23" s="32"/>
      <c r="LP23" s="32"/>
      <c r="LQ23" s="32"/>
      <c r="LR23" s="32"/>
      <c r="LS23" s="32"/>
      <c r="LT23" s="32"/>
      <c r="LU23" s="32"/>
      <c r="LV23" s="32"/>
      <c r="LW23" s="32"/>
      <c r="LX23" s="32"/>
      <c r="LY23" s="32"/>
      <c r="LZ23" s="32"/>
      <c r="MA23" s="32"/>
      <c r="MB23" s="32"/>
      <c r="MC23" s="32"/>
      <c r="MD23" s="32"/>
      <c r="ME23" s="32"/>
      <c r="MF23" s="32"/>
      <c r="MG23" s="32"/>
      <c r="MH23" s="32"/>
      <c r="MI23" s="32"/>
      <c r="MJ23" s="32"/>
      <c r="MK23" s="32"/>
      <c r="ML23" s="32"/>
      <c r="MM23" s="32"/>
      <c r="MN23" s="32"/>
      <c r="MO23" s="32"/>
      <c r="MP23" s="32"/>
      <c r="MQ23" s="32"/>
      <c r="MR23" s="32"/>
      <c r="MS23" s="32"/>
      <c r="MT23" s="32"/>
      <c r="MU23" s="32"/>
      <c r="MV23" s="32"/>
      <c r="MW23" s="32"/>
      <c r="MX23" s="32"/>
      <c r="MY23" s="32"/>
      <c r="MZ23" s="32"/>
      <c r="NA23" s="32"/>
      <c r="NB23" s="32"/>
      <c r="NC23" s="32"/>
      <c r="ND23" s="32"/>
      <c r="NE23" s="32"/>
      <c r="NF23" s="32"/>
      <c r="NG23" s="32"/>
      <c r="NH23" s="32"/>
      <c r="NI23" s="32"/>
      <c r="NJ23" s="32"/>
      <c r="NK23" s="32"/>
      <c r="NL23" s="32"/>
      <c r="NM23" s="32"/>
      <c r="NN23" s="32"/>
      <c r="NO23" s="32"/>
      <c r="NP23" s="32"/>
      <c r="NQ23" s="32"/>
      <c r="NR23" s="32"/>
      <c r="NS23" s="32"/>
      <c r="NT23" s="32"/>
      <c r="NU23" s="32"/>
      <c r="NV23" s="32"/>
      <c r="NW23" s="32"/>
      <c r="NX23" s="32"/>
      <c r="NY23" s="32"/>
      <c r="NZ23" s="32"/>
      <c r="OA23" s="32"/>
      <c r="OB23" s="32"/>
      <c r="OC23" s="32"/>
      <c r="OD23" s="32"/>
      <c r="OE23" s="32"/>
      <c r="OF23" s="32"/>
      <c r="OG23" s="32"/>
      <c r="OH23" s="32"/>
      <c r="OI23" s="32"/>
      <c r="OJ23" s="32"/>
      <c r="OK23" s="32"/>
      <c r="OL23" s="32"/>
      <c r="OM23" s="32"/>
      <c r="ON23" s="32"/>
      <c r="OO23" s="32"/>
      <c r="OP23" s="32"/>
      <c r="OQ23" s="32"/>
      <c r="OR23" s="32"/>
      <c r="OS23" s="32"/>
      <c r="OT23" s="32"/>
      <c r="OU23" s="32"/>
      <c r="OV23" s="32"/>
      <c r="OW23" s="32"/>
      <c r="OX23" s="32"/>
      <c r="OY23" s="32"/>
      <c r="OZ23" s="32"/>
      <c r="PA23" s="32"/>
      <c r="PB23" s="32"/>
      <c r="PC23" s="32"/>
      <c r="PD23" s="32"/>
      <c r="PE23" s="32"/>
      <c r="PF23" s="32"/>
      <c r="PG23" s="32"/>
      <c r="PH23" s="32"/>
      <c r="PI23" s="32"/>
      <c r="PJ23" s="32"/>
      <c r="PK23" s="32"/>
      <c r="PL23" s="32"/>
      <c r="PM23" s="32"/>
      <c r="PN23" s="32"/>
      <c r="PO23" s="32"/>
      <c r="PP23" s="32"/>
      <c r="PQ23" s="32"/>
      <c r="PR23" s="32"/>
      <c r="PS23" s="32"/>
      <c r="PT23" s="32"/>
      <c r="PU23" s="32"/>
      <c r="PV23" s="32"/>
      <c r="PW23" s="32"/>
      <c r="PX23" s="32"/>
      <c r="PY23" s="32"/>
      <c r="PZ23" s="32"/>
      <c r="QA23" s="32"/>
      <c r="QB23" s="32"/>
      <c r="QC23" s="32"/>
      <c r="QD23" s="32"/>
      <c r="QE23" s="32"/>
      <c r="QF23" s="32"/>
      <c r="QG23" s="32"/>
      <c r="QH23" s="32"/>
      <c r="QI23" s="32"/>
      <c r="QJ23" s="32"/>
      <c r="QK23" s="32"/>
      <c r="QL23" s="32"/>
      <c r="QM23" s="32"/>
      <c r="QN23" s="32"/>
      <c r="QO23" s="32"/>
      <c r="QP23" s="32"/>
      <c r="QQ23" s="32"/>
      <c r="QR23" s="32"/>
      <c r="QS23" s="32"/>
      <c r="QT23" s="32"/>
      <c r="QU23" s="32"/>
      <c r="QV23" s="32"/>
      <c r="QW23" s="32"/>
      <c r="QX23" s="32"/>
      <c r="QY23" s="32"/>
      <c r="QZ23" s="32"/>
      <c r="RA23" s="32"/>
      <c r="RB23" s="32"/>
      <c r="RC23" s="32"/>
      <c r="RD23" s="32"/>
      <c r="RE23" s="32"/>
      <c r="RF23" s="32"/>
      <c r="RG23" s="32"/>
      <c r="RH23" s="32"/>
      <c r="RI23" s="32"/>
      <c r="RJ23" s="32"/>
      <c r="RK23" s="32"/>
      <c r="RL23" s="32"/>
      <c r="RM23" s="32"/>
      <c r="RN23" s="32"/>
      <c r="RO23" s="32"/>
      <c r="RP23" s="32"/>
      <c r="RQ23" s="32"/>
      <c r="RR23" s="32"/>
      <c r="RS23" s="32"/>
      <c r="RT23" s="32"/>
      <c r="RU23" s="32"/>
      <c r="RV23" s="32"/>
      <c r="RW23" s="32"/>
      <c r="RX23" s="32"/>
      <c r="RY23" s="32"/>
      <c r="RZ23" s="32"/>
      <c r="SA23" s="32"/>
      <c r="SB23" s="32"/>
      <c r="SC23" s="32"/>
      <c r="SD23" s="32"/>
      <c r="SE23" s="32"/>
      <c r="SF23" s="32"/>
      <c r="SG23" s="32"/>
      <c r="SH23" s="32"/>
      <c r="SI23" s="32"/>
      <c r="SJ23" s="32"/>
      <c r="SK23" s="32"/>
      <c r="SL23" s="32"/>
      <c r="SM23" s="32"/>
      <c r="SN23" s="32"/>
      <c r="SO23" s="32"/>
      <c r="SP23" s="32"/>
      <c r="SQ23" s="32"/>
      <c r="SR23" s="32"/>
      <c r="SS23" s="32"/>
      <c r="ST23" s="32"/>
      <c r="SU23" s="32"/>
      <c r="SV23" s="32"/>
      <c r="SW23" s="32"/>
      <c r="SX23" s="32"/>
      <c r="SY23" s="32"/>
      <c r="SZ23" s="32"/>
      <c r="TA23" s="32"/>
      <c r="TB23" s="32"/>
      <c r="TC23" s="32"/>
      <c r="TD23" s="32"/>
      <c r="TE23" s="32"/>
      <c r="TF23" s="32"/>
      <c r="TG23" s="32"/>
      <c r="TH23" s="32"/>
      <c r="TI23" s="32"/>
      <c r="TJ23" s="32"/>
      <c r="TK23" s="32"/>
      <c r="TL23" s="32"/>
      <c r="TM23" s="32"/>
      <c r="TN23" s="32"/>
      <c r="TO23" s="32"/>
      <c r="TP23" s="32"/>
      <c r="TQ23" s="32"/>
      <c r="TR23" s="32"/>
      <c r="TS23" s="32"/>
      <c r="TT23" s="32"/>
      <c r="TU23" s="32"/>
      <c r="TV23" s="32"/>
      <c r="TW23" s="32"/>
      <c r="TX23" s="32"/>
      <c r="TY23" s="32"/>
      <c r="TZ23" s="32"/>
      <c r="UA23" s="32"/>
      <c r="UB23" s="32"/>
      <c r="UC23" s="32"/>
      <c r="UD23" s="32"/>
      <c r="UE23" s="32"/>
      <c r="UF23" s="32"/>
      <c r="UG23" s="32"/>
      <c r="UH23" s="32"/>
      <c r="UI23" s="32"/>
      <c r="UJ23" s="32"/>
      <c r="UK23" s="32"/>
      <c r="UL23" s="32"/>
      <c r="UM23" s="32"/>
      <c r="UN23" s="32"/>
      <c r="UO23" s="32"/>
      <c r="UP23" s="32"/>
      <c r="UQ23" s="32"/>
      <c r="UR23" s="32"/>
      <c r="US23" s="32"/>
      <c r="UT23" s="32"/>
      <c r="UU23" s="32"/>
      <c r="UV23" s="32"/>
      <c r="UW23" s="32"/>
      <c r="UX23" s="32"/>
      <c r="UY23" s="32"/>
      <c r="UZ23" s="32"/>
      <c r="VA23" s="32"/>
      <c r="VB23" s="32"/>
      <c r="VC23" s="32"/>
      <c r="VD23" s="32"/>
      <c r="VE23" s="32"/>
      <c r="VF23" s="32"/>
      <c r="VG23" s="32"/>
      <c r="VH23" s="32"/>
      <c r="VI23" s="32"/>
      <c r="VJ23" s="32"/>
      <c r="VK23" s="32"/>
      <c r="VL23" s="32"/>
      <c r="VM23" s="32"/>
      <c r="VN23" s="32"/>
      <c r="VO23" s="32"/>
      <c r="VP23" s="32"/>
      <c r="VQ23" s="32"/>
      <c r="VR23" s="32"/>
      <c r="VS23" s="32"/>
      <c r="VT23" s="32"/>
      <c r="VU23" s="32"/>
      <c r="VV23" s="32"/>
      <c r="VW23" s="32"/>
      <c r="VX23" s="32"/>
      <c r="VY23" s="32"/>
      <c r="VZ23" s="32"/>
      <c r="WA23" s="32"/>
      <c r="WB23" s="32"/>
      <c r="WC23" s="32"/>
      <c r="WD23" s="32"/>
      <c r="WE23" s="32"/>
      <c r="WF23" s="32"/>
      <c r="WG23" s="32"/>
      <c r="WH23" s="32"/>
      <c r="WI23" s="32"/>
      <c r="WJ23" s="32"/>
      <c r="WK23" s="32"/>
      <c r="WL23" s="32"/>
      <c r="WM23" s="32"/>
      <c r="WN23" s="32"/>
      <c r="WO23" s="32"/>
      <c r="WP23" s="32"/>
      <c r="WQ23" s="32"/>
      <c r="WR23" s="32"/>
      <c r="WS23" s="32"/>
      <c r="WT23" s="32"/>
      <c r="WU23" s="32"/>
      <c r="WV23" s="32"/>
      <c r="WW23" s="32"/>
      <c r="WX23" s="32"/>
      <c r="WY23" s="32"/>
      <c r="WZ23" s="32"/>
      <c r="XA23" s="32"/>
      <c r="XB23" s="32"/>
      <c r="XC23" s="32"/>
      <c r="XD23" s="32"/>
      <c r="XE23" s="32"/>
      <c r="XF23" s="32"/>
      <c r="XG23" s="32"/>
      <c r="XH23" s="32"/>
      <c r="XI23" s="32"/>
      <c r="XJ23" s="32"/>
      <c r="XK23" s="32"/>
      <c r="XL23" s="32"/>
      <c r="XM23" s="32"/>
      <c r="XN23" s="32"/>
      <c r="XO23" s="32"/>
      <c r="XP23" s="32"/>
      <c r="XQ23" s="32"/>
      <c r="XR23" s="32"/>
      <c r="XS23" s="32"/>
      <c r="XT23" s="32"/>
      <c r="XU23" s="32"/>
      <c r="XV23" s="32"/>
      <c r="XW23" s="32"/>
      <c r="XX23" s="32"/>
      <c r="XY23" s="32"/>
      <c r="XZ23" s="32"/>
      <c r="YA23" s="32"/>
      <c r="YB23" s="32"/>
      <c r="YC23" s="32"/>
      <c r="YD23" s="32"/>
      <c r="YE23" s="32"/>
      <c r="YF23" s="32"/>
      <c r="YG23" s="32"/>
      <c r="YH23" s="32"/>
      <c r="YI23" s="32"/>
      <c r="YJ23" s="32"/>
      <c r="YK23" s="32"/>
      <c r="YL23" s="32"/>
      <c r="YM23" s="32"/>
      <c r="YN23" s="32"/>
      <c r="YO23" s="32"/>
      <c r="YP23" s="32"/>
      <c r="YQ23" s="32"/>
      <c r="YR23" s="32"/>
      <c r="YS23" s="32"/>
      <c r="YT23" s="32"/>
      <c r="YU23" s="32"/>
      <c r="YV23" s="32"/>
      <c r="YW23" s="32"/>
      <c r="YX23" s="32"/>
      <c r="YY23" s="32"/>
      <c r="YZ23" s="32"/>
      <c r="ZA23" s="32"/>
      <c r="ZB23" s="32"/>
      <c r="ZC23" s="32"/>
      <c r="ZD23" s="32"/>
      <c r="ZE23" s="32"/>
      <c r="ZF23" s="32"/>
      <c r="ZG23" s="32"/>
      <c r="ZH23" s="32"/>
      <c r="ZI23" s="32"/>
      <c r="ZJ23" s="32"/>
      <c r="ZK23" s="32"/>
      <c r="ZL23" s="32"/>
      <c r="ZM23" s="32"/>
      <c r="ZN23" s="32"/>
      <c r="ZO23" s="32"/>
      <c r="ZP23" s="32"/>
      <c r="ZQ23" s="32"/>
      <c r="ZR23" s="32"/>
      <c r="ZS23" s="32"/>
      <c r="ZT23" s="32"/>
      <c r="ZU23" s="32"/>
      <c r="ZV23" s="32"/>
      <c r="ZW23" s="32"/>
      <c r="ZX23" s="32"/>
      <c r="ZY23" s="32"/>
      <c r="ZZ23" s="32"/>
      <c r="AAA23" s="32"/>
      <c r="AAB23" s="32"/>
      <c r="AAC23" s="32"/>
      <c r="AAD23" s="32"/>
      <c r="AAE23" s="32"/>
      <c r="AAF23" s="32"/>
      <c r="AAG23" s="32"/>
      <c r="AAH23" s="32"/>
      <c r="AAI23" s="32"/>
      <c r="AAJ23" s="32"/>
      <c r="AAK23" s="32"/>
      <c r="AAL23" s="32"/>
      <c r="AAM23" s="32"/>
      <c r="AAN23" s="32"/>
      <c r="AAO23" s="32"/>
      <c r="AAP23" s="32"/>
      <c r="AAQ23" s="32"/>
      <c r="AAR23" s="32"/>
      <c r="AAS23" s="32"/>
      <c r="AAT23" s="32"/>
      <c r="AAU23" s="32"/>
      <c r="AAV23" s="32"/>
      <c r="AAW23" s="32"/>
      <c r="AAX23" s="32"/>
      <c r="AAY23" s="32"/>
      <c r="AAZ23" s="32"/>
      <c r="ABA23" s="32"/>
      <c r="ABB23" s="32"/>
    </row>
    <row r="24" spans="1:730" s="33" customFormat="1" ht="13.5" customHeight="1" thickBot="1" x14ac:dyDescent="0.25">
      <c r="A24" s="1018"/>
      <c r="B24" s="92">
        <f>F9</f>
        <v>2025</v>
      </c>
      <c r="C24" s="70"/>
      <c r="D24" s="70"/>
      <c r="E24" s="73">
        <f>E10-E23</f>
        <v>0</v>
      </c>
      <c r="F24" s="292">
        <v>0</v>
      </c>
      <c r="G24" s="70"/>
      <c r="H24" s="70"/>
      <c r="I24" s="74"/>
      <c r="J24" s="70"/>
      <c r="K24" s="71">
        <f t="shared" si="1"/>
        <v>0</v>
      </c>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c r="BK24" s="32"/>
      <c r="BL24" s="32"/>
      <c r="BM24" s="32"/>
      <c r="BN24" s="32"/>
      <c r="BO24" s="32"/>
      <c r="BP24" s="32"/>
      <c r="BQ24" s="32"/>
      <c r="BR24" s="32"/>
      <c r="BS24" s="32"/>
      <c r="BT24" s="32"/>
      <c r="BU24" s="32"/>
      <c r="BV24" s="32"/>
      <c r="BW24" s="32"/>
      <c r="BX24" s="32"/>
      <c r="BY24" s="32"/>
      <c r="BZ24" s="32"/>
      <c r="CA24" s="32"/>
      <c r="CB24" s="32"/>
      <c r="CC24" s="32"/>
      <c r="CD24" s="32"/>
      <c r="CE24" s="32"/>
      <c r="CF24" s="32"/>
      <c r="CG24" s="32"/>
      <c r="CH24" s="32"/>
      <c r="CI24" s="32"/>
      <c r="CJ24" s="32"/>
      <c r="CK24" s="32"/>
      <c r="CL24" s="32"/>
      <c r="CM24" s="32"/>
      <c r="CN24" s="32"/>
      <c r="CO24" s="32"/>
      <c r="CP24" s="32"/>
      <c r="CQ24" s="32"/>
      <c r="CR24" s="32"/>
      <c r="CS24" s="32"/>
      <c r="CT24" s="32"/>
      <c r="CU24" s="32"/>
      <c r="CV24" s="32"/>
      <c r="CW24" s="32"/>
      <c r="CX24" s="32"/>
      <c r="CY24" s="32"/>
      <c r="CZ24" s="32"/>
      <c r="DA24" s="32"/>
      <c r="DB24" s="32"/>
      <c r="DC24" s="32"/>
      <c r="DD24" s="32"/>
      <c r="DE24" s="32"/>
      <c r="DF24" s="32"/>
      <c r="DG24" s="32"/>
      <c r="DH24" s="32"/>
      <c r="DI24" s="32"/>
      <c r="DJ24" s="32"/>
      <c r="DK24" s="32"/>
      <c r="DL24" s="32"/>
      <c r="DM24" s="32"/>
      <c r="DN24" s="32"/>
      <c r="DO24" s="32"/>
      <c r="DP24" s="32"/>
      <c r="DQ24" s="32"/>
      <c r="DR24" s="32"/>
      <c r="DS24" s="32"/>
      <c r="DT24" s="32"/>
      <c r="DU24" s="32"/>
      <c r="DV24" s="32"/>
      <c r="DW24" s="32"/>
      <c r="DX24" s="32"/>
      <c r="DY24" s="32"/>
      <c r="DZ24" s="32"/>
      <c r="EA24" s="32"/>
      <c r="EB24" s="32"/>
      <c r="EC24" s="32"/>
      <c r="ED24" s="32"/>
      <c r="EE24" s="32"/>
      <c r="EF24" s="32"/>
      <c r="EG24" s="32"/>
      <c r="EH24" s="32"/>
      <c r="EI24" s="32"/>
      <c r="EJ24" s="32"/>
      <c r="EK24" s="32"/>
      <c r="EL24" s="32"/>
      <c r="EM24" s="32"/>
      <c r="EN24" s="32"/>
      <c r="EO24" s="32"/>
      <c r="EP24" s="32"/>
      <c r="EQ24" s="32"/>
      <c r="ER24" s="32"/>
      <c r="ES24" s="32"/>
      <c r="ET24" s="32"/>
      <c r="EU24" s="32"/>
      <c r="EV24" s="32"/>
      <c r="EW24" s="32"/>
      <c r="EX24" s="32"/>
      <c r="EY24" s="32"/>
      <c r="EZ24" s="32"/>
      <c r="FA24" s="32"/>
      <c r="FB24" s="32"/>
      <c r="FC24" s="32"/>
      <c r="FD24" s="32"/>
      <c r="FE24" s="32"/>
      <c r="FF24" s="32"/>
      <c r="FG24" s="32"/>
      <c r="FH24" s="32"/>
      <c r="FI24" s="32"/>
      <c r="FJ24" s="32"/>
      <c r="FK24" s="32"/>
      <c r="FL24" s="32"/>
      <c r="FM24" s="32"/>
      <c r="FN24" s="32"/>
      <c r="FO24" s="32"/>
      <c r="FP24" s="32"/>
      <c r="FQ24" s="32"/>
      <c r="FR24" s="32"/>
      <c r="FS24" s="32"/>
      <c r="FT24" s="32"/>
      <c r="FU24" s="32"/>
      <c r="FV24" s="32"/>
      <c r="FW24" s="32"/>
      <c r="FX24" s="32"/>
      <c r="FY24" s="32"/>
      <c r="FZ24" s="32"/>
      <c r="GA24" s="32"/>
      <c r="GB24" s="32"/>
      <c r="GC24" s="32"/>
      <c r="GD24" s="32"/>
      <c r="GE24" s="32"/>
      <c r="GF24" s="32"/>
      <c r="GG24" s="32"/>
      <c r="GH24" s="32"/>
      <c r="GI24" s="32"/>
      <c r="GJ24" s="32"/>
      <c r="GK24" s="32"/>
      <c r="GL24" s="32"/>
      <c r="GM24" s="32"/>
      <c r="GN24" s="32"/>
      <c r="GO24" s="32"/>
      <c r="GP24" s="32"/>
      <c r="GQ24" s="32"/>
      <c r="GR24" s="32"/>
      <c r="GS24" s="32"/>
      <c r="GT24" s="32"/>
      <c r="GU24" s="32"/>
      <c r="GV24" s="32"/>
      <c r="GW24" s="32"/>
      <c r="GX24" s="32"/>
      <c r="GY24" s="32"/>
      <c r="GZ24" s="32"/>
      <c r="HA24" s="32"/>
      <c r="HB24" s="32"/>
      <c r="HC24" s="32"/>
      <c r="HD24" s="32"/>
      <c r="HE24" s="32"/>
      <c r="HF24" s="32"/>
      <c r="HG24" s="32"/>
      <c r="HH24" s="32"/>
      <c r="HI24" s="32"/>
      <c r="HJ24" s="32"/>
      <c r="HK24" s="32"/>
      <c r="HL24" s="32"/>
      <c r="HM24" s="32"/>
      <c r="HN24" s="32"/>
      <c r="HO24" s="32"/>
      <c r="HP24" s="32"/>
      <c r="HQ24" s="32"/>
      <c r="HR24" s="32"/>
      <c r="HS24" s="32"/>
      <c r="HT24" s="32"/>
      <c r="HU24" s="32"/>
      <c r="HV24" s="32"/>
      <c r="HW24" s="32"/>
      <c r="HX24" s="32"/>
      <c r="HY24" s="32"/>
      <c r="HZ24" s="32"/>
      <c r="IA24" s="32"/>
      <c r="IB24" s="32"/>
      <c r="IC24" s="32"/>
      <c r="ID24" s="32"/>
      <c r="IE24" s="32"/>
      <c r="IF24" s="32"/>
      <c r="IG24" s="32"/>
      <c r="IH24" s="32"/>
      <c r="II24" s="32"/>
      <c r="IJ24" s="32"/>
      <c r="IK24" s="32"/>
      <c r="IL24" s="32"/>
      <c r="IM24" s="32"/>
      <c r="IN24" s="32"/>
      <c r="IO24" s="32"/>
      <c r="IP24" s="32"/>
      <c r="IQ24" s="32"/>
      <c r="IR24" s="32"/>
      <c r="IS24" s="32"/>
      <c r="IT24" s="32"/>
      <c r="IU24" s="32"/>
      <c r="IV24" s="32"/>
      <c r="IW24" s="32"/>
      <c r="IX24" s="32"/>
      <c r="IY24" s="32"/>
      <c r="IZ24" s="32"/>
      <c r="JA24" s="32"/>
      <c r="JB24" s="32"/>
      <c r="JC24" s="32"/>
      <c r="JD24" s="32"/>
      <c r="JE24" s="32"/>
      <c r="JF24" s="32"/>
      <c r="JG24" s="32"/>
      <c r="JH24" s="32"/>
      <c r="JI24" s="32"/>
      <c r="JJ24" s="32"/>
      <c r="JK24" s="32"/>
      <c r="JL24" s="32"/>
      <c r="JM24" s="32"/>
      <c r="JN24" s="32"/>
      <c r="JO24" s="32"/>
      <c r="JP24" s="32"/>
      <c r="JQ24" s="32"/>
      <c r="JR24" s="32"/>
      <c r="JS24" s="32"/>
      <c r="JT24" s="32"/>
      <c r="JU24" s="32"/>
      <c r="JV24" s="32"/>
      <c r="JW24" s="32"/>
      <c r="JX24" s="32"/>
      <c r="JY24" s="32"/>
      <c r="JZ24" s="32"/>
      <c r="KA24" s="32"/>
      <c r="KB24" s="32"/>
      <c r="KC24" s="32"/>
      <c r="KD24" s="32"/>
      <c r="KE24" s="32"/>
      <c r="KF24" s="32"/>
      <c r="KG24" s="32"/>
      <c r="KH24" s="32"/>
      <c r="KI24" s="32"/>
      <c r="KJ24" s="32"/>
      <c r="KK24" s="32"/>
      <c r="KL24" s="32"/>
      <c r="KM24" s="32"/>
      <c r="KN24" s="32"/>
      <c r="KO24" s="32"/>
      <c r="KP24" s="32"/>
      <c r="KQ24" s="32"/>
      <c r="KR24" s="32"/>
      <c r="KS24" s="32"/>
      <c r="KT24" s="32"/>
      <c r="KU24" s="32"/>
      <c r="KV24" s="32"/>
      <c r="KW24" s="32"/>
      <c r="KX24" s="32"/>
      <c r="KY24" s="32"/>
      <c r="KZ24" s="32"/>
      <c r="LA24" s="32"/>
      <c r="LB24" s="32"/>
      <c r="LC24" s="32"/>
      <c r="LD24" s="32"/>
      <c r="LE24" s="32"/>
      <c r="LF24" s="32"/>
      <c r="LG24" s="32"/>
      <c r="LH24" s="32"/>
      <c r="LI24" s="32"/>
      <c r="LJ24" s="32"/>
      <c r="LK24" s="32"/>
      <c r="LL24" s="32"/>
      <c r="LM24" s="32"/>
      <c r="LN24" s="32"/>
      <c r="LO24" s="32"/>
      <c r="LP24" s="32"/>
      <c r="LQ24" s="32"/>
      <c r="LR24" s="32"/>
      <c r="LS24" s="32"/>
      <c r="LT24" s="32"/>
      <c r="LU24" s="32"/>
      <c r="LV24" s="32"/>
      <c r="LW24" s="32"/>
      <c r="LX24" s="32"/>
      <c r="LY24" s="32"/>
      <c r="LZ24" s="32"/>
      <c r="MA24" s="32"/>
      <c r="MB24" s="32"/>
      <c r="MC24" s="32"/>
      <c r="MD24" s="32"/>
      <c r="ME24" s="32"/>
      <c r="MF24" s="32"/>
      <c r="MG24" s="32"/>
      <c r="MH24" s="32"/>
      <c r="MI24" s="32"/>
      <c r="MJ24" s="32"/>
      <c r="MK24" s="32"/>
      <c r="ML24" s="32"/>
      <c r="MM24" s="32"/>
      <c r="MN24" s="32"/>
      <c r="MO24" s="32"/>
      <c r="MP24" s="32"/>
      <c r="MQ24" s="32"/>
      <c r="MR24" s="32"/>
      <c r="MS24" s="32"/>
      <c r="MT24" s="32"/>
      <c r="MU24" s="32"/>
      <c r="MV24" s="32"/>
      <c r="MW24" s="32"/>
      <c r="MX24" s="32"/>
      <c r="MY24" s="32"/>
      <c r="MZ24" s="32"/>
      <c r="NA24" s="32"/>
      <c r="NB24" s="32"/>
      <c r="NC24" s="32"/>
      <c r="ND24" s="32"/>
      <c r="NE24" s="32"/>
      <c r="NF24" s="32"/>
      <c r="NG24" s="32"/>
      <c r="NH24" s="32"/>
      <c r="NI24" s="32"/>
      <c r="NJ24" s="32"/>
      <c r="NK24" s="32"/>
      <c r="NL24" s="32"/>
      <c r="NM24" s="32"/>
      <c r="NN24" s="32"/>
      <c r="NO24" s="32"/>
      <c r="NP24" s="32"/>
      <c r="NQ24" s="32"/>
      <c r="NR24" s="32"/>
      <c r="NS24" s="32"/>
      <c r="NT24" s="32"/>
      <c r="NU24" s="32"/>
      <c r="NV24" s="32"/>
      <c r="NW24" s="32"/>
      <c r="NX24" s="32"/>
      <c r="NY24" s="32"/>
      <c r="NZ24" s="32"/>
      <c r="OA24" s="32"/>
      <c r="OB24" s="32"/>
      <c r="OC24" s="32"/>
      <c r="OD24" s="32"/>
      <c r="OE24" s="32"/>
      <c r="OF24" s="32"/>
      <c r="OG24" s="32"/>
      <c r="OH24" s="32"/>
      <c r="OI24" s="32"/>
      <c r="OJ24" s="32"/>
      <c r="OK24" s="32"/>
      <c r="OL24" s="32"/>
      <c r="OM24" s="32"/>
      <c r="ON24" s="32"/>
      <c r="OO24" s="32"/>
      <c r="OP24" s="32"/>
      <c r="OQ24" s="32"/>
      <c r="OR24" s="32"/>
      <c r="OS24" s="32"/>
      <c r="OT24" s="32"/>
      <c r="OU24" s="32"/>
      <c r="OV24" s="32"/>
      <c r="OW24" s="32"/>
      <c r="OX24" s="32"/>
      <c r="OY24" s="32"/>
      <c r="OZ24" s="32"/>
      <c r="PA24" s="32"/>
      <c r="PB24" s="32"/>
      <c r="PC24" s="32"/>
      <c r="PD24" s="32"/>
      <c r="PE24" s="32"/>
      <c r="PF24" s="32"/>
      <c r="PG24" s="32"/>
      <c r="PH24" s="32"/>
      <c r="PI24" s="32"/>
      <c r="PJ24" s="32"/>
      <c r="PK24" s="32"/>
      <c r="PL24" s="32"/>
      <c r="PM24" s="32"/>
      <c r="PN24" s="32"/>
      <c r="PO24" s="32"/>
      <c r="PP24" s="32"/>
      <c r="PQ24" s="32"/>
      <c r="PR24" s="32"/>
      <c r="PS24" s="32"/>
      <c r="PT24" s="32"/>
      <c r="PU24" s="32"/>
      <c r="PV24" s="32"/>
      <c r="PW24" s="32"/>
      <c r="PX24" s="32"/>
      <c r="PY24" s="32"/>
      <c r="PZ24" s="32"/>
      <c r="QA24" s="32"/>
      <c r="QB24" s="32"/>
      <c r="QC24" s="32"/>
      <c r="QD24" s="32"/>
      <c r="QE24" s="32"/>
      <c r="QF24" s="32"/>
      <c r="QG24" s="32"/>
      <c r="QH24" s="32"/>
      <c r="QI24" s="32"/>
      <c r="QJ24" s="32"/>
      <c r="QK24" s="32"/>
      <c r="QL24" s="32"/>
      <c r="QM24" s="32"/>
      <c r="QN24" s="32"/>
      <c r="QO24" s="32"/>
      <c r="QP24" s="32"/>
      <c r="QQ24" s="32"/>
      <c r="QR24" s="32"/>
      <c r="QS24" s="32"/>
      <c r="QT24" s="32"/>
      <c r="QU24" s="32"/>
      <c r="QV24" s="32"/>
      <c r="QW24" s="32"/>
      <c r="QX24" s="32"/>
      <c r="QY24" s="32"/>
      <c r="QZ24" s="32"/>
      <c r="RA24" s="32"/>
      <c r="RB24" s="32"/>
      <c r="RC24" s="32"/>
      <c r="RD24" s="32"/>
      <c r="RE24" s="32"/>
      <c r="RF24" s="32"/>
      <c r="RG24" s="32"/>
      <c r="RH24" s="32"/>
      <c r="RI24" s="32"/>
      <c r="RJ24" s="32"/>
      <c r="RK24" s="32"/>
      <c r="RL24" s="32"/>
      <c r="RM24" s="32"/>
      <c r="RN24" s="32"/>
      <c r="RO24" s="32"/>
      <c r="RP24" s="32"/>
      <c r="RQ24" s="32"/>
      <c r="RR24" s="32"/>
      <c r="RS24" s="32"/>
      <c r="RT24" s="32"/>
      <c r="RU24" s="32"/>
      <c r="RV24" s="32"/>
      <c r="RW24" s="32"/>
      <c r="RX24" s="32"/>
      <c r="RY24" s="32"/>
      <c r="RZ24" s="32"/>
      <c r="SA24" s="32"/>
      <c r="SB24" s="32"/>
      <c r="SC24" s="32"/>
      <c r="SD24" s="32"/>
      <c r="SE24" s="32"/>
      <c r="SF24" s="32"/>
      <c r="SG24" s="32"/>
      <c r="SH24" s="32"/>
      <c r="SI24" s="32"/>
      <c r="SJ24" s="32"/>
      <c r="SK24" s="32"/>
      <c r="SL24" s="32"/>
      <c r="SM24" s="32"/>
      <c r="SN24" s="32"/>
      <c r="SO24" s="32"/>
      <c r="SP24" s="32"/>
      <c r="SQ24" s="32"/>
      <c r="SR24" s="32"/>
      <c r="SS24" s="32"/>
      <c r="ST24" s="32"/>
      <c r="SU24" s="32"/>
      <c r="SV24" s="32"/>
      <c r="SW24" s="32"/>
      <c r="SX24" s="32"/>
      <c r="SY24" s="32"/>
      <c r="SZ24" s="32"/>
      <c r="TA24" s="32"/>
      <c r="TB24" s="32"/>
      <c r="TC24" s="32"/>
      <c r="TD24" s="32"/>
      <c r="TE24" s="32"/>
      <c r="TF24" s="32"/>
      <c r="TG24" s="32"/>
      <c r="TH24" s="32"/>
      <c r="TI24" s="32"/>
      <c r="TJ24" s="32"/>
      <c r="TK24" s="32"/>
      <c r="TL24" s="32"/>
      <c r="TM24" s="32"/>
      <c r="TN24" s="32"/>
      <c r="TO24" s="32"/>
      <c r="TP24" s="32"/>
      <c r="TQ24" s="32"/>
      <c r="TR24" s="32"/>
      <c r="TS24" s="32"/>
      <c r="TT24" s="32"/>
      <c r="TU24" s="32"/>
      <c r="TV24" s="32"/>
      <c r="TW24" s="32"/>
      <c r="TX24" s="32"/>
      <c r="TY24" s="32"/>
      <c r="TZ24" s="32"/>
      <c r="UA24" s="32"/>
      <c r="UB24" s="32"/>
      <c r="UC24" s="32"/>
      <c r="UD24" s="32"/>
      <c r="UE24" s="32"/>
      <c r="UF24" s="32"/>
      <c r="UG24" s="32"/>
      <c r="UH24" s="32"/>
      <c r="UI24" s="32"/>
      <c r="UJ24" s="32"/>
      <c r="UK24" s="32"/>
      <c r="UL24" s="32"/>
      <c r="UM24" s="32"/>
      <c r="UN24" s="32"/>
      <c r="UO24" s="32"/>
      <c r="UP24" s="32"/>
      <c r="UQ24" s="32"/>
      <c r="UR24" s="32"/>
      <c r="US24" s="32"/>
      <c r="UT24" s="32"/>
      <c r="UU24" s="32"/>
      <c r="UV24" s="32"/>
      <c r="UW24" s="32"/>
      <c r="UX24" s="32"/>
      <c r="UY24" s="32"/>
      <c r="UZ24" s="32"/>
      <c r="VA24" s="32"/>
      <c r="VB24" s="32"/>
      <c r="VC24" s="32"/>
      <c r="VD24" s="32"/>
      <c r="VE24" s="32"/>
      <c r="VF24" s="32"/>
      <c r="VG24" s="32"/>
      <c r="VH24" s="32"/>
      <c r="VI24" s="32"/>
      <c r="VJ24" s="32"/>
      <c r="VK24" s="32"/>
      <c r="VL24" s="32"/>
      <c r="VM24" s="32"/>
      <c r="VN24" s="32"/>
      <c r="VO24" s="32"/>
      <c r="VP24" s="32"/>
      <c r="VQ24" s="32"/>
      <c r="VR24" s="32"/>
      <c r="VS24" s="32"/>
      <c r="VT24" s="32"/>
      <c r="VU24" s="32"/>
      <c r="VV24" s="32"/>
      <c r="VW24" s="32"/>
      <c r="VX24" s="32"/>
      <c r="VY24" s="32"/>
      <c r="VZ24" s="32"/>
      <c r="WA24" s="32"/>
      <c r="WB24" s="32"/>
      <c r="WC24" s="32"/>
      <c r="WD24" s="32"/>
      <c r="WE24" s="32"/>
      <c r="WF24" s="32"/>
      <c r="WG24" s="32"/>
      <c r="WH24" s="32"/>
      <c r="WI24" s="32"/>
      <c r="WJ24" s="32"/>
      <c r="WK24" s="32"/>
      <c r="WL24" s="32"/>
      <c r="WM24" s="32"/>
      <c r="WN24" s="32"/>
      <c r="WO24" s="32"/>
      <c r="WP24" s="32"/>
      <c r="WQ24" s="32"/>
      <c r="WR24" s="32"/>
      <c r="WS24" s="32"/>
      <c r="WT24" s="32"/>
      <c r="WU24" s="32"/>
      <c r="WV24" s="32"/>
      <c r="WW24" s="32"/>
      <c r="WX24" s="32"/>
      <c r="WY24" s="32"/>
      <c r="WZ24" s="32"/>
      <c r="XA24" s="32"/>
      <c r="XB24" s="32"/>
      <c r="XC24" s="32"/>
      <c r="XD24" s="32"/>
      <c r="XE24" s="32"/>
      <c r="XF24" s="32"/>
      <c r="XG24" s="32"/>
      <c r="XH24" s="32"/>
      <c r="XI24" s="32"/>
      <c r="XJ24" s="32"/>
      <c r="XK24" s="32"/>
      <c r="XL24" s="32"/>
      <c r="XM24" s="32"/>
      <c r="XN24" s="32"/>
      <c r="XO24" s="32"/>
      <c r="XP24" s="32"/>
      <c r="XQ24" s="32"/>
      <c r="XR24" s="32"/>
      <c r="XS24" s="32"/>
      <c r="XT24" s="32"/>
      <c r="XU24" s="32"/>
      <c r="XV24" s="32"/>
      <c r="XW24" s="32"/>
      <c r="XX24" s="32"/>
      <c r="XY24" s="32"/>
      <c r="XZ24" s="32"/>
      <c r="YA24" s="32"/>
      <c r="YB24" s="32"/>
      <c r="YC24" s="32"/>
      <c r="YD24" s="32"/>
      <c r="YE24" s="32"/>
      <c r="YF24" s="32"/>
      <c r="YG24" s="32"/>
      <c r="YH24" s="32"/>
      <c r="YI24" s="32"/>
      <c r="YJ24" s="32"/>
      <c r="YK24" s="32"/>
      <c r="YL24" s="32"/>
      <c r="YM24" s="32"/>
      <c r="YN24" s="32"/>
      <c r="YO24" s="32"/>
      <c r="YP24" s="32"/>
      <c r="YQ24" s="32"/>
      <c r="YR24" s="32"/>
      <c r="YS24" s="32"/>
      <c r="YT24" s="32"/>
      <c r="YU24" s="32"/>
      <c r="YV24" s="32"/>
      <c r="YW24" s="32"/>
      <c r="YX24" s="32"/>
      <c r="YY24" s="32"/>
      <c r="YZ24" s="32"/>
      <c r="ZA24" s="32"/>
      <c r="ZB24" s="32"/>
      <c r="ZC24" s="32"/>
      <c r="ZD24" s="32"/>
      <c r="ZE24" s="32"/>
      <c r="ZF24" s="32"/>
      <c r="ZG24" s="32"/>
      <c r="ZH24" s="32"/>
      <c r="ZI24" s="32"/>
      <c r="ZJ24" s="32"/>
      <c r="ZK24" s="32"/>
      <c r="ZL24" s="32"/>
      <c r="ZM24" s="32"/>
      <c r="ZN24" s="32"/>
      <c r="ZO24" s="32"/>
      <c r="ZP24" s="32"/>
      <c r="ZQ24" s="32"/>
      <c r="ZR24" s="32"/>
      <c r="ZS24" s="32"/>
      <c r="ZT24" s="32"/>
      <c r="ZU24" s="32"/>
      <c r="ZV24" s="32"/>
      <c r="ZW24" s="32"/>
      <c r="ZX24" s="32"/>
      <c r="ZY24" s="32"/>
      <c r="ZZ24" s="32"/>
      <c r="AAA24" s="32"/>
      <c r="AAB24" s="32"/>
      <c r="AAC24" s="32"/>
      <c r="AAD24" s="32"/>
      <c r="AAE24" s="32"/>
      <c r="AAF24" s="32"/>
      <c r="AAG24" s="32"/>
      <c r="AAH24" s="32"/>
      <c r="AAI24" s="32"/>
      <c r="AAJ24" s="32"/>
      <c r="AAK24" s="32"/>
      <c r="AAL24" s="32"/>
      <c r="AAM24" s="32"/>
      <c r="AAN24" s="32"/>
      <c r="AAO24" s="32"/>
      <c r="AAP24" s="32"/>
      <c r="AAQ24" s="32"/>
      <c r="AAR24" s="32"/>
      <c r="AAS24" s="32"/>
      <c r="AAT24" s="32"/>
      <c r="AAU24" s="32"/>
      <c r="AAV24" s="32"/>
      <c r="AAW24" s="32"/>
      <c r="AAX24" s="32"/>
      <c r="AAY24" s="32"/>
      <c r="AAZ24" s="32"/>
      <c r="ABA24" s="32"/>
      <c r="ABB24" s="32"/>
    </row>
    <row r="25" spans="1:730" s="33" customFormat="1" ht="13.5" customHeight="1" thickBot="1" x14ac:dyDescent="0.25">
      <c r="A25" s="1018"/>
      <c r="B25" s="92">
        <f>+G9</f>
        <v>2026</v>
      </c>
      <c r="C25" s="70"/>
      <c r="D25" s="70"/>
      <c r="E25" s="76"/>
      <c r="F25" s="73">
        <f>F$10-F24</f>
        <v>0</v>
      </c>
      <c r="G25" s="292">
        <v>0</v>
      </c>
      <c r="H25" s="70"/>
      <c r="I25" s="74"/>
      <c r="J25" s="70"/>
      <c r="K25" s="71">
        <f t="shared" si="1"/>
        <v>0</v>
      </c>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2"/>
      <c r="BM25" s="32"/>
      <c r="BN25" s="32"/>
      <c r="BO25" s="32"/>
      <c r="BP25" s="32"/>
      <c r="BQ25" s="32"/>
      <c r="BR25" s="32"/>
      <c r="BS25" s="32"/>
      <c r="BT25" s="32"/>
      <c r="BU25" s="32"/>
      <c r="BV25" s="32"/>
      <c r="BW25" s="32"/>
      <c r="BX25" s="32"/>
      <c r="BY25" s="32"/>
      <c r="BZ25" s="32"/>
      <c r="CA25" s="32"/>
      <c r="CB25" s="32"/>
      <c r="CC25" s="32"/>
      <c r="CD25" s="32"/>
      <c r="CE25" s="32"/>
      <c r="CF25" s="32"/>
      <c r="CG25" s="32"/>
      <c r="CH25" s="32"/>
      <c r="CI25" s="32"/>
      <c r="CJ25" s="32"/>
      <c r="CK25" s="32"/>
      <c r="CL25" s="32"/>
      <c r="CM25" s="32"/>
      <c r="CN25" s="32"/>
      <c r="CO25" s="32"/>
      <c r="CP25" s="32"/>
      <c r="CQ25" s="32"/>
      <c r="CR25" s="32"/>
      <c r="CS25" s="32"/>
      <c r="CT25" s="32"/>
      <c r="CU25" s="32"/>
      <c r="CV25" s="32"/>
      <c r="CW25" s="32"/>
      <c r="CX25" s="32"/>
      <c r="CY25" s="32"/>
      <c r="CZ25" s="32"/>
      <c r="DA25" s="32"/>
      <c r="DB25" s="32"/>
      <c r="DC25" s="32"/>
      <c r="DD25" s="32"/>
      <c r="DE25" s="32"/>
      <c r="DF25" s="32"/>
      <c r="DG25" s="32"/>
      <c r="DH25" s="32"/>
      <c r="DI25" s="32"/>
      <c r="DJ25" s="32"/>
      <c r="DK25" s="32"/>
      <c r="DL25" s="32"/>
      <c r="DM25" s="32"/>
      <c r="DN25" s="32"/>
      <c r="DO25" s="32"/>
      <c r="DP25" s="32"/>
      <c r="DQ25" s="32"/>
      <c r="DR25" s="32"/>
      <c r="DS25" s="32"/>
      <c r="DT25" s="32"/>
      <c r="DU25" s="32"/>
      <c r="DV25" s="32"/>
      <c r="DW25" s="32"/>
      <c r="DX25" s="32"/>
      <c r="DY25" s="32"/>
      <c r="DZ25" s="32"/>
      <c r="EA25" s="32"/>
      <c r="EB25" s="32"/>
      <c r="EC25" s="32"/>
      <c r="ED25" s="32"/>
      <c r="EE25" s="32"/>
      <c r="EF25" s="32"/>
      <c r="EG25" s="32"/>
      <c r="EH25" s="32"/>
      <c r="EI25" s="32"/>
      <c r="EJ25" s="32"/>
      <c r="EK25" s="32"/>
      <c r="EL25" s="32"/>
      <c r="EM25" s="32"/>
      <c r="EN25" s="32"/>
      <c r="EO25" s="32"/>
      <c r="EP25" s="32"/>
      <c r="EQ25" s="32"/>
      <c r="ER25" s="32"/>
      <c r="ES25" s="32"/>
      <c r="ET25" s="32"/>
      <c r="EU25" s="32"/>
      <c r="EV25" s="32"/>
      <c r="EW25" s="32"/>
      <c r="EX25" s="32"/>
      <c r="EY25" s="32"/>
      <c r="EZ25" s="32"/>
      <c r="FA25" s="32"/>
      <c r="FB25" s="32"/>
      <c r="FC25" s="32"/>
      <c r="FD25" s="32"/>
      <c r="FE25" s="32"/>
      <c r="FF25" s="32"/>
      <c r="FG25" s="32"/>
      <c r="FH25" s="32"/>
      <c r="FI25" s="32"/>
      <c r="FJ25" s="32"/>
      <c r="FK25" s="32"/>
      <c r="FL25" s="32"/>
      <c r="FM25" s="32"/>
      <c r="FN25" s="32"/>
      <c r="FO25" s="32"/>
      <c r="FP25" s="32"/>
      <c r="FQ25" s="32"/>
      <c r="FR25" s="32"/>
      <c r="FS25" s="32"/>
      <c r="FT25" s="32"/>
      <c r="FU25" s="32"/>
      <c r="FV25" s="32"/>
      <c r="FW25" s="32"/>
      <c r="FX25" s="32"/>
      <c r="FY25" s="32"/>
      <c r="FZ25" s="32"/>
      <c r="GA25" s="32"/>
      <c r="GB25" s="32"/>
      <c r="GC25" s="32"/>
      <c r="GD25" s="32"/>
      <c r="GE25" s="32"/>
      <c r="GF25" s="32"/>
      <c r="GG25" s="32"/>
      <c r="GH25" s="32"/>
      <c r="GI25" s="32"/>
      <c r="GJ25" s="32"/>
      <c r="GK25" s="32"/>
      <c r="GL25" s="32"/>
      <c r="GM25" s="32"/>
      <c r="GN25" s="32"/>
      <c r="GO25" s="32"/>
      <c r="GP25" s="32"/>
      <c r="GQ25" s="32"/>
      <c r="GR25" s="32"/>
      <c r="GS25" s="32"/>
      <c r="GT25" s="32"/>
      <c r="GU25" s="32"/>
      <c r="GV25" s="32"/>
      <c r="GW25" s="32"/>
      <c r="GX25" s="32"/>
      <c r="GY25" s="32"/>
      <c r="GZ25" s="32"/>
      <c r="HA25" s="32"/>
      <c r="HB25" s="32"/>
      <c r="HC25" s="32"/>
      <c r="HD25" s="32"/>
      <c r="HE25" s="32"/>
      <c r="HF25" s="32"/>
      <c r="HG25" s="32"/>
      <c r="HH25" s="32"/>
      <c r="HI25" s="32"/>
      <c r="HJ25" s="32"/>
      <c r="HK25" s="32"/>
      <c r="HL25" s="32"/>
      <c r="HM25" s="32"/>
      <c r="HN25" s="32"/>
      <c r="HO25" s="32"/>
      <c r="HP25" s="32"/>
      <c r="HQ25" s="32"/>
      <c r="HR25" s="32"/>
      <c r="HS25" s="32"/>
      <c r="HT25" s="32"/>
      <c r="HU25" s="32"/>
      <c r="HV25" s="32"/>
      <c r="HW25" s="32"/>
      <c r="HX25" s="32"/>
      <c r="HY25" s="32"/>
      <c r="HZ25" s="32"/>
      <c r="IA25" s="32"/>
      <c r="IB25" s="32"/>
      <c r="IC25" s="32"/>
      <c r="ID25" s="32"/>
      <c r="IE25" s="32"/>
      <c r="IF25" s="32"/>
      <c r="IG25" s="32"/>
      <c r="IH25" s="32"/>
      <c r="II25" s="32"/>
      <c r="IJ25" s="32"/>
      <c r="IK25" s="32"/>
      <c r="IL25" s="32"/>
      <c r="IM25" s="32"/>
      <c r="IN25" s="32"/>
      <c r="IO25" s="32"/>
      <c r="IP25" s="32"/>
      <c r="IQ25" s="32"/>
      <c r="IR25" s="32"/>
      <c r="IS25" s="32"/>
      <c r="IT25" s="32"/>
      <c r="IU25" s="32"/>
      <c r="IV25" s="32"/>
      <c r="IW25" s="32"/>
      <c r="IX25" s="32"/>
      <c r="IY25" s="32"/>
      <c r="IZ25" s="32"/>
      <c r="JA25" s="32"/>
      <c r="JB25" s="32"/>
      <c r="JC25" s="32"/>
      <c r="JD25" s="32"/>
      <c r="JE25" s="32"/>
      <c r="JF25" s="32"/>
      <c r="JG25" s="32"/>
      <c r="JH25" s="32"/>
      <c r="JI25" s="32"/>
      <c r="JJ25" s="32"/>
      <c r="JK25" s="32"/>
      <c r="JL25" s="32"/>
      <c r="JM25" s="32"/>
      <c r="JN25" s="32"/>
      <c r="JO25" s="32"/>
      <c r="JP25" s="32"/>
      <c r="JQ25" s="32"/>
      <c r="JR25" s="32"/>
      <c r="JS25" s="32"/>
      <c r="JT25" s="32"/>
      <c r="JU25" s="32"/>
      <c r="JV25" s="32"/>
      <c r="JW25" s="32"/>
      <c r="JX25" s="32"/>
      <c r="JY25" s="32"/>
      <c r="JZ25" s="32"/>
      <c r="KA25" s="32"/>
      <c r="KB25" s="32"/>
      <c r="KC25" s="32"/>
      <c r="KD25" s="32"/>
      <c r="KE25" s="32"/>
      <c r="KF25" s="32"/>
      <c r="KG25" s="32"/>
      <c r="KH25" s="32"/>
      <c r="KI25" s="32"/>
      <c r="KJ25" s="32"/>
      <c r="KK25" s="32"/>
      <c r="KL25" s="32"/>
      <c r="KM25" s="32"/>
      <c r="KN25" s="32"/>
      <c r="KO25" s="32"/>
      <c r="KP25" s="32"/>
      <c r="KQ25" s="32"/>
      <c r="KR25" s="32"/>
      <c r="KS25" s="32"/>
      <c r="KT25" s="32"/>
      <c r="KU25" s="32"/>
      <c r="KV25" s="32"/>
      <c r="KW25" s="32"/>
      <c r="KX25" s="32"/>
      <c r="KY25" s="32"/>
      <c r="KZ25" s="32"/>
      <c r="LA25" s="32"/>
      <c r="LB25" s="32"/>
      <c r="LC25" s="32"/>
      <c r="LD25" s="32"/>
      <c r="LE25" s="32"/>
      <c r="LF25" s="32"/>
      <c r="LG25" s="32"/>
      <c r="LH25" s="32"/>
      <c r="LI25" s="32"/>
      <c r="LJ25" s="32"/>
      <c r="LK25" s="32"/>
      <c r="LL25" s="32"/>
      <c r="LM25" s="32"/>
      <c r="LN25" s="32"/>
      <c r="LO25" s="32"/>
      <c r="LP25" s="32"/>
      <c r="LQ25" s="32"/>
      <c r="LR25" s="32"/>
      <c r="LS25" s="32"/>
      <c r="LT25" s="32"/>
      <c r="LU25" s="32"/>
      <c r="LV25" s="32"/>
      <c r="LW25" s="32"/>
      <c r="LX25" s="32"/>
      <c r="LY25" s="32"/>
      <c r="LZ25" s="32"/>
      <c r="MA25" s="32"/>
      <c r="MB25" s="32"/>
      <c r="MC25" s="32"/>
      <c r="MD25" s="32"/>
      <c r="ME25" s="32"/>
      <c r="MF25" s="32"/>
      <c r="MG25" s="32"/>
      <c r="MH25" s="32"/>
      <c r="MI25" s="32"/>
      <c r="MJ25" s="32"/>
      <c r="MK25" s="32"/>
      <c r="ML25" s="32"/>
      <c r="MM25" s="32"/>
      <c r="MN25" s="32"/>
      <c r="MO25" s="32"/>
      <c r="MP25" s="32"/>
      <c r="MQ25" s="32"/>
      <c r="MR25" s="32"/>
      <c r="MS25" s="32"/>
      <c r="MT25" s="32"/>
      <c r="MU25" s="32"/>
      <c r="MV25" s="32"/>
      <c r="MW25" s="32"/>
      <c r="MX25" s="32"/>
      <c r="MY25" s="32"/>
      <c r="MZ25" s="32"/>
      <c r="NA25" s="32"/>
      <c r="NB25" s="32"/>
      <c r="NC25" s="32"/>
      <c r="ND25" s="32"/>
      <c r="NE25" s="32"/>
      <c r="NF25" s="32"/>
      <c r="NG25" s="32"/>
      <c r="NH25" s="32"/>
      <c r="NI25" s="32"/>
      <c r="NJ25" s="32"/>
      <c r="NK25" s="32"/>
      <c r="NL25" s="32"/>
      <c r="NM25" s="32"/>
      <c r="NN25" s="32"/>
      <c r="NO25" s="32"/>
      <c r="NP25" s="32"/>
      <c r="NQ25" s="32"/>
      <c r="NR25" s="32"/>
      <c r="NS25" s="32"/>
      <c r="NT25" s="32"/>
      <c r="NU25" s="32"/>
      <c r="NV25" s="32"/>
      <c r="NW25" s="32"/>
      <c r="NX25" s="32"/>
      <c r="NY25" s="32"/>
      <c r="NZ25" s="32"/>
      <c r="OA25" s="32"/>
      <c r="OB25" s="32"/>
      <c r="OC25" s="32"/>
      <c r="OD25" s="32"/>
      <c r="OE25" s="32"/>
      <c r="OF25" s="32"/>
      <c r="OG25" s="32"/>
      <c r="OH25" s="32"/>
      <c r="OI25" s="32"/>
      <c r="OJ25" s="32"/>
      <c r="OK25" s="32"/>
      <c r="OL25" s="32"/>
      <c r="OM25" s="32"/>
      <c r="ON25" s="32"/>
      <c r="OO25" s="32"/>
      <c r="OP25" s="32"/>
      <c r="OQ25" s="32"/>
      <c r="OR25" s="32"/>
      <c r="OS25" s="32"/>
      <c r="OT25" s="32"/>
      <c r="OU25" s="32"/>
      <c r="OV25" s="32"/>
      <c r="OW25" s="32"/>
      <c r="OX25" s="32"/>
      <c r="OY25" s="32"/>
      <c r="OZ25" s="32"/>
      <c r="PA25" s="32"/>
      <c r="PB25" s="32"/>
      <c r="PC25" s="32"/>
      <c r="PD25" s="32"/>
      <c r="PE25" s="32"/>
      <c r="PF25" s="32"/>
      <c r="PG25" s="32"/>
      <c r="PH25" s="32"/>
      <c r="PI25" s="32"/>
      <c r="PJ25" s="32"/>
      <c r="PK25" s="32"/>
      <c r="PL25" s="32"/>
      <c r="PM25" s="32"/>
      <c r="PN25" s="32"/>
      <c r="PO25" s="32"/>
      <c r="PP25" s="32"/>
      <c r="PQ25" s="32"/>
      <c r="PR25" s="32"/>
      <c r="PS25" s="32"/>
      <c r="PT25" s="32"/>
      <c r="PU25" s="32"/>
      <c r="PV25" s="32"/>
      <c r="PW25" s="32"/>
      <c r="PX25" s="32"/>
      <c r="PY25" s="32"/>
      <c r="PZ25" s="32"/>
      <c r="QA25" s="32"/>
      <c r="QB25" s="32"/>
      <c r="QC25" s="32"/>
      <c r="QD25" s="32"/>
      <c r="QE25" s="32"/>
      <c r="QF25" s="32"/>
      <c r="QG25" s="32"/>
      <c r="QH25" s="32"/>
      <c r="QI25" s="32"/>
      <c r="QJ25" s="32"/>
      <c r="QK25" s="32"/>
      <c r="QL25" s="32"/>
      <c r="QM25" s="32"/>
      <c r="QN25" s="32"/>
      <c r="QO25" s="32"/>
      <c r="QP25" s="32"/>
      <c r="QQ25" s="32"/>
      <c r="QR25" s="32"/>
      <c r="QS25" s="32"/>
      <c r="QT25" s="32"/>
      <c r="QU25" s="32"/>
      <c r="QV25" s="32"/>
      <c r="QW25" s="32"/>
      <c r="QX25" s="32"/>
      <c r="QY25" s="32"/>
      <c r="QZ25" s="32"/>
      <c r="RA25" s="32"/>
      <c r="RB25" s="32"/>
      <c r="RC25" s="32"/>
      <c r="RD25" s="32"/>
      <c r="RE25" s="32"/>
      <c r="RF25" s="32"/>
      <c r="RG25" s="32"/>
      <c r="RH25" s="32"/>
      <c r="RI25" s="32"/>
      <c r="RJ25" s="32"/>
      <c r="RK25" s="32"/>
      <c r="RL25" s="32"/>
      <c r="RM25" s="32"/>
      <c r="RN25" s="32"/>
      <c r="RO25" s="32"/>
      <c r="RP25" s="32"/>
      <c r="RQ25" s="32"/>
      <c r="RR25" s="32"/>
      <c r="RS25" s="32"/>
      <c r="RT25" s="32"/>
      <c r="RU25" s="32"/>
      <c r="RV25" s="32"/>
      <c r="RW25" s="32"/>
      <c r="RX25" s="32"/>
      <c r="RY25" s="32"/>
      <c r="RZ25" s="32"/>
      <c r="SA25" s="32"/>
      <c r="SB25" s="32"/>
      <c r="SC25" s="32"/>
      <c r="SD25" s="32"/>
      <c r="SE25" s="32"/>
      <c r="SF25" s="32"/>
      <c r="SG25" s="32"/>
      <c r="SH25" s="32"/>
      <c r="SI25" s="32"/>
      <c r="SJ25" s="32"/>
      <c r="SK25" s="32"/>
      <c r="SL25" s="32"/>
      <c r="SM25" s="32"/>
      <c r="SN25" s="32"/>
      <c r="SO25" s="32"/>
      <c r="SP25" s="32"/>
      <c r="SQ25" s="32"/>
      <c r="SR25" s="32"/>
      <c r="SS25" s="32"/>
      <c r="ST25" s="32"/>
      <c r="SU25" s="32"/>
      <c r="SV25" s="32"/>
      <c r="SW25" s="32"/>
      <c r="SX25" s="32"/>
      <c r="SY25" s="32"/>
      <c r="SZ25" s="32"/>
      <c r="TA25" s="32"/>
      <c r="TB25" s="32"/>
      <c r="TC25" s="32"/>
      <c r="TD25" s="32"/>
      <c r="TE25" s="32"/>
      <c r="TF25" s="32"/>
      <c r="TG25" s="32"/>
      <c r="TH25" s="32"/>
      <c r="TI25" s="32"/>
      <c r="TJ25" s="32"/>
      <c r="TK25" s="32"/>
      <c r="TL25" s="32"/>
      <c r="TM25" s="32"/>
      <c r="TN25" s="32"/>
      <c r="TO25" s="32"/>
      <c r="TP25" s="32"/>
      <c r="TQ25" s="32"/>
      <c r="TR25" s="32"/>
      <c r="TS25" s="32"/>
      <c r="TT25" s="32"/>
      <c r="TU25" s="32"/>
      <c r="TV25" s="32"/>
      <c r="TW25" s="32"/>
      <c r="TX25" s="32"/>
      <c r="TY25" s="32"/>
      <c r="TZ25" s="32"/>
      <c r="UA25" s="32"/>
      <c r="UB25" s="32"/>
      <c r="UC25" s="32"/>
      <c r="UD25" s="32"/>
      <c r="UE25" s="32"/>
      <c r="UF25" s="32"/>
      <c r="UG25" s="32"/>
      <c r="UH25" s="32"/>
      <c r="UI25" s="32"/>
      <c r="UJ25" s="32"/>
      <c r="UK25" s="32"/>
      <c r="UL25" s="32"/>
      <c r="UM25" s="32"/>
      <c r="UN25" s="32"/>
      <c r="UO25" s="32"/>
      <c r="UP25" s="32"/>
      <c r="UQ25" s="32"/>
      <c r="UR25" s="32"/>
      <c r="US25" s="32"/>
      <c r="UT25" s="32"/>
      <c r="UU25" s="32"/>
      <c r="UV25" s="32"/>
      <c r="UW25" s="32"/>
      <c r="UX25" s="32"/>
      <c r="UY25" s="32"/>
      <c r="UZ25" s="32"/>
      <c r="VA25" s="32"/>
      <c r="VB25" s="32"/>
      <c r="VC25" s="32"/>
      <c r="VD25" s="32"/>
      <c r="VE25" s="32"/>
      <c r="VF25" s="32"/>
      <c r="VG25" s="32"/>
      <c r="VH25" s="32"/>
      <c r="VI25" s="32"/>
      <c r="VJ25" s="32"/>
      <c r="VK25" s="32"/>
      <c r="VL25" s="32"/>
      <c r="VM25" s="32"/>
      <c r="VN25" s="32"/>
      <c r="VO25" s="32"/>
      <c r="VP25" s="32"/>
      <c r="VQ25" s="32"/>
      <c r="VR25" s="32"/>
      <c r="VS25" s="32"/>
      <c r="VT25" s="32"/>
      <c r="VU25" s="32"/>
      <c r="VV25" s="32"/>
      <c r="VW25" s="32"/>
      <c r="VX25" s="32"/>
      <c r="VY25" s="32"/>
      <c r="VZ25" s="32"/>
      <c r="WA25" s="32"/>
      <c r="WB25" s="32"/>
      <c r="WC25" s="32"/>
      <c r="WD25" s="32"/>
      <c r="WE25" s="32"/>
      <c r="WF25" s="32"/>
      <c r="WG25" s="32"/>
      <c r="WH25" s="32"/>
      <c r="WI25" s="32"/>
      <c r="WJ25" s="32"/>
      <c r="WK25" s="32"/>
      <c r="WL25" s="32"/>
      <c r="WM25" s="32"/>
      <c r="WN25" s="32"/>
      <c r="WO25" s="32"/>
      <c r="WP25" s="32"/>
      <c r="WQ25" s="32"/>
      <c r="WR25" s="32"/>
      <c r="WS25" s="32"/>
      <c r="WT25" s="32"/>
      <c r="WU25" s="32"/>
      <c r="WV25" s="32"/>
      <c r="WW25" s="32"/>
      <c r="WX25" s="32"/>
      <c r="WY25" s="32"/>
      <c r="WZ25" s="32"/>
      <c r="XA25" s="32"/>
      <c r="XB25" s="32"/>
      <c r="XC25" s="32"/>
      <c r="XD25" s="32"/>
      <c r="XE25" s="32"/>
      <c r="XF25" s="32"/>
      <c r="XG25" s="32"/>
      <c r="XH25" s="32"/>
      <c r="XI25" s="32"/>
      <c r="XJ25" s="32"/>
      <c r="XK25" s="32"/>
      <c r="XL25" s="32"/>
      <c r="XM25" s="32"/>
      <c r="XN25" s="32"/>
      <c r="XO25" s="32"/>
      <c r="XP25" s="32"/>
      <c r="XQ25" s="32"/>
      <c r="XR25" s="32"/>
      <c r="XS25" s="32"/>
      <c r="XT25" s="32"/>
      <c r="XU25" s="32"/>
      <c r="XV25" s="32"/>
      <c r="XW25" s="32"/>
      <c r="XX25" s="32"/>
      <c r="XY25" s="32"/>
      <c r="XZ25" s="32"/>
      <c r="YA25" s="32"/>
      <c r="YB25" s="32"/>
      <c r="YC25" s="32"/>
      <c r="YD25" s="32"/>
      <c r="YE25" s="32"/>
      <c r="YF25" s="32"/>
      <c r="YG25" s="32"/>
      <c r="YH25" s="32"/>
      <c r="YI25" s="32"/>
      <c r="YJ25" s="32"/>
      <c r="YK25" s="32"/>
      <c r="YL25" s="32"/>
      <c r="YM25" s="32"/>
      <c r="YN25" s="32"/>
      <c r="YO25" s="32"/>
      <c r="YP25" s="32"/>
      <c r="YQ25" s="32"/>
      <c r="YR25" s="32"/>
      <c r="YS25" s="32"/>
      <c r="YT25" s="32"/>
      <c r="YU25" s="32"/>
      <c r="YV25" s="32"/>
      <c r="YW25" s="32"/>
      <c r="YX25" s="32"/>
      <c r="YY25" s="32"/>
      <c r="YZ25" s="32"/>
      <c r="ZA25" s="32"/>
      <c r="ZB25" s="32"/>
      <c r="ZC25" s="32"/>
      <c r="ZD25" s="32"/>
      <c r="ZE25" s="32"/>
      <c r="ZF25" s="32"/>
      <c r="ZG25" s="32"/>
      <c r="ZH25" s="32"/>
      <c r="ZI25" s="32"/>
      <c r="ZJ25" s="32"/>
      <c r="ZK25" s="32"/>
      <c r="ZL25" s="32"/>
      <c r="ZM25" s="32"/>
      <c r="ZN25" s="32"/>
      <c r="ZO25" s="32"/>
      <c r="ZP25" s="32"/>
      <c r="ZQ25" s="32"/>
      <c r="ZR25" s="32"/>
      <c r="ZS25" s="32"/>
      <c r="ZT25" s="32"/>
      <c r="ZU25" s="32"/>
      <c r="ZV25" s="32"/>
      <c r="ZW25" s="32"/>
      <c r="ZX25" s="32"/>
      <c r="ZY25" s="32"/>
      <c r="ZZ25" s="32"/>
      <c r="AAA25" s="32"/>
      <c r="AAB25" s="32"/>
      <c r="AAC25" s="32"/>
      <c r="AAD25" s="32"/>
      <c r="AAE25" s="32"/>
      <c r="AAF25" s="32"/>
      <c r="AAG25" s="32"/>
      <c r="AAH25" s="32"/>
      <c r="AAI25" s="32"/>
      <c r="AAJ25" s="32"/>
      <c r="AAK25" s="32"/>
      <c r="AAL25" s="32"/>
      <c r="AAM25" s="32"/>
      <c r="AAN25" s="32"/>
      <c r="AAO25" s="32"/>
      <c r="AAP25" s="32"/>
      <c r="AAQ25" s="32"/>
      <c r="AAR25" s="32"/>
      <c r="AAS25" s="32"/>
      <c r="AAT25" s="32"/>
      <c r="AAU25" s="32"/>
      <c r="AAV25" s="32"/>
      <c r="AAW25" s="32"/>
      <c r="AAX25" s="32"/>
      <c r="AAY25" s="32"/>
      <c r="AAZ25" s="32"/>
      <c r="ABA25" s="32"/>
      <c r="ABB25" s="32"/>
    </row>
    <row r="26" spans="1:730" s="33" customFormat="1" ht="13.5" customHeight="1" thickBot="1" x14ac:dyDescent="0.25">
      <c r="A26" s="1018"/>
      <c r="B26" s="92">
        <f>+H9</f>
        <v>2027</v>
      </c>
      <c r="C26" s="70"/>
      <c r="D26" s="70"/>
      <c r="E26" s="76"/>
      <c r="F26" s="70"/>
      <c r="G26" s="73">
        <f>G$10-G25</f>
        <v>0</v>
      </c>
      <c r="H26" s="292">
        <v>0</v>
      </c>
      <c r="I26" s="74"/>
      <c r="J26" s="70"/>
      <c r="K26" s="71">
        <f t="shared" si="1"/>
        <v>0</v>
      </c>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32"/>
      <c r="BN26" s="32"/>
      <c r="BO26" s="32"/>
      <c r="BP26" s="32"/>
      <c r="BQ26" s="32"/>
      <c r="BR26" s="32"/>
      <c r="BS26" s="32"/>
      <c r="BT26" s="32"/>
      <c r="BU26" s="32"/>
      <c r="BV26" s="32"/>
      <c r="BW26" s="32"/>
      <c r="BX26" s="32"/>
      <c r="BY26" s="32"/>
      <c r="BZ26" s="32"/>
      <c r="CA26" s="32"/>
      <c r="CB26" s="32"/>
      <c r="CC26" s="32"/>
      <c r="CD26" s="32"/>
      <c r="CE26" s="32"/>
      <c r="CF26" s="32"/>
      <c r="CG26" s="32"/>
      <c r="CH26" s="32"/>
      <c r="CI26" s="32"/>
      <c r="CJ26" s="32"/>
      <c r="CK26" s="32"/>
      <c r="CL26" s="32"/>
      <c r="CM26" s="32"/>
      <c r="CN26" s="32"/>
      <c r="CO26" s="32"/>
      <c r="CP26" s="32"/>
      <c r="CQ26" s="32"/>
      <c r="CR26" s="32"/>
      <c r="CS26" s="32"/>
      <c r="CT26" s="32"/>
      <c r="CU26" s="32"/>
      <c r="CV26" s="32"/>
      <c r="CW26" s="32"/>
      <c r="CX26" s="32"/>
      <c r="CY26" s="32"/>
      <c r="CZ26" s="32"/>
      <c r="DA26" s="32"/>
      <c r="DB26" s="32"/>
      <c r="DC26" s="32"/>
      <c r="DD26" s="32"/>
      <c r="DE26" s="32"/>
      <c r="DF26" s="32"/>
      <c r="DG26" s="32"/>
      <c r="DH26" s="32"/>
      <c r="DI26" s="32"/>
      <c r="DJ26" s="32"/>
      <c r="DK26" s="32"/>
      <c r="DL26" s="32"/>
      <c r="DM26" s="32"/>
      <c r="DN26" s="32"/>
      <c r="DO26" s="32"/>
      <c r="DP26" s="32"/>
      <c r="DQ26" s="32"/>
      <c r="DR26" s="32"/>
      <c r="DS26" s="32"/>
      <c r="DT26" s="32"/>
      <c r="DU26" s="32"/>
      <c r="DV26" s="32"/>
      <c r="DW26" s="32"/>
      <c r="DX26" s="32"/>
      <c r="DY26" s="32"/>
      <c r="DZ26" s="32"/>
      <c r="EA26" s="32"/>
      <c r="EB26" s="32"/>
      <c r="EC26" s="32"/>
      <c r="ED26" s="32"/>
      <c r="EE26" s="32"/>
      <c r="EF26" s="32"/>
      <c r="EG26" s="32"/>
      <c r="EH26" s="32"/>
      <c r="EI26" s="32"/>
      <c r="EJ26" s="32"/>
      <c r="EK26" s="32"/>
      <c r="EL26" s="32"/>
      <c r="EM26" s="32"/>
      <c r="EN26" s="32"/>
      <c r="EO26" s="32"/>
      <c r="EP26" s="32"/>
      <c r="EQ26" s="32"/>
      <c r="ER26" s="32"/>
      <c r="ES26" s="32"/>
      <c r="ET26" s="32"/>
      <c r="EU26" s="32"/>
      <c r="EV26" s="32"/>
      <c r="EW26" s="32"/>
      <c r="EX26" s="32"/>
      <c r="EY26" s="32"/>
      <c r="EZ26" s="32"/>
      <c r="FA26" s="32"/>
      <c r="FB26" s="32"/>
      <c r="FC26" s="32"/>
      <c r="FD26" s="32"/>
      <c r="FE26" s="32"/>
      <c r="FF26" s="32"/>
      <c r="FG26" s="32"/>
      <c r="FH26" s="32"/>
      <c r="FI26" s="32"/>
      <c r="FJ26" s="32"/>
      <c r="FK26" s="32"/>
      <c r="FL26" s="32"/>
      <c r="FM26" s="32"/>
      <c r="FN26" s="32"/>
      <c r="FO26" s="32"/>
      <c r="FP26" s="32"/>
      <c r="FQ26" s="32"/>
      <c r="FR26" s="32"/>
      <c r="FS26" s="32"/>
      <c r="FT26" s="32"/>
      <c r="FU26" s="32"/>
      <c r="FV26" s="32"/>
      <c r="FW26" s="32"/>
      <c r="FX26" s="32"/>
      <c r="FY26" s="32"/>
      <c r="FZ26" s="32"/>
      <c r="GA26" s="32"/>
      <c r="GB26" s="32"/>
      <c r="GC26" s="32"/>
      <c r="GD26" s="32"/>
      <c r="GE26" s="32"/>
      <c r="GF26" s="32"/>
      <c r="GG26" s="32"/>
      <c r="GH26" s="32"/>
      <c r="GI26" s="32"/>
      <c r="GJ26" s="32"/>
      <c r="GK26" s="32"/>
      <c r="GL26" s="32"/>
      <c r="GM26" s="32"/>
      <c r="GN26" s="32"/>
      <c r="GO26" s="32"/>
      <c r="GP26" s="32"/>
      <c r="GQ26" s="32"/>
      <c r="GR26" s="32"/>
      <c r="GS26" s="32"/>
      <c r="GT26" s="32"/>
      <c r="GU26" s="32"/>
      <c r="GV26" s="32"/>
      <c r="GW26" s="32"/>
      <c r="GX26" s="32"/>
      <c r="GY26" s="32"/>
      <c r="GZ26" s="32"/>
      <c r="HA26" s="32"/>
      <c r="HB26" s="32"/>
      <c r="HC26" s="32"/>
      <c r="HD26" s="32"/>
      <c r="HE26" s="32"/>
      <c r="HF26" s="32"/>
      <c r="HG26" s="32"/>
      <c r="HH26" s="32"/>
      <c r="HI26" s="32"/>
      <c r="HJ26" s="32"/>
      <c r="HK26" s="32"/>
      <c r="HL26" s="32"/>
      <c r="HM26" s="32"/>
      <c r="HN26" s="32"/>
      <c r="HO26" s="32"/>
      <c r="HP26" s="32"/>
      <c r="HQ26" s="32"/>
      <c r="HR26" s="32"/>
      <c r="HS26" s="32"/>
      <c r="HT26" s="32"/>
      <c r="HU26" s="32"/>
      <c r="HV26" s="32"/>
      <c r="HW26" s="32"/>
      <c r="HX26" s="32"/>
      <c r="HY26" s="32"/>
      <c r="HZ26" s="32"/>
      <c r="IA26" s="32"/>
      <c r="IB26" s="32"/>
      <c r="IC26" s="32"/>
      <c r="ID26" s="32"/>
      <c r="IE26" s="32"/>
      <c r="IF26" s="32"/>
      <c r="IG26" s="32"/>
      <c r="IH26" s="32"/>
      <c r="II26" s="32"/>
      <c r="IJ26" s="32"/>
      <c r="IK26" s="32"/>
      <c r="IL26" s="32"/>
      <c r="IM26" s="32"/>
      <c r="IN26" s="32"/>
      <c r="IO26" s="32"/>
      <c r="IP26" s="32"/>
      <c r="IQ26" s="32"/>
      <c r="IR26" s="32"/>
      <c r="IS26" s="32"/>
      <c r="IT26" s="32"/>
      <c r="IU26" s="32"/>
      <c r="IV26" s="32"/>
      <c r="IW26" s="32"/>
      <c r="IX26" s="32"/>
      <c r="IY26" s="32"/>
      <c r="IZ26" s="32"/>
      <c r="JA26" s="32"/>
      <c r="JB26" s="32"/>
      <c r="JC26" s="32"/>
      <c r="JD26" s="32"/>
      <c r="JE26" s="32"/>
      <c r="JF26" s="32"/>
      <c r="JG26" s="32"/>
      <c r="JH26" s="32"/>
      <c r="JI26" s="32"/>
      <c r="JJ26" s="32"/>
      <c r="JK26" s="32"/>
      <c r="JL26" s="32"/>
      <c r="JM26" s="32"/>
      <c r="JN26" s="32"/>
      <c r="JO26" s="32"/>
      <c r="JP26" s="32"/>
      <c r="JQ26" s="32"/>
      <c r="JR26" s="32"/>
      <c r="JS26" s="32"/>
      <c r="JT26" s="32"/>
      <c r="JU26" s="32"/>
      <c r="JV26" s="32"/>
      <c r="JW26" s="32"/>
      <c r="JX26" s="32"/>
      <c r="JY26" s="32"/>
      <c r="JZ26" s="32"/>
      <c r="KA26" s="32"/>
      <c r="KB26" s="32"/>
      <c r="KC26" s="32"/>
      <c r="KD26" s="32"/>
      <c r="KE26" s="32"/>
      <c r="KF26" s="32"/>
      <c r="KG26" s="32"/>
      <c r="KH26" s="32"/>
      <c r="KI26" s="32"/>
      <c r="KJ26" s="32"/>
      <c r="KK26" s="32"/>
      <c r="KL26" s="32"/>
      <c r="KM26" s="32"/>
      <c r="KN26" s="32"/>
      <c r="KO26" s="32"/>
      <c r="KP26" s="32"/>
      <c r="KQ26" s="32"/>
      <c r="KR26" s="32"/>
      <c r="KS26" s="32"/>
      <c r="KT26" s="32"/>
      <c r="KU26" s="32"/>
      <c r="KV26" s="32"/>
      <c r="KW26" s="32"/>
      <c r="KX26" s="32"/>
      <c r="KY26" s="32"/>
      <c r="KZ26" s="32"/>
      <c r="LA26" s="32"/>
      <c r="LB26" s="32"/>
      <c r="LC26" s="32"/>
      <c r="LD26" s="32"/>
      <c r="LE26" s="32"/>
      <c r="LF26" s="32"/>
      <c r="LG26" s="32"/>
      <c r="LH26" s="32"/>
      <c r="LI26" s="32"/>
      <c r="LJ26" s="32"/>
      <c r="LK26" s="32"/>
      <c r="LL26" s="32"/>
      <c r="LM26" s="32"/>
      <c r="LN26" s="32"/>
      <c r="LO26" s="32"/>
      <c r="LP26" s="32"/>
      <c r="LQ26" s="32"/>
      <c r="LR26" s="32"/>
      <c r="LS26" s="32"/>
      <c r="LT26" s="32"/>
      <c r="LU26" s="32"/>
      <c r="LV26" s="32"/>
      <c r="LW26" s="32"/>
      <c r="LX26" s="32"/>
      <c r="LY26" s="32"/>
      <c r="LZ26" s="32"/>
      <c r="MA26" s="32"/>
      <c r="MB26" s="32"/>
      <c r="MC26" s="32"/>
      <c r="MD26" s="32"/>
      <c r="ME26" s="32"/>
      <c r="MF26" s="32"/>
      <c r="MG26" s="32"/>
      <c r="MH26" s="32"/>
      <c r="MI26" s="32"/>
      <c r="MJ26" s="32"/>
      <c r="MK26" s="32"/>
      <c r="ML26" s="32"/>
      <c r="MM26" s="32"/>
      <c r="MN26" s="32"/>
      <c r="MO26" s="32"/>
      <c r="MP26" s="32"/>
      <c r="MQ26" s="32"/>
      <c r="MR26" s="32"/>
      <c r="MS26" s="32"/>
      <c r="MT26" s="32"/>
      <c r="MU26" s="32"/>
      <c r="MV26" s="32"/>
      <c r="MW26" s="32"/>
      <c r="MX26" s="32"/>
      <c r="MY26" s="32"/>
      <c r="MZ26" s="32"/>
      <c r="NA26" s="32"/>
      <c r="NB26" s="32"/>
      <c r="NC26" s="32"/>
      <c r="ND26" s="32"/>
      <c r="NE26" s="32"/>
      <c r="NF26" s="32"/>
      <c r="NG26" s="32"/>
      <c r="NH26" s="32"/>
      <c r="NI26" s="32"/>
      <c r="NJ26" s="32"/>
      <c r="NK26" s="32"/>
      <c r="NL26" s="32"/>
      <c r="NM26" s="32"/>
      <c r="NN26" s="32"/>
      <c r="NO26" s="32"/>
      <c r="NP26" s="32"/>
      <c r="NQ26" s="32"/>
      <c r="NR26" s="32"/>
      <c r="NS26" s="32"/>
      <c r="NT26" s="32"/>
      <c r="NU26" s="32"/>
      <c r="NV26" s="32"/>
      <c r="NW26" s="32"/>
      <c r="NX26" s="32"/>
      <c r="NY26" s="32"/>
      <c r="NZ26" s="32"/>
      <c r="OA26" s="32"/>
      <c r="OB26" s="32"/>
      <c r="OC26" s="32"/>
      <c r="OD26" s="32"/>
      <c r="OE26" s="32"/>
      <c r="OF26" s="32"/>
      <c r="OG26" s="32"/>
      <c r="OH26" s="32"/>
      <c r="OI26" s="32"/>
      <c r="OJ26" s="32"/>
      <c r="OK26" s="32"/>
      <c r="OL26" s="32"/>
      <c r="OM26" s="32"/>
      <c r="ON26" s="32"/>
      <c r="OO26" s="32"/>
      <c r="OP26" s="32"/>
      <c r="OQ26" s="32"/>
      <c r="OR26" s="32"/>
      <c r="OS26" s="32"/>
      <c r="OT26" s="32"/>
      <c r="OU26" s="32"/>
      <c r="OV26" s="32"/>
      <c r="OW26" s="32"/>
      <c r="OX26" s="32"/>
      <c r="OY26" s="32"/>
      <c r="OZ26" s="32"/>
      <c r="PA26" s="32"/>
      <c r="PB26" s="32"/>
      <c r="PC26" s="32"/>
      <c r="PD26" s="32"/>
      <c r="PE26" s="32"/>
      <c r="PF26" s="32"/>
      <c r="PG26" s="32"/>
      <c r="PH26" s="32"/>
      <c r="PI26" s="32"/>
      <c r="PJ26" s="32"/>
      <c r="PK26" s="32"/>
      <c r="PL26" s="32"/>
      <c r="PM26" s="32"/>
      <c r="PN26" s="32"/>
      <c r="PO26" s="32"/>
      <c r="PP26" s="32"/>
      <c r="PQ26" s="32"/>
      <c r="PR26" s="32"/>
      <c r="PS26" s="32"/>
      <c r="PT26" s="32"/>
      <c r="PU26" s="32"/>
      <c r="PV26" s="32"/>
      <c r="PW26" s="32"/>
      <c r="PX26" s="32"/>
      <c r="PY26" s="32"/>
      <c r="PZ26" s="32"/>
      <c r="QA26" s="32"/>
      <c r="QB26" s="32"/>
      <c r="QC26" s="32"/>
      <c r="QD26" s="32"/>
      <c r="QE26" s="32"/>
      <c r="QF26" s="32"/>
      <c r="QG26" s="32"/>
      <c r="QH26" s="32"/>
      <c r="QI26" s="32"/>
      <c r="QJ26" s="32"/>
      <c r="QK26" s="32"/>
      <c r="QL26" s="32"/>
      <c r="QM26" s="32"/>
      <c r="QN26" s="32"/>
      <c r="QO26" s="32"/>
      <c r="QP26" s="32"/>
      <c r="QQ26" s="32"/>
      <c r="QR26" s="32"/>
      <c r="QS26" s="32"/>
      <c r="QT26" s="32"/>
      <c r="QU26" s="32"/>
      <c r="QV26" s="32"/>
      <c r="QW26" s="32"/>
      <c r="QX26" s="32"/>
      <c r="QY26" s="32"/>
      <c r="QZ26" s="32"/>
      <c r="RA26" s="32"/>
      <c r="RB26" s="32"/>
      <c r="RC26" s="32"/>
      <c r="RD26" s="32"/>
      <c r="RE26" s="32"/>
      <c r="RF26" s="32"/>
      <c r="RG26" s="32"/>
      <c r="RH26" s="32"/>
      <c r="RI26" s="32"/>
      <c r="RJ26" s="32"/>
      <c r="RK26" s="32"/>
      <c r="RL26" s="32"/>
      <c r="RM26" s="32"/>
      <c r="RN26" s="32"/>
      <c r="RO26" s="32"/>
      <c r="RP26" s="32"/>
      <c r="RQ26" s="32"/>
      <c r="RR26" s="32"/>
      <c r="RS26" s="32"/>
      <c r="RT26" s="32"/>
      <c r="RU26" s="32"/>
      <c r="RV26" s="32"/>
      <c r="RW26" s="32"/>
      <c r="RX26" s="32"/>
      <c r="RY26" s="32"/>
      <c r="RZ26" s="32"/>
      <c r="SA26" s="32"/>
      <c r="SB26" s="32"/>
      <c r="SC26" s="32"/>
      <c r="SD26" s="32"/>
      <c r="SE26" s="32"/>
      <c r="SF26" s="32"/>
      <c r="SG26" s="32"/>
      <c r="SH26" s="32"/>
      <c r="SI26" s="32"/>
      <c r="SJ26" s="32"/>
      <c r="SK26" s="32"/>
      <c r="SL26" s="32"/>
      <c r="SM26" s="32"/>
      <c r="SN26" s="32"/>
      <c r="SO26" s="32"/>
      <c r="SP26" s="32"/>
      <c r="SQ26" s="32"/>
      <c r="SR26" s="32"/>
      <c r="SS26" s="32"/>
      <c r="ST26" s="32"/>
      <c r="SU26" s="32"/>
      <c r="SV26" s="32"/>
      <c r="SW26" s="32"/>
      <c r="SX26" s="32"/>
      <c r="SY26" s="32"/>
      <c r="SZ26" s="32"/>
      <c r="TA26" s="32"/>
      <c r="TB26" s="32"/>
      <c r="TC26" s="32"/>
      <c r="TD26" s="32"/>
      <c r="TE26" s="32"/>
      <c r="TF26" s="32"/>
      <c r="TG26" s="32"/>
      <c r="TH26" s="32"/>
      <c r="TI26" s="32"/>
      <c r="TJ26" s="32"/>
      <c r="TK26" s="32"/>
      <c r="TL26" s="32"/>
      <c r="TM26" s="32"/>
      <c r="TN26" s="32"/>
      <c r="TO26" s="32"/>
      <c r="TP26" s="32"/>
      <c r="TQ26" s="32"/>
      <c r="TR26" s="32"/>
      <c r="TS26" s="32"/>
      <c r="TT26" s="32"/>
      <c r="TU26" s="32"/>
      <c r="TV26" s="32"/>
      <c r="TW26" s="32"/>
      <c r="TX26" s="32"/>
      <c r="TY26" s="32"/>
      <c r="TZ26" s="32"/>
      <c r="UA26" s="32"/>
      <c r="UB26" s="32"/>
      <c r="UC26" s="32"/>
      <c r="UD26" s="32"/>
      <c r="UE26" s="32"/>
      <c r="UF26" s="32"/>
      <c r="UG26" s="32"/>
      <c r="UH26" s="32"/>
      <c r="UI26" s="32"/>
      <c r="UJ26" s="32"/>
      <c r="UK26" s="32"/>
      <c r="UL26" s="32"/>
      <c r="UM26" s="32"/>
      <c r="UN26" s="32"/>
      <c r="UO26" s="32"/>
      <c r="UP26" s="32"/>
      <c r="UQ26" s="32"/>
      <c r="UR26" s="32"/>
      <c r="US26" s="32"/>
      <c r="UT26" s="32"/>
      <c r="UU26" s="32"/>
      <c r="UV26" s="32"/>
      <c r="UW26" s="32"/>
      <c r="UX26" s="32"/>
      <c r="UY26" s="32"/>
      <c r="UZ26" s="32"/>
      <c r="VA26" s="32"/>
      <c r="VB26" s="32"/>
      <c r="VC26" s="32"/>
      <c r="VD26" s="32"/>
      <c r="VE26" s="32"/>
      <c r="VF26" s="32"/>
      <c r="VG26" s="32"/>
      <c r="VH26" s="32"/>
      <c r="VI26" s="32"/>
      <c r="VJ26" s="32"/>
      <c r="VK26" s="32"/>
      <c r="VL26" s="32"/>
      <c r="VM26" s="32"/>
      <c r="VN26" s="32"/>
      <c r="VO26" s="32"/>
      <c r="VP26" s="32"/>
      <c r="VQ26" s="32"/>
      <c r="VR26" s="32"/>
      <c r="VS26" s="32"/>
      <c r="VT26" s="32"/>
      <c r="VU26" s="32"/>
      <c r="VV26" s="32"/>
      <c r="VW26" s="32"/>
      <c r="VX26" s="32"/>
      <c r="VY26" s="32"/>
      <c r="VZ26" s="32"/>
      <c r="WA26" s="32"/>
      <c r="WB26" s="32"/>
      <c r="WC26" s="32"/>
      <c r="WD26" s="32"/>
      <c r="WE26" s="32"/>
      <c r="WF26" s="32"/>
      <c r="WG26" s="32"/>
      <c r="WH26" s="32"/>
      <c r="WI26" s="32"/>
      <c r="WJ26" s="32"/>
      <c r="WK26" s="32"/>
      <c r="WL26" s="32"/>
      <c r="WM26" s="32"/>
      <c r="WN26" s="32"/>
      <c r="WO26" s="32"/>
      <c r="WP26" s="32"/>
      <c r="WQ26" s="32"/>
      <c r="WR26" s="32"/>
      <c r="WS26" s="32"/>
      <c r="WT26" s="32"/>
      <c r="WU26" s="32"/>
      <c r="WV26" s="32"/>
      <c r="WW26" s="32"/>
      <c r="WX26" s="32"/>
      <c r="WY26" s="32"/>
      <c r="WZ26" s="32"/>
      <c r="XA26" s="32"/>
      <c r="XB26" s="32"/>
      <c r="XC26" s="32"/>
      <c r="XD26" s="32"/>
      <c r="XE26" s="32"/>
      <c r="XF26" s="32"/>
      <c r="XG26" s="32"/>
      <c r="XH26" s="32"/>
      <c r="XI26" s="32"/>
      <c r="XJ26" s="32"/>
      <c r="XK26" s="32"/>
      <c r="XL26" s="32"/>
      <c r="XM26" s="32"/>
      <c r="XN26" s="32"/>
      <c r="XO26" s="32"/>
      <c r="XP26" s="32"/>
      <c r="XQ26" s="32"/>
      <c r="XR26" s="32"/>
      <c r="XS26" s="32"/>
      <c r="XT26" s="32"/>
      <c r="XU26" s="32"/>
      <c r="XV26" s="32"/>
      <c r="XW26" s="32"/>
      <c r="XX26" s="32"/>
      <c r="XY26" s="32"/>
      <c r="XZ26" s="32"/>
      <c r="YA26" s="32"/>
      <c r="YB26" s="32"/>
      <c r="YC26" s="32"/>
      <c r="YD26" s="32"/>
      <c r="YE26" s="32"/>
      <c r="YF26" s="32"/>
      <c r="YG26" s="32"/>
      <c r="YH26" s="32"/>
      <c r="YI26" s="32"/>
      <c r="YJ26" s="32"/>
      <c r="YK26" s="32"/>
      <c r="YL26" s="32"/>
      <c r="YM26" s="32"/>
      <c r="YN26" s="32"/>
      <c r="YO26" s="32"/>
      <c r="YP26" s="32"/>
      <c r="YQ26" s="32"/>
      <c r="YR26" s="32"/>
      <c r="YS26" s="32"/>
      <c r="YT26" s="32"/>
      <c r="YU26" s="32"/>
      <c r="YV26" s="32"/>
      <c r="YW26" s="32"/>
      <c r="YX26" s="32"/>
      <c r="YY26" s="32"/>
      <c r="YZ26" s="32"/>
      <c r="ZA26" s="32"/>
      <c r="ZB26" s="32"/>
      <c r="ZC26" s="32"/>
      <c r="ZD26" s="32"/>
      <c r="ZE26" s="32"/>
      <c r="ZF26" s="32"/>
      <c r="ZG26" s="32"/>
      <c r="ZH26" s="32"/>
      <c r="ZI26" s="32"/>
      <c r="ZJ26" s="32"/>
      <c r="ZK26" s="32"/>
      <c r="ZL26" s="32"/>
      <c r="ZM26" s="32"/>
      <c r="ZN26" s="32"/>
      <c r="ZO26" s="32"/>
      <c r="ZP26" s="32"/>
      <c r="ZQ26" s="32"/>
      <c r="ZR26" s="32"/>
      <c r="ZS26" s="32"/>
      <c r="ZT26" s="32"/>
      <c r="ZU26" s="32"/>
      <c r="ZV26" s="32"/>
      <c r="ZW26" s="32"/>
      <c r="ZX26" s="32"/>
      <c r="ZY26" s="32"/>
      <c r="ZZ26" s="32"/>
      <c r="AAA26" s="32"/>
      <c r="AAB26" s="32"/>
      <c r="AAC26" s="32"/>
      <c r="AAD26" s="32"/>
      <c r="AAE26" s="32"/>
      <c r="AAF26" s="32"/>
      <c r="AAG26" s="32"/>
      <c r="AAH26" s="32"/>
      <c r="AAI26" s="32"/>
      <c r="AAJ26" s="32"/>
      <c r="AAK26" s="32"/>
      <c r="AAL26" s="32"/>
      <c r="AAM26" s="32"/>
      <c r="AAN26" s="32"/>
      <c r="AAO26" s="32"/>
      <c r="AAP26" s="32"/>
      <c r="AAQ26" s="32"/>
      <c r="AAR26" s="32"/>
      <c r="AAS26" s="32"/>
      <c r="AAT26" s="32"/>
      <c r="AAU26" s="32"/>
      <c r="AAV26" s="32"/>
      <c r="AAW26" s="32"/>
      <c r="AAX26" s="32"/>
      <c r="AAY26" s="32"/>
      <c r="AAZ26" s="32"/>
      <c r="ABA26" s="32"/>
      <c r="ABB26" s="32"/>
    </row>
    <row r="27" spans="1:730" s="33" customFormat="1" ht="13.5" customHeight="1" thickBot="1" x14ac:dyDescent="0.25">
      <c r="A27" s="1018"/>
      <c r="B27" s="92">
        <f>+I9</f>
        <v>2028</v>
      </c>
      <c r="C27" s="70"/>
      <c r="D27" s="70"/>
      <c r="E27" s="76"/>
      <c r="F27" s="70"/>
      <c r="G27" s="70"/>
      <c r="H27" s="73">
        <f>H$10-H26</f>
        <v>0</v>
      </c>
      <c r="I27" s="316">
        <v>0</v>
      </c>
      <c r="J27" s="70"/>
      <c r="K27" s="71">
        <f t="shared" si="1"/>
        <v>0</v>
      </c>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32"/>
      <c r="BS27" s="32"/>
      <c r="BT27" s="32"/>
      <c r="BU27" s="32"/>
      <c r="BV27" s="32"/>
      <c r="BW27" s="32"/>
      <c r="BX27" s="32"/>
      <c r="BY27" s="32"/>
      <c r="BZ27" s="32"/>
      <c r="CA27" s="32"/>
      <c r="CB27" s="32"/>
      <c r="CC27" s="32"/>
      <c r="CD27" s="32"/>
      <c r="CE27" s="32"/>
      <c r="CF27" s="32"/>
      <c r="CG27" s="32"/>
      <c r="CH27" s="32"/>
      <c r="CI27" s="32"/>
      <c r="CJ27" s="32"/>
      <c r="CK27" s="32"/>
      <c r="CL27" s="32"/>
      <c r="CM27" s="32"/>
      <c r="CN27" s="32"/>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32"/>
      <c r="DX27" s="32"/>
      <c r="DY27" s="32"/>
      <c r="DZ27" s="32"/>
      <c r="EA27" s="32"/>
      <c r="EB27" s="32"/>
      <c r="EC27" s="32"/>
      <c r="ED27" s="32"/>
      <c r="EE27" s="32"/>
      <c r="EF27" s="32"/>
      <c r="EG27" s="32"/>
      <c r="EH27" s="32"/>
      <c r="EI27" s="32"/>
      <c r="EJ27" s="32"/>
      <c r="EK27" s="32"/>
      <c r="EL27" s="32"/>
      <c r="EM27" s="32"/>
      <c r="EN27" s="32"/>
      <c r="EO27" s="32"/>
      <c r="EP27" s="32"/>
      <c r="EQ27" s="32"/>
      <c r="ER27" s="32"/>
      <c r="ES27" s="32"/>
      <c r="ET27" s="32"/>
      <c r="EU27" s="32"/>
      <c r="EV27" s="32"/>
      <c r="EW27" s="32"/>
      <c r="EX27" s="32"/>
      <c r="EY27" s="32"/>
      <c r="EZ27" s="32"/>
      <c r="FA27" s="32"/>
      <c r="FB27" s="32"/>
      <c r="FC27" s="32"/>
      <c r="FD27" s="32"/>
      <c r="FE27" s="32"/>
      <c r="FF27" s="32"/>
      <c r="FG27" s="32"/>
      <c r="FH27" s="32"/>
      <c r="FI27" s="32"/>
      <c r="FJ27" s="32"/>
      <c r="FK27" s="32"/>
      <c r="FL27" s="32"/>
      <c r="FM27" s="32"/>
      <c r="FN27" s="32"/>
      <c r="FO27" s="32"/>
      <c r="FP27" s="32"/>
      <c r="FQ27" s="32"/>
      <c r="FR27" s="32"/>
      <c r="FS27" s="32"/>
      <c r="FT27" s="32"/>
      <c r="FU27" s="32"/>
      <c r="FV27" s="32"/>
      <c r="FW27" s="32"/>
      <c r="FX27" s="32"/>
      <c r="FY27" s="32"/>
      <c r="FZ27" s="32"/>
      <c r="GA27" s="32"/>
      <c r="GB27" s="32"/>
      <c r="GC27" s="32"/>
      <c r="GD27" s="32"/>
      <c r="GE27" s="32"/>
      <c r="GF27" s="32"/>
      <c r="GG27" s="32"/>
      <c r="GH27" s="32"/>
      <c r="GI27" s="32"/>
      <c r="GJ27" s="32"/>
      <c r="GK27" s="32"/>
      <c r="GL27" s="32"/>
      <c r="GM27" s="32"/>
      <c r="GN27" s="32"/>
      <c r="GO27" s="32"/>
      <c r="GP27" s="32"/>
      <c r="GQ27" s="32"/>
      <c r="GR27" s="32"/>
      <c r="GS27" s="32"/>
      <c r="GT27" s="32"/>
      <c r="GU27" s="32"/>
      <c r="GV27" s="32"/>
      <c r="GW27" s="32"/>
      <c r="GX27" s="32"/>
      <c r="GY27" s="32"/>
      <c r="GZ27" s="32"/>
      <c r="HA27" s="32"/>
      <c r="HB27" s="32"/>
      <c r="HC27" s="32"/>
      <c r="HD27" s="32"/>
      <c r="HE27" s="32"/>
      <c r="HF27" s="32"/>
      <c r="HG27" s="32"/>
      <c r="HH27" s="32"/>
      <c r="HI27" s="32"/>
      <c r="HJ27" s="32"/>
      <c r="HK27" s="32"/>
      <c r="HL27" s="32"/>
      <c r="HM27" s="32"/>
      <c r="HN27" s="32"/>
      <c r="HO27" s="32"/>
      <c r="HP27" s="32"/>
      <c r="HQ27" s="32"/>
      <c r="HR27" s="32"/>
      <c r="HS27" s="32"/>
      <c r="HT27" s="32"/>
      <c r="HU27" s="32"/>
      <c r="HV27" s="32"/>
      <c r="HW27" s="32"/>
      <c r="HX27" s="32"/>
      <c r="HY27" s="32"/>
      <c r="HZ27" s="32"/>
      <c r="IA27" s="32"/>
      <c r="IB27" s="32"/>
      <c r="IC27" s="32"/>
      <c r="ID27" s="32"/>
      <c r="IE27" s="32"/>
      <c r="IF27" s="32"/>
      <c r="IG27" s="32"/>
      <c r="IH27" s="32"/>
      <c r="II27" s="32"/>
      <c r="IJ27" s="32"/>
      <c r="IK27" s="32"/>
      <c r="IL27" s="32"/>
      <c r="IM27" s="32"/>
      <c r="IN27" s="32"/>
      <c r="IO27" s="32"/>
      <c r="IP27" s="32"/>
      <c r="IQ27" s="32"/>
      <c r="IR27" s="32"/>
      <c r="IS27" s="32"/>
      <c r="IT27" s="32"/>
      <c r="IU27" s="32"/>
      <c r="IV27" s="32"/>
      <c r="IW27" s="32"/>
      <c r="IX27" s="32"/>
      <c r="IY27" s="32"/>
      <c r="IZ27" s="32"/>
      <c r="JA27" s="32"/>
      <c r="JB27" s="32"/>
      <c r="JC27" s="32"/>
      <c r="JD27" s="32"/>
      <c r="JE27" s="32"/>
      <c r="JF27" s="32"/>
      <c r="JG27" s="32"/>
      <c r="JH27" s="32"/>
      <c r="JI27" s="32"/>
      <c r="JJ27" s="32"/>
      <c r="JK27" s="32"/>
      <c r="JL27" s="32"/>
      <c r="JM27" s="32"/>
      <c r="JN27" s="32"/>
      <c r="JO27" s="32"/>
      <c r="JP27" s="32"/>
      <c r="JQ27" s="32"/>
      <c r="JR27" s="32"/>
      <c r="JS27" s="32"/>
      <c r="JT27" s="32"/>
      <c r="JU27" s="32"/>
      <c r="JV27" s="32"/>
      <c r="JW27" s="32"/>
      <c r="JX27" s="32"/>
      <c r="JY27" s="32"/>
      <c r="JZ27" s="32"/>
      <c r="KA27" s="32"/>
      <c r="KB27" s="32"/>
      <c r="KC27" s="32"/>
      <c r="KD27" s="32"/>
      <c r="KE27" s="32"/>
      <c r="KF27" s="32"/>
      <c r="KG27" s="32"/>
      <c r="KH27" s="32"/>
      <c r="KI27" s="32"/>
      <c r="KJ27" s="32"/>
      <c r="KK27" s="32"/>
      <c r="KL27" s="32"/>
      <c r="KM27" s="32"/>
      <c r="KN27" s="32"/>
      <c r="KO27" s="32"/>
      <c r="KP27" s="32"/>
      <c r="KQ27" s="32"/>
      <c r="KR27" s="32"/>
      <c r="KS27" s="32"/>
      <c r="KT27" s="32"/>
      <c r="KU27" s="32"/>
      <c r="KV27" s="32"/>
      <c r="KW27" s="32"/>
      <c r="KX27" s="32"/>
      <c r="KY27" s="32"/>
      <c r="KZ27" s="32"/>
      <c r="LA27" s="32"/>
      <c r="LB27" s="32"/>
      <c r="LC27" s="32"/>
      <c r="LD27" s="32"/>
      <c r="LE27" s="32"/>
      <c r="LF27" s="32"/>
      <c r="LG27" s="32"/>
      <c r="LH27" s="32"/>
      <c r="LI27" s="32"/>
      <c r="LJ27" s="32"/>
      <c r="LK27" s="32"/>
      <c r="LL27" s="32"/>
      <c r="LM27" s="32"/>
      <c r="LN27" s="32"/>
      <c r="LO27" s="32"/>
      <c r="LP27" s="32"/>
      <c r="LQ27" s="32"/>
      <c r="LR27" s="32"/>
      <c r="LS27" s="32"/>
      <c r="LT27" s="32"/>
      <c r="LU27" s="32"/>
      <c r="LV27" s="32"/>
      <c r="LW27" s="32"/>
      <c r="LX27" s="32"/>
      <c r="LY27" s="32"/>
      <c r="LZ27" s="32"/>
      <c r="MA27" s="32"/>
      <c r="MB27" s="32"/>
      <c r="MC27" s="32"/>
      <c r="MD27" s="32"/>
      <c r="ME27" s="32"/>
      <c r="MF27" s="32"/>
      <c r="MG27" s="32"/>
      <c r="MH27" s="32"/>
      <c r="MI27" s="32"/>
      <c r="MJ27" s="32"/>
      <c r="MK27" s="32"/>
      <c r="ML27" s="32"/>
      <c r="MM27" s="32"/>
      <c r="MN27" s="32"/>
      <c r="MO27" s="32"/>
      <c r="MP27" s="32"/>
      <c r="MQ27" s="32"/>
      <c r="MR27" s="32"/>
      <c r="MS27" s="32"/>
      <c r="MT27" s="32"/>
      <c r="MU27" s="32"/>
      <c r="MV27" s="32"/>
      <c r="MW27" s="32"/>
      <c r="MX27" s="32"/>
      <c r="MY27" s="32"/>
      <c r="MZ27" s="32"/>
      <c r="NA27" s="32"/>
      <c r="NB27" s="32"/>
      <c r="NC27" s="32"/>
      <c r="ND27" s="32"/>
      <c r="NE27" s="32"/>
      <c r="NF27" s="32"/>
      <c r="NG27" s="32"/>
      <c r="NH27" s="32"/>
      <c r="NI27" s="32"/>
      <c r="NJ27" s="32"/>
      <c r="NK27" s="32"/>
      <c r="NL27" s="32"/>
      <c r="NM27" s="32"/>
      <c r="NN27" s="32"/>
      <c r="NO27" s="32"/>
      <c r="NP27" s="32"/>
      <c r="NQ27" s="32"/>
      <c r="NR27" s="32"/>
      <c r="NS27" s="32"/>
      <c r="NT27" s="32"/>
      <c r="NU27" s="32"/>
      <c r="NV27" s="32"/>
      <c r="NW27" s="32"/>
      <c r="NX27" s="32"/>
      <c r="NY27" s="32"/>
      <c r="NZ27" s="32"/>
      <c r="OA27" s="32"/>
      <c r="OB27" s="32"/>
      <c r="OC27" s="32"/>
      <c r="OD27" s="32"/>
      <c r="OE27" s="32"/>
      <c r="OF27" s="32"/>
      <c r="OG27" s="32"/>
      <c r="OH27" s="32"/>
      <c r="OI27" s="32"/>
      <c r="OJ27" s="32"/>
      <c r="OK27" s="32"/>
      <c r="OL27" s="32"/>
      <c r="OM27" s="32"/>
      <c r="ON27" s="32"/>
      <c r="OO27" s="32"/>
      <c r="OP27" s="32"/>
      <c r="OQ27" s="32"/>
      <c r="OR27" s="32"/>
      <c r="OS27" s="32"/>
      <c r="OT27" s="32"/>
      <c r="OU27" s="32"/>
      <c r="OV27" s="32"/>
      <c r="OW27" s="32"/>
      <c r="OX27" s="32"/>
      <c r="OY27" s="32"/>
      <c r="OZ27" s="32"/>
      <c r="PA27" s="32"/>
      <c r="PB27" s="32"/>
      <c r="PC27" s="32"/>
      <c r="PD27" s="32"/>
      <c r="PE27" s="32"/>
      <c r="PF27" s="32"/>
      <c r="PG27" s="32"/>
      <c r="PH27" s="32"/>
      <c r="PI27" s="32"/>
      <c r="PJ27" s="32"/>
      <c r="PK27" s="32"/>
      <c r="PL27" s="32"/>
      <c r="PM27" s="32"/>
      <c r="PN27" s="32"/>
      <c r="PO27" s="32"/>
      <c r="PP27" s="32"/>
      <c r="PQ27" s="32"/>
      <c r="PR27" s="32"/>
      <c r="PS27" s="32"/>
      <c r="PT27" s="32"/>
      <c r="PU27" s="32"/>
      <c r="PV27" s="32"/>
      <c r="PW27" s="32"/>
      <c r="PX27" s="32"/>
      <c r="PY27" s="32"/>
      <c r="PZ27" s="32"/>
      <c r="QA27" s="32"/>
      <c r="QB27" s="32"/>
      <c r="QC27" s="32"/>
      <c r="QD27" s="32"/>
      <c r="QE27" s="32"/>
      <c r="QF27" s="32"/>
      <c r="QG27" s="32"/>
      <c r="QH27" s="32"/>
      <c r="QI27" s="32"/>
      <c r="QJ27" s="32"/>
      <c r="QK27" s="32"/>
      <c r="QL27" s="32"/>
      <c r="QM27" s="32"/>
      <c r="QN27" s="32"/>
      <c r="QO27" s="32"/>
      <c r="QP27" s="32"/>
      <c r="QQ27" s="32"/>
      <c r="QR27" s="32"/>
      <c r="QS27" s="32"/>
      <c r="QT27" s="32"/>
      <c r="QU27" s="32"/>
      <c r="QV27" s="32"/>
      <c r="QW27" s="32"/>
      <c r="QX27" s="32"/>
      <c r="QY27" s="32"/>
      <c r="QZ27" s="32"/>
      <c r="RA27" s="32"/>
      <c r="RB27" s="32"/>
      <c r="RC27" s="32"/>
      <c r="RD27" s="32"/>
      <c r="RE27" s="32"/>
      <c r="RF27" s="32"/>
      <c r="RG27" s="32"/>
      <c r="RH27" s="32"/>
      <c r="RI27" s="32"/>
      <c r="RJ27" s="32"/>
      <c r="RK27" s="32"/>
      <c r="RL27" s="32"/>
      <c r="RM27" s="32"/>
      <c r="RN27" s="32"/>
      <c r="RO27" s="32"/>
      <c r="RP27" s="32"/>
      <c r="RQ27" s="32"/>
      <c r="RR27" s="32"/>
      <c r="RS27" s="32"/>
      <c r="RT27" s="32"/>
      <c r="RU27" s="32"/>
      <c r="RV27" s="32"/>
      <c r="RW27" s="32"/>
      <c r="RX27" s="32"/>
      <c r="RY27" s="32"/>
      <c r="RZ27" s="32"/>
      <c r="SA27" s="32"/>
      <c r="SB27" s="32"/>
      <c r="SC27" s="32"/>
      <c r="SD27" s="32"/>
      <c r="SE27" s="32"/>
      <c r="SF27" s="32"/>
      <c r="SG27" s="32"/>
      <c r="SH27" s="32"/>
      <c r="SI27" s="32"/>
      <c r="SJ27" s="32"/>
      <c r="SK27" s="32"/>
      <c r="SL27" s="32"/>
      <c r="SM27" s="32"/>
      <c r="SN27" s="32"/>
      <c r="SO27" s="32"/>
      <c r="SP27" s="32"/>
      <c r="SQ27" s="32"/>
      <c r="SR27" s="32"/>
      <c r="SS27" s="32"/>
      <c r="ST27" s="32"/>
      <c r="SU27" s="32"/>
      <c r="SV27" s="32"/>
      <c r="SW27" s="32"/>
      <c r="SX27" s="32"/>
      <c r="SY27" s="32"/>
      <c r="SZ27" s="32"/>
      <c r="TA27" s="32"/>
      <c r="TB27" s="32"/>
      <c r="TC27" s="32"/>
      <c r="TD27" s="32"/>
      <c r="TE27" s="32"/>
      <c r="TF27" s="32"/>
      <c r="TG27" s="32"/>
      <c r="TH27" s="32"/>
      <c r="TI27" s="32"/>
      <c r="TJ27" s="32"/>
      <c r="TK27" s="32"/>
      <c r="TL27" s="32"/>
      <c r="TM27" s="32"/>
      <c r="TN27" s="32"/>
      <c r="TO27" s="32"/>
      <c r="TP27" s="32"/>
      <c r="TQ27" s="32"/>
      <c r="TR27" s="32"/>
      <c r="TS27" s="32"/>
      <c r="TT27" s="32"/>
      <c r="TU27" s="32"/>
      <c r="TV27" s="32"/>
      <c r="TW27" s="32"/>
      <c r="TX27" s="32"/>
      <c r="TY27" s="32"/>
      <c r="TZ27" s="32"/>
      <c r="UA27" s="32"/>
      <c r="UB27" s="32"/>
      <c r="UC27" s="32"/>
      <c r="UD27" s="32"/>
      <c r="UE27" s="32"/>
      <c r="UF27" s="32"/>
      <c r="UG27" s="32"/>
      <c r="UH27" s="32"/>
      <c r="UI27" s="32"/>
      <c r="UJ27" s="32"/>
      <c r="UK27" s="32"/>
      <c r="UL27" s="32"/>
      <c r="UM27" s="32"/>
      <c r="UN27" s="32"/>
      <c r="UO27" s="32"/>
      <c r="UP27" s="32"/>
      <c r="UQ27" s="32"/>
      <c r="UR27" s="32"/>
      <c r="US27" s="32"/>
      <c r="UT27" s="32"/>
      <c r="UU27" s="32"/>
      <c r="UV27" s="32"/>
      <c r="UW27" s="32"/>
      <c r="UX27" s="32"/>
      <c r="UY27" s="32"/>
      <c r="UZ27" s="32"/>
      <c r="VA27" s="32"/>
      <c r="VB27" s="32"/>
      <c r="VC27" s="32"/>
      <c r="VD27" s="32"/>
      <c r="VE27" s="32"/>
      <c r="VF27" s="32"/>
      <c r="VG27" s="32"/>
      <c r="VH27" s="32"/>
      <c r="VI27" s="32"/>
      <c r="VJ27" s="32"/>
      <c r="VK27" s="32"/>
      <c r="VL27" s="32"/>
      <c r="VM27" s="32"/>
      <c r="VN27" s="32"/>
      <c r="VO27" s="32"/>
      <c r="VP27" s="32"/>
      <c r="VQ27" s="32"/>
      <c r="VR27" s="32"/>
      <c r="VS27" s="32"/>
      <c r="VT27" s="32"/>
      <c r="VU27" s="32"/>
      <c r="VV27" s="32"/>
      <c r="VW27" s="32"/>
      <c r="VX27" s="32"/>
      <c r="VY27" s="32"/>
      <c r="VZ27" s="32"/>
      <c r="WA27" s="32"/>
      <c r="WB27" s="32"/>
      <c r="WC27" s="32"/>
      <c r="WD27" s="32"/>
      <c r="WE27" s="32"/>
      <c r="WF27" s="32"/>
      <c r="WG27" s="32"/>
      <c r="WH27" s="32"/>
      <c r="WI27" s="32"/>
      <c r="WJ27" s="32"/>
      <c r="WK27" s="32"/>
      <c r="WL27" s="32"/>
      <c r="WM27" s="32"/>
      <c r="WN27" s="32"/>
      <c r="WO27" s="32"/>
      <c r="WP27" s="32"/>
      <c r="WQ27" s="32"/>
      <c r="WR27" s="32"/>
      <c r="WS27" s="32"/>
      <c r="WT27" s="32"/>
      <c r="WU27" s="32"/>
      <c r="WV27" s="32"/>
      <c r="WW27" s="32"/>
      <c r="WX27" s="32"/>
      <c r="WY27" s="32"/>
      <c r="WZ27" s="32"/>
      <c r="XA27" s="32"/>
      <c r="XB27" s="32"/>
      <c r="XC27" s="32"/>
      <c r="XD27" s="32"/>
      <c r="XE27" s="32"/>
      <c r="XF27" s="32"/>
      <c r="XG27" s="32"/>
      <c r="XH27" s="32"/>
      <c r="XI27" s="32"/>
      <c r="XJ27" s="32"/>
      <c r="XK27" s="32"/>
      <c r="XL27" s="32"/>
      <c r="XM27" s="32"/>
      <c r="XN27" s="32"/>
      <c r="XO27" s="32"/>
      <c r="XP27" s="32"/>
      <c r="XQ27" s="32"/>
      <c r="XR27" s="32"/>
      <c r="XS27" s="32"/>
      <c r="XT27" s="32"/>
      <c r="XU27" s="32"/>
      <c r="XV27" s="32"/>
      <c r="XW27" s="32"/>
      <c r="XX27" s="32"/>
      <c r="XY27" s="32"/>
      <c r="XZ27" s="32"/>
      <c r="YA27" s="32"/>
      <c r="YB27" s="32"/>
      <c r="YC27" s="32"/>
      <c r="YD27" s="32"/>
      <c r="YE27" s="32"/>
      <c r="YF27" s="32"/>
      <c r="YG27" s="32"/>
      <c r="YH27" s="32"/>
      <c r="YI27" s="32"/>
      <c r="YJ27" s="32"/>
      <c r="YK27" s="32"/>
      <c r="YL27" s="32"/>
      <c r="YM27" s="32"/>
      <c r="YN27" s="32"/>
      <c r="YO27" s="32"/>
      <c r="YP27" s="32"/>
      <c r="YQ27" s="32"/>
      <c r="YR27" s="32"/>
      <c r="YS27" s="32"/>
      <c r="YT27" s="32"/>
      <c r="YU27" s="32"/>
      <c r="YV27" s="32"/>
      <c r="YW27" s="32"/>
      <c r="YX27" s="32"/>
      <c r="YY27" s="32"/>
      <c r="YZ27" s="32"/>
      <c r="ZA27" s="32"/>
      <c r="ZB27" s="32"/>
      <c r="ZC27" s="32"/>
      <c r="ZD27" s="32"/>
      <c r="ZE27" s="32"/>
      <c r="ZF27" s="32"/>
      <c r="ZG27" s="32"/>
      <c r="ZH27" s="32"/>
      <c r="ZI27" s="32"/>
      <c r="ZJ27" s="32"/>
      <c r="ZK27" s="32"/>
      <c r="ZL27" s="32"/>
      <c r="ZM27" s="32"/>
      <c r="ZN27" s="32"/>
      <c r="ZO27" s="32"/>
      <c r="ZP27" s="32"/>
      <c r="ZQ27" s="32"/>
      <c r="ZR27" s="32"/>
      <c r="ZS27" s="32"/>
      <c r="ZT27" s="32"/>
      <c r="ZU27" s="32"/>
      <c r="ZV27" s="32"/>
      <c r="ZW27" s="32"/>
      <c r="ZX27" s="32"/>
      <c r="ZY27" s="32"/>
      <c r="ZZ27" s="32"/>
      <c r="AAA27" s="32"/>
      <c r="AAB27" s="32"/>
      <c r="AAC27" s="32"/>
      <c r="AAD27" s="32"/>
      <c r="AAE27" s="32"/>
      <c r="AAF27" s="32"/>
      <c r="AAG27" s="32"/>
      <c r="AAH27" s="32"/>
      <c r="AAI27" s="32"/>
      <c r="AAJ27" s="32"/>
      <c r="AAK27" s="32"/>
      <c r="AAL27" s="32"/>
      <c r="AAM27" s="32"/>
      <c r="AAN27" s="32"/>
      <c r="AAO27" s="32"/>
      <c r="AAP27" s="32"/>
      <c r="AAQ27" s="32"/>
      <c r="AAR27" s="32"/>
      <c r="AAS27" s="32"/>
      <c r="AAT27" s="32"/>
      <c r="AAU27" s="32"/>
      <c r="AAV27" s="32"/>
      <c r="AAW27" s="32"/>
      <c r="AAX27" s="32"/>
      <c r="AAY27" s="32"/>
      <c r="AAZ27" s="32"/>
      <c r="ABA27" s="32"/>
      <c r="ABB27" s="32"/>
    </row>
    <row r="28" spans="1:730" s="81" customFormat="1" ht="15.75" x14ac:dyDescent="0.2">
      <c r="A28" s="1019"/>
      <c r="B28" s="111" t="s">
        <v>22</v>
      </c>
      <c r="C28" s="77">
        <f>SUM(C21:C27)</f>
        <v>0</v>
      </c>
      <c r="D28" s="77">
        <f t="shared" ref="D28:I28" si="2">SUM(D21:D27)</f>
        <v>0</v>
      </c>
      <c r="E28" s="77">
        <f t="shared" si="2"/>
        <v>0</v>
      </c>
      <c r="F28" s="77">
        <f t="shared" si="2"/>
        <v>0</v>
      </c>
      <c r="G28" s="77">
        <f t="shared" si="2"/>
        <v>0</v>
      </c>
      <c r="H28" s="77">
        <f t="shared" si="2"/>
        <v>0</v>
      </c>
      <c r="I28" s="93">
        <f t="shared" si="2"/>
        <v>0</v>
      </c>
      <c r="J28" s="78"/>
      <c r="K28" s="79">
        <f>SUM(K21:K27)</f>
        <v>0</v>
      </c>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0"/>
      <c r="BI28" s="80"/>
      <c r="BJ28" s="80"/>
      <c r="BK28" s="80"/>
      <c r="BL28" s="80"/>
      <c r="BM28" s="80"/>
      <c r="BN28" s="80"/>
      <c r="BO28" s="80"/>
      <c r="BP28" s="80"/>
      <c r="BQ28" s="80"/>
      <c r="BR28" s="80"/>
      <c r="BS28" s="80"/>
      <c r="BT28" s="80"/>
      <c r="BU28" s="80"/>
      <c r="BV28" s="80"/>
      <c r="BW28" s="80"/>
      <c r="BX28" s="80"/>
      <c r="BY28" s="80"/>
      <c r="BZ28" s="80"/>
      <c r="CA28" s="80"/>
      <c r="CB28" s="80"/>
      <c r="CC28" s="80"/>
      <c r="CD28" s="80"/>
      <c r="CE28" s="80"/>
      <c r="CF28" s="80"/>
      <c r="CG28" s="80"/>
      <c r="CH28" s="80"/>
      <c r="CI28" s="80"/>
      <c r="CJ28" s="80"/>
      <c r="CK28" s="80"/>
      <c r="CL28" s="80"/>
      <c r="CM28" s="80"/>
      <c r="CN28" s="80"/>
      <c r="CO28" s="80"/>
      <c r="CP28" s="80"/>
      <c r="CQ28" s="80"/>
      <c r="CR28" s="80"/>
      <c r="CS28" s="80"/>
      <c r="CT28" s="80"/>
      <c r="CU28" s="80"/>
      <c r="CV28" s="80"/>
      <c r="CW28" s="80"/>
      <c r="CX28" s="80"/>
      <c r="CY28" s="80"/>
      <c r="CZ28" s="80"/>
      <c r="DA28" s="80"/>
      <c r="DB28" s="80"/>
      <c r="DC28" s="80"/>
      <c r="DD28" s="80"/>
      <c r="DE28" s="80"/>
      <c r="DF28" s="80"/>
      <c r="DG28" s="80"/>
      <c r="DH28" s="80"/>
      <c r="DI28" s="80"/>
      <c r="DJ28" s="80"/>
      <c r="DK28" s="80"/>
      <c r="DL28" s="80"/>
      <c r="DM28" s="80"/>
      <c r="DN28" s="80"/>
      <c r="DO28" s="80"/>
      <c r="DP28" s="80"/>
      <c r="DQ28" s="80"/>
      <c r="DR28" s="80"/>
      <c r="DS28" s="80"/>
      <c r="DT28" s="80"/>
      <c r="DU28" s="80"/>
      <c r="DV28" s="80"/>
      <c r="DW28" s="80"/>
      <c r="DX28" s="80"/>
      <c r="DY28" s="80"/>
      <c r="DZ28" s="80"/>
      <c r="EA28" s="80"/>
      <c r="EB28" s="80"/>
      <c r="EC28" s="80"/>
      <c r="ED28" s="80"/>
      <c r="EE28" s="80"/>
      <c r="EF28" s="80"/>
      <c r="EG28" s="80"/>
      <c r="EH28" s="80"/>
      <c r="EI28" s="80"/>
      <c r="EJ28" s="80"/>
      <c r="EK28" s="80"/>
      <c r="EL28" s="80"/>
      <c r="EM28" s="80"/>
      <c r="EN28" s="80"/>
      <c r="EO28" s="80"/>
      <c r="EP28" s="80"/>
      <c r="EQ28" s="80"/>
      <c r="ER28" s="80"/>
      <c r="ES28" s="80"/>
      <c r="ET28" s="80"/>
      <c r="EU28" s="80"/>
      <c r="EV28" s="80"/>
      <c r="EW28" s="80"/>
      <c r="EX28" s="80"/>
      <c r="EY28" s="80"/>
      <c r="EZ28" s="80"/>
      <c r="FA28" s="80"/>
      <c r="FB28" s="80"/>
      <c r="FC28" s="80"/>
      <c r="FD28" s="80"/>
      <c r="FE28" s="80"/>
      <c r="FF28" s="80"/>
      <c r="FG28" s="80"/>
      <c r="FH28" s="80"/>
      <c r="FI28" s="80"/>
      <c r="FJ28" s="80"/>
      <c r="FK28" s="80"/>
      <c r="FL28" s="80"/>
      <c r="FM28" s="80"/>
      <c r="FN28" s="80"/>
      <c r="FO28" s="80"/>
      <c r="FP28" s="80"/>
      <c r="FQ28" s="80"/>
      <c r="FR28" s="80"/>
      <c r="FS28" s="80"/>
      <c r="FT28" s="80"/>
      <c r="FU28" s="80"/>
      <c r="FV28" s="80"/>
      <c r="FW28" s="80"/>
      <c r="FX28" s="80"/>
      <c r="FY28" s="80"/>
      <c r="FZ28" s="80"/>
      <c r="GA28" s="80"/>
      <c r="GB28" s="80"/>
      <c r="GC28" s="80"/>
      <c r="GD28" s="80"/>
      <c r="GE28" s="80"/>
      <c r="GF28" s="80"/>
      <c r="GG28" s="80"/>
      <c r="GH28" s="80"/>
      <c r="GI28" s="80"/>
      <c r="GJ28" s="80"/>
      <c r="GK28" s="80"/>
      <c r="GL28" s="80"/>
      <c r="GM28" s="80"/>
      <c r="GN28" s="80"/>
      <c r="GO28" s="80"/>
      <c r="GP28" s="80"/>
      <c r="GQ28" s="80"/>
      <c r="GR28" s="80"/>
      <c r="GS28" s="80"/>
      <c r="GT28" s="80"/>
      <c r="GU28" s="80"/>
      <c r="GV28" s="80"/>
      <c r="GW28" s="80"/>
      <c r="GX28" s="80"/>
      <c r="GY28" s="80"/>
      <c r="GZ28" s="80"/>
      <c r="HA28" s="80"/>
      <c r="HB28" s="80"/>
      <c r="HC28" s="80"/>
      <c r="HD28" s="80"/>
      <c r="HE28" s="80"/>
      <c r="HF28" s="80"/>
      <c r="HG28" s="80"/>
      <c r="HH28" s="80"/>
      <c r="HI28" s="80"/>
      <c r="HJ28" s="80"/>
      <c r="HK28" s="80"/>
      <c r="HL28" s="80"/>
      <c r="HM28" s="80"/>
      <c r="HN28" s="80"/>
      <c r="HO28" s="80"/>
      <c r="HP28" s="80"/>
      <c r="HQ28" s="80"/>
      <c r="HR28" s="80"/>
      <c r="HS28" s="80"/>
      <c r="HT28" s="80"/>
      <c r="HU28" s="80"/>
      <c r="HV28" s="80"/>
      <c r="HW28" s="80"/>
      <c r="HX28" s="80"/>
      <c r="HY28" s="80"/>
      <c r="HZ28" s="80"/>
      <c r="IA28" s="80"/>
      <c r="IB28" s="80"/>
      <c r="IC28" s="80"/>
      <c r="ID28" s="80"/>
      <c r="IE28" s="80"/>
      <c r="IF28" s="80"/>
      <c r="IG28" s="80"/>
      <c r="IH28" s="80"/>
      <c r="II28" s="80"/>
      <c r="IJ28" s="80"/>
      <c r="IK28" s="80"/>
      <c r="IL28" s="80"/>
      <c r="IM28" s="80"/>
      <c r="IN28" s="80"/>
      <c r="IO28" s="80"/>
      <c r="IP28" s="80"/>
      <c r="IQ28" s="80"/>
      <c r="IR28" s="80"/>
      <c r="IS28" s="80"/>
      <c r="IT28" s="80"/>
      <c r="IU28" s="80"/>
      <c r="IV28" s="80"/>
      <c r="IW28" s="80"/>
      <c r="IX28" s="80"/>
      <c r="IY28" s="80"/>
      <c r="IZ28" s="80"/>
      <c r="JA28" s="80"/>
      <c r="JB28" s="80"/>
      <c r="JC28" s="80"/>
      <c r="JD28" s="80"/>
      <c r="JE28" s="80"/>
      <c r="JF28" s="80"/>
      <c r="JG28" s="80"/>
      <c r="JH28" s="80"/>
      <c r="JI28" s="80"/>
      <c r="JJ28" s="80"/>
      <c r="JK28" s="80"/>
      <c r="JL28" s="80"/>
      <c r="JM28" s="80"/>
      <c r="JN28" s="80"/>
      <c r="JO28" s="80"/>
      <c r="JP28" s="80"/>
      <c r="JQ28" s="80"/>
      <c r="JR28" s="80"/>
      <c r="JS28" s="80"/>
      <c r="JT28" s="80"/>
      <c r="JU28" s="80"/>
      <c r="JV28" s="80"/>
      <c r="JW28" s="80"/>
      <c r="JX28" s="80"/>
      <c r="JY28" s="80"/>
      <c r="JZ28" s="80"/>
      <c r="KA28" s="80"/>
      <c r="KB28" s="80"/>
      <c r="KC28" s="80"/>
      <c r="KD28" s="80"/>
      <c r="KE28" s="80"/>
      <c r="KF28" s="80"/>
      <c r="KG28" s="80"/>
      <c r="KH28" s="80"/>
      <c r="KI28" s="80"/>
      <c r="KJ28" s="80"/>
      <c r="KK28" s="80"/>
      <c r="KL28" s="80"/>
      <c r="KM28" s="80"/>
      <c r="KN28" s="80"/>
      <c r="KO28" s="80"/>
      <c r="KP28" s="80"/>
      <c r="KQ28" s="80"/>
      <c r="KR28" s="80"/>
      <c r="KS28" s="80"/>
      <c r="KT28" s="80"/>
      <c r="KU28" s="80"/>
      <c r="KV28" s="80"/>
      <c r="KW28" s="80"/>
      <c r="KX28" s="80"/>
      <c r="KY28" s="80"/>
      <c r="KZ28" s="80"/>
      <c r="LA28" s="80"/>
      <c r="LB28" s="80"/>
      <c r="LC28" s="80"/>
      <c r="LD28" s="80"/>
      <c r="LE28" s="80"/>
      <c r="LF28" s="80"/>
      <c r="LG28" s="80"/>
      <c r="LH28" s="80"/>
      <c r="LI28" s="80"/>
      <c r="LJ28" s="80"/>
      <c r="LK28" s="80"/>
      <c r="LL28" s="80"/>
      <c r="LM28" s="80"/>
      <c r="LN28" s="80"/>
      <c r="LO28" s="80"/>
      <c r="LP28" s="80"/>
      <c r="LQ28" s="80"/>
      <c r="LR28" s="80"/>
      <c r="LS28" s="80"/>
      <c r="LT28" s="80"/>
      <c r="LU28" s="80"/>
      <c r="LV28" s="80"/>
      <c r="LW28" s="80"/>
      <c r="LX28" s="80"/>
      <c r="LY28" s="80"/>
      <c r="LZ28" s="80"/>
      <c r="MA28" s="80"/>
      <c r="MB28" s="80"/>
      <c r="MC28" s="80"/>
      <c r="MD28" s="80"/>
      <c r="ME28" s="80"/>
      <c r="MF28" s="80"/>
      <c r="MG28" s="80"/>
      <c r="MH28" s="80"/>
      <c r="MI28" s="80"/>
      <c r="MJ28" s="80"/>
      <c r="MK28" s="80"/>
      <c r="ML28" s="80"/>
      <c r="MM28" s="80"/>
      <c r="MN28" s="80"/>
      <c r="MO28" s="80"/>
      <c r="MP28" s="80"/>
      <c r="MQ28" s="80"/>
      <c r="MR28" s="80"/>
      <c r="MS28" s="80"/>
      <c r="MT28" s="80"/>
      <c r="MU28" s="80"/>
      <c r="MV28" s="80"/>
      <c r="MW28" s="80"/>
      <c r="MX28" s="80"/>
      <c r="MY28" s="80"/>
      <c r="MZ28" s="80"/>
      <c r="NA28" s="80"/>
      <c r="NB28" s="80"/>
      <c r="NC28" s="80"/>
      <c r="ND28" s="80"/>
      <c r="NE28" s="80"/>
      <c r="NF28" s="80"/>
      <c r="NG28" s="80"/>
      <c r="NH28" s="80"/>
      <c r="NI28" s="80"/>
      <c r="NJ28" s="80"/>
      <c r="NK28" s="80"/>
      <c r="NL28" s="80"/>
      <c r="NM28" s="80"/>
      <c r="NN28" s="80"/>
      <c r="NO28" s="80"/>
      <c r="NP28" s="80"/>
      <c r="NQ28" s="80"/>
      <c r="NR28" s="80"/>
      <c r="NS28" s="80"/>
      <c r="NT28" s="80"/>
      <c r="NU28" s="80"/>
      <c r="NV28" s="80"/>
      <c r="NW28" s="80"/>
      <c r="NX28" s="80"/>
      <c r="NY28" s="80"/>
      <c r="NZ28" s="80"/>
      <c r="OA28" s="80"/>
      <c r="OB28" s="80"/>
      <c r="OC28" s="80"/>
      <c r="OD28" s="80"/>
      <c r="OE28" s="80"/>
      <c r="OF28" s="80"/>
      <c r="OG28" s="80"/>
      <c r="OH28" s="80"/>
      <c r="OI28" s="80"/>
      <c r="OJ28" s="80"/>
      <c r="OK28" s="80"/>
      <c r="OL28" s="80"/>
      <c r="OM28" s="80"/>
      <c r="ON28" s="80"/>
      <c r="OO28" s="80"/>
      <c r="OP28" s="80"/>
      <c r="OQ28" s="80"/>
      <c r="OR28" s="80"/>
      <c r="OS28" s="80"/>
      <c r="OT28" s="80"/>
      <c r="OU28" s="80"/>
      <c r="OV28" s="80"/>
      <c r="OW28" s="80"/>
      <c r="OX28" s="80"/>
      <c r="OY28" s="80"/>
      <c r="OZ28" s="80"/>
      <c r="PA28" s="80"/>
      <c r="PB28" s="80"/>
      <c r="PC28" s="80"/>
      <c r="PD28" s="80"/>
      <c r="PE28" s="80"/>
      <c r="PF28" s="80"/>
      <c r="PG28" s="80"/>
      <c r="PH28" s="80"/>
      <c r="PI28" s="80"/>
      <c r="PJ28" s="80"/>
      <c r="PK28" s="80"/>
      <c r="PL28" s="80"/>
      <c r="PM28" s="80"/>
      <c r="PN28" s="80"/>
      <c r="PO28" s="80"/>
      <c r="PP28" s="80"/>
      <c r="PQ28" s="80"/>
      <c r="PR28" s="80"/>
      <c r="PS28" s="80"/>
      <c r="PT28" s="80"/>
      <c r="PU28" s="80"/>
      <c r="PV28" s="80"/>
      <c r="PW28" s="80"/>
      <c r="PX28" s="80"/>
      <c r="PY28" s="80"/>
      <c r="PZ28" s="80"/>
      <c r="QA28" s="80"/>
      <c r="QB28" s="80"/>
      <c r="QC28" s="80"/>
      <c r="QD28" s="80"/>
      <c r="QE28" s="80"/>
      <c r="QF28" s="80"/>
      <c r="QG28" s="80"/>
      <c r="QH28" s="80"/>
      <c r="QI28" s="80"/>
      <c r="QJ28" s="80"/>
      <c r="QK28" s="80"/>
      <c r="QL28" s="80"/>
      <c r="QM28" s="80"/>
      <c r="QN28" s="80"/>
      <c r="QO28" s="80"/>
      <c r="QP28" s="80"/>
      <c r="QQ28" s="80"/>
      <c r="QR28" s="80"/>
      <c r="QS28" s="80"/>
      <c r="QT28" s="80"/>
      <c r="QU28" s="80"/>
      <c r="QV28" s="80"/>
      <c r="QW28" s="80"/>
      <c r="QX28" s="80"/>
      <c r="QY28" s="80"/>
      <c r="QZ28" s="80"/>
      <c r="RA28" s="80"/>
      <c r="RB28" s="80"/>
      <c r="RC28" s="80"/>
      <c r="RD28" s="80"/>
      <c r="RE28" s="80"/>
      <c r="RF28" s="80"/>
      <c r="RG28" s="80"/>
      <c r="RH28" s="80"/>
      <c r="RI28" s="80"/>
      <c r="RJ28" s="80"/>
      <c r="RK28" s="80"/>
      <c r="RL28" s="80"/>
      <c r="RM28" s="80"/>
      <c r="RN28" s="80"/>
      <c r="RO28" s="80"/>
      <c r="RP28" s="80"/>
      <c r="RQ28" s="80"/>
      <c r="RR28" s="80"/>
      <c r="RS28" s="80"/>
      <c r="RT28" s="80"/>
      <c r="RU28" s="80"/>
      <c r="RV28" s="80"/>
      <c r="RW28" s="80"/>
      <c r="RX28" s="80"/>
      <c r="RY28" s="80"/>
      <c r="RZ28" s="80"/>
      <c r="SA28" s="80"/>
      <c r="SB28" s="80"/>
      <c r="SC28" s="80"/>
      <c r="SD28" s="80"/>
      <c r="SE28" s="80"/>
      <c r="SF28" s="80"/>
      <c r="SG28" s="80"/>
      <c r="SH28" s="80"/>
      <c r="SI28" s="80"/>
      <c r="SJ28" s="80"/>
      <c r="SK28" s="80"/>
      <c r="SL28" s="80"/>
      <c r="SM28" s="80"/>
      <c r="SN28" s="80"/>
      <c r="SO28" s="80"/>
      <c r="SP28" s="80"/>
      <c r="SQ28" s="80"/>
      <c r="SR28" s="80"/>
      <c r="SS28" s="80"/>
      <c r="ST28" s="80"/>
      <c r="SU28" s="80"/>
      <c r="SV28" s="80"/>
      <c r="SW28" s="80"/>
      <c r="SX28" s="80"/>
      <c r="SY28" s="80"/>
      <c r="SZ28" s="80"/>
      <c r="TA28" s="80"/>
      <c r="TB28" s="80"/>
      <c r="TC28" s="80"/>
      <c r="TD28" s="80"/>
      <c r="TE28" s="80"/>
      <c r="TF28" s="80"/>
      <c r="TG28" s="80"/>
      <c r="TH28" s="80"/>
      <c r="TI28" s="80"/>
      <c r="TJ28" s="80"/>
      <c r="TK28" s="80"/>
      <c r="TL28" s="80"/>
      <c r="TM28" s="80"/>
      <c r="TN28" s="80"/>
      <c r="TO28" s="80"/>
      <c r="TP28" s="80"/>
      <c r="TQ28" s="80"/>
      <c r="TR28" s="80"/>
      <c r="TS28" s="80"/>
      <c r="TT28" s="80"/>
      <c r="TU28" s="80"/>
      <c r="TV28" s="80"/>
      <c r="TW28" s="80"/>
      <c r="TX28" s="80"/>
      <c r="TY28" s="80"/>
      <c r="TZ28" s="80"/>
      <c r="UA28" s="80"/>
      <c r="UB28" s="80"/>
      <c r="UC28" s="80"/>
      <c r="UD28" s="80"/>
      <c r="UE28" s="80"/>
      <c r="UF28" s="80"/>
      <c r="UG28" s="80"/>
      <c r="UH28" s="80"/>
      <c r="UI28" s="80"/>
      <c r="UJ28" s="80"/>
      <c r="UK28" s="80"/>
      <c r="UL28" s="80"/>
      <c r="UM28" s="80"/>
      <c r="UN28" s="80"/>
      <c r="UO28" s="80"/>
      <c r="UP28" s="80"/>
      <c r="UQ28" s="80"/>
      <c r="UR28" s="80"/>
      <c r="US28" s="80"/>
      <c r="UT28" s="80"/>
      <c r="UU28" s="80"/>
      <c r="UV28" s="80"/>
      <c r="UW28" s="80"/>
      <c r="UX28" s="80"/>
      <c r="UY28" s="80"/>
      <c r="UZ28" s="80"/>
      <c r="VA28" s="80"/>
      <c r="VB28" s="80"/>
      <c r="VC28" s="80"/>
      <c r="VD28" s="80"/>
      <c r="VE28" s="80"/>
      <c r="VF28" s="80"/>
      <c r="VG28" s="80"/>
      <c r="VH28" s="80"/>
      <c r="VI28" s="80"/>
      <c r="VJ28" s="80"/>
      <c r="VK28" s="80"/>
      <c r="VL28" s="80"/>
      <c r="VM28" s="80"/>
      <c r="VN28" s="80"/>
      <c r="VO28" s="80"/>
      <c r="VP28" s="80"/>
      <c r="VQ28" s="80"/>
      <c r="VR28" s="80"/>
      <c r="VS28" s="80"/>
      <c r="VT28" s="80"/>
      <c r="VU28" s="80"/>
      <c r="VV28" s="80"/>
      <c r="VW28" s="80"/>
      <c r="VX28" s="80"/>
      <c r="VY28" s="80"/>
      <c r="VZ28" s="80"/>
      <c r="WA28" s="80"/>
      <c r="WB28" s="80"/>
      <c r="WC28" s="80"/>
      <c r="WD28" s="80"/>
      <c r="WE28" s="80"/>
      <c r="WF28" s="80"/>
      <c r="WG28" s="80"/>
      <c r="WH28" s="80"/>
      <c r="WI28" s="80"/>
      <c r="WJ28" s="80"/>
      <c r="WK28" s="80"/>
      <c r="WL28" s="80"/>
      <c r="WM28" s="80"/>
      <c r="WN28" s="80"/>
      <c r="WO28" s="80"/>
      <c r="WP28" s="80"/>
      <c r="WQ28" s="80"/>
      <c r="WR28" s="80"/>
      <c r="WS28" s="80"/>
      <c r="WT28" s="80"/>
      <c r="WU28" s="80"/>
      <c r="WV28" s="80"/>
      <c r="WW28" s="80"/>
      <c r="WX28" s="80"/>
      <c r="WY28" s="80"/>
      <c r="WZ28" s="80"/>
      <c r="XA28" s="80"/>
      <c r="XB28" s="80"/>
      <c r="XC28" s="80"/>
      <c r="XD28" s="80"/>
      <c r="XE28" s="80"/>
      <c r="XF28" s="80"/>
      <c r="XG28" s="80"/>
      <c r="XH28" s="80"/>
      <c r="XI28" s="80"/>
      <c r="XJ28" s="80"/>
      <c r="XK28" s="80"/>
      <c r="XL28" s="80"/>
      <c r="XM28" s="80"/>
      <c r="XN28" s="80"/>
      <c r="XO28" s="80"/>
      <c r="XP28" s="80"/>
      <c r="XQ28" s="80"/>
      <c r="XR28" s="80"/>
      <c r="XS28" s="80"/>
      <c r="XT28" s="80"/>
      <c r="XU28" s="80"/>
      <c r="XV28" s="80"/>
      <c r="XW28" s="80"/>
      <c r="XX28" s="80"/>
      <c r="XY28" s="80"/>
      <c r="XZ28" s="80"/>
      <c r="YA28" s="80"/>
      <c r="YB28" s="80"/>
      <c r="YC28" s="80"/>
      <c r="YD28" s="80"/>
      <c r="YE28" s="80"/>
      <c r="YF28" s="80"/>
      <c r="YG28" s="80"/>
      <c r="YH28" s="80"/>
      <c r="YI28" s="80"/>
      <c r="YJ28" s="80"/>
      <c r="YK28" s="80"/>
      <c r="YL28" s="80"/>
      <c r="YM28" s="80"/>
      <c r="YN28" s="80"/>
      <c r="YO28" s="80"/>
      <c r="YP28" s="80"/>
      <c r="YQ28" s="80"/>
      <c r="YR28" s="80"/>
      <c r="YS28" s="80"/>
      <c r="YT28" s="80"/>
      <c r="YU28" s="80"/>
      <c r="YV28" s="80"/>
      <c r="YW28" s="80"/>
      <c r="YX28" s="80"/>
      <c r="YY28" s="80"/>
      <c r="YZ28" s="80"/>
      <c r="ZA28" s="80"/>
      <c r="ZB28" s="80"/>
      <c r="ZC28" s="80"/>
      <c r="ZD28" s="80"/>
      <c r="ZE28" s="80"/>
      <c r="ZF28" s="80"/>
      <c r="ZG28" s="80"/>
      <c r="ZH28" s="80"/>
      <c r="ZI28" s="80"/>
      <c r="ZJ28" s="80"/>
      <c r="ZK28" s="80"/>
      <c r="ZL28" s="80"/>
      <c r="ZM28" s="80"/>
      <c r="ZN28" s="80"/>
      <c r="ZO28" s="80"/>
      <c r="ZP28" s="80"/>
      <c r="ZQ28" s="80"/>
      <c r="ZR28" s="80"/>
      <c r="ZS28" s="80"/>
      <c r="ZT28" s="80"/>
      <c r="ZU28" s="80"/>
      <c r="ZV28" s="80"/>
      <c r="ZW28" s="80"/>
      <c r="ZX28" s="80"/>
      <c r="ZY28" s="80"/>
      <c r="ZZ28" s="80"/>
      <c r="AAA28" s="80"/>
      <c r="AAB28" s="80"/>
      <c r="AAC28" s="80"/>
      <c r="AAD28" s="80"/>
      <c r="AAE28" s="80"/>
      <c r="AAF28" s="80"/>
      <c r="AAG28" s="80"/>
      <c r="AAH28" s="80"/>
      <c r="AAI28" s="80"/>
      <c r="AAJ28" s="80"/>
      <c r="AAK28" s="80"/>
      <c r="AAL28" s="80"/>
      <c r="AAM28" s="80"/>
      <c r="AAN28" s="80"/>
      <c r="AAO28" s="80"/>
      <c r="AAP28" s="80"/>
      <c r="AAQ28" s="80"/>
      <c r="AAR28" s="80"/>
      <c r="AAS28" s="80"/>
      <c r="AAT28" s="80"/>
      <c r="AAU28" s="80"/>
      <c r="AAV28" s="80"/>
      <c r="AAW28" s="80"/>
      <c r="AAX28" s="80"/>
      <c r="AAY28" s="80"/>
      <c r="AAZ28" s="80"/>
      <c r="ABA28" s="80"/>
      <c r="ABB28" s="80"/>
    </row>
    <row r="29" spans="1:730" s="63" customFormat="1" ht="15.75" customHeight="1" x14ac:dyDescent="0.2">
      <c r="A29" s="82" t="s">
        <v>34</v>
      </c>
      <c r="C29" s="83">
        <f t="shared" ref="C29:I29" si="3">+C28+C42</f>
        <v>0</v>
      </c>
      <c r="D29" s="83">
        <f t="shared" si="3"/>
        <v>0</v>
      </c>
      <c r="E29" s="83">
        <f t="shared" si="3"/>
        <v>0</v>
      </c>
      <c r="F29" s="83">
        <f t="shared" si="3"/>
        <v>0</v>
      </c>
      <c r="G29" s="83">
        <f t="shared" si="3"/>
        <v>0</v>
      </c>
      <c r="H29" s="83">
        <f t="shared" si="3"/>
        <v>0</v>
      </c>
      <c r="I29" s="83">
        <f t="shared" si="3"/>
        <v>0</v>
      </c>
      <c r="J29" s="83"/>
      <c r="K29" s="83">
        <f>+K28+K42</f>
        <v>0</v>
      </c>
      <c r="L29" s="83">
        <f>+L28+L42</f>
        <v>0</v>
      </c>
    </row>
    <row r="30" spans="1:730" s="84" customFormat="1" x14ac:dyDescent="0.2">
      <c r="A30" s="63"/>
      <c r="B30" s="63"/>
      <c r="C30" s="83"/>
      <c r="D30" s="83"/>
      <c r="E30" s="83"/>
      <c r="F30" s="83"/>
      <c r="G30" s="83"/>
      <c r="H30" s="83"/>
      <c r="I30" s="8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c r="IU30" s="63"/>
      <c r="IV30" s="63"/>
      <c r="IW30" s="63"/>
      <c r="IX30" s="63"/>
      <c r="IY30" s="63"/>
      <c r="IZ30" s="63"/>
      <c r="JA30" s="63"/>
      <c r="JB30" s="63"/>
      <c r="JC30" s="63"/>
      <c r="JD30" s="63"/>
      <c r="JE30" s="63"/>
      <c r="JF30" s="63"/>
      <c r="JG30" s="63"/>
      <c r="JH30" s="63"/>
      <c r="JI30" s="63"/>
      <c r="JJ30" s="63"/>
      <c r="JK30" s="63"/>
      <c r="JL30" s="63"/>
      <c r="JM30" s="63"/>
      <c r="JN30" s="63"/>
      <c r="JO30" s="63"/>
      <c r="JP30" s="63"/>
      <c r="JQ30" s="63"/>
      <c r="JR30" s="63"/>
      <c r="JS30" s="63"/>
      <c r="JT30" s="63"/>
      <c r="JU30" s="63"/>
      <c r="JV30" s="63"/>
      <c r="JW30" s="63"/>
      <c r="JX30" s="63"/>
      <c r="JY30" s="63"/>
      <c r="JZ30" s="63"/>
      <c r="KA30" s="63"/>
      <c r="KB30" s="63"/>
      <c r="KC30" s="63"/>
      <c r="KD30" s="63"/>
      <c r="KE30" s="63"/>
      <c r="KF30" s="63"/>
      <c r="KG30" s="63"/>
      <c r="KH30" s="63"/>
      <c r="KI30" s="63"/>
      <c r="KJ30" s="63"/>
      <c r="KK30" s="63"/>
      <c r="KL30" s="63"/>
      <c r="KM30" s="63"/>
      <c r="KN30" s="63"/>
      <c r="KO30" s="63"/>
      <c r="KP30" s="63"/>
      <c r="KQ30" s="63"/>
      <c r="KR30" s="63"/>
      <c r="KS30" s="63"/>
      <c r="KT30" s="63"/>
      <c r="KU30" s="63"/>
      <c r="KV30" s="63"/>
      <c r="KW30" s="63"/>
      <c r="KX30" s="63"/>
      <c r="KY30" s="63"/>
      <c r="KZ30" s="63"/>
      <c r="LA30" s="63"/>
      <c r="LB30" s="63"/>
      <c r="LC30" s="63"/>
      <c r="LD30" s="63"/>
      <c r="LE30" s="63"/>
      <c r="LF30" s="63"/>
      <c r="LG30" s="63"/>
      <c r="LH30" s="63"/>
      <c r="LI30" s="63"/>
      <c r="LJ30" s="63"/>
      <c r="LK30" s="63"/>
      <c r="LL30" s="63"/>
      <c r="LM30" s="63"/>
      <c r="LN30" s="63"/>
      <c r="LO30" s="63"/>
      <c r="LP30" s="63"/>
      <c r="LQ30" s="63"/>
      <c r="LR30" s="63"/>
      <c r="LS30" s="63"/>
      <c r="LT30" s="63"/>
      <c r="LU30" s="63"/>
      <c r="LV30" s="63"/>
      <c r="LW30" s="63"/>
      <c r="LX30" s="63"/>
      <c r="LY30" s="63"/>
      <c r="LZ30" s="63"/>
      <c r="MA30" s="63"/>
      <c r="MB30" s="63"/>
      <c r="MC30" s="63"/>
      <c r="MD30" s="63"/>
      <c r="ME30" s="63"/>
      <c r="MF30" s="63"/>
      <c r="MG30" s="63"/>
      <c r="MH30" s="63"/>
      <c r="MI30" s="63"/>
      <c r="MJ30" s="63"/>
      <c r="MK30" s="63"/>
      <c r="ML30" s="63"/>
      <c r="MM30" s="63"/>
      <c r="MN30" s="63"/>
      <c r="MO30" s="63"/>
      <c r="MP30" s="63"/>
      <c r="MQ30" s="63"/>
      <c r="MR30" s="63"/>
      <c r="MS30" s="63"/>
      <c r="MT30" s="63"/>
      <c r="MU30" s="63"/>
      <c r="MV30" s="63"/>
      <c r="MW30" s="63"/>
      <c r="MX30" s="63"/>
      <c r="MY30" s="63"/>
      <c r="MZ30" s="63"/>
      <c r="NA30" s="63"/>
      <c r="NB30" s="63"/>
      <c r="NC30" s="63"/>
      <c r="ND30" s="63"/>
      <c r="NE30" s="63"/>
      <c r="NF30" s="63"/>
      <c r="NG30" s="63"/>
      <c r="NH30" s="63"/>
      <c r="NI30" s="63"/>
      <c r="NJ30" s="63"/>
      <c r="NK30" s="63"/>
      <c r="NL30" s="63"/>
      <c r="NM30" s="63"/>
      <c r="NN30" s="63"/>
      <c r="NO30" s="63"/>
      <c r="NP30" s="63"/>
      <c r="NQ30" s="63"/>
      <c r="NR30" s="63"/>
      <c r="NS30" s="63"/>
      <c r="NT30" s="63"/>
      <c r="NU30" s="63"/>
      <c r="NV30" s="63"/>
      <c r="NW30" s="63"/>
      <c r="NX30" s="63"/>
      <c r="NY30" s="63"/>
      <c r="NZ30" s="63"/>
      <c r="OA30" s="63"/>
      <c r="OB30" s="63"/>
      <c r="OC30" s="63"/>
      <c r="OD30" s="63"/>
      <c r="OE30" s="63"/>
      <c r="OF30" s="63"/>
      <c r="OG30" s="63"/>
      <c r="OH30" s="63"/>
      <c r="OI30" s="63"/>
      <c r="OJ30" s="63"/>
      <c r="OK30" s="63"/>
      <c r="OL30" s="63"/>
      <c r="OM30" s="63"/>
      <c r="ON30" s="63"/>
      <c r="OO30" s="63"/>
      <c r="OP30" s="63"/>
      <c r="OQ30" s="63"/>
      <c r="OR30" s="63"/>
      <c r="OS30" s="63"/>
      <c r="OT30" s="63"/>
      <c r="OU30" s="63"/>
      <c r="OV30" s="63"/>
      <c r="OW30" s="63"/>
      <c r="OX30" s="63"/>
      <c r="OY30" s="63"/>
      <c r="OZ30" s="63"/>
      <c r="PA30" s="63"/>
      <c r="PB30" s="63"/>
      <c r="PC30" s="63"/>
      <c r="PD30" s="63"/>
      <c r="PE30" s="63"/>
      <c r="PF30" s="63"/>
      <c r="PG30" s="63"/>
      <c r="PH30" s="63"/>
      <c r="PI30" s="63"/>
      <c r="PJ30" s="63"/>
      <c r="PK30" s="63"/>
      <c r="PL30" s="63"/>
      <c r="PM30" s="63"/>
      <c r="PN30" s="63"/>
      <c r="PO30" s="63"/>
      <c r="PP30" s="63"/>
      <c r="PQ30" s="63"/>
      <c r="PR30" s="63"/>
      <c r="PS30" s="63"/>
      <c r="PT30" s="63"/>
      <c r="PU30" s="63"/>
      <c r="PV30" s="63"/>
      <c r="PW30" s="63"/>
      <c r="PX30" s="63"/>
      <c r="PY30" s="63"/>
      <c r="PZ30" s="63"/>
      <c r="QA30" s="63"/>
      <c r="QB30" s="63"/>
      <c r="QC30" s="63"/>
      <c r="QD30" s="63"/>
      <c r="QE30" s="63"/>
      <c r="QF30" s="63"/>
      <c r="QG30" s="63"/>
      <c r="QH30" s="63"/>
      <c r="QI30" s="63"/>
      <c r="QJ30" s="63"/>
      <c r="QK30" s="63"/>
      <c r="QL30" s="63"/>
      <c r="QM30" s="63"/>
      <c r="QN30" s="63"/>
      <c r="QO30" s="63"/>
      <c r="QP30" s="63"/>
      <c r="QQ30" s="63"/>
      <c r="QR30" s="63"/>
      <c r="QS30" s="63"/>
      <c r="QT30" s="63"/>
      <c r="QU30" s="63"/>
      <c r="QV30" s="63"/>
      <c r="QW30" s="63"/>
      <c r="QX30" s="63"/>
      <c r="QY30" s="63"/>
      <c r="QZ30" s="63"/>
      <c r="RA30" s="63"/>
      <c r="RB30" s="63"/>
      <c r="RC30" s="63"/>
      <c r="RD30" s="63"/>
      <c r="RE30" s="63"/>
      <c r="RF30" s="63"/>
      <c r="RG30" s="63"/>
      <c r="RH30" s="63"/>
      <c r="RI30" s="63"/>
      <c r="RJ30" s="63"/>
      <c r="RK30" s="63"/>
      <c r="RL30" s="63"/>
      <c r="RM30" s="63"/>
      <c r="RN30" s="63"/>
      <c r="RO30" s="63"/>
      <c r="RP30" s="63"/>
      <c r="RQ30" s="63"/>
      <c r="RR30" s="63"/>
      <c r="RS30" s="63"/>
      <c r="RT30" s="63"/>
      <c r="RU30" s="63"/>
      <c r="RV30" s="63"/>
      <c r="RW30" s="63"/>
      <c r="RX30" s="63"/>
      <c r="RY30" s="63"/>
      <c r="RZ30" s="63"/>
      <c r="SA30" s="63"/>
      <c r="SB30" s="63"/>
      <c r="SC30" s="63"/>
      <c r="SD30" s="63"/>
      <c r="SE30" s="63"/>
      <c r="SF30" s="63"/>
      <c r="SG30" s="63"/>
      <c r="SH30" s="63"/>
      <c r="SI30" s="63"/>
      <c r="SJ30" s="63"/>
      <c r="SK30" s="63"/>
      <c r="SL30" s="63"/>
      <c r="SM30" s="63"/>
      <c r="SN30" s="63"/>
      <c r="SO30" s="63"/>
      <c r="SP30" s="63"/>
      <c r="SQ30" s="63"/>
      <c r="SR30" s="63"/>
      <c r="SS30" s="63"/>
      <c r="ST30" s="63"/>
      <c r="SU30" s="63"/>
      <c r="SV30" s="63"/>
      <c r="SW30" s="63"/>
      <c r="SX30" s="63"/>
      <c r="SY30" s="63"/>
      <c r="SZ30" s="63"/>
      <c r="TA30" s="63"/>
      <c r="TB30" s="63"/>
      <c r="TC30" s="63"/>
      <c r="TD30" s="63"/>
      <c r="TE30" s="63"/>
      <c r="TF30" s="63"/>
      <c r="TG30" s="63"/>
      <c r="TH30" s="63"/>
      <c r="TI30" s="63"/>
      <c r="TJ30" s="63"/>
      <c r="TK30" s="63"/>
      <c r="TL30" s="63"/>
      <c r="TM30" s="63"/>
      <c r="TN30" s="63"/>
      <c r="TO30" s="63"/>
      <c r="TP30" s="63"/>
      <c r="TQ30" s="63"/>
      <c r="TR30" s="63"/>
      <c r="TS30" s="63"/>
      <c r="TT30" s="63"/>
      <c r="TU30" s="63"/>
      <c r="TV30" s="63"/>
      <c r="TW30" s="63"/>
      <c r="TX30" s="63"/>
      <c r="TY30" s="63"/>
      <c r="TZ30" s="63"/>
      <c r="UA30" s="63"/>
      <c r="UB30" s="63"/>
      <c r="UC30" s="63"/>
      <c r="UD30" s="63"/>
      <c r="UE30" s="63"/>
      <c r="UF30" s="63"/>
      <c r="UG30" s="63"/>
      <c r="UH30" s="63"/>
      <c r="UI30" s="63"/>
      <c r="UJ30" s="63"/>
      <c r="UK30" s="63"/>
      <c r="UL30" s="63"/>
      <c r="UM30" s="63"/>
      <c r="UN30" s="63"/>
      <c r="UO30" s="63"/>
      <c r="UP30" s="63"/>
      <c r="UQ30" s="63"/>
      <c r="UR30" s="63"/>
      <c r="US30" s="63"/>
      <c r="UT30" s="63"/>
      <c r="UU30" s="63"/>
      <c r="UV30" s="63"/>
      <c r="UW30" s="63"/>
      <c r="UX30" s="63"/>
      <c r="UY30" s="63"/>
      <c r="UZ30" s="63"/>
      <c r="VA30" s="63"/>
      <c r="VB30" s="63"/>
      <c r="VC30" s="63"/>
      <c r="VD30" s="63"/>
      <c r="VE30" s="63"/>
      <c r="VF30" s="63"/>
      <c r="VG30" s="63"/>
      <c r="VH30" s="63"/>
      <c r="VI30" s="63"/>
      <c r="VJ30" s="63"/>
      <c r="VK30" s="63"/>
      <c r="VL30" s="63"/>
      <c r="VM30" s="63"/>
      <c r="VN30" s="63"/>
      <c r="VO30" s="63"/>
      <c r="VP30" s="63"/>
      <c r="VQ30" s="63"/>
      <c r="VR30" s="63"/>
      <c r="VS30" s="63"/>
      <c r="VT30" s="63"/>
      <c r="VU30" s="63"/>
      <c r="VV30" s="63"/>
      <c r="VW30" s="63"/>
      <c r="VX30" s="63"/>
      <c r="VY30" s="63"/>
      <c r="VZ30" s="63"/>
      <c r="WA30" s="63"/>
      <c r="WB30" s="63"/>
      <c r="WC30" s="63"/>
      <c r="WD30" s="63"/>
      <c r="WE30" s="63"/>
      <c r="WF30" s="63"/>
      <c r="WG30" s="63"/>
      <c r="WH30" s="63"/>
      <c r="WI30" s="63"/>
      <c r="WJ30" s="63"/>
      <c r="WK30" s="63"/>
      <c r="WL30" s="63"/>
      <c r="WM30" s="63"/>
      <c r="WN30" s="63"/>
      <c r="WO30" s="63"/>
      <c r="WP30" s="63"/>
      <c r="WQ30" s="63"/>
      <c r="WR30" s="63"/>
      <c r="WS30" s="63"/>
      <c r="WT30" s="63"/>
      <c r="WU30" s="63"/>
      <c r="WV30" s="63"/>
      <c r="WW30" s="63"/>
      <c r="WX30" s="63"/>
      <c r="WY30" s="63"/>
      <c r="WZ30" s="63"/>
      <c r="XA30" s="63"/>
      <c r="XB30" s="63"/>
      <c r="XC30" s="63"/>
      <c r="XD30" s="63"/>
      <c r="XE30" s="63"/>
      <c r="XF30" s="63"/>
      <c r="XG30" s="63"/>
      <c r="XH30" s="63"/>
      <c r="XI30" s="63"/>
      <c r="XJ30" s="63"/>
      <c r="XK30" s="63"/>
      <c r="XL30" s="63"/>
      <c r="XM30" s="63"/>
      <c r="XN30" s="63"/>
      <c r="XO30" s="63"/>
      <c r="XP30" s="63"/>
      <c r="XQ30" s="63"/>
      <c r="XR30" s="63"/>
      <c r="XS30" s="63"/>
      <c r="XT30" s="63"/>
      <c r="XU30" s="63"/>
      <c r="XV30" s="63"/>
      <c r="XW30" s="63"/>
      <c r="XX30" s="63"/>
      <c r="XY30" s="63"/>
      <c r="XZ30" s="63"/>
      <c r="YA30" s="63"/>
      <c r="YB30" s="63"/>
      <c r="YC30" s="63"/>
      <c r="YD30" s="63"/>
      <c r="YE30" s="63"/>
      <c r="YF30" s="63"/>
      <c r="YG30" s="63"/>
      <c r="YH30" s="63"/>
      <c r="YI30" s="63"/>
      <c r="YJ30" s="63"/>
      <c r="YK30" s="63"/>
      <c r="YL30" s="63"/>
      <c r="YM30" s="63"/>
      <c r="YN30" s="63"/>
      <c r="YO30" s="63"/>
      <c r="YP30" s="63"/>
      <c r="YQ30" s="63"/>
      <c r="YR30" s="63"/>
      <c r="YS30" s="63"/>
      <c r="YT30" s="63"/>
      <c r="YU30" s="63"/>
      <c r="YV30" s="63"/>
      <c r="YW30" s="63"/>
      <c r="YX30" s="63"/>
      <c r="YY30" s="63"/>
      <c r="YZ30" s="63"/>
      <c r="ZA30" s="63"/>
      <c r="ZB30" s="63"/>
      <c r="ZC30" s="63"/>
      <c r="ZD30" s="63"/>
      <c r="ZE30" s="63"/>
      <c r="ZF30" s="63"/>
      <c r="ZG30" s="63"/>
      <c r="ZH30" s="63"/>
      <c r="ZI30" s="63"/>
      <c r="ZJ30" s="63"/>
      <c r="ZK30" s="63"/>
      <c r="ZL30" s="63"/>
      <c r="ZM30" s="63"/>
      <c r="ZN30" s="63"/>
      <c r="ZO30" s="63"/>
      <c r="ZP30" s="63"/>
      <c r="ZQ30" s="63"/>
      <c r="ZR30" s="63"/>
      <c r="ZS30" s="63"/>
      <c r="ZT30" s="63"/>
      <c r="ZU30" s="63"/>
      <c r="ZV30" s="63"/>
      <c r="ZW30" s="63"/>
      <c r="ZX30" s="63"/>
      <c r="ZY30" s="63"/>
      <c r="ZZ30" s="63"/>
      <c r="AAA30" s="63"/>
      <c r="AAB30" s="63"/>
      <c r="AAC30" s="63"/>
      <c r="AAD30" s="63"/>
      <c r="AAE30" s="63"/>
      <c r="AAF30" s="63"/>
      <c r="AAG30" s="63"/>
      <c r="AAH30" s="63"/>
      <c r="AAI30" s="63"/>
      <c r="AAJ30" s="63"/>
      <c r="AAK30" s="63"/>
      <c r="AAL30" s="63"/>
      <c r="AAM30" s="63"/>
      <c r="AAN30" s="63"/>
      <c r="AAO30" s="63"/>
      <c r="AAP30" s="63"/>
      <c r="AAQ30" s="63"/>
      <c r="AAR30" s="63"/>
      <c r="AAS30" s="63"/>
      <c r="AAT30" s="63"/>
      <c r="AAU30" s="63"/>
      <c r="AAV30" s="63"/>
      <c r="AAW30" s="63"/>
      <c r="AAX30" s="63"/>
      <c r="AAY30" s="63"/>
      <c r="AAZ30" s="63"/>
      <c r="ABA30" s="63"/>
      <c r="ABB30" s="63"/>
    </row>
    <row r="31" spans="1:730" s="84" customFormat="1" x14ac:dyDescent="0.2">
      <c r="A31" s="63"/>
      <c r="B31" s="63"/>
      <c r="C31" s="61" t="s">
        <v>32</v>
      </c>
      <c r="D31" s="83"/>
      <c r="E31" s="83"/>
      <c r="F31" s="83"/>
      <c r="G31" s="83"/>
      <c r="H31" s="83"/>
      <c r="I31" s="8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c r="IT31" s="63"/>
      <c r="IU31" s="63"/>
      <c r="IV31" s="63"/>
      <c r="IW31" s="63"/>
      <c r="IX31" s="63"/>
      <c r="IY31" s="63"/>
      <c r="IZ31" s="63"/>
      <c r="JA31" s="63"/>
      <c r="JB31" s="63"/>
      <c r="JC31" s="63"/>
      <c r="JD31" s="63"/>
      <c r="JE31" s="63"/>
      <c r="JF31" s="63"/>
      <c r="JG31" s="63"/>
      <c r="JH31" s="63"/>
      <c r="JI31" s="63"/>
      <c r="JJ31" s="63"/>
      <c r="JK31" s="63"/>
      <c r="JL31" s="63"/>
      <c r="JM31" s="63"/>
      <c r="JN31" s="63"/>
      <c r="JO31" s="63"/>
      <c r="JP31" s="63"/>
      <c r="JQ31" s="63"/>
      <c r="JR31" s="63"/>
      <c r="JS31" s="63"/>
      <c r="JT31" s="63"/>
      <c r="JU31" s="63"/>
      <c r="JV31" s="63"/>
      <c r="JW31" s="63"/>
      <c r="JX31" s="63"/>
      <c r="JY31" s="63"/>
      <c r="JZ31" s="63"/>
      <c r="KA31" s="63"/>
      <c r="KB31" s="63"/>
      <c r="KC31" s="63"/>
      <c r="KD31" s="63"/>
      <c r="KE31" s="63"/>
      <c r="KF31" s="63"/>
      <c r="KG31" s="63"/>
      <c r="KH31" s="63"/>
      <c r="KI31" s="63"/>
      <c r="KJ31" s="63"/>
      <c r="KK31" s="63"/>
      <c r="KL31" s="63"/>
      <c r="KM31" s="63"/>
      <c r="KN31" s="63"/>
      <c r="KO31" s="63"/>
      <c r="KP31" s="63"/>
      <c r="KQ31" s="63"/>
      <c r="KR31" s="63"/>
      <c r="KS31" s="63"/>
      <c r="KT31" s="63"/>
      <c r="KU31" s="63"/>
      <c r="KV31" s="63"/>
      <c r="KW31" s="63"/>
      <c r="KX31" s="63"/>
      <c r="KY31" s="63"/>
      <c r="KZ31" s="63"/>
      <c r="LA31" s="63"/>
      <c r="LB31" s="63"/>
      <c r="LC31" s="63"/>
      <c r="LD31" s="63"/>
      <c r="LE31" s="63"/>
      <c r="LF31" s="63"/>
      <c r="LG31" s="63"/>
      <c r="LH31" s="63"/>
      <c r="LI31" s="63"/>
      <c r="LJ31" s="63"/>
      <c r="LK31" s="63"/>
      <c r="LL31" s="63"/>
      <c r="LM31" s="63"/>
      <c r="LN31" s="63"/>
      <c r="LO31" s="63"/>
      <c r="LP31" s="63"/>
      <c r="LQ31" s="63"/>
      <c r="LR31" s="63"/>
      <c r="LS31" s="63"/>
      <c r="LT31" s="63"/>
      <c r="LU31" s="63"/>
      <c r="LV31" s="63"/>
      <c r="LW31" s="63"/>
      <c r="LX31" s="63"/>
      <c r="LY31" s="63"/>
      <c r="LZ31" s="63"/>
      <c r="MA31" s="63"/>
      <c r="MB31" s="63"/>
      <c r="MC31" s="63"/>
      <c r="MD31" s="63"/>
      <c r="ME31" s="63"/>
      <c r="MF31" s="63"/>
      <c r="MG31" s="63"/>
      <c r="MH31" s="63"/>
      <c r="MI31" s="63"/>
      <c r="MJ31" s="63"/>
      <c r="MK31" s="63"/>
      <c r="ML31" s="63"/>
      <c r="MM31" s="63"/>
      <c r="MN31" s="63"/>
      <c r="MO31" s="63"/>
      <c r="MP31" s="63"/>
      <c r="MQ31" s="63"/>
      <c r="MR31" s="63"/>
      <c r="MS31" s="63"/>
      <c r="MT31" s="63"/>
      <c r="MU31" s="63"/>
      <c r="MV31" s="63"/>
      <c r="MW31" s="63"/>
      <c r="MX31" s="63"/>
      <c r="MY31" s="63"/>
      <c r="MZ31" s="63"/>
      <c r="NA31" s="63"/>
      <c r="NB31" s="63"/>
      <c r="NC31" s="63"/>
      <c r="ND31" s="63"/>
      <c r="NE31" s="63"/>
      <c r="NF31" s="63"/>
      <c r="NG31" s="63"/>
      <c r="NH31" s="63"/>
      <c r="NI31" s="63"/>
      <c r="NJ31" s="63"/>
      <c r="NK31" s="63"/>
      <c r="NL31" s="63"/>
      <c r="NM31" s="63"/>
      <c r="NN31" s="63"/>
      <c r="NO31" s="63"/>
      <c r="NP31" s="63"/>
      <c r="NQ31" s="63"/>
      <c r="NR31" s="63"/>
      <c r="NS31" s="63"/>
      <c r="NT31" s="63"/>
      <c r="NU31" s="63"/>
      <c r="NV31" s="63"/>
      <c r="NW31" s="63"/>
      <c r="NX31" s="63"/>
      <c r="NY31" s="63"/>
      <c r="NZ31" s="63"/>
      <c r="OA31" s="63"/>
      <c r="OB31" s="63"/>
      <c r="OC31" s="63"/>
      <c r="OD31" s="63"/>
      <c r="OE31" s="63"/>
      <c r="OF31" s="63"/>
      <c r="OG31" s="63"/>
      <c r="OH31" s="63"/>
      <c r="OI31" s="63"/>
      <c r="OJ31" s="63"/>
      <c r="OK31" s="63"/>
      <c r="OL31" s="63"/>
      <c r="OM31" s="63"/>
      <c r="ON31" s="63"/>
      <c r="OO31" s="63"/>
      <c r="OP31" s="63"/>
      <c r="OQ31" s="63"/>
      <c r="OR31" s="63"/>
      <c r="OS31" s="63"/>
      <c r="OT31" s="63"/>
      <c r="OU31" s="63"/>
      <c r="OV31" s="63"/>
      <c r="OW31" s="63"/>
      <c r="OX31" s="63"/>
      <c r="OY31" s="63"/>
      <c r="OZ31" s="63"/>
      <c r="PA31" s="63"/>
      <c r="PB31" s="63"/>
      <c r="PC31" s="63"/>
      <c r="PD31" s="63"/>
      <c r="PE31" s="63"/>
      <c r="PF31" s="63"/>
      <c r="PG31" s="63"/>
      <c r="PH31" s="63"/>
      <c r="PI31" s="63"/>
      <c r="PJ31" s="63"/>
      <c r="PK31" s="63"/>
      <c r="PL31" s="63"/>
      <c r="PM31" s="63"/>
      <c r="PN31" s="63"/>
      <c r="PO31" s="63"/>
      <c r="PP31" s="63"/>
      <c r="PQ31" s="63"/>
      <c r="PR31" s="63"/>
      <c r="PS31" s="63"/>
      <c r="PT31" s="63"/>
      <c r="PU31" s="63"/>
      <c r="PV31" s="63"/>
      <c r="PW31" s="63"/>
      <c r="PX31" s="63"/>
      <c r="PY31" s="63"/>
      <c r="PZ31" s="63"/>
      <c r="QA31" s="63"/>
      <c r="QB31" s="63"/>
      <c r="QC31" s="63"/>
      <c r="QD31" s="63"/>
      <c r="QE31" s="63"/>
      <c r="QF31" s="63"/>
      <c r="QG31" s="63"/>
      <c r="QH31" s="63"/>
      <c r="QI31" s="63"/>
      <c r="QJ31" s="63"/>
      <c r="QK31" s="63"/>
      <c r="QL31" s="63"/>
      <c r="QM31" s="63"/>
      <c r="QN31" s="63"/>
      <c r="QO31" s="63"/>
      <c r="QP31" s="63"/>
      <c r="QQ31" s="63"/>
      <c r="QR31" s="63"/>
      <c r="QS31" s="63"/>
      <c r="QT31" s="63"/>
      <c r="QU31" s="63"/>
      <c r="QV31" s="63"/>
      <c r="QW31" s="63"/>
      <c r="QX31" s="63"/>
      <c r="QY31" s="63"/>
      <c r="QZ31" s="63"/>
      <c r="RA31" s="63"/>
      <c r="RB31" s="63"/>
      <c r="RC31" s="63"/>
      <c r="RD31" s="63"/>
      <c r="RE31" s="63"/>
      <c r="RF31" s="63"/>
      <c r="RG31" s="63"/>
      <c r="RH31" s="63"/>
      <c r="RI31" s="63"/>
      <c r="RJ31" s="63"/>
      <c r="RK31" s="63"/>
      <c r="RL31" s="63"/>
      <c r="RM31" s="63"/>
      <c r="RN31" s="63"/>
      <c r="RO31" s="63"/>
      <c r="RP31" s="63"/>
      <c r="RQ31" s="63"/>
      <c r="RR31" s="63"/>
      <c r="RS31" s="63"/>
      <c r="RT31" s="63"/>
      <c r="RU31" s="63"/>
      <c r="RV31" s="63"/>
      <c r="RW31" s="63"/>
      <c r="RX31" s="63"/>
      <c r="RY31" s="63"/>
      <c r="RZ31" s="63"/>
      <c r="SA31" s="63"/>
      <c r="SB31" s="63"/>
      <c r="SC31" s="63"/>
      <c r="SD31" s="63"/>
      <c r="SE31" s="63"/>
      <c r="SF31" s="63"/>
      <c r="SG31" s="63"/>
      <c r="SH31" s="63"/>
      <c r="SI31" s="63"/>
      <c r="SJ31" s="63"/>
      <c r="SK31" s="63"/>
      <c r="SL31" s="63"/>
      <c r="SM31" s="63"/>
      <c r="SN31" s="63"/>
      <c r="SO31" s="63"/>
      <c r="SP31" s="63"/>
      <c r="SQ31" s="63"/>
      <c r="SR31" s="63"/>
      <c r="SS31" s="63"/>
      <c r="ST31" s="63"/>
      <c r="SU31" s="63"/>
      <c r="SV31" s="63"/>
      <c r="SW31" s="63"/>
      <c r="SX31" s="63"/>
      <c r="SY31" s="63"/>
      <c r="SZ31" s="63"/>
      <c r="TA31" s="63"/>
      <c r="TB31" s="63"/>
      <c r="TC31" s="63"/>
      <c r="TD31" s="63"/>
      <c r="TE31" s="63"/>
      <c r="TF31" s="63"/>
      <c r="TG31" s="63"/>
      <c r="TH31" s="63"/>
      <c r="TI31" s="63"/>
      <c r="TJ31" s="63"/>
      <c r="TK31" s="63"/>
      <c r="TL31" s="63"/>
      <c r="TM31" s="63"/>
      <c r="TN31" s="63"/>
      <c r="TO31" s="63"/>
      <c r="TP31" s="63"/>
      <c r="TQ31" s="63"/>
      <c r="TR31" s="63"/>
      <c r="TS31" s="63"/>
      <c r="TT31" s="63"/>
      <c r="TU31" s="63"/>
      <c r="TV31" s="63"/>
      <c r="TW31" s="63"/>
      <c r="TX31" s="63"/>
      <c r="TY31" s="63"/>
      <c r="TZ31" s="63"/>
      <c r="UA31" s="63"/>
      <c r="UB31" s="63"/>
      <c r="UC31" s="63"/>
      <c r="UD31" s="63"/>
      <c r="UE31" s="63"/>
      <c r="UF31" s="63"/>
      <c r="UG31" s="63"/>
      <c r="UH31" s="63"/>
      <c r="UI31" s="63"/>
      <c r="UJ31" s="63"/>
      <c r="UK31" s="63"/>
      <c r="UL31" s="63"/>
      <c r="UM31" s="63"/>
      <c r="UN31" s="63"/>
      <c r="UO31" s="63"/>
      <c r="UP31" s="63"/>
      <c r="UQ31" s="63"/>
      <c r="UR31" s="63"/>
      <c r="US31" s="63"/>
      <c r="UT31" s="63"/>
      <c r="UU31" s="63"/>
      <c r="UV31" s="63"/>
      <c r="UW31" s="63"/>
      <c r="UX31" s="63"/>
      <c r="UY31" s="63"/>
      <c r="UZ31" s="63"/>
      <c r="VA31" s="63"/>
      <c r="VB31" s="63"/>
      <c r="VC31" s="63"/>
      <c r="VD31" s="63"/>
      <c r="VE31" s="63"/>
      <c r="VF31" s="63"/>
      <c r="VG31" s="63"/>
      <c r="VH31" s="63"/>
      <c r="VI31" s="63"/>
      <c r="VJ31" s="63"/>
      <c r="VK31" s="63"/>
      <c r="VL31" s="63"/>
      <c r="VM31" s="63"/>
      <c r="VN31" s="63"/>
      <c r="VO31" s="63"/>
      <c r="VP31" s="63"/>
      <c r="VQ31" s="63"/>
      <c r="VR31" s="63"/>
      <c r="VS31" s="63"/>
      <c r="VT31" s="63"/>
      <c r="VU31" s="63"/>
      <c r="VV31" s="63"/>
      <c r="VW31" s="63"/>
      <c r="VX31" s="63"/>
      <c r="VY31" s="63"/>
      <c r="VZ31" s="63"/>
      <c r="WA31" s="63"/>
      <c r="WB31" s="63"/>
      <c r="WC31" s="63"/>
      <c r="WD31" s="63"/>
      <c r="WE31" s="63"/>
      <c r="WF31" s="63"/>
      <c r="WG31" s="63"/>
      <c r="WH31" s="63"/>
      <c r="WI31" s="63"/>
      <c r="WJ31" s="63"/>
      <c r="WK31" s="63"/>
      <c r="WL31" s="63"/>
      <c r="WM31" s="63"/>
      <c r="WN31" s="63"/>
      <c r="WO31" s="63"/>
      <c r="WP31" s="63"/>
      <c r="WQ31" s="63"/>
      <c r="WR31" s="63"/>
      <c r="WS31" s="63"/>
      <c r="WT31" s="63"/>
      <c r="WU31" s="63"/>
      <c r="WV31" s="63"/>
      <c r="WW31" s="63"/>
      <c r="WX31" s="63"/>
      <c r="WY31" s="63"/>
      <c r="WZ31" s="63"/>
      <c r="XA31" s="63"/>
      <c r="XB31" s="63"/>
      <c r="XC31" s="63"/>
      <c r="XD31" s="63"/>
      <c r="XE31" s="63"/>
      <c r="XF31" s="63"/>
      <c r="XG31" s="63"/>
      <c r="XH31" s="63"/>
      <c r="XI31" s="63"/>
      <c r="XJ31" s="63"/>
      <c r="XK31" s="63"/>
      <c r="XL31" s="63"/>
      <c r="XM31" s="63"/>
      <c r="XN31" s="63"/>
      <c r="XO31" s="63"/>
      <c r="XP31" s="63"/>
      <c r="XQ31" s="63"/>
      <c r="XR31" s="63"/>
      <c r="XS31" s="63"/>
      <c r="XT31" s="63"/>
      <c r="XU31" s="63"/>
      <c r="XV31" s="63"/>
      <c r="XW31" s="63"/>
      <c r="XX31" s="63"/>
      <c r="XY31" s="63"/>
      <c r="XZ31" s="63"/>
      <c r="YA31" s="63"/>
      <c r="YB31" s="63"/>
      <c r="YC31" s="63"/>
      <c r="YD31" s="63"/>
      <c r="YE31" s="63"/>
      <c r="YF31" s="63"/>
      <c r="YG31" s="63"/>
      <c r="YH31" s="63"/>
      <c r="YI31" s="63"/>
      <c r="YJ31" s="63"/>
      <c r="YK31" s="63"/>
      <c r="YL31" s="63"/>
      <c r="YM31" s="63"/>
      <c r="YN31" s="63"/>
      <c r="YO31" s="63"/>
      <c r="YP31" s="63"/>
      <c r="YQ31" s="63"/>
      <c r="YR31" s="63"/>
      <c r="YS31" s="63"/>
      <c r="YT31" s="63"/>
      <c r="YU31" s="63"/>
      <c r="YV31" s="63"/>
      <c r="YW31" s="63"/>
      <c r="YX31" s="63"/>
      <c r="YY31" s="63"/>
      <c r="YZ31" s="63"/>
      <c r="ZA31" s="63"/>
      <c r="ZB31" s="63"/>
      <c r="ZC31" s="63"/>
      <c r="ZD31" s="63"/>
      <c r="ZE31" s="63"/>
      <c r="ZF31" s="63"/>
      <c r="ZG31" s="63"/>
      <c r="ZH31" s="63"/>
      <c r="ZI31" s="63"/>
      <c r="ZJ31" s="63"/>
      <c r="ZK31" s="63"/>
      <c r="ZL31" s="63"/>
      <c r="ZM31" s="63"/>
      <c r="ZN31" s="63"/>
      <c r="ZO31" s="63"/>
      <c r="ZP31" s="63"/>
      <c r="ZQ31" s="63"/>
      <c r="ZR31" s="63"/>
      <c r="ZS31" s="63"/>
      <c r="ZT31" s="63"/>
      <c r="ZU31" s="63"/>
      <c r="ZV31" s="63"/>
      <c r="ZW31" s="63"/>
      <c r="ZX31" s="63"/>
      <c r="ZY31" s="63"/>
      <c r="ZZ31" s="63"/>
      <c r="AAA31" s="63"/>
      <c r="AAB31" s="63"/>
      <c r="AAC31" s="63"/>
      <c r="AAD31" s="63"/>
      <c r="AAE31" s="63"/>
      <c r="AAF31" s="63"/>
      <c r="AAG31" s="63"/>
      <c r="AAH31" s="63"/>
      <c r="AAI31" s="63"/>
      <c r="AAJ31" s="63"/>
      <c r="AAK31" s="63"/>
      <c r="AAL31" s="63"/>
      <c r="AAM31" s="63"/>
      <c r="AAN31" s="63"/>
      <c r="AAO31" s="63"/>
      <c r="AAP31" s="63"/>
      <c r="AAQ31" s="63"/>
      <c r="AAR31" s="63"/>
      <c r="AAS31" s="63"/>
      <c r="AAT31" s="63"/>
      <c r="AAU31" s="63"/>
      <c r="AAV31" s="63"/>
      <c r="AAW31" s="63"/>
      <c r="AAX31" s="63"/>
      <c r="AAY31" s="63"/>
      <c r="AAZ31" s="63"/>
      <c r="ABA31" s="63"/>
      <c r="ABB31" s="63"/>
    </row>
    <row r="32" spans="1:730" s="84" customFormat="1" x14ac:dyDescent="0.2">
      <c r="A32" s="63"/>
      <c r="B32" s="63"/>
      <c r="C32" s="61" t="s">
        <v>33</v>
      </c>
      <c r="D32" s="83"/>
      <c r="E32" s="83"/>
      <c r="F32" s="83"/>
      <c r="G32" s="83"/>
      <c r="H32" s="83"/>
      <c r="I32" s="8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c r="IW32" s="63"/>
      <c r="IX32" s="63"/>
      <c r="IY32" s="63"/>
      <c r="IZ32" s="63"/>
      <c r="JA32" s="63"/>
      <c r="JB32" s="63"/>
      <c r="JC32" s="63"/>
      <c r="JD32" s="63"/>
      <c r="JE32" s="63"/>
      <c r="JF32" s="63"/>
      <c r="JG32" s="63"/>
      <c r="JH32" s="63"/>
      <c r="JI32" s="63"/>
      <c r="JJ32" s="63"/>
      <c r="JK32" s="63"/>
      <c r="JL32" s="63"/>
      <c r="JM32" s="63"/>
      <c r="JN32" s="63"/>
      <c r="JO32" s="63"/>
      <c r="JP32" s="63"/>
      <c r="JQ32" s="63"/>
      <c r="JR32" s="63"/>
      <c r="JS32" s="63"/>
      <c r="JT32" s="63"/>
      <c r="JU32" s="63"/>
      <c r="JV32" s="63"/>
      <c r="JW32" s="63"/>
      <c r="JX32" s="63"/>
      <c r="JY32" s="63"/>
      <c r="JZ32" s="63"/>
      <c r="KA32" s="63"/>
      <c r="KB32" s="63"/>
      <c r="KC32" s="63"/>
      <c r="KD32" s="63"/>
      <c r="KE32" s="63"/>
      <c r="KF32" s="63"/>
      <c r="KG32" s="63"/>
      <c r="KH32" s="63"/>
      <c r="KI32" s="63"/>
      <c r="KJ32" s="63"/>
      <c r="KK32" s="63"/>
      <c r="KL32" s="63"/>
      <c r="KM32" s="63"/>
      <c r="KN32" s="63"/>
      <c r="KO32" s="63"/>
      <c r="KP32" s="63"/>
      <c r="KQ32" s="63"/>
      <c r="KR32" s="63"/>
      <c r="KS32" s="63"/>
      <c r="KT32" s="63"/>
      <c r="KU32" s="63"/>
      <c r="KV32" s="63"/>
      <c r="KW32" s="63"/>
      <c r="KX32" s="63"/>
      <c r="KY32" s="63"/>
      <c r="KZ32" s="63"/>
      <c r="LA32" s="63"/>
      <c r="LB32" s="63"/>
      <c r="LC32" s="63"/>
      <c r="LD32" s="63"/>
      <c r="LE32" s="63"/>
      <c r="LF32" s="63"/>
      <c r="LG32" s="63"/>
      <c r="LH32" s="63"/>
      <c r="LI32" s="63"/>
      <c r="LJ32" s="63"/>
      <c r="LK32" s="63"/>
      <c r="LL32" s="63"/>
      <c r="LM32" s="63"/>
      <c r="LN32" s="63"/>
      <c r="LO32" s="63"/>
      <c r="LP32" s="63"/>
      <c r="LQ32" s="63"/>
      <c r="LR32" s="63"/>
      <c r="LS32" s="63"/>
      <c r="LT32" s="63"/>
      <c r="LU32" s="63"/>
      <c r="LV32" s="63"/>
      <c r="LW32" s="63"/>
      <c r="LX32" s="63"/>
      <c r="LY32" s="63"/>
      <c r="LZ32" s="63"/>
      <c r="MA32" s="63"/>
      <c r="MB32" s="63"/>
      <c r="MC32" s="63"/>
      <c r="MD32" s="63"/>
      <c r="ME32" s="63"/>
      <c r="MF32" s="63"/>
      <c r="MG32" s="63"/>
      <c r="MH32" s="63"/>
      <c r="MI32" s="63"/>
      <c r="MJ32" s="63"/>
      <c r="MK32" s="63"/>
      <c r="ML32" s="63"/>
      <c r="MM32" s="63"/>
      <c r="MN32" s="63"/>
      <c r="MO32" s="63"/>
      <c r="MP32" s="63"/>
      <c r="MQ32" s="63"/>
      <c r="MR32" s="63"/>
      <c r="MS32" s="63"/>
      <c r="MT32" s="63"/>
      <c r="MU32" s="63"/>
      <c r="MV32" s="63"/>
      <c r="MW32" s="63"/>
      <c r="MX32" s="63"/>
      <c r="MY32" s="63"/>
      <c r="MZ32" s="63"/>
      <c r="NA32" s="63"/>
      <c r="NB32" s="63"/>
      <c r="NC32" s="63"/>
      <c r="ND32" s="63"/>
      <c r="NE32" s="63"/>
      <c r="NF32" s="63"/>
      <c r="NG32" s="63"/>
      <c r="NH32" s="63"/>
      <c r="NI32" s="63"/>
      <c r="NJ32" s="63"/>
      <c r="NK32" s="63"/>
      <c r="NL32" s="63"/>
      <c r="NM32" s="63"/>
      <c r="NN32" s="63"/>
      <c r="NO32" s="63"/>
      <c r="NP32" s="63"/>
      <c r="NQ32" s="63"/>
      <c r="NR32" s="63"/>
      <c r="NS32" s="63"/>
      <c r="NT32" s="63"/>
      <c r="NU32" s="63"/>
      <c r="NV32" s="63"/>
      <c r="NW32" s="63"/>
      <c r="NX32" s="63"/>
      <c r="NY32" s="63"/>
      <c r="NZ32" s="63"/>
      <c r="OA32" s="63"/>
      <c r="OB32" s="63"/>
      <c r="OC32" s="63"/>
      <c r="OD32" s="63"/>
      <c r="OE32" s="63"/>
      <c r="OF32" s="63"/>
      <c r="OG32" s="63"/>
      <c r="OH32" s="63"/>
      <c r="OI32" s="63"/>
      <c r="OJ32" s="63"/>
      <c r="OK32" s="63"/>
      <c r="OL32" s="63"/>
      <c r="OM32" s="63"/>
      <c r="ON32" s="63"/>
      <c r="OO32" s="63"/>
      <c r="OP32" s="63"/>
      <c r="OQ32" s="63"/>
      <c r="OR32" s="63"/>
      <c r="OS32" s="63"/>
      <c r="OT32" s="63"/>
      <c r="OU32" s="63"/>
      <c r="OV32" s="63"/>
      <c r="OW32" s="63"/>
      <c r="OX32" s="63"/>
      <c r="OY32" s="63"/>
      <c r="OZ32" s="63"/>
      <c r="PA32" s="63"/>
      <c r="PB32" s="63"/>
      <c r="PC32" s="63"/>
      <c r="PD32" s="63"/>
      <c r="PE32" s="63"/>
      <c r="PF32" s="63"/>
      <c r="PG32" s="63"/>
      <c r="PH32" s="63"/>
      <c r="PI32" s="63"/>
      <c r="PJ32" s="63"/>
      <c r="PK32" s="63"/>
      <c r="PL32" s="63"/>
      <c r="PM32" s="63"/>
      <c r="PN32" s="63"/>
      <c r="PO32" s="63"/>
      <c r="PP32" s="63"/>
      <c r="PQ32" s="63"/>
      <c r="PR32" s="63"/>
      <c r="PS32" s="63"/>
      <c r="PT32" s="63"/>
      <c r="PU32" s="63"/>
      <c r="PV32" s="63"/>
      <c r="PW32" s="63"/>
      <c r="PX32" s="63"/>
      <c r="PY32" s="63"/>
      <c r="PZ32" s="63"/>
      <c r="QA32" s="63"/>
      <c r="QB32" s="63"/>
      <c r="QC32" s="63"/>
      <c r="QD32" s="63"/>
      <c r="QE32" s="63"/>
      <c r="QF32" s="63"/>
      <c r="QG32" s="63"/>
      <c r="QH32" s="63"/>
      <c r="QI32" s="63"/>
      <c r="QJ32" s="63"/>
      <c r="QK32" s="63"/>
      <c r="QL32" s="63"/>
      <c r="QM32" s="63"/>
      <c r="QN32" s="63"/>
      <c r="QO32" s="63"/>
      <c r="QP32" s="63"/>
      <c r="QQ32" s="63"/>
      <c r="QR32" s="63"/>
      <c r="QS32" s="63"/>
      <c r="QT32" s="63"/>
      <c r="QU32" s="63"/>
      <c r="QV32" s="63"/>
      <c r="QW32" s="63"/>
      <c r="QX32" s="63"/>
      <c r="QY32" s="63"/>
      <c r="QZ32" s="63"/>
      <c r="RA32" s="63"/>
      <c r="RB32" s="63"/>
      <c r="RC32" s="63"/>
      <c r="RD32" s="63"/>
      <c r="RE32" s="63"/>
      <c r="RF32" s="63"/>
      <c r="RG32" s="63"/>
      <c r="RH32" s="63"/>
      <c r="RI32" s="63"/>
      <c r="RJ32" s="63"/>
      <c r="RK32" s="63"/>
      <c r="RL32" s="63"/>
      <c r="RM32" s="63"/>
      <c r="RN32" s="63"/>
      <c r="RO32" s="63"/>
      <c r="RP32" s="63"/>
      <c r="RQ32" s="63"/>
      <c r="RR32" s="63"/>
      <c r="RS32" s="63"/>
      <c r="RT32" s="63"/>
      <c r="RU32" s="63"/>
      <c r="RV32" s="63"/>
      <c r="RW32" s="63"/>
      <c r="RX32" s="63"/>
      <c r="RY32" s="63"/>
      <c r="RZ32" s="63"/>
      <c r="SA32" s="63"/>
      <c r="SB32" s="63"/>
      <c r="SC32" s="63"/>
      <c r="SD32" s="63"/>
      <c r="SE32" s="63"/>
      <c r="SF32" s="63"/>
      <c r="SG32" s="63"/>
      <c r="SH32" s="63"/>
      <c r="SI32" s="63"/>
      <c r="SJ32" s="63"/>
      <c r="SK32" s="63"/>
      <c r="SL32" s="63"/>
      <c r="SM32" s="63"/>
      <c r="SN32" s="63"/>
      <c r="SO32" s="63"/>
      <c r="SP32" s="63"/>
      <c r="SQ32" s="63"/>
      <c r="SR32" s="63"/>
      <c r="SS32" s="63"/>
      <c r="ST32" s="63"/>
      <c r="SU32" s="63"/>
      <c r="SV32" s="63"/>
      <c r="SW32" s="63"/>
      <c r="SX32" s="63"/>
      <c r="SY32" s="63"/>
      <c r="SZ32" s="63"/>
      <c r="TA32" s="63"/>
      <c r="TB32" s="63"/>
      <c r="TC32" s="63"/>
      <c r="TD32" s="63"/>
      <c r="TE32" s="63"/>
      <c r="TF32" s="63"/>
      <c r="TG32" s="63"/>
      <c r="TH32" s="63"/>
      <c r="TI32" s="63"/>
      <c r="TJ32" s="63"/>
      <c r="TK32" s="63"/>
      <c r="TL32" s="63"/>
      <c r="TM32" s="63"/>
      <c r="TN32" s="63"/>
      <c r="TO32" s="63"/>
      <c r="TP32" s="63"/>
      <c r="TQ32" s="63"/>
      <c r="TR32" s="63"/>
      <c r="TS32" s="63"/>
      <c r="TT32" s="63"/>
      <c r="TU32" s="63"/>
      <c r="TV32" s="63"/>
      <c r="TW32" s="63"/>
      <c r="TX32" s="63"/>
      <c r="TY32" s="63"/>
      <c r="TZ32" s="63"/>
      <c r="UA32" s="63"/>
      <c r="UB32" s="63"/>
      <c r="UC32" s="63"/>
      <c r="UD32" s="63"/>
      <c r="UE32" s="63"/>
      <c r="UF32" s="63"/>
      <c r="UG32" s="63"/>
      <c r="UH32" s="63"/>
      <c r="UI32" s="63"/>
      <c r="UJ32" s="63"/>
      <c r="UK32" s="63"/>
      <c r="UL32" s="63"/>
      <c r="UM32" s="63"/>
      <c r="UN32" s="63"/>
      <c r="UO32" s="63"/>
      <c r="UP32" s="63"/>
      <c r="UQ32" s="63"/>
      <c r="UR32" s="63"/>
      <c r="US32" s="63"/>
      <c r="UT32" s="63"/>
      <c r="UU32" s="63"/>
      <c r="UV32" s="63"/>
      <c r="UW32" s="63"/>
      <c r="UX32" s="63"/>
      <c r="UY32" s="63"/>
      <c r="UZ32" s="63"/>
      <c r="VA32" s="63"/>
      <c r="VB32" s="63"/>
      <c r="VC32" s="63"/>
      <c r="VD32" s="63"/>
      <c r="VE32" s="63"/>
      <c r="VF32" s="63"/>
      <c r="VG32" s="63"/>
      <c r="VH32" s="63"/>
      <c r="VI32" s="63"/>
      <c r="VJ32" s="63"/>
      <c r="VK32" s="63"/>
      <c r="VL32" s="63"/>
      <c r="VM32" s="63"/>
      <c r="VN32" s="63"/>
      <c r="VO32" s="63"/>
      <c r="VP32" s="63"/>
      <c r="VQ32" s="63"/>
      <c r="VR32" s="63"/>
      <c r="VS32" s="63"/>
      <c r="VT32" s="63"/>
      <c r="VU32" s="63"/>
      <c r="VV32" s="63"/>
      <c r="VW32" s="63"/>
      <c r="VX32" s="63"/>
      <c r="VY32" s="63"/>
      <c r="VZ32" s="63"/>
      <c r="WA32" s="63"/>
      <c r="WB32" s="63"/>
      <c r="WC32" s="63"/>
      <c r="WD32" s="63"/>
      <c r="WE32" s="63"/>
      <c r="WF32" s="63"/>
      <c r="WG32" s="63"/>
      <c r="WH32" s="63"/>
      <c r="WI32" s="63"/>
      <c r="WJ32" s="63"/>
      <c r="WK32" s="63"/>
      <c r="WL32" s="63"/>
      <c r="WM32" s="63"/>
      <c r="WN32" s="63"/>
      <c r="WO32" s="63"/>
      <c r="WP32" s="63"/>
      <c r="WQ32" s="63"/>
      <c r="WR32" s="63"/>
      <c r="WS32" s="63"/>
      <c r="WT32" s="63"/>
      <c r="WU32" s="63"/>
      <c r="WV32" s="63"/>
      <c r="WW32" s="63"/>
      <c r="WX32" s="63"/>
      <c r="WY32" s="63"/>
      <c r="WZ32" s="63"/>
      <c r="XA32" s="63"/>
      <c r="XB32" s="63"/>
      <c r="XC32" s="63"/>
      <c r="XD32" s="63"/>
      <c r="XE32" s="63"/>
      <c r="XF32" s="63"/>
      <c r="XG32" s="63"/>
      <c r="XH32" s="63"/>
      <c r="XI32" s="63"/>
      <c r="XJ32" s="63"/>
      <c r="XK32" s="63"/>
      <c r="XL32" s="63"/>
      <c r="XM32" s="63"/>
      <c r="XN32" s="63"/>
      <c r="XO32" s="63"/>
      <c r="XP32" s="63"/>
      <c r="XQ32" s="63"/>
      <c r="XR32" s="63"/>
      <c r="XS32" s="63"/>
      <c r="XT32" s="63"/>
      <c r="XU32" s="63"/>
      <c r="XV32" s="63"/>
      <c r="XW32" s="63"/>
      <c r="XX32" s="63"/>
      <c r="XY32" s="63"/>
      <c r="XZ32" s="63"/>
      <c r="YA32" s="63"/>
      <c r="YB32" s="63"/>
      <c r="YC32" s="63"/>
      <c r="YD32" s="63"/>
      <c r="YE32" s="63"/>
      <c r="YF32" s="63"/>
      <c r="YG32" s="63"/>
      <c r="YH32" s="63"/>
      <c r="YI32" s="63"/>
      <c r="YJ32" s="63"/>
      <c r="YK32" s="63"/>
      <c r="YL32" s="63"/>
      <c r="YM32" s="63"/>
      <c r="YN32" s="63"/>
      <c r="YO32" s="63"/>
      <c r="YP32" s="63"/>
      <c r="YQ32" s="63"/>
      <c r="YR32" s="63"/>
      <c r="YS32" s="63"/>
      <c r="YT32" s="63"/>
      <c r="YU32" s="63"/>
      <c r="YV32" s="63"/>
      <c r="YW32" s="63"/>
      <c r="YX32" s="63"/>
      <c r="YY32" s="63"/>
      <c r="YZ32" s="63"/>
      <c r="ZA32" s="63"/>
      <c r="ZB32" s="63"/>
      <c r="ZC32" s="63"/>
      <c r="ZD32" s="63"/>
      <c r="ZE32" s="63"/>
      <c r="ZF32" s="63"/>
      <c r="ZG32" s="63"/>
      <c r="ZH32" s="63"/>
      <c r="ZI32" s="63"/>
      <c r="ZJ32" s="63"/>
      <c r="ZK32" s="63"/>
      <c r="ZL32" s="63"/>
      <c r="ZM32" s="63"/>
      <c r="ZN32" s="63"/>
      <c r="ZO32" s="63"/>
      <c r="ZP32" s="63"/>
      <c r="ZQ32" s="63"/>
      <c r="ZR32" s="63"/>
      <c r="ZS32" s="63"/>
      <c r="ZT32" s="63"/>
      <c r="ZU32" s="63"/>
      <c r="ZV32" s="63"/>
      <c r="ZW32" s="63"/>
      <c r="ZX32" s="63"/>
      <c r="ZY32" s="63"/>
      <c r="ZZ32" s="63"/>
      <c r="AAA32" s="63"/>
      <c r="AAB32" s="63"/>
      <c r="AAC32" s="63"/>
      <c r="AAD32" s="63"/>
      <c r="AAE32" s="63"/>
      <c r="AAF32" s="63"/>
      <c r="AAG32" s="63"/>
      <c r="AAH32" s="63"/>
      <c r="AAI32" s="63"/>
      <c r="AAJ32" s="63"/>
      <c r="AAK32" s="63"/>
      <c r="AAL32" s="63"/>
      <c r="AAM32" s="63"/>
      <c r="AAN32" s="63"/>
      <c r="AAO32" s="63"/>
      <c r="AAP32" s="63"/>
      <c r="AAQ32" s="63"/>
      <c r="AAR32" s="63"/>
      <c r="AAS32" s="63"/>
      <c r="AAT32" s="63"/>
      <c r="AAU32" s="63"/>
      <c r="AAV32" s="63"/>
      <c r="AAW32" s="63"/>
      <c r="AAX32" s="63"/>
      <c r="AAY32" s="63"/>
      <c r="AAZ32" s="63"/>
      <c r="ABA32" s="63"/>
      <c r="ABB32" s="63"/>
    </row>
    <row r="33" spans="1:730" s="33" customFormat="1" ht="16.5" x14ac:dyDescent="0.2">
      <c r="A33" s="32"/>
      <c r="B33" s="32"/>
      <c r="C33" s="1005" t="s">
        <v>19</v>
      </c>
      <c r="D33" s="1006"/>
      <c r="E33" s="1006"/>
      <c r="F33" s="1006"/>
      <c r="G33" s="1006"/>
      <c r="H33" s="1006"/>
      <c r="I33" s="1007"/>
      <c r="J33" s="32"/>
      <c r="K33" s="65" t="s">
        <v>20</v>
      </c>
      <c r="L33" s="32"/>
      <c r="M33" s="65" t="s">
        <v>20</v>
      </c>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2"/>
      <c r="AN33" s="32"/>
      <c r="AO33" s="32"/>
      <c r="AP33" s="32"/>
      <c r="AQ33" s="32"/>
      <c r="AR33" s="32"/>
      <c r="AS33" s="32"/>
      <c r="AT33" s="32"/>
      <c r="AU33" s="32"/>
      <c r="AV33" s="32"/>
      <c r="AW33" s="32"/>
      <c r="AX33" s="32"/>
      <c r="AY33" s="32"/>
      <c r="AZ33" s="32"/>
      <c r="BA33" s="32"/>
      <c r="BB33" s="32"/>
      <c r="BC33" s="32"/>
      <c r="BD33" s="32"/>
      <c r="BE33" s="32"/>
      <c r="BF33" s="32"/>
      <c r="BG33" s="32"/>
      <c r="BH33" s="32"/>
      <c r="BI33" s="32"/>
      <c r="BJ33" s="32"/>
      <c r="BK33" s="32"/>
      <c r="BL33" s="32"/>
      <c r="BM33" s="32"/>
      <c r="BN33" s="32"/>
      <c r="BO33" s="32"/>
      <c r="BP33" s="32"/>
      <c r="BQ33" s="32"/>
      <c r="BR33" s="32"/>
      <c r="BS33" s="32"/>
      <c r="BT33" s="32"/>
      <c r="BU33" s="32"/>
      <c r="BV33" s="32"/>
      <c r="BW33" s="32"/>
      <c r="BX33" s="32"/>
      <c r="BY33" s="32"/>
      <c r="BZ33" s="32"/>
      <c r="CA33" s="32"/>
      <c r="CB33" s="32"/>
      <c r="CC33" s="32"/>
      <c r="CD33" s="32"/>
      <c r="CE33" s="32"/>
      <c r="CF33" s="32"/>
      <c r="CG33" s="32"/>
      <c r="CH33" s="32"/>
      <c r="CI33" s="32"/>
      <c r="CJ33" s="32"/>
      <c r="CK33" s="32"/>
      <c r="CL33" s="32"/>
      <c r="CM33" s="32"/>
      <c r="CN33" s="32"/>
      <c r="CO33" s="32"/>
      <c r="CP33" s="32"/>
      <c r="CQ33" s="32"/>
      <c r="CR33" s="32"/>
      <c r="CS33" s="32"/>
      <c r="CT33" s="32"/>
      <c r="CU33" s="32"/>
      <c r="CV33" s="32"/>
      <c r="CW33" s="32"/>
      <c r="CX33" s="32"/>
      <c r="CY33" s="32"/>
      <c r="CZ33" s="32"/>
      <c r="DA33" s="32"/>
      <c r="DB33" s="32"/>
      <c r="DC33" s="32"/>
      <c r="DD33" s="32"/>
      <c r="DE33" s="32"/>
      <c r="DF33" s="32"/>
      <c r="DG33" s="32"/>
      <c r="DH33" s="32"/>
      <c r="DI33" s="32"/>
      <c r="DJ33" s="32"/>
      <c r="DK33" s="32"/>
      <c r="DL33" s="32"/>
      <c r="DM33" s="32"/>
      <c r="DN33" s="32"/>
      <c r="DO33" s="32"/>
      <c r="DP33" s="32"/>
      <c r="DQ33" s="32"/>
      <c r="DR33" s="32"/>
      <c r="DS33" s="32"/>
      <c r="DT33" s="32"/>
      <c r="DU33" s="32"/>
      <c r="DV33" s="32"/>
      <c r="DW33" s="32"/>
      <c r="DX33" s="32"/>
      <c r="DY33" s="32"/>
      <c r="DZ33" s="32"/>
      <c r="EA33" s="32"/>
      <c r="EB33" s="32"/>
      <c r="EC33" s="32"/>
      <c r="ED33" s="32"/>
      <c r="EE33" s="32"/>
      <c r="EF33" s="32"/>
      <c r="EG33" s="32"/>
      <c r="EH33" s="32"/>
      <c r="EI33" s="32"/>
      <c r="EJ33" s="32"/>
      <c r="EK33" s="32"/>
      <c r="EL33" s="32"/>
      <c r="EM33" s="32"/>
      <c r="EN33" s="32"/>
      <c r="EO33" s="32"/>
      <c r="EP33" s="32"/>
      <c r="EQ33" s="32"/>
      <c r="ER33" s="32"/>
      <c r="ES33" s="32"/>
      <c r="ET33" s="32"/>
      <c r="EU33" s="32"/>
      <c r="EV33" s="32"/>
      <c r="EW33" s="32"/>
      <c r="EX33" s="32"/>
      <c r="EY33" s="32"/>
      <c r="EZ33" s="32"/>
      <c r="FA33" s="32"/>
      <c r="FB33" s="32"/>
      <c r="FC33" s="32"/>
      <c r="FD33" s="32"/>
      <c r="FE33" s="32"/>
      <c r="FF33" s="32"/>
      <c r="FG33" s="32"/>
      <c r="FH33" s="32"/>
      <c r="FI33" s="32"/>
      <c r="FJ33" s="32"/>
      <c r="FK33" s="32"/>
      <c r="FL33" s="32"/>
      <c r="FM33" s="32"/>
      <c r="FN33" s="32"/>
      <c r="FO33" s="32"/>
      <c r="FP33" s="32"/>
      <c r="FQ33" s="32"/>
      <c r="FR33" s="32"/>
      <c r="FS33" s="32"/>
      <c r="FT33" s="32"/>
      <c r="FU33" s="32"/>
      <c r="FV33" s="32"/>
      <c r="FW33" s="32"/>
      <c r="FX33" s="32"/>
      <c r="FY33" s="32"/>
      <c r="FZ33" s="32"/>
      <c r="GA33" s="32"/>
      <c r="GB33" s="32"/>
      <c r="GC33" s="32"/>
      <c r="GD33" s="32"/>
      <c r="GE33" s="32"/>
      <c r="GF33" s="32"/>
      <c r="GG33" s="32"/>
      <c r="GH33" s="32"/>
      <c r="GI33" s="32"/>
      <c r="GJ33" s="32"/>
      <c r="GK33" s="32"/>
      <c r="GL33" s="32"/>
      <c r="GM33" s="32"/>
      <c r="GN33" s="32"/>
      <c r="GO33" s="32"/>
      <c r="GP33" s="32"/>
      <c r="GQ33" s="32"/>
      <c r="GR33" s="32"/>
      <c r="GS33" s="32"/>
      <c r="GT33" s="32"/>
      <c r="GU33" s="32"/>
      <c r="GV33" s="32"/>
      <c r="GW33" s="32"/>
      <c r="GX33" s="32"/>
      <c r="GY33" s="32"/>
      <c r="GZ33" s="32"/>
      <c r="HA33" s="32"/>
      <c r="HB33" s="32"/>
      <c r="HC33" s="32"/>
      <c r="HD33" s="32"/>
      <c r="HE33" s="32"/>
      <c r="HF33" s="32"/>
      <c r="HG33" s="32"/>
      <c r="HH33" s="32"/>
      <c r="HI33" s="32"/>
      <c r="HJ33" s="32"/>
      <c r="HK33" s="32"/>
      <c r="HL33" s="32"/>
      <c r="HM33" s="32"/>
      <c r="HN33" s="32"/>
      <c r="HO33" s="32"/>
      <c r="HP33" s="32"/>
      <c r="HQ33" s="32"/>
      <c r="HR33" s="32"/>
      <c r="HS33" s="32"/>
      <c r="HT33" s="32"/>
      <c r="HU33" s="32"/>
      <c r="HV33" s="32"/>
      <c r="HW33" s="32"/>
      <c r="HX33" s="32"/>
      <c r="HY33" s="32"/>
      <c r="HZ33" s="32"/>
      <c r="IA33" s="32"/>
      <c r="IB33" s="32"/>
      <c r="IC33" s="32"/>
      <c r="ID33" s="32"/>
      <c r="IE33" s="32"/>
      <c r="IF33" s="32"/>
      <c r="IG33" s="32"/>
      <c r="IH33" s="32"/>
      <c r="II33" s="32"/>
      <c r="IJ33" s="32"/>
      <c r="IK33" s="32"/>
      <c r="IL33" s="32"/>
      <c r="IM33" s="32"/>
      <c r="IN33" s="32"/>
      <c r="IO33" s="32"/>
      <c r="IP33" s="32"/>
      <c r="IQ33" s="32"/>
      <c r="IR33" s="32"/>
      <c r="IS33" s="32"/>
      <c r="IT33" s="32"/>
      <c r="IU33" s="32"/>
      <c r="IV33" s="32"/>
      <c r="IW33" s="32"/>
      <c r="IX33" s="32"/>
      <c r="IY33" s="32"/>
      <c r="IZ33" s="32"/>
      <c r="JA33" s="32"/>
      <c r="JB33" s="32"/>
      <c r="JC33" s="32"/>
      <c r="JD33" s="32"/>
      <c r="JE33" s="32"/>
      <c r="JF33" s="32"/>
      <c r="JG33" s="32"/>
      <c r="JH33" s="32"/>
      <c r="JI33" s="32"/>
      <c r="JJ33" s="32"/>
      <c r="JK33" s="32"/>
      <c r="JL33" s="32"/>
      <c r="JM33" s="32"/>
      <c r="JN33" s="32"/>
      <c r="JO33" s="32"/>
      <c r="JP33" s="32"/>
      <c r="JQ33" s="32"/>
      <c r="JR33" s="32"/>
      <c r="JS33" s="32"/>
      <c r="JT33" s="32"/>
      <c r="JU33" s="32"/>
      <c r="JV33" s="32"/>
      <c r="JW33" s="32"/>
      <c r="JX33" s="32"/>
      <c r="JY33" s="32"/>
      <c r="JZ33" s="32"/>
      <c r="KA33" s="32"/>
      <c r="KB33" s="32"/>
      <c r="KC33" s="32"/>
      <c r="KD33" s="32"/>
      <c r="KE33" s="32"/>
      <c r="KF33" s="32"/>
      <c r="KG33" s="32"/>
      <c r="KH33" s="32"/>
      <c r="KI33" s="32"/>
      <c r="KJ33" s="32"/>
      <c r="KK33" s="32"/>
      <c r="KL33" s="32"/>
      <c r="KM33" s="32"/>
      <c r="KN33" s="32"/>
      <c r="KO33" s="32"/>
      <c r="KP33" s="32"/>
      <c r="KQ33" s="32"/>
      <c r="KR33" s="32"/>
      <c r="KS33" s="32"/>
      <c r="KT33" s="32"/>
      <c r="KU33" s="32"/>
      <c r="KV33" s="32"/>
      <c r="KW33" s="32"/>
      <c r="KX33" s="32"/>
      <c r="KY33" s="32"/>
      <c r="KZ33" s="32"/>
      <c r="LA33" s="32"/>
      <c r="LB33" s="32"/>
      <c r="LC33" s="32"/>
      <c r="LD33" s="32"/>
      <c r="LE33" s="32"/>
      <c r="LF33" s="32"/>
      <c r="LG33" s="32"/>
      <c r="LH33" s="32"/>
      <c r="LI33" s="32"/>
      <c r="LJ33" s="32"/>
      <c r="LK33" s="32"/>
      <c r="LL33" s="32"/>
      <c r="LM33" s="32"/>
      <c r="LN33" s="32"/>
      <c r="LO33" s="32"/>
      <c r="LP33" s="32"/>
      <c r="LQ33" s="32"/>
      <c r="LR33" s="32"/>
      <c r="LS33" s="32"/>
      <c r="LT33" s="32"/>
      <c r="LU33" s="32"/>
      <c r="LV33" s="32"/>
      <c r="LW33" s="32"/>
      <c r="LX33" s="32"/>
      <c r="LY33" s="32"/>
      <c r="LZ33" s="32"/>
      <c r="MA33" s="32"/>
      <c r="MB33" s="32"/>
      <c r="MC33" s="32"/>
      <c r="MD33" s="32"/>
      <c r="ME33" s="32"/>
      <c r="MF33" s="32"/>
      <c r="MG33" s="32"/>
      <c r="MH33" s="32"/>
      <c r="MI33" s="32"/>
      <c r="MJ33" s="32"/>
      <c r="MK33" s="32"/>
      <c r="ML33" s="32"/>
      <c r="MM33" s="32"/>
      <c r="MN33" s="32"/>
      <c r="MO33" s="32"/>
      <c r="MP33" s="32"/>
      <c r="MQ33" s="32"/>
      <c r="MR33" s="32"/>
      <c r="MS33" s="32"/>
      <c r="MT33" s="32"/>
      <c r="MU33" s="32"/>
      <c r="MV33" s="32"/>
      <c r="MW33" s="32"/>
      <c r="MX33" s="32"/>
      <c r="MY33" s="32"/>
      <c r="MZ33" s="32"/>
      <c r="NA33" s="32"/>
      <c r="NB33" s="32"/>
      <c r="NC33" s="32"/>
      <c r="ND33" s="32"/>
      <c r="NE33" s="32"/>
      <c r="NF33" s="32"/>
      <c r="NG33" s="32"/>
      <c r="NH33" s="32"/>
      <c r="NI33" s="32"/>
      <c r="NJ33" s="32"/>
      <c r="NK33" s="32"/>
      <c r="NL33" s="32"/>
      <c r="NM33" s="32"/>
      <c r="NN33" s="32"/>
      <c r="NO33" s="32"/>
      <c r="NP33" s="32"/>
      <c r="NQ33" s="32"/>
      <c r="NR33" s="32"/>
      <c r="NS33" s="32"/>
      <c r="NT33" s="32"/>
      <c r="NU33" s="32"/>
      <c r="NV33" s="32"/>
      <c r="NW33" s="32"/>
      <c r="NX33" s="32"/>
      <c r="NY33" s="32"/>
      <c r="NZ33" s="32"/>
      <c r="OA33" s="32"/>
      <c r="OB33" s="32"/>
      <c r="OC33" s="32"/>
      <c r="OD33" s="32"/>
      <c r="OE33" s="32"/>
      <c r="OF33" s="32"/>
      <c r="OG33" s="32"/>
      <c r="OH33" s="32"/>
      <c r="OI33" s="32"/>
      <c r="OJ33" s="32"/>
      <c r="OK33" s="32"/>
      <c r="OL33" s="32"/>
      <c r="OM33" s="32"/>
      <c r="ON33" s="32"/>
      <c r="OO33" s="32"/>
      <c r="OP33" s="32"/>
      <c r="OQ33" s="32"/>
      <c r="OR33" s="32"/>
      <c r="OS33" s="32"/>
      <c r="OT33" s="32"/>
      <c r="OU33" s="32"/>
      <c r="OV33" s="32"/>
      <c r="OW33" s="32"/>
      <c r="OX33" s="32"/>
      <c r="OY33" s="32"/>
      <c r="OZ33" s="32"/>
      <c r="PA33" s="32"/>
      <c r="PB33" s="32"/>
      <c r="PC33" s="32"/>
      <c r="PD33" s="32"/>
      <c r="PE33" s="32"/>
      <c r="PF33" s="32"/>
      <c r="PG33" s="32"/>
      <c r="PH33" s="32"/>
      <c r="PI33" s="32"/>
      <c r="PJ33" s="32"/>
      <c r="PK33" s="32"/>
      <c r="PL33" s="32"/>
      <c r="PM33" s="32"/>
      <c r="PN33" s="32"/>
      <c r="PO33" s="32"/>
      <c r="PP33" s="32"/>
      <c r="PQ33" s="32"/>
      <c r="PR33" s="32"/>
      <c r="PS33" s="32"/>
      <c r="PT33" s="32"/>
      <c r="PU33" s="32"/>
      <c r="PV33" s="32"/>
      <c r="PW33" s="32"/>
      <c r="PX33" s="32"/>
      <c r="PY33" s="32"/>
      <c r="PZ33" s="32"/>
      <c r="QA33" s="32"/>
      <c r="QB33" s="32"/>
      <c r="QC33" s="32"/>
      <c r="QD33" s="32"/>
      <c r="QE33" s="32"/>
      <c r="QF33" s="32"/>
      <c r="QG33" s="32"/>
      <c r="QH33" s="32"/>
      <c r="QI33" s="32"/>
      <c r="QJ33" s="32"/>
      <c r="QK33" s="32"/>
      <c r="QL33" s="32"/>
      <c r="QM33" s="32"/>
      <c r="QN33" s="32"/>
      <c r="QO33" s="32"/>
      <c r="QP33" s="32"/>
      <c r="QQ33" s="32"/>
      <c r="QR33" s="32"/>
      <c r="QS33" s="32"/>
      <c r="QT33" s="32"/>
      <c r="QU33" s="32"/>
      <c r="QV33" s="32"/>
      <c r="QW33" s="32"/>
      <c r="QX33" s="32"/>
      <c r="QY33" s="32"/>
      <c r="QZ33" s="32"/>
      <c r="RA33" s="32"/>
      <c r="RB33" s="32"/>
      <c r="RC33" s="32"/>
      <c r="RD33" s="32"/>
      <c r="RE33" s="32"/>
      <c r="RF33" s="32"/>
      <c r="RG33" s="32"/>
      <c r="RH33" s="32"/>
      <c r="RI33" s="32"/>
      <c r="RJ33" s="32"/>
      <c r="RK33" s="32"/>
      <c r="RL33" s="32"/>
      <c r="RM33" s="32"/>
      <c r="RN33" s="32"/>
      <c r="RO33" s="32"/>
      <c r="RP33" s="32"/>
      <c r="RQ33" s="32"/>
      <c r="RR33" s="32"/>
      <c r="RS33" s="32"/>
      <c r="RT33" s="32"/>
      <c r="RU33" s="32"/>
      <c r="RV33" s="32"/>
      <c r="RW33" s="32"/>
      <c r="RX33" s="32"/>
      <c r="RY33" s="32"/>
      <c r="RZ33" s="32"/>
      <c r="SA33" s="32"/>
      <c r="SB33" s="32"/>
      <c r="SC33" s="32"/>
      <c r="SD33" s="32"/>
      <c r="SE33" s="32"/>
      <c r="SF33" s="32"/>
      <c r="SG33" s="32"/>
      <c r="SH33" s="32"/>
      <c r="SI33" s="32"/>
      <c r="SJ33" s="32"/>
      <c r="SK33" s="32"/>
      <c r="SL33" s="32"/>
      <c r="SM33" s="32"/>
      <c r="SN33" s="32"/>
      <c r="SO33" s="32"/>
      <c r="SP33" s="32"/>
      <c r="SQ33" s="32"/>
      <c r="SR33" s="32"/>
      <c r="SS33" s="32"/>
      <c r="ST33" s="32"/>
      <c r="SU33" s="32"/>
      <c r="SV33" s="32"/>
      <c r="SW33" s="32"/>
      <c r="SX33" s="32"/>
      <c r="SY33" s="32"/>
      <c r="SZ33" s="32"/>
      <c r="TA33" s="32"/>
      <c r="TB33" s="32"/>
      <c r="TC33" s="32"/>
      <c r="TD33" s="32"/>
      <c r="TE33" s="32"/>
      <c r="TF33" s="32"/>
      <c r="TG33" s="32"/>
      <c r="TH33" s="32"/>
      <c r="TI33" s="32"/>
      <c r="TJ33" s="32"/>
      <c r="TK33" s="32"/>
      <c r="TL33" s="32"/>
      <c r="TM33" s="32"/>
      <c r="TN33" s="32"/>
      <c r="TO33" s="32"/>
      <c r="TP33" s="32"/>
      <c r="TQ33" s="32"/>
      <c r="TR33" s="32"/>
      <c r="TS33" s="32"/>
      <c r="TT33" s="32"/>
      <c r="TU33" s="32"/>
      <c r="TV33" s="32"/>
      <c r="TW33" s="32"/>
      <c r="TX33" s="32"/>
      <c r="TY33" s="32"/>
      <c r="TZ33" s="32"/>
      <c r="UA33" s="32"/>
      <c r="UB33" s="32"/>
      <c r="UC33" s="32"/>
      <c r="UD33" s="32"/>
      <c r="UE33" s="32"/>
      <c r="UF33" s="32"/>
      <c r="UG33" s="32"/>
      <c r="UH33" s="32"/>
      <c r="UI33" s="32"/>
      <c r="UJ33" s="32"/>
      <c r="UK33" s="32"/>
      <c r="UL33" s="32"/>
      <c r="UM33" s="32"/>
      <c r="UN33" s="32"/>
      <c r="UO33" s="32"/>
      <c r="UP33" s="32"/>
      <c r="UQ33" s="32"/>
      <c r="UR33" s="32"/>
      <c r="US33" s="32"/>
      <c r="UT33" s="32"/>
      <c r="UU33" s="32"/>
      <c r="UV33" s="32"/>
      <c r="UW33" s="32"/>
      <c r="UX33" s="32"/>
      <c r="UY33" s="32"/>
      <c r="UZ33" s="32"/>
      <c r="VA33" s="32"/>
      <c r="VB33" s="32"/>
      <c r="VC33" s="32"/>
      <c r="VD33" s="32"/>
      <c r="VE33" s="32"/>
      <c r="VF33" s="32"/>
      <c r="VG33" s="32"/>
      <c r="VH33" s="32"/>
      <c r="VI33" s="32"/>
      <c r="VJ33" s="32"/>
      <c r="VK33" s="32"/>
      <c r="VL33" s="32"/>
      <c r="VM33" s="32"/>
      <c r="VN33" s="32"/>
      <c r="VO33" s="32"/>
      <c r="VP33" s="32"/>
      <c r="VQ33" s="32"/>
      <c r="VR33" s="32"/>
      <c r="VS33" s="32"/>
      <c r="VT33" s="32"/>
      <c r="VU33" s="32"/>
      <c r="VV33" s="32"/>
      <c r="VW33" s="32"/>
      <c r="VX33" s="32"/>
      <c r="VY33" s="32"/>
      <c r="VZ33" s="32"/>
      <c r="WA33" s="32"/>
      <c r="WB33" s="32"/>
      <c r="WC33" s="32"/>
      <c r="WD33" s="32"/>
      <c r="WE33" s="32"/>
      <c r="WF33" s="32"/>
      <c r="WG33" s="32"/>
      <c r="WH33" s="32"/>
      <c r="WI33" s="32"/>
      <c r="WJ33" s="32"/>
      <c r="WK33" s="32"/>
      <c r="WL33" s="32"/>
      <c r="WM33" s="32"/>
      <c r="WN33" s="32"/>
      <c r="WO33" s="32"/>
      <c r="WP33" s="32"/>
      <c r="WQ33" s="32"/>
      <c r="WR33" s="32"/>
      <c r="WS33" s="32"/>
      <c r="WT33" s="32"/>
      <c r="WU33" s="32"/>
      <c r="WV33" s="32"/>
      <c r="WW33" s="32"/>
      <c r="WX33" s="32"/>
      <c r="WY33" s="32"/>
      <c r="WZ33" s="32"/>
      <c r="XA33" s="32"/>
      <c r="XB33" s="32"/>
      <c r="XC33" s="32"/>
      <c r="XD33" s="32"/>
      <c r="XE33" s="32"/>
      <c r="XF33" s="32"/>
      <c r="XG33" s="32"/>
      <c r="XH33" s="32"/>
      <c r="XI33" s="32"/>
      <c r="XJ33" s="32"/>
      <c r="XK33" s="32"/>
      <c r="XL33" s="32"/>
      <c r="XM33" s="32"/>
      <c r="XN33" s="32"/>
      <c r="XO33" s="32"/>
      <c r="XP33" s="32"/>
      <c r="XQ33" s="32"/>
      <c r="XR33" s="32"/>
      <c r="XS33" s="32"/>
      <c r="XT33" s="32"/>
      <c r="XU33" s="32"/>
      <c r="XV33" s="32"/>
      <c r="XW33" s="32"/>
      <c r="XX33" s="32"/>
      <c r="XY33" s="32"/>
      <c r="XZ33" s="32"/>
      <c r="YA33" s="32"/>
      <c r="YB33" s="32"/>
      <c r="YC33" s="32"/>
      <c r="YD33" s="32"/>
      <c r="YE33" s="32"/>
      <c r="YF33" s="32"/>
      <c r="YG33" s="32"/>
      <c r="YH33" s="32"/>
      <c r="YI33" s="32"/>
      <c r="YJ33" s="32"/>
      <c r="YK33" s="32"/>
      <c r="YL33" s="32"/>
      <c r="YM33" s="32"/>
      <c r="YN33" s="32"/>
      <c r="YO33" s="32"/>
      <c r="YP33" s="32"/>
      <c r="YQ33" s="32"/>
      <c r="YR33" s="32"/>
      <c r="YS33" s="32"/>
      <c r="YT33" s="32"/>
      <c r="YU33" s="32"/>
      <c r="YV33" s="32"/>
      <c r="YW33" s="32"/>
      <c r="YX33" s="32"/>
      <c r="YY33" s="32"/>
      <c r="YZ33" s="32"/>
      <c r="ZA33" s="32"/>
      <c r="ZB33" s="32"/>
      <c r="ZC33" s="32"/>
      <c r="ZD33" s="32"/>
      <c r="ZE33" s="32"/>
      <c r="ZF33" s="32"/>
      <c r="ZG33" s="32"/>
      <c r="ZH33" s="32"/>
      <c r="ZI33" s="32"/>
      <c r="ZJ33" s="32"/>
      <c r="ZK33" s="32"/>
      <c r="ZL33" s="32"/>
      <c r="ZM33" s="32"/>
      <c r="ZN33" s="32"/>
      <c r="ZO33" s="32"/>
      <c r="ZP33" s="32"/>
      <c r="ZQ33" s="32"/>
      <c r="ZR33" s="32"/>
      <c r="ZS33" s="32"/>
      <c r="ZT33" s="32"/>
      <c r="ZU33" s="32"/>
      <c r="ZV33" s="32"/>
      <c r="ZW33" s="32"/>
      <c r="ZX33" s="32"/>
      <c r="ZY33" s="32"/>
      <c r="ZZ33" s="32"/>
      <c r="AAA33" s="32"/>
      <c r="AAB33" s="32"/>
      <c r="AAC33" s="32"/>
      <c r="AAD33" s="32"/>
      <c r="AAE33" s="32"/>
      <c r="AAF33" s="32"/>
      <c r="AAG33" s="32"/>
      <c r="AAH33" s="32"/>
      <c r="AAI33" s="32"/>
      <c r="AAJ33" s="32"/>
      <c r="AAK33" s="32"/>
      <c r="AAL33" s="32"/>
      <c r="AAM33" s="32"/>
      <c r="AAN33" s="32"/>
      <c r="AAO33" s="32"/>
      <c r="AAP33" s="32"/>
      <c r="AAQ33" s="32"/>
      <c r="AAR33" s="32"/>
      <c r="AAS33" s="32"/>
      <c r="AAT33" s="32"/>
      <c r="AAU33" s="32"/>
      <c r="AAV33" s="32"/>
      <c r="AAW33" s="32"/>
      <c r="AAX33" s="32"/>
      <c r="AAY33" s="32"/>
      <c r="AAZ33" s="32"/>
      <c r="ABA33" s="32"/>
      <c r="ABB33" s="32"/>
    </row>
    <row r="34" spans="1:730" s="33" customFormat="1" x14ac:dyDescent="0.2">
      <c r="A34" s="32"/>
      <c r="B34" s="32"/>
      <c r="C34" s="5">
        <f t="shared" ref="C34:I34" si="4">C20</f>
        <v>2022</v>
      </c>
      <c r="D34" s="5">
        <f t="shared" si="4"/>
        <v>2023</v>
      </c>
      <c r="E34" s="5">
        <f t="shared" si="4"/>
        <v>2024</v>
      </c>
      <c r="F34" s="5">
        <f t="shared" si="4"/>
        <v>2025</v>
      </c>
      <c r="G34" s="5">
        <f t="shared" si="4"/>
        <v>2026</v>
      </c>
      <c r="H34" s="5">
        <f t="shared" si="4"/>
        <v>2027</v>
      </c>
      <c r="I34" s="5">
        <f t="shared" si="4"/>
        <v>2028</v>
      </c>
      <c r="J34" s="32"/>
      <c r="K34" s="66" t="s">
        <v>23</v>
      </c>
      <c r="L34" s="32"/>
      <c r="M34" s="66" t="s">
        <v>24</v>
      </c>
      <c r="N34" s="32"/>
      <c r="O34" s="63"/>
      <c r="P34" s="63"/>
      <c r="Q34" s="63"/>
      <c r="R34" s="32"/>
      <c r="S34" s="32"/>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c r="CA34" s="32"/>
      <c r="CB34" s="32"/>
      <c r="CC34" s="32"/>
      <c r="CD34" s="32"/>
      <c r="CE34" s="32"/>
      <c r="CF34" s="32"/>
      <c r="CG34" s="32"/>
      <c r="CH34" s="32"/>
      <c r="CI34" s="32"/>
      <c r="CJ34" s="32"/>
      <c r="CK34" s="32"/>
      <c r="CL34" s="32"/>
      <c r="CM34" s="32"/>
      <c r="CN34" s="32"/>
      <c r="CO34" s="32"/>
      <c r="CP34" s="32"/>
      <c r="CQ34" s="32"/>
      <c r="CR34" s="32"/>
      <c r="CS34" s="32"/>
      <c r="CT34" s="32"/>
      <c r="CU34" s="32"/>
      <c r="CV34" s="32"/>
      <c r="CW34" s="32"/>
      <c r="CX34" s="32"/>
      <c r="CY34" s="32"/>
      <c r="CZ34" s="32"/>
      <c r="DA34" s="32"/>
      <c r="DB34" s="32"/>
      <c r="DC34" s="32"/>
      <c r="DD34" s="32"/>
      <c r="DE34" s="32"/>
      <c r="DF34" s="32"/>
      <c r="DG34" s="32"/>
      <c r="DH34" s="32"/>
      <c r="DI34" s="32"/>
      <c r="DJ34" s="32"/>
      <c r="DK34" s="32"/>
      <c r="DL34" s="32"/>
      <c r="DM34" s="32"/>
      <c r="DN34" s="32"/>
      <c r="DO34" s="32"/>
      <c r="DP34" s="32"/>
      <c r="DQ34" s="32"/>
      <c r="DR34" s="32"/>
      <c r="DS34" s="32"/>
      <c r="DT34" s="32"/>
      <c r="DU34" s="32"/>
      <c r="DV34" s="32"/>
      <c r="DW34" s="32"/>
      <c r="DX34" s="32"/>
      <c r="DY34" s="32"/>
      <c r="DZ34" s="32"/>
      <c r="EA34" s="32"/>
      <c r="EB34" s="32"/>
      <c r="EC34" s="32"/>
      <c r="ED34" s="32"/>
      <c r="EE34" s="32"/>
      <c r="EF34" s="32"/>
      <c r="EG34" s="32"/>
      <c r="EH34" s="32"/>
      <c r="EI34" s="32"/>
      <c r="EJ34" s="32"/>
      <c r="EK34" s="32"/>
      <c r="EL34" s="32"/>
      <c r="EM34" s="32"/>
      <c r="EN34" s="32"/>
      <c r="EO34" s="32"/>
      <c r="EP34" s="32"/>
      <c r="EQ34" s="32"/>
      <c r="ER34" s="32"/>
      <c r="ES34" s="32"/>
      <c r="ET34" s="32"/>
      <c r="EU34" s="32"/>
      <c r="EV34" s="32"/>
      <c r="EW34" s="32"/>
      <c r="EX34" s="32"/>
      <c r="EY34" s="32"/>
      <c r="EZ34" s="32"/>
      <c r="FA34" s="32"/>
      <c r="FB34" s="32"/>
      <c r="FC34" s="32"/>
      <c r="FD34" s="32"/>
      <c r="FE34" s="32"/>
      <c r="FF34" s="32"/>
      <c r="FG34" s="32"/>
      <c r="FH34" s="32"/>
      <c r="FI34" s="32"/>
      <c r="FJ34" s="32"/>
      <c r="FK34" s="32"/>
      <c r="FL34" s="32"/>
      <c r="FM34" s="32"/>
      <c r="FN34" s="32"/>
      <c r="FO34" s="32"/>
      <c r="FP34" s="32"/>
      <c r="FQ34" s="32"/>
      <c r="FR34" s="32"/>
      <c r="FS34" s="32"/>
      <c r="FT34" s="32"/>
      <c r="FU34" s="32"/>
      <c r="FV34" s="32"/>
      <c r="FW34" s="32"/>
      <c r="FX34" s="32"/>
      <c r="FY34" s="32"/>
      <c r="FZ34" s="32"/>
      <c r="GA34" s="32"/>
      <c r="GB34" s="32"/>
      <c r="GC34" s="32"/>
      <c r="GD34" s="32"/>
      <c r="GE34" s="32"/>
      <c r="GF34" s="32"/>
      <c r="GG34" s="32"/>
      <c r="GH34" s="32"/>
      <c r="GI34" s="32"/>
      <c r="GJ34" s="32"/>
      <c r="GK34" s="32"/>
      <c r="GL34" s="32"/>
      <c r="GM34" s="32"/>
      <c r="GN34" s="32"/>
      <c r="GO34" s="32"/>
      <c r="GP34" s="32"/>
      <c r="GQ34" s="32"/>
      <c r="GR34" s="32"/>
      <c r="GS34" s="32"/>
      <c r="GT34" s="32"/>
      <c r="GU34" s="32"/>
      <c r="GV34" s="32"/>
      <c r="GW34" s="32"/>
      <c r="GX34" s="32"/>
      <c r="GY34" s="32"/>
      <c r="GZ34" s="32"/>
      <c r="HA34" s="32"/>
      <c r="HB34" s="32"/>
      <c r="HC34" s="32"/>
      <c r="HD34" s="32"/>
      <c r="HE34" s="32"/>
      <c r="HF34" s="32"/>
      <c r="HG34" s="32"/>
      <c r="HH34" s="32"/>
      <c r="HI34" s="32"/>
      <c r="HJ34" s="32"/>
      <c r="HK34" s="32"/>
      <c r="HL34" s="32"/>
      <c r="HM34" s="32"/>
      <c r="HN34" s="32"/>
      <c r="HO34" s="32"/>
      <c r="HP34" s="32"/>
      <c r="HQ34" s="32"/>
      <c r="HR34" s="32"/>
      <c r="HS34" s="32"/>
      <c r="HT34" s="32"/>
      <c r="HU34" s="32"/>
      <c r="HV34" s="32"/>
      <c r="HW34" s="32"/>
      <c r="HX34" s="32"/>
      <c r="HY34" s="32"/>
      <c r="HZ34" s="32"/>
      <c r="IA34" s="32"/>
      <c r="IB34" s="32"/>
      <c r="IC34" s="32"/>
      <c r="ID34" s="32"/>
      <c r="IE34" s="32"/>
      <c r="IF34" s="32"/>
      <c r="IG34" s="32"/>
      <c r="IH34" s="32"/>
      <c r="II34" s="32"/>
      <c r="IJ34" s="32"/>
      <c r="IK34" s="32"/>
      <c r="IL34" s="32"/>
      <c r="IM34" s="32"/>
      <c r="IN34" s="32"/>
      <c r="IO34" s="32"/>
      <c r="IP34" s="32"/>
      <c r="IQ34" s="32"/>
      <c r="IR34" s="32"/>
      <c r="IS34" s="32"/>
      <c r="IT34" s="32"/>
      <c r="IU34" s="32"/>
      <c r="IV34" s="32"/>
      <c r="IW34" s="32"/>
      <c r="IX34" s="32"/>
      <c r="IY34" s="32"/>
      <c r="IZ34" s="32"/>
      <c r="JA34" s="32"/>
      <c r="JB34" s="32"/>
      <c r="JC34" s="32"/>
      <c r="JD34" s="32"/>
      <c r="JE34" s="32"/>
      <c r="JF34" s="32"/>
      <c r="JG34" s="32"/>
      <c r="JH34" s="32"/>
      <c r="JI34" s="32"/>
      <c r="JJ34" s="32"/>
      <c r="JK34" s="32"/>
      <c r="JL34" s="32"/>
      <c r="JM34" s="32"/>
      <c r="JN34" s="32"/>
      <c r="JO34" s="32"/>
      <c r="JP34" s="32"/>
      <c r="JQ34" s="32"/>
      <c r="JR34" s="32"/>
      <c r="JS34" s="32"/>
      <c r="JT34" s="32"/>
      <c r="JU34" s="32"/>
      <c r="JV34" s="32"/>
      <c r="JW34" s="32"/>
      <c r="JX34" s="32"/>
      <c r="JY34" s="32"/>
      <c r="JZ34" s="32"/>
      <c r="KA34" s="32"/>
      <c r="KB34" s="32"/>
      <c r="KC34" s="32"/>
      <c r="KD34" s="32"/>
      <c r="KE34" s="32"/>
      <c r="KF34" s="32"/>
      <c r="KG34" s="32"/>
      <c r="KH34" s="32"/>
      <c r="KI34" s="32"/>
      <c r="KJ34" s="32"/>
      <c r="KK34" s="32"/>
      <c r="KL34" s="32"/>
      <c r="KM34" s="32"/>
      <c r="KN34" s="32"/>
      <c r="KO34" s="32"/>
      <c r="KP34" s="32"/>
      <c r="KQ34" s="32"/>
      <c r="KR34" s="32"/>
      <c r="KS34" s="32"/>
      <c r="KT34" s="32"/>
      <c r="KU34" s="32"/>
      <c r="KV34" s="32"/>
      <c r="KW34" s="32"/>
      <c r="KX34" s="32"/>
      <c r="KY34" s="32"/>
      <c r="KZ34" s="32"/>
      <c r="LA34" s="32"/>
      <c r="LB34" s="32"/>
      <c r="LC34" s="32"/>
      <c r="LD34" s="32"/>
      <c r="LE34" s="32"/>
      <c r="LF34" s="32"/>
      <c r="LG34" s="32"/>
      <c r="LH34" s="32"/>
      <c r="LI34" s="32"/>
      <c r="LJ34" s="32"/>
      <c r="LK34" s="32"/>
      <c r="LL34" s="32"/>
      <c r="LM34" s="32"/>
      <c r="LN34" s="32"/>
      <c r="LO34" s="32"/>
      <c r="LP34" s="32"/>
      <c r="LQ34" s="32"/>
      <c r="LR34" s="32"/>
      <c r="LS34" s="32"/>
      <c r="LT34" s="32"/>
      <c r="LU34" s="32"/>
      <c r="LV34" s="32"/>
      <c r="LW34" s="32"/>
      <c r="LX34" s="32"/>
      <c r="LY34" s="32"/>
      <c r="LZ34" s="32"/>
      <c r="MA34" s="32"/>
      <c r="MB34" s="32"/>
      <c r="MC34" s="32"/>
      <c r="MD34" s="32"/>
      <c r="ME34" s="32"/>
      <c r="MF34" s="32"/>
      <c r="MG34" s="32"/>
      <c r="MH34" s="32"/>
      <c r="MI34" s="32"/>
      <c r="MJ34" s="32"/>
      <c r="MK34" s="32"/>
      <c r="ML34" s="32"/>
      <c r="MM34" s="32"/>
      <c r="MN34" s="32"/>
      <c r="MO34" s="32"/>
      <c r="MP34" s="32"/>
      <c r="MQ34" s="32"/>
      <c r="MR34" s="32"/>
      <c r="MS34" s="32"/>
      <c r="MT34" s="32"/>
      <c r="MU34" s="32"/>
      <c r="MV34" s="32"/>
      <c r="MW34" s="32"/>
      <c r="MX34" s="32"/>
      <c r="MY34" s="32"/>
      <c r="MZ34" s="32"/>
      <c r="NA34" s="32"/>
      <c r="NB34" s="32"/>
      <c r="NC34" s="32"/>
      <c r="ND34" s="32"/>
      <c r="NE34" s="32"/>
      <c r="NF34" s="32"/>
      <c r="NG34" s="32"/>
      <c r="NH34" s="32"/>
      <c r="NI34" s="32"/>
      <c r="NJ34" s="32"/>
      <c r="NK34" s="32"/>
      <c r="NL34" s="32"/>
      <c r="NM34" s="32"/>
      <c r="NN34" s="32"/>
      <c r="NO34" s="32"/>
      <c r="NP34" s="32"/>
      <c r="NQ34" s="32"/>
      <c r="NR34" s="32"/>
      <c r="NS34" s="32"/>
      <c r="NT34" s="32"/>
      <c r="NU34" s="32"/>
      <c r="NV34" s="32"/>
      <c r="NW34" s="32"/>
      <c r="NX34" s="32"/>
      <c r="NY34" s="32"/>
      <c r="NZ34" s="32"/>
      <c r="OA34" s="32"/>
      <c r="OB34" s="32"/>
      <c r="OC34" s="32"/>
      <c r="OD34" s="32"/>
      <c r="OE34" s="32"/>
      <c r="OF34" s="32"/>
      <c r="OG34" s="32"/>
      <c r="OH34" s="32"/>
      <c r="OI34" s="32"/>
      <c r="OJ34" s="32"/>
      <c r="OK34" s="32"/>
      <c r="OL34" s="32"/>
      <c r="OM34" s="32"/>
      <c r="ON34" s="32"/>
      <c r="OO34" s="32"/>
      <c r="OP34" s="32"/>
      <c r="OQ34" s="32"/>
      <c r="OR34" s="32"/>
      <c r="OS34" s="32"/>
      <c r="OT34" s="32"/>
      <c r="OU34" s="32"/>
      <c r="OV34" s="32"/>
      <c r="OW34" s="32"/>
      <c r="OX34" s="32"/>
      <c r="OY34" s="32"/>
      <c r="OZ34" s="32"/>
      <c r="PA34" s="32"/>
      <c r="PB34" s="32"/>
      <c r="PC34" s="32"/>
      <c r="PD34" s="32"/>
      <c r="PE34" s="32"/>
      <c r="PF34" s="32"/>
      <c r="PG34" s="32"/>
      <c r="PH34" s="32"/>
      <c r="PI34" s="32"/>
      <c r="PJ34" s="32"/>
      <c r="PK34" s="32"/>
      <c r="PL34" s="32"/>
      <c r="PM34" s="32"/>
      <c r="PN34" s="32"/>
      <c r="PO34" s="32"/>
      <c r="PP34" s="32"/>
      <c r="PQ34" s="32"/>
      <c r="PR34" s="32"/>
      <c r="PS34" s="32"/>
      <c r="PT34" s="32"/>
      <c r="PU34" s="32"/>
      <c r="PV34" s="32"/>
      <c r="PW34" s="32"/>
      <c r="PX34" s="32"/>
      <c r="PY34" s="32"/>
      <c r="PZ34" s="32"/>
      <c r="QA34" s="32"/>
      <c r="QB34" s="32"/>
      <c r="QC34" s="32"/>
      <c r="QD34" s="32"/>
      <c r="QE34" s="32"/>
      <c r="QF34" s="32"/>
      <c r="QG34" s="32"/>
      <c r="QH34" s="32"/>
      <c r="QI34" s="32"/>
      <c r="QJ34" s="32"/>
      <c r="QK34" s="32"/>
      <c r="QL34" s="32"/>
      <c r="QM34" s="32"/>
      <c r="QN34" s="32"/>
      <c r="QO34" s="32"/>
      <c r="QP34" s="32"/>
      <c r="QQ34" s="32"/>
      <c r="QR34" s="32"/>
      <c r="QS34" s="32"/>
      <c r="QT34" s="32"/>
      <c r="QU34" s="32"/>
      <c r="QV34" s="32"/>
      <c r="QW34" s="32"/>
      <c r="QX34" s="32"/>
      <c r="QY34" s="32"/>
      <c r="QZ34" s="32"/>
      <c r="RA34" s="32"/>
      <c r="RB34" s="32"/>
      <c r="RC34" s="32"/>
      <c r="RD34" s="32"/>
      <c r="RE34" s="32"/>
      <c r="RF34" s="32"/>
      <c r="RG34" s="32"/>
      <c r="RH34" s="32"/>
      <c r="RI34" s="32"/>
      <c r="RJ34" s="32"/>
      <c r="RK34" s="32"/>
      <c r="RL34" s="32"/>
      <c r="RM34" s="32"/>
      <c r="RN34" s="32"/>
      <c r="RO34" s="32"/>
      <c r="RP34" s="32"/>
      <c r="RQ34" s="32"/>
      <c r="RR34" s="32"/>
      <c r="RS34" s="32"/>
      <c r="RT34" s="32"/>
      <c r="RU34" s="32"/>
      <c r="RV34" s="32"/>
      <c r="RW34" s="32"/>
      <c r="RX34" s="32"/>
      <c r="RY34" s="32"/>
      <c r="RZ34" s="32"/>
      <c r="SA34" s="32"/>
      <c r="SB34" s="32"/>
      <c r="SC34" s="32"/>
      <c r="SD34" s="32"/>
      <c r="SE34" s="32"/>
      <c r="SF34" s="32"/>
      <c r="SG34" s="32"/>
      <c r="SH34" s="32"/>
      <c r="SI34" s="32"/>
      <c r="SJ34" s="32"/>
      <c r="SK34" s="32"/>
      <c r="SL34" s="32"/>
      <c r="SM34" s="32"/>
      <c r="SN34" s="32"/>
      <c r="SO34" s="32"/>
      <c r="SP34" s="32"/>
      <c r="SQ34" s="32"/>
      <c r="SR34" s="32"/>
      <c r="SS34" s="32"/>
      <c r="ST34" s="32"/>
      <c r="SU34" s="32"/>
      <c r="SV34" s="32"/>
      <c r="SW34" s="32"/>
      <c r="SX34" s="32"/>
      <c r="SY34" s="32"/>
      <c r="SZ34" s="32"/>
      <c r="TA34" s="32"/>
      <c r="TB34" s="32"/>
      <c r="TC34" s="32"/>
      <c r="TD34" s="32"/>
      <c r="TE34" s="32"/>
      <c r="TF34" s="32"/>
      <c r="TG34" s="32"/>
      <c r="TH34" s="32"/>
      <c r="TI34" s="32"/>
      <c r="TJ34" s="32"/>
      <c r="TK34" s="32"/>
      <c r="TL34" s="32"/>
      <c r="TM34" s="32"/>
      <c r="TN34" s="32"/>
      <c r="TO34" s="32"/>
      <c r="TP34" s="32"/>
      <c r="TQ34" s="32"/>
      <c r="TR34" s="32"/>
      <c r="TS34" s="32"/>
      <c r="TT34" s="32"/>
      <c r="TU34" s="32"/>
      <c r="TV34" s="32"/>
      <c r="TW34" s="32"/>
      <c r="TX34" s="32"/>
      <c r="TY34" s="32"/>
      <c r="TZ34" s="32"/>
      <c r="UA34" s="32"/>
      <c r="UB34" s="32"/>
      <c r="UC34" s="32"/>
      <c r="UD34" s="32"/>
      <c r="UE34" s="32"/>
      <c r="UF34" s="32"/>
      <c r="UG34" s="32"/>
      <c r="UH34" s="32"/>
      <c r="UI34" s="32"/>
      <c r="UJ34" s="32"/>
      <c r="UK34" s="32"/>
      <c r="UL34" s="32"/>
      <c r="UM34" s="32"/>
      <c r="UN34" s="32"/>
      <c r="UO34" s="32"/>
      <c r="UP34" s="32"/>
      <c r="UQ34" s="32"/>
      <c r="UR34" s="32"/>
      <c r="US34" s="32"/>
      <c r="UT34" s="32"/>
      <c r="UU34" s="32"/>
      <c r="UV34" s="32"/>
      <c r="UW34" s="32"/>
      <c r="UX34" s="32"/>
      <c r="UY34" s="32"/>
      <c r="UZ34" s="32"/>
      <c r="VA34" s="32"/>
      <c r="VB34" s="32"/>
      <c r="VC34" s="32"/>
      <c r="VD34" s="32"/>
      <c r="VE34" s="32"/>
      <c r="VF34" s="32"/>
      <c r="VG34" s="32"/>
      <c r="VH34" s="32"/>
      <c r="VI34" s="32"/>
      <c r="VJ34" s="32"/>
      <c r="VK34" s="32"/>
      <c r="VL34" s="32"/>
      <c r="VM34" s="32"/>
      <c r="VN34" s="32"/>
      <c r="VO34" s="32"/>
      <c r="VP34" s="32"/>
      <c r="VQ34" s="32"/>
      <c r="VR34" s="32"/>
      <c r="VS34" s="32"/>
      <c r="VT34" s="32"/>
      <c r="VU34" s="32"/>
      <c r="VV34" s="32"/>
      <c r="VW34" s="32"/>
      <c r="VX34" s="32"/>
      <c r="VY34" s="32"/>
      <c r="VZ34" s="32"/>
      <c r="WA34" s="32"/>
      <c r="WB34" s="32"/>
      <c r="WC34" s="32"/>
      <c r="WD34" s="32"/>
      <c r="WE34" s="32"/>
      <c r="WF34" s="32"/>
      <c r="WG34" s="32"/>
      <c r="WH34" s="32"/>
      <c r="WI34" s="32"/>
      <c r="WJ34" s="32"/>
      <c r="WK34" s="32"/>
      <c r="WL34" s="32"/>
      <c r="WM34" s="32"/>
      <c r="WN34" s="32"/>
      <c r="WO34" s="32"/>
      <c r="WP34" s="32"/>
      <c r="WQ34" s="32"/>
      <c r="WR34" s="32"/>
      <c r="WS34" s="32"/>
      <c r="WT34" s="32"/>
      <c r="WU34" s="32"/>
      <c r="WV34" s="32"/>
      <c r="WW34" s="32"/>
      <c r="WX34" s="32"/>
      <c r="WY34" s="32"/>
      <c r="WZ34" s="32"/>
      <c r="XA34" s="32"/>
      <c r="XB34" s="32"/>
      <c r="XC34" s="32"/>
      <c r="XD34" s="32"/>
      <c r="XE34" s="32"/>
      <c r="XF34" s="32"/>
      <c r="XG34" s="32"/>
      <c r="XH34" s="32"/>
      <c r="XI34" s="32"/>
      <c r="XJ34" s="32"/>
      <c r="XK34" s="32"/>
      <c r="XL34" s="32"/>
      <c r="XM34" s="32"/>
      <c r="XN34" s="32"/>
      <c r="XO34" s="32"/>
      <c r="XP34" s="32"/>
      <c r="XQ34" s="32"/>
      <c r="XR34" s="32"/>
      <c r="XS34" s="32"/>
      <c r="XT34" s="32"/>
      <c r="XU34" s="32"/>
      <c r="XV34" s="32"/>
      <c r="XW34" s="32"/>
      <c r="XX34" s="32"/>
      <c r="XY34" s="32"/>
      <c r="XZ34" s="32"/>
      <c r="YA34" s="32"/>
      <c r="YB34" s="32"/>
      <c r="YC34" s="32"/>
      <c r="YD34" s="32"/>
      <c r="YE34" s="32"/>
      <c r="YF34" s="32"/>
      <c r="YG34" s="32"/>
      <c r="YH34" s="32"/>
      <c r="YI34" s="32"/>
      <c r="YJ34" s="32"/>
      <c r="YK34" s="32"/>
      <c r="YL34" s="32"/>
      <c r="YM34" s="32"/>
      <c r="YN34" s="32"/>
      <c r="YO34" s="32"/>
      <c r="YP34" s="32"/>
      <c r="YQ34" s="32"/>
      <c r="YR34" s="32"/>
      <c r="YS34" s="32"/>
      <c r="YT34" s="32"/>
      <c r="YU34" s="32"/>
      <c r="YV34" s="32"/>
      <c r="YW34" s="32"/>
      <c r="YX34" s="32"/>
      <c r="YY34" s="32"/>
      <c r="YZ34" s="32"/>
      <c r="ZA34" s="32"/>
      <c r="ZB34" s="32"/>
      <c r="ZC34" s="32"/>
      <c r="ZD34" s="32"/>
      <c r="ZE34" s="32"/>
      <c r="ZF34" s="32"/>
      <c r="ZG34" s="32"/>
      <c r="ZH34" s="32"/>
      <c r="ZI34" s="32"/>
      <c r="ZJ34" s="32"/>
      <c r="ZK34" s="32"/>
      <c r="ZL34" s="32"/>
      <c r="ZM34" s="32"/>
      <c r="ZN34" s="32"/>
      <c r="ZO34" s="32"/>
      <c r="ZP34" s="32"/>
      <c r="ZQ34" s="32"/>
      <c r="ZR34" s="32"/>
      <c r="ZS34" s="32"/>
      <c r="ZT34" s="32"/>
      <c r="ZU34" s="32"/>
      <c r="ZV34" s="32"/>
      <c r="ZW34" s="32"/>
      <c r="ZX34" s="32"/>
      <c r="ZY34" s="32"/>
      <c r="ZZ34" s="32"/>
      <c r="AAA34" s="32"/>
      <c r="AAB34" s="32"/>
      <c r="AAC34" s="32"/>
      <c r="AAD34" s="32"/>
      <c r="AAE34" s="32"/>
      <c r="AAF34" s="32"/>
      <c r="AAG34" s="32"/>
      <c r="AAH34" s="32"/>
      <c r="AAI34" s="32"/>
      <c r="AAJ34" s="32"/>
      <c r="AAK34" s="32"/>
      <c r="AAL34" s="32"/>
      <c r="AAM34" s="32"/>
      <c r="AAN34" s="32"/>
      <c r="AAO34" s="32"/>
      <c r="AAP34" s="32"/>
      <c r="AAQ34" s="32"/>
      <c r="AAR34" s="32"/>
      <c r="AAS34" s="32"/>
      <c r="AAT34" s="32"/>
      <c r="AAU34" s="32"/>
      <c r="AAV34" s="32"/>
      <c r="AAW34" s="32"/>
      <c r="AAX34" s="32"/>
      <c r="AAY34" s="32"/>
      <c r="AAZ34" s="32"/>
      <c r="ABA34" s="32"/>
      <c r="ABB34" s="32"/>
    </row>
    <row r="35" spans="1:730" s="33" customFormat="1" x14ac:dyDescent="0.2">
      <c r="A35" s="1014" t="s">
        <v>432</v>
      </c>
      <c r="B35" s="5">
        <f t="shared" ref="B35:B41" si="5">B21</f>
        <v>2022</v>
      </c>
      <c r="C35" s="70"/>
      <c r="D35" s="70"/>
      <c r="E35" s="70"/>
      <c r="F35" s="70"/>
      <c r="G35" s="70"/>
      <c r="H35" s="70"/>
      <c r="I35" s="74"/>
      <c r="J35" s="70"/>
      <c r="K35" s="71">
        <f t="shared" ref="K35:K41" si="6">SUM(C35:I35)</f>
        <v>0</v>
      </c>
      <c r="L35" s="70"/>
      <c r="M35" s="85">
        <f t="shared" ref="M35:M41" si="7">SUM(K21,K35)</f>
        <v>0</v>
      </c>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c r="CQ35" s="32"/>
      <c r="CR35" s="32"/>
      <c r="CS35" s="32"/>
      <c r="CT35" s="32"/>
      <c r="CU35" s="32"/>
      <c r="CV35" s="32"/>
      <c r="CW35" s="32"/>
      <c r="CX35" s="32"/>
      <c r="CY35" s="32"/>
      <c r="CZ35" s="32"/>
      <c r="DA35" s="32"/>
      <c r="DB35" s="32"/>
      <c r="DC35" s="32"/>
      <c r="DD35" s="32"/>
      <c r="DE35" s="32"/>
      <c r="DF35" s="32"/>
      <c r="DG35" s="32"/>
      <c r="DH35" s="32"/>
      <c r="DI35" s="32"/>
      <c r="DJ35" s="32"/>
      <c r="DK35" s="32"/>
      <c r="DL35" s="32"/>
      <c r="DM35" s="32"/>
      <c r="DN35" s="32"/>
      <c r="DO35" s="32"/>
      <c r="DP35" s="32"/>
      <c r="DQ35" s="32"/>
      <c r="DR35" s="32"/>
      <c r="DS35" s="32"/>
      <c r="DT35" s="32"/>
      <c r="DU35" s="32"/>
      <c r="DV35" s="32"/>
      <c r="DW35" s="32"/>
      <c r="DX35" s="32"/>
      <c r="DY35" s="32"/>
      <c r="DZ35" s="32"/>
      <c r="EA35" s="32"/>
      <c r="EB35" s="32"/>
      <c r="EC35" s="32"/>
      <c r="ED35" s="32"/>
      <c r="EE35" s="32"/>
      <c r="EF35" s="32"/>
      <c r="EG35" s="32"/>
      <c r="EH35" s="32"/>
      <c r="EI35" s="32"/>
      <c r="EJ35" s="32"/>
      <c r="EK35" s="32"/>
      <c r="EL35" s="32"/>
      <c r="EM35" s="32"/>
      <c r="EN35" s="32"/>
      <c r="EO35" s="32"/>
      <c r="EP35" s="32"/>
      <c r="EQ35" s="32"/>
      <c r="ER35" s="32"/>
      <c r="ES35" s="32"/>
      <c r="ET35" s="32"/>
      <c r="EU35" s="32"/>
      <c r="EV35" s="32"/>
      <c r="EW35" s="32"/>
      <c r="EX35" s="32"/>
      <c r="EY35" s="32"/>
      <c r="EZ35" s="32"/>
      <c r="FA35" s="32"/>
      <c r="FB35" s="32"/>
      <c r="FC35" s="32"/>
      <c r="FD35" s="32"/>
      <c r="FE35" s="32"/>
      <c r="FF35" s="32"/>
      <c r="FG35" s="32"/>
      <c r="FH35" s="32"/>
      <c r="FI35" s="32"/>
      <c r="FJ35" s="32"/>
      <c r="FK35" s="32"/>
      <c r="FL35" s="32"/>
      <c r="FM35" s="32"/>
      <c r="FN35" s="32"/>
      <c r="FO35" s="32"/>
      <c r="FP35" s="32"/>
      <c r="FQ35" s="32"/>
      <c r="FR35" s="32"/>
      <c r="FS35" s="32"/>
      <c r="FT35" s="32"/>
      <c r="FU35" s="32"/>
      <c r="FV35" s="32"/>
      <c r="FW35" s="32"/>
      <c r="FX35" s="32"/>
      <c r="FY35" s="32"/>
      <c r="FZ35" s="32"/>
      <c r="GA35" s="32"/>
      <c r="GB35" s="32"/>
      <c r="GC35" s="32"/>
      <c r="GD35" s="32"/>
      <c r="GE35" s="32"/>
      <c r="GF35" s="32"/>
      <c r="GG35" s="32"/>
      <c r="GH35" s="32"/>
      <c r="GI35" s="32"/>
      <c r="GJ35" s="32"/>
      <c r="GK35" s="32"/>
      <c r="GL35" s="32"/>
      <c r="GM35" s="32"/>
      <c r="GN35" s="32"/>
      <c r="GO35" s="32"/>
      <c r="GP35" s="32"/>
      <c r="GQ35" s="32"/>
      <c r="GR35" s="32"/>
      <c r="GS35" s="32"/>
      <c r="GT35" s="32"/>
      <c r="GU35" s="32"/>
      <c r="GV35" s="32"/>
      <c r="GW35" s="32"/>
      <c r="GX35" s="32"/>
      <c r="GY35" s="32"/>
      <c r="GZ35" s="32"/>
      <c r="HA35" s="32"/>
      <c r="HB35" s="32"/>
      <c r="HC35" s="32"/>
      <c r="HD35" s="32"/>
      <c r="HE35" s="32"/>
      <c r="HF35" s="32"/>
      <c r="HG35" s="32"/>
      <c r="HH35" s="32"/>
      <c r="HI35" s="32"/>
      <c r="HJ35" s="32"/>
      <c r="HK35" s="32"/>
      <c r="HL35" s="32"/>
      <c r="HM35" s="32"/>
      <c r="HN35" s="32"/>
      <c r="HO35" s="32"/>
      <c r="HP35" s="32"/>
      <c r="HQ35" s="32"/>
      <c r="HR35" s="32"/>
      <c r="HS35" s="32"/>
      <c r="HT35" s="32"/>
      <c r="HU35" s="32"/>
      <c r="HV35" s="32"/>
      <c r="HW35" s="32"/>
      <c r="HX35" s="32"/>
      <c r="HY35" s="32"/>
      <c r="HZ35" s="32"/>
      <c r="IA35" s="32"/>
      <c r="IB35" s="32"/>
      <c r="IC35" s="32"/>
      <c r="ID35" s="32"/>
      <c r="IE35" s="32"/>
      <c r="IF35" s="32"/>
      <c r="IG35" s="32"/>
      <c r="IH35" s="32"/>
      <c r="II35" s="32"/>
      <c r="IJ35" s="32"/>
      <c r="IK35" s="32"/>
      <c r="IL35" s="32"/>
      <c r="IM35" s="32"/>
      <c r="IN35" s="32"/>
      <c r="IO35" s="32"/>
      <c r="IP35" s="32"/>
      <c r="IQ35" s="32"/>
      <c r="IR35" s="32"/>
      <c r="IS35" s="32"/>
      <c r="IT35" s="32"/>
      <c r="IU35" s="32"/>
      <c r="IV35" s="32"/>
      <c r="IW35" s="32"/>
      <c r="IX35" s="32"/>
      <c r="IY35" s="32"/>
      <c r="IZ35" s="32"/>
      <c r="JA35" s="32"/>
      <c r="JB35" s="32"/>
      <c r="JC35" s="32"/>
      <c r="JD35" s="32"/>
      <c r="JE35" s="32"/>
      <c r="JF35" s="32"/>
      <c r="JG35" s="32"/>
      <c r="JH35" s="32"/>
      <c r="JI35" s="32"/>
      <c r="JJ35" s="32"/>
      <c r="JK35" s="32"/>
      <c r="JL35" s="32"/>
      <c r="JM35" s="32"/>
      <c r="JN35" s="32"/>
      <c r="JO35" s="32"/>
      <c r="JP35" s="32"/>
      <c r="JQ35" s="32"/>
      <c r="JR35" s="32"/>
      <c r="JS35" s="32"/>
      <c r="JT35" s="32"/>
      <c r="JU35" s="32"/>
      <c r="JV35" s="32"/>
      <c r="JW35" s="32"/>
      <c r="JX35" s="32"/>
      <c r="JY35" s="32"/>
      <c r="JZ35" s="32"/>
      <c r="KA35" s="32"/>
      <c r="KB35" s="32"/>
      <c r="KC35" s="32"/>
      <c r="KD35" s="32"/>
      <c r="KE35" s="32"/>
      <c r="KF35" s="32"/>
      <c r="KG35" s="32"/>
      <c r="KH35" s="32"/>
      <c r="KI35" s="32"/>
      <c r="KJ35" s="32"/>
      <c r="KK35" s="32"/>
      <c r="KL35" s="32"/>
      <c r="KM35" s="32"/>
      <c r="KN35" s="32"/>
      <c r="KO35" s="32"/>
      <c r="KP35" s="32"/>
      <c r="KQ35" s="32"/>
      <c r="KR35" s="32"/>
      <c r="KS35" s="32"/>
      <c r="KT35" s="32"/>
      <c r="KU35" s="32"/>
      <c r="KV35" s="32"/>
      <c r="KW35" s="32"/>
      <c r="KX35" s="32"/>
      <c r="KY35" s="32"/>
      <c r="KZ35" s="32"/>
      <c r="LA35" s="32"/>
      <c r="LB35" s="32"/>
      <c r="LC35" s="32"/>
      <c r="LD35" s="32"/>
      <c r="LE35" s="32"/>
      <c r="LF35" s="32"/>
      <c r="LG35" s="32"/>
      <c r="LH35" s="32"/>
      <c r="LI35" s="32"/>
      <c r="LJ35" s="32"/>
      <c r="LK35" s="32"/>
      <c r="LL35" s="32"/>
      <c r="LM35" s="32"/>
      <c r="LN35" s="32"/>
      <c r="LO35" s="32"/>
      <c r="LP35" s="32"/>
      <c r="LQ35" s="32"/>
      <c r="LR35" s="32"/>
      <c r="LS35" s="32"/>
      <c r="LT35" s="32"/>
      <c r="LU35" s="32"/>
      <c r="LV35" s="32"/>
      <c r="LW35" s="32"/>
      <c r="LX35" s="32"/>
      <c r="LY35" s="32"/>
      <c r="LZ35" s="32"/>
      <c r="MA35" s="32"/>
      <c r="MB35" s="32"/>
      <c r="MC35" s="32"/>
      <c r="MD35" s="32"/>
      <c r="ME35" s="32"/>
      <c r="MF35" s="32"/>
      <c r="MG35" s="32"/>
      <c r="MH35" s="32"/>
      <c r="MI35" s="32"/>
      <c r="MJ35" s="32"/>
      <c r="MK35" s="32"/>
      <c r="ML35" s="32"/>
      <c r="MM35" s="32"/>
      <c r="MN35" s="32"/>
      <c r="MO35" s="32"/>
      <c r="MP35" s="32"/>
      <c r="MQ35" s="32"/>
      <c r="MR35" s="32"/>
      <c r="MS35" s="32"/>
      <c r="MT35" s="32"/>
      <c r="MU35" s="32"/>
      <c r="MV35" s="32"/>
      <c r="MW35" s="32"/>
      <c r="MX35" s="32"/>
      <c r="MY35" s="32"/>
      <c r="MZ35" s="32"/>
      <c r="NA35" s="32"/>
      <c r="NB35" s="32"/>
      <c r="NC35" s="32"/>
      <c r="ND35" s="32"/>
      <c r="NE35" s="32"/>
      <c r="NF35" s="32"/>
      <c r="NG35" s="32"/>
      <c r="NH35" s="32"/>
      <c r="NI35" s="32"/>
      <c r="NJ35" s="32"/>
      <c r="NK35" s="32"/>
      <c r="NL35" s="32"/>
      <c r="NM35" s="32"/>
      <c r="NN35" s="32"/>
      <c r="NO35" s="32"/>
      <c r="NP35" s="32"/>
      <c r="NQ35" s="32"/>
      <c r="NR35" s="32"/>
      <c r="NS35" s="32"/>
      <c r="NT35" s="32"/>
      <c r="NU35" s="32"/>
      <c r="NV35" s="32"/>
      <c r="NW35" s="32"/>
      <c r="NX35" s="32"/>
      <c r="NY35" s="32"/>
      <c r="NZ35" s="32"/>
      <c r="OA35" s="32"/>
      <c r="OB35" s="32"/>
      <c r="OC35" s="32"/>
      <c r="OD35" s="32"/>
      <c r="OE35" s="32"/>
      <c r="OF35" s="32"/>
      <c r="OG35" s="32"/>
      <c r="OH35" s="32"/>
      <c r="OI35" s="32"/>
      <c r="OJ35" s="32"/>
      <c r="OK35" s="32"/>
      <c r="OL35" s="32"/>
      <c r="OM35" s="32"/>
      <c r="ON35" s="32"/>
      <c r="OO35" s="32"/>
      <c r="OP35" s="32"/>
      <c r="OQ35" s="32"/>
      <c r="OR35" s="32"/>
      <c r="OS35" s="32"/>
      <c r="OT35" s="32"/>
      <c r="OU35" s="32"/>
      <c r="OV35" s="32"/>
      <c r="OW35" s="32"/>
      <c r="OX35" s="32"/>
      <c r="OY35" s="32"/>
      <c r="OZ35" s="32"/>
      <c r="PA35" s="32"/>
      <c r="PB35" s="32"/>
      <c r="PC35" s="32"/>
      <c r="PD35" s="32"/>
      <c r="PE35" s="32"/>
      <c r="PF35" s="32"/>
      <c r="PG35" s="32"/>
      <c r="PH35" s="32"/>
      <c r="PI35" s="32"/>
      <c r="PJ35" s="32"/>
      <c r="PK35" s="32"/>
      <c r="PL35" s="32"/>
      <c r="PM35" s="32"/>
      <c r="PN35" s="32"/>
      <c r="PO35" s="32"/>
      <c r="PP35" s="32"/>
      <c r="PQ35" s="32"/>
      <c r="PR35" s="32"/>
      <c r="PS35" s="32"/>
      <c r="PT35" s="32"/>
      <c r="PU35" s="32"/>
      <c r="PV35" s="32"/>
      <c r="PW35" s="32"/>
      <c r="PX35" s="32"/>
      <c r="PY35" s="32"/>
      <c r="PZ35" s="32"/>
      <c r="QA35" s="32"/>
      <c r="QB35" s="32"/>
      <c r="QC35" s="32"/>
      <c r="QD35" s="32"/>
      <c r="QE35" s="32"/>
      <c r="QF35" s="32"/>
      <c r="QG35" s="32"/>
      <c r="QH35" s="32"/>
      <c r="QI35" s="32"/>
      <c r="QJ35" s="32"/>
      <c r="QK35" s="32"/>
      <c r="QL35" s="32"/>
      <c r="QM35" s="32"/>
      <c r="QN35" s="32"/>
      <c r="QO35" s="32"/>
      <c r="QP35" s="32"/>
      <c r="QQ35" s="32"/>
      <c r="QR35" s="32"/>
      <c r="QS35" s="32"/>
      <c r="QT35" s="32"/>
      <c r="QU35" s="32"/>
      <c r="QV35" s="32"/>
      <c r="QW35" s="32"/>
      <c r="QX35" s="32"/>
      <c r="QY35" s="32"/>
      <c r="QZ35" s="32"/>
      <c r="RA35" s="32"/>
      <c r="RB35" s="32"/>
      <c r="RC35" s="32"/>
      <c r="RD35" s="32"/>
      <c r="RE35" s="32"/>
      <c r="RF35" s="32"/>
      <c r="RG35" s="32"/>
      <c r="RH35" s="32"/>
      <c r="RI35" s="32"/>
      <c r="RJ35" s="32"/>
      <c r="RK35" s="32"/>
      <c r="RL35" s="32"/>
      <c r="RM35" s="32"/>
      <c r="RN35" s="32"/>
      <c r="RO35" s="32"/>
      <c r="RP35" s="32"/>
      <c r="RQ35" s="32"/>
      <c r="RR35" s="32"/>
      <c r="RS35" s="32"/>
      <c r="RT35" s="32"/>
      <c r="RU35" s="32"/>
      <c r="RV35" s="32"/>
      <c r="RW35" s="32"/>
      <c r="RX35" s="32"/>
      <c r="RY35" s="32"/>
      <c r="RZ35" s="32"/>
      <c r="SA35" s="32"/>
      <c r="SB35" s="32"/>
      <c r="SC35" s="32"/>
      <c r="SD35" s="32"/>
      <c r="SE35" s="32"/>
      <c r="SF35" s="32"/>
      <c r="SG35" s="32"/>
      <c r="SH35" s="32"/>
      <c r="SI35" s="32"/>
      <c r="SJ35" s="32"/>
      <c r="SK35" s="32"/>
      <c r="SL35" s="32"/>
      <c r="SM35" s="32"/>
      <c r="SN35" s="32"/>
      <c r="SO35" s="32"/>
      <c r="SP35" s="32"/>
      <c r="SQ35" s="32"/>
      <c r="SR35" s="32"/>
      <c r="SS35" s="32"/>
      <c r="ST35" s="32"/>
      <c r="SU35" s="32"/>
      <c r="SV35" s="32"/>
      <c r="SW35" s="32"/>
      <c r="SX35" s="32"/>
      <c r="SY35" s="32"/>
      <c r="SZ35" s="32"/>
      <c r="TA35" s="32"/>
      <c r="TB35" s="32"/>
      <c r="TC35" s="32"/>
      <c r="TD35" s="32"/>
      <c r="TE35" s="32"/>
      <c r="TF35" s="32"/>
      <c r="TG35" s="32"/>
      <c r="TH35" s="32"/>
      <c r="TI35" s="32"/>
      <c r="TJ35" s="32"/>
      <c r="TK35" s="32"/>
      <c r="TL35" s="32"/>
      <c r="TM35" s="32"/>
      <c r="TN35" s="32"/>
      <c r="TO35" s="32"/>
      <c r="TP35" s="32"/>
      <c r="TQ35" s="32"/>
      <c r="TR35" s="32"/>
      <c r="TS35" s="32"/>
      <c r="TT35" s="32"/>
      <c r="TU35" s="32"/>
      <c r="TV35" s="32"/>
      <c r="TW35" s="32"/>
      <c r="TX35" s="32"/>
      <c r="TY35" s="32"/>
      <c r="TZ35" s="32"/>
      <c r="UA35" s="32"/>
      <c r="UB35" s="32"/>
      <c r="UC35" s="32"/>
      <c r="UD35" s="32"/>
      <c r="UE35" s="32"/>
      <c r="UF35" s="32"/>
      <c r="UG35" s="32"/>
      <c r="UH35" s="32"/>
      <c r="UI35" s="32"/>
      <c r="UJ35" s="32"/>
      <c r="UK35" s="32"/>
      <c r="UL35" s="32"/>
      <c r="UM35" s="32"/>
      <c r="UN35" s="32"/>
      <c r="UO35" s="32"/>
      <c r="UP35" s="32"/>
      <c r="UQ35" s="32"/>
      <c r="UR35" s="32"/>
      <c r="US35" s="32"/>
      <c r="UT35" s="32"/>
      <c r="UU35" s="32"/>
      <c r="UV35" s="32"/>
      <c r="UW35" s="32"/>
      <c r="UX35" s="32"/>
      <c r="UY35" s="32"/>
      <c r="UZ35" s="32"/>
      <c r="VA35" s="32"/>
      <c r="VB35" s="32"/>
      <c r="VC35" s="32"/>
      <c r="VD35" s="32"/>
      <c r="VE35" s="32"/>
      <c r="VF35" s="32"/>
      <c r="VG35" s="32"/>
      <c r="VH35" s="32"/>
      <c r="VI35" s="32"/>
      <c r="VJ35" s="32"/>
      <c r="VK35" s="32"/>
      <c r="VL35" s="32"/>
      <c r="VM35" s="32"/>
      <c r="VN35" s="32"/>
      <c r="VO35" s="32"/>
      <c r="VP35" s="32"/>
      <c r="VQ35" s="32"/>
      <c r="VR35" s="32"/>
      <c r="VS35" s="32"/>
      <c r="VT35" s="32"/>
      <c r="VU35" s="32"/>
      <c r="VV35" s="32"/>
      <c r="VW35" s="32"/>
      <c r="VX35" s="32"/>
      <c r="VY35" s="32"/>
      <c r="VZ35" s="32"/>
      <c r="WA35" s="32"/>
      <c r="WB35" s="32"/>
      <c r="WC35" s="32"/>
      <c r="WD35" s="32"/>
      <c r="WE35" s="32"/>
      <c r="WF35" s="32"/>
      <c r="WG35" s="32"/>
      <c r="WH35" s="32"/>
      <c r="WI35" s="32"/>
      <c r="WJ35" s="32"/>
      <c r="WK35" s="32"/>
      <c r="WL35" s="32"/>
      <c r="WM35" s="32"/>
      <c r="WN35" s="32"/>
      <c r="WO35" s="32"/>
      <c r="WP35" s="32"/>
      <c r="WQ35" s="32"/>
      <c r="WR35" s="32"/>
      <c r="WS35" s="32"/>
      <c r="WT35" s="32"/>
      <c r="WU35" s="32"/>
      <c r="WV35" s="32"/>
      <c r="WW35" s="32"/>
      <c r="WX35" s="32"/>
      <c r="WY35" s="32"/>
      <c r="WZ35" s="32"/>
      <c r="XA35" s="32"/>
      <c r="XB35" s="32"/>
      <c r="XC35" s="32"/>
      <c r="XD35" s="32"/>
      <c r="XE35" s="32"/>
      <c r="XF35" s="32"/>
      <c r="XG35" s="32"/>
      <c r="XH35" s="32"/>
      <c r="XI35" s="32"/>
      <c r="XJ35" s="32"/>
      <c r="XK35" s="32"/>
      <c r="XL35" s="32"/>
      <c r="XM35" s="32"/>
      <c r="XN35" s="32"/>
      <c r="XO35" s="32"/>
      <c r="XP35" s="32"/>
      <c r="XQ35" s="32"/>
      <c r="XR35" s="32"/>
      <c r="XS35" s="32"/>
      <c r="XT35" s="32"/>
      <c r="XU35" s="32"/>
      <c r="XV35" s="32"/>
      <c r="XW35" s="32"/>
      <c r="XX35" s="32"/>
      <c r="XY35" s="32"/>
      <c r="XZ35" s="32"/>
      <c r="YA35" s="32"/>
      <c r="YB35" s="32"/>
      <c r="YC35" s="32"/>
      <c r="YD35" s="32"/>
      <c r="YE35" s="32"/>
      <c r="YF35" s="32"/>
      <c r="YG35" s="32"/>
      <c r="YH35" s="32"/>
      <c r="YI35" s="32"/>
      <c r="YJ35" s="32"/>
      <c r="YK35" s="32"/>
      <c r="YL35" s="32"/>
      <c r="YM35" s="32"/>
      <c r="YN35" s="32"/>
      <c r="YO35" s="32"/>
      <c r="YP35" s="32"/>
      <c r="YQ35" s="32"/>
      <c r="YR35" s="32"/>
      <c r="YS35" s="32"/>
      <c r="YT35" s="32"/>
      <c r="YU35" s="32"/>
      <c r="YV35" s="32"/>
      <c r="YW35" s="32"/>
      <c r="YX35" s="32"/>
      <c r="YY35" s="32"/>
      <c r="YZ35" s="32"/>
      <c r="ZA35" s="32"/>
      <c r="ZB35" s="32"/>
      <c r="ZC35" s="32"/>
      <c r="ZD35" s="32"/>
      <c r="ZE35" s="32"/>
      <c r="ZF35" s="32"/>
      <c r="ZG35" s="32"/>
      <c r="ZH35" s="32"/>
      <c r="ZI35" s="32"/>
      <c r="ZJ35" s="32"/>
      <c r="ZK35" s="32"/>
      <c r="ZL35" s="32"/>
      <c r="ZM35" s="32"/>
      <c r="ZN35" s="32"/>
      <c r="ZO35" s="32"/>
      <c r="ZP35" s="32"/>
      <c r="ZQ35" s="32"/>
      <c r="ZR35" s="32"/>
      <c r="ZS35" s="32"/>
      <c r="ZT35" s="32"/>
      <c r="ZU35" s="32"/>
      <c r="ZV35" s="32"/>
      <c r="ZW35" s="32"/>
      <c r="ZX35" s="32"/>
      <c r="ZY35" s="32"/>
      <c r="ZZ35" s="32"/>
      <c r="AAA35" s="32"/>
      <c r="AAB35" s="32"/>
      <c r="AAC35" s="32"/>
      <c r="AAD35" s="32"/>
      <c r="AAE35" s="32"/>
      <c r="AAF35" s="32"/>
      <c r="AAG35" s="32"/>
      <c r="AAH35" s="32"/>
      <c r="AAI35" s="32"/>
      <c r="AAJ35" s="32"/>
      <c r="AAK35" s="32"/>
      <c r="AAL35" s="32"/>
      <c r="AAM35" s="32"/>
      <c r="AAN35" s="32"/>
      <c r="AAO35" s="32"/>
      <c r="AAP35" s="32"/>
      <c r="AAQ35" s="32"/>
      <c r="AAR35" s="32"/>
      <c r="AAS35" s="32"/>
      <c r="AAT35" s="32"/>
      <c r="AAU35" s="32"/>
      <c r="AAV35" s="32"/>
      <c r="AAW35" s="32"/>
      <c r="AAX35" s="32"/>
      <c r="AAY35" s="32"/>
      <c r="AAZ35" s="32"/>
      <c r="ABA35" s="32"/>
      <c r="ABB35" s="32"/>
    </row>
    <row r="36" spans="1:730" s="33" customFormat="1" x14ac:dyDescent="0.2">
      <c r="A36" s="1015"/>
      <c r="B36" s="5">
        <f t="shared" si="5"/>
        <v>2023</v>
      </c>
      <c r="C36" s="70"/>
      <c r="D36" s="70"/>
      <c r="E36" s="70"/>
      <c r="F36" s="70"/>
      <c r="G36" s="70"/>
      <c r="H36" s="70"/>
      <c r="I36" s="74"/>
      <c r="J36" s="70"/>
      <c r="K36" s="71">
        <f t="shared" si="6"/>
        <v>0</v>
      </c>
      <c r="L36" s="70"/>
      <c r="M36" s="85">
        <f t="shared" si="7"/>
        <v>0</v>
      </c>
      <c r="N36" s="32"/>
      <c r="O36" s="63"/>
      <c r="P36" s="63"/>
      <c r="Q36" s="63"/>
      <c r="R36" s="32"/>
      <c r="S36" s="32"/>
      <c r="T36" s="32"/>
      <c r="U36" s="32"/>
      <c r="V36" s="32"/>
      <c r="W36" s="32"/>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2"/>
      <c r="BX36" s="32"/>
      <c r="BY36" s="32"/>
      <c r="BZ36" s="32"/>
      <c r="CA36" s="32"/>
      <c r="CB36" s="32"/>
      <c r="CC36" s="32"/>
      <c r="CD36" s="32"/>
      <c r="CE36" s="32"/>
      <c r="CF36" s="32"/>
      <c r="CG36" s="32"/>
      <c r="CH36" s="32"/>
      <c r="CI36" s="32"/>
      <c r="CJ36" s="32"/>
      <c r="CK36" s="32"/>
      <c r="CL36" s="32"/>
      <c r="CM36" s="32"/>
      <c r="CN36" s="32"/>
      <c r="CO36" s="32"/>
      <c r="CP36" s="32"/>
      <c r="CQ36" s="32"/>
      <c r="CR36" s="32"/>
      <c r="CS36" s="32"/>
      <c r="CT36" s="32"/>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c r="EF36" s="32"/>
      <c r="EG36" s="32"/>
      <c r="EH36" s="32"/>
      <c r="EI36" s="32"/>
      <c r="EJ36" s="32"/>
      <c r="EK36" s="32"/>
      <c r="EL36" s="32"/>
      <c r="EM36" s="32"/>
      <c r="EN36" s="32"/>
      <c r="EO36" s="32"/>
      <c r="EP36" s="32"/>
      <c r="EQ36" s="32"/>
      <c r="ER36" s="32"/>
      <c r="ES36" s="32"/>
      <c r="ET36" s="32"/>
      <c r="EU36" s="32"/>
      <c r="EV36" s="32"/>
      <c r="EW36" s="32"/>
      <c r="EX36" s="32"/>
      <c r="EY36" s="32"/>
      <c r="EZ36" s="32"/>
      <c r="FA36" s="32"/>
      <c r="FB36" s="32"/>
      <c r="FC36" s="32"/>
      <c r="FD36" s="32"/>
      <c r="FE36" s="32"/>
      <c r="FF36" s="32"/>
      <c r="FG36" s="32"/>
      <c r="FH36" s="32"/>
      <c r="FI36" s="32"/>
      <c r="FJ36" s="32"/>
      <c r="FK36" s="32"/>
      <c r="FL36" s="32"/>
      <c r="FM36" s="32"/>
      <c r="FN36" s="32"/>
      <c r="FO36" s="32"/>
      <c r="FP36" s="32"/>
      <c r="FQ36" s="32"/>
      <c r="FR36" s="32"/>
      <c r="FS36" s="32"/>
      <c r="FT36" s="32"/>
      <c r="FU36" s="32"/>
      <c r="FV36" s="32"/>
      <c r="FW36" s="32"/>
      <c r="FX36" s="32"/>
      <c r="FY36" s="32"/>
      <c r="FZ36" s="32"/>
      <c r="GA36" s="32"/>
      <c r="GB36" s="32"/>
      <c r="GC36" s="32"/>
      <c r="GD36" s="32"/>
      <c r="GE36" s="32"/>
      <c r="GF36" s="32"/>
      <c r="GG36" s="32"/>
      <c r="GH36" s="32"/>
      <c r="GI36" s="32"/>
      <c r="GJ36" s="32"/>
      <c r="GK36" s="32"/>
      <c r="GL36" s="32"/>
      <c r="GM36" s="32"/>
      <c r="GN36" s="32"/>
      <c r="GO36" s="32"/>
      <c r="GP36" s="32"/>
      <c r="GQ36" s="32"/>
      <c r="GR36" s="32"/>
      <c r="GS36" s="32"/>
      <c r="GT36" s="32"/>
      <c r="GU36" s="32"/>
      <c r="GV36" s="32"/>
      <c r="GW36" s="32"/>
      <c r="GX36" s="32"/>
      <c r="GY36" s="32"/>
      <c r="GZ36" s="32"/>
      <c r="HA36" s="32"/>
      <c r="HB36" s="32"/>
      <c r="HC36" s="32"/>
      <c r="HD36" s="32"/>
      <c r="HE36" s="32"/>
      <c r="HF36" s="32"/>
      <c r="HG36" s="32"/>
      <c r="HH36" s="32"/>
      <c r="HI36" s="32"/>
      <c r="HJ36" s="32"/>
      <c r="HK36" s="32"/>
      <c r="HL36" s="32"/>
      <c r="HM36" s="32"/>
      <c r="HN36" s="32"/>
      <c r="HO36" s="32"/>
      <c r="HP36" s="32"/>
      <c r="HQ36" s="32"/>
      <c r="HR36" s="32"/>
      <c r="HS36" s="32"/>
      <c r="HT36" s="32"/>
      <c r="HU36" s="32"/>
      <c r="HV36" s="32"/>
      <c r="HW36" s="32"/>
      <c r="HX36" s="32"/>
      <c r="HY36" s="32"/>
      <c r="HZ36" s="32"/>
      <c r="IA36" s="32"/>
      <c r="IB36" s="32"/>
      <c r="IC36" s="32"/>
      <c r="ID36" s="32"/>
      <c r="IE36" s="32"/>
      <c r="IF36" s="32"/>
      <c r="IG36" s="32"/>
      <c r="IH36" s="32"/>
      <c r="II36" s="32"/>
      <c r="IJ36" s="32"/>
      <c r="IK36" s="32"/>
      <c r="IL36" s="32"/>
      <c r="IM36" s="32"/>
      <c r="IN36" s="32"/>
      <c r="IO36" s="32"/>
      <c r="IP36" s="32"/>
      <c r="IQ36" s="32"/>
      <c r="IR36" s="32"/>
      <c r="IS36" s="32"/>
      <c r="IT36" s="32"/>
      <c r="IU36" s="32"/>
      <c r="IV36" s="32"/>
      <c r="IW36" s="32"/>
      <c r="IX36" s="32"/>
      <c r="IY36" s="32"/>
      <c r="IZ36" s="32"/>
      <c r="JA36" s="32"/>
      <c r="JB36" s="32"/>
      <c r="JC36" s="32"/>
      <c r="JD36" s="32"/>
      <c r="JE36" s="32"/>
      <c r="JF36" s="32"/>
      <c r="JG36" s="32"/>
      <c r="JH36" s="32"/>
      <c r="JI36" s="32"/>
      <c r="JJ36" s="32"/>
      <c r="JK36" s="32"/>
      <c r="JL36" s="32"/>
      <c r="JM36" s="32"/>
      <c r="JN36" s="32"/>
      <c r="JO36" s="32"/>
      <c r="JP36" s="32"/>
      <c r="JQ36" s="32"/>
      <c r="JR36" s="32"/>
      <c r="JS36" s="32"/>
      <c r="JT36" s="32"/>
      <c r="JU36" s="32"/>
      <c r="JV36" s="32"/>
      <c r="JW36" s="32"/>
      <c r="JX36" s="32"/>
      <c r="JY36" s="32"/>
      <c r="JZ36" s="32"/>
      <c r="KA36" s="32"/>
      <c r="KB36" s="32"/>
      <c r="KC36" s="32"/>
      <c r="KD36" s="32"/>
      <c r="KE36" s="32"/>
      <c r="KF36" s="32"/>
      <c r="KG36" s="32"/>
      <c r="KH36" s="32"/>
      <c r="KI36" s="32"/>
      <c r="KJ36" s="32"/>
      <c r="KK36" s="32"/>
      <c r="KL36" s="32"/>
      <c r="KM36" s="32"/>
      <c r="KN36" s="32"/>
      <c r="KO36" s="32"/>
      <c r="KP36" s="32"/>
      <c r="KQ36" s="32"/>
      <c r="KR36" s="32"/>
      <c r="KS36" s="32"/>
      <c r="KT36" s="32"/>
      <c r="KU36" s="32"/>
      <c r="KV36" s="32"/>
      <c r="KW36" s="32"/>
      <c r="KX36" s="32"/>
      <c r="KY36" s="32"/>
      <c r="KZ36" s="32"/>
      <c r="LA36" s="32"/>
      <c r="LB36" s="32"/>
      <c r="LC36" s="32"/>
      <c r="LD36" s="32"/>
      <c r="LE36" s="32"/>
      <c r="LF36" s="32"/>
      <c r="LG36" s="32"/>
      <c r="LH36" s="32"/>
      <c r="LI36" s="32"/>
      <c r="LJ36" s="32"/>
      <c r="LK36" s="32"/>
      <c r="LL36" s="32"/>
      <c r="LM36" s="32"/>
      <c r="LN36" s="32"/>
      <c r="LO36" s="32"/>
      <c r="LP36" s="32"/>
      <c r="LQ36" s="32"/>
      <c r="LR36" s="32"/>
      <c r="LS36" s="32"/>
      <c r="LT36" s="32"/>
      <c r="LU36" s="32"/>
      <c r="LV36" s="32"/>
      <c r="LW36" s="32"/>
      <c r="LX36" s="32"/>
      <c r="LY36" s="32"/>
      <c r="LZ36" s="32"/>
      <c r="MA36" s="32"/>
      <c r="MB36" s="32"/>
      <c r="MC36" s="32"/>
      <c r="MD36" s="32"/>
      <c r="ME36" s="32"/>
      <c r="MF36" s="32"/>
      <c r="MG36" s="32"/>
      <c r="MH36" s="32"/>
      <c r="MI36" s="32"/>
      <c r="MJ36" s="32"/>
      <c r="MK36" s="32"/>
      <c r="ML36" s="32"/>
      <c r="MM36" s="32"/>
      <c r="MN36" s="32"/>
      <c r="MO36" s="32"/>
      <c r="MP36" s="32"/>
      <c r="MQ36" s="32"/>
      <c r="MR36" s="32"/>
      <c r="MS36" s="32"/>
      <c r="MT36" s="32"/>
      <c r="MU36" s="32"/>
      <c r="MV36" s="32"/>
      <c r="MW36" s="32"/>
      <c r="MX36" s="32"/>
      <c r="MY36" s="32"/>
      <c r="MZ36" s="32"/>
      <c r="NA36" s="32"/>
      <c r="NB36" s="32"/>
      <c r="NC36" s="32"/>
      <c r="ND36" s="32"/>
      <c r="NE36" s="32"/>
      <c r="NF36" s="32"/>
      <c r="NG36" s="32"/>
      <c r="NH36" s="32"/>
      <c r="NI36" s="32"/>
      <c r="NJ36" s="32"/>
      <c r="NK36" s="32"/>
      <c r="NL36" s="32"/>
      <c r="NM36" s="32"/>
      <c r="NN36" s="32"/>
      <c r="NO36" s="32"/>
      <c r="NP36" s="32"/>
      <c r="NQ36" s="32"/>
      <c r="NR36" s="32"/>
      <c r="NS36" s="32"/>
      <c r="NT36" s="32"/>
      <c r="NU36" s="32"/>
      <c r="NV36" s="32"/>
      <c r="NW36" s="32"/>
      <c r="NX36" s="32"/>
      <c r="NY36" s="32"/>
      <c r="NZ36" s="32"/>
      <c r="OA36" s="32"/>
      <c r="OB36" s="32"/>
      <c r="OC36" s="32"/>
      <c r="OD36" s="32"/>
      <c r="OE36" s="32"/>
      <c r="OF36" s="32"/>
      <c r="OG36" s="32"/>
      <c r="OH36" s="32"/>
      <c r="OI36" s="32"/>
      <c r="OJ36" s="32"/>
      <c r="OK36" s="32"/>
      <c r="OL36" s="32"/>
      <c r="OM36" s="32"/>
      <c r="ON36" s="32"/>
      <c r="OO36" s="32"/>
      <c r="OP36" s="32"/>
      <c r="OQ36" s="32"/>
      <c r="OR36" s="32"/>
      <c r="OS36" s="32"/>
      <c r="OT36" s="32"/>
      <c r="OU36" s="32"/>
      <c r="OV36" s="32"/>
      <c r="OW36" s="32"/>
      <c r="OX36" s="32"/>
      <c r="OY36" s="32"/>
      <c r="OZ36" s="32"/>
      <c r="PA36" s="32"/>
      <c r="PB36" s="32"/>
      <c r="PC36" s="32"/>
      <c r="PD36" s="32"/>
      <c r="PE36" s="32"/>
      <c r="PF36" s="32"/>
      <c r="PG36" s="32"/>
      <c r="PH36" s="32"/>
      <c r="PI36" s="32"/>
      <c r="PJ36" s="32"/>
      <c r="PK36" s="32"/>
      <c r="PL36" s="32"/>
      <c r="PM36" s="32"/>
      <c r="PN36" s="32"/>
      <c r="PO36" s="32"/>
      <c r="PP36" s="32"/>
      <c r="PQ36" s="32"/>
      <c r="PR36" s="32"/>
      <c r="PS36" s="32"/>
      <c r="PT36" s="32"/>
      <c r="PU36" s="32"/>
      <c r="PV36" s="32"/>
      <c r="PW36" s="32"/>
      <c r="PX36" s="32"/>
      <c r="PY36" s="32"/>
      <c r="PZ36" s="32"/>
      <c r="QA36" s="32"/>
      <c r="QB36" s="32"/>
      <c r="QC36" s="32"/>
      <c r="QD36" s="32"/>
      <c r="QE36" s="32"/>
      <c r="QF36" s="32"/>
      <c r="QG36" s="32"/>
      <c r="QH36" s="32"/>
      <c r="QI36" s="32"/>
      <c r="QJ36" s="32"/>
      <c r="QK36" s="32"/>
      <c r="QL36" s="32"/>
      <c r="QM36" s="32"/>
      <c r="QN36" s="32"/>
      <c r="QO36" s="32"/>
      <c r="QP36" s="32"/>
      <c r="QQ36" s="32"/>
      <c r="QR36" s="32"/>
      <c r="QS36" s="32"/>
      <c r="QT36" s="32"/>
      <c r="QU36" s="32"/>
      <c r="QV36" s="32"/>
      <c r="QW36" s="32"/>
      <c r="QX36" s="32"/>
      <c r="QY36" s="32"/>
      <c r="QZ36" s="32"/>
      <c r="RA36" s="32"/>
      <c r="RB36" s="32"/>
      <c r="RC36" s="32"/>
      <c r="RD36" s="32"/>
      <c r="RE36" s="32"/>
      <c r="RF36" s="32"/>
      <c r="RG36" s="32"/>
      <c r="RH36" s="32"/>
      <c r="RI36" s="32"/>
      <c r="RJ36" s="32"/>
      <c r="RK36" s="32"/>
      <c r="RL36" s="32"/>
      <c r="RM36" s="32"/>
      <c r="RN36" s="32"/>
      <c r="RO36" s="32"/>
      <c r="RP36" s="32"/>
      <c r="RQ36" s="32"/>
      <c r="RR36" s="32"/>
      <c r="RS36" s="32"/>
      <c r="RT36" s="32"/>
      <c r="RU36" s="32"/>
      <c r="RV36" s="32"/>
      <c r="RW36" s="32"/>
      <c r="RX36" s="32"/>
      <c r="RY36" s="32"/>
      <c r="RZ36" s="32"/>
      <c r="SA36" s="32"/>
      <c r="SB36" s="32"/>
      <c r="SC36" s="32"/>
      <c r="SD36" s="32"/>
      <c r="SE36" s="32"/>
      <c r="SF36" s="32"/>
      <c r="SG36" s="32"/>
      <c r="SH36" s="32"/>
      <c r="SI36" s="32"/>
      <c r="SJ36" s="32"/>
      <c r="SK36" s="32"/>
      <c r="SL36" s="32"/>
      <c r="SM36" s="32"/>
      <c r="SN36" s="32"/>
      <c r="SO36" s="32"/>
      <c r="SP36" s="32"/>
      <c r="SQ36" s="32"/>
      <c r="SR36" s="32"/>
      <c r="SS36" s="32"/>
      <c r="ST36" s="32"/>
      <c r="SU36" s="32"/>
      <c r="SV36" s="32"/>
      <c r="SW36" s="32"/>
      <c r="SX36" s="32"/>
      <c r="SY36" s="32"/>
      <c r="SZ36" s="32"/>
      <c r="TA36" s="32"/>
      <c r="TB36" s="32"/>
      <c r="TC36" s="32"/>
      <c r="TD36" s="32"/>
      <c r="TE36" s="32"/>
      <c r="TF36" s="32"/>
      <c r="TG36" s="32"/>
      <c r="TH36" s="32"/>
      <c r="TI36" s="32"/>
      <c r="TJ36" s="32"/>
      <c r="TK36" s="32"/>
      <c r="TL36" s="32"/>
      <c r="TM36" s="32"/>
      <c r="TN36" s="32"/>
      <c r="TO36" s="32"/>
      <c r="TP36" s="32"/>
      <c r="TQ36" s="32"/>
      <c r="TR36" s="32"/>
      <c r="TS36" s="32"/>
      <c r="TT36" s="32"/>
      <c r="TU36" s="32"/>
      <c r="TV36" s="32"/>
      <c r="TW36" s="32"/>
      <c r="TX36" s="32"/>
      <c r="TY36" s="32"/>
      <c r="TZ36" s="32"/>
      <c r="UA36" s="32"/>
      <c r="UB36" s="32"/>
      <c r="UC36" s="32"/>
      <c r="UD36" s="32"/>
      <c r="UE36" s="32"/>
      <c r="UF36" s="32"/>
      <c r="UG36" s="32"/>
      <c r="UH36" s="32"/>
      <c r="UI36" s="32"/>
      <c r="UJ36" s="32"/>
      <c r="UK36" s="32"/>
      <c r="UL36" s="32"/>
      <c r="UM36" s="32"/>
      <c r="UN36" s="32"/>
      <c r="UO36" s="32"/>
      <c r="UP36" s="32"/>
      <c r="UQ36" s="32"/>
      <c r="UR36" s="32"/>
      <c r="US36" s="32"/>
      <c r="UT36" s="32"/>
      <c r="UU36" s="32"/>
      <c r="UV36" s="32"/>
      <c r="UW36" s="32"/>
      <c r="UX36" s="32"/>
      <c r="UY36" s="32"/>
      <c r="UZ36" s="32"/>
      <c r="VA36" s="32"/>
      <c r="VB36" s="32"/>
      <c r="VC36" s="32"/>
      <c r="VD36" s="32"/>
      <c r="VE36" s="32"/>
      <c r="VF36" s="32"/>
      <c r="VG36" s="32"/>
      <c r="VH36" s="32"/>
      <c r="VI36" s="32"/>
      <c r="VJ36" s="32"/>
      <c r="VK36" s="32"/>
      <c r="VL36" s="32"/>
      <c r="VM36" s="32"/>
      <c r="VN36" s="32"/>
      <c r="VO36" s="32"/>
      <c r="VP36" s="32"/>
      <c r="VQ36" s="32"/>
      <c r="VR36" s="32"/>
      <c r="VS36" s="32"/>
      <c r="VT36" s="32"/>
      <c r="VU36" s="32"/>
      <c r="VV36" s="32"/>
      <c r="VW36" s="32"/>
      <c r="VX36" s="32"/>
      <c r="VY36" s="32"/>
      <c r="VZ36" s="32"/>
      <c r="WA36" s="32"/>
      <c r="WB36" s="32"/>
      <c r="WC36" s="32"/>
      <c r="WD36" s="32"/>
      <c r="WE36" s="32"/>
      <c r="WF36" s="32"/>
      <c r="WG36" s="32"/>
      <c r="WH36" s="32"/>
      <c r="WI36" s="32"/>
      <c r="WJ36" s="32"/>
      <c r="WK36" s="32"/>
      <c r="WL36" s="32"/>
      <c r="WM36" s="32"/>
      <c r="WN36" s="32"/>
      <c r="WO36" s="32"/>
      <c r="WP36" s="32"/>
      <c r="WQ36" s="32"/>
      <c r="WR36" s="32"/>
      <c r="WS36" s="32"/>
      <c r="WT36" s="32"/>
      <c r="WU36" s="32"/>
      <c r="WV36" s="32"/>
      <c r="WW36" s="32"/>
      <c r="WX36" s="32"/>
      <c r="WY36" s="32"/>
      <c r="WZ36" s="32"/>
      <c r="XA36" s="32"/>
      <c r="XB36" s="32"/>
      <c r="XC36" s="32"/>
      <c r="XD36" s="32"/>
      <c r="XE36" s="32"/>
      <c r="XF36" s="32"/>
      <c r="XG36" s="32"/>
      <c r="XH36" s="32"/>
      <c r="XI36" s="32"/>
      <c r="XJ36" s="32"/>
      <c r="XK36" s="32"/>
      <c r="XL36" s="32"/>
      <c r="XM36" s="32"/>
      <c r="XN36" s="32"/>
      <c r="XO36" s="32"/>
      <c r="XP36" s="32"/>
      <c r="XQ36" s="32"/>
      <c r="XR36" s="32"/>
      <c r="XS36" s="32"/>
      <c r="XT36" s="32"/>
      <c r="XU36" s="32"/>
      <c r="XV36" s="32"/>
      <c r="XW36" s="32"/>
      <c r="XX36" s="32"/>
      <c r="XY36" s="32"/>
      <c r="XZ36" s="32"/>
      <c r="YA36" s="32"/>
      <c r="YB36" s="32"/>
      <c r="YC36" s="32"/>
      <c r="YD36" s="32"/>
      <c r="YE36" s="32"/>
      <c r="YF36" s="32"/>
      <c r="YG36" s="32"/>
      <c r="YH36" s="32"/>
      <c r="YI36" s="32"/>
      <c r="YJ36" s="32"/>
      <c r="YK36" s="32"/>
      <c r="YL36" s="32"/>
      <c r="YM36" s="32"/>
      <c r="YN36" s="32"/>
      <c r="YO36" s="32"/>
      <c r="YP36" s="32"/>
      <c r="YQ36" s="32"/>
      <c r="YR36" s="32"/>
      <c r="YS36" s="32"/>
      <c r="YT36" s="32"/>
      <c r="YU36" s="32"/>
      <c r="YV36" s="32"/>
      <c r="YW36" s="32"/>
      <c r="YX36" s="32"/>
      <c r="YY36" s="32"/>
      <c r="YZ36" s="32"/>
      <c r="ZA36" s="32"/>
      <c r="ZB36" s="32"/>
      <c r="ZC36" s="32"/>
      <c r="ZD36" s="32"/>
      <c r="ZE36" s="32"/>
      <c r="ZF36" s="32"/>
      <c r="ZG36" s="32"/>
      <c r="ZH36" s="32"/>
      <c r="ZI36" s="32"/>
      <c r="ZJ36" s="32"/>
      <c r="ZK36" s="32"/>
      <c r="ZL36" s="32"/>
      <c r="ZM36" s="32"/>
      <c r="ZN36" s="32"/>
      <c r="ZO36" s="32"/>
      <c r="ZP36" s="32"/>
      <c r="ZQ36" s="32"/>
      <c r="ZR36" s="32"/>
      <c r="ZS36" s="32"/>
      <c r="ZT36" s="32"/>
      <c r="ZU36" s="32"/>
      <c r="ZV36" s="32"/>
      <c r="ZW36" s="32"/>
      <c r="ZX36" s="32"/>
      <c r="ZY36" s="32"/>
      <c r="ZZ36" s="32"/>
      <c r="AAA36" s="32"/>
      <c r="AAB36" s="32"/>
      <c r="AAC36" s="32"/>
      <c r="AAD36" s="32"/>
      <c r="AAE36" s="32"/>
      <c r="AAF36" s="32"/>
      <c r="AAG36" s="32"/>
      <c r="AAH36" s="32"/>
      <c r="AAI36" s="32"/>
      <c r="AAJ36" s="32"/>
      <c r="AAK36" s="32"/>
      <c r="AAL36" s="32"/>
      <c r="AAM36" s="32"/>
      <c r="AAN36" s="32"/>
      <c r="AAO36" s="32"/>
      <c r="AAP36" s="32"/>
      <c r="AAQ36" s="32"/>
      <c r="AAR36" s="32"/>
      <c r="AAS36" s="32"/>
      <c r="AAT36" s="32"/>
      <c r="AAU36" s="32"/>
      <c r="AAV36" s="32"/>
      <c r="AAW36" s="32"/>
      <c r="AAX36" s="32"/>
      <c r="AAY36" s="32"/>
      <c r="AAZ36" s="32"/>
      <c r="ABA36" s="32"/>
      <c r="ABB36" s="32"/>
    </row>
    <row r="37" spans="1:730" s="33" customFormat="1" x14ac:dyDescent="0.2">
      <c r="A37" s="1015" t="s">
        <v>25</v>
      </c>
      <c r="B37" s="616">
        <f t="shared" si="5"/>
        <v>2024</v>
      </c>
      <c r="C37" s="433">
        <f>+IF($P$4="ex-ante",IF(C$34&lt;=($O$4-2),IF($B37&lt;=($O$4),T4B!D40,0),0),IF($P$4="ex-post",IF(C$34&lt;=($O$4-1),IF($B37&lt;=($O$4+1),T4B!D40,0),0),0))</f>
        <v>0</v>
      </c>
      <c r="D37" s="70"/>
      <c r="E37" s="70"/>
      <c r="F37" s="70"/>
      <c r="G37" s="70"/>
      <c r="H37" s="70"/>
      <c r="I37" s="74"/>
      <c r="J37" s="70"/>
      <c r="K37" s="71">
        <f t="shared" si="6"/>
        <v>0</v>
      </c>
      <c r="L37" s="70"/>
      <c r="M37" s="85">
        <f t="shared" si="7"/>
        <v>0</v>
      </c>
      <c r="N37" s="64" t="s">
        <v>27</v>
      </c>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c r="CQ37" s="32"/>
      <c r="CR37" s="32"/>
      <c r="CS37" s="32"/>
      <c r="CT37" s="32"/>
      <c r="CU37" s="32"/>
      <c r="CV37" s="32"/>
      <c r="CW37" s="32"/>
      <c r="CX37" s="32"/>
      <c r="CY37" s="32"/>
      <c r="CZ37" s="32"/>
      <c r="DA37" s="32"/>
      <c r="DB37" s="32"/>
      <c r="DC37" s="32"/>
      <c r="DD37" s="32"/>
      <c r="DE37" s="32"/>
      <c r="DF37" s="32"/>
      <c r="DG37" s="32"/>
      <c r="DH37" s="32"/>
      <c r="DI37" s="32"/>
      <c r="DJ37" s="32"/>
      <c r="DK37" s="32"/>
      <c r="DL37" s="32"/>
      <c r="DM37" s="32"/>
      <c r="DN37" s="32"/>
      <c r="DO37" s="32"/>
      <c r="DP37" s="32"/>
      <c r="DQ37" s="32"/>
      <c r="DR37" s="32"/>
      <c r="DS37" s="32"/>
      <c r="DT37" s="32"/>
      <c r="DU37" s="32"/>
      <c r="DV37" s="32"/>
      <c r="DW37" s="32"/>
      <c r="DX37" s="32"/>
      <c r="DY37" s="32"/>
      <c r="DZ37" s="32"/>
      <c r="EA37" s="32"/>
      <c r="EB37" s="32"/>
      <c r="EC37" s="32"/>
      <c r="ED37" s="32"/>
      <c r="EE37" s="32"/>
      <c r="EF37" s="32"/>
      <c r="EG37" s="32"/>
      <c r="EH37" s="32"/>
      <c r="EI37" s="32"/>
      <c r="EJ37" s="32"/>
      <c r="EK37" s="32"/>
      <c r="EL37" s="32"/>
      <c r="EM37" s="32"/>
      <c r="EN37" s="32"/>
      <c r="EO37" s="32"/>
      <c r="EP37" s="32"/>
      <c r="EQ37" s="32"/>
      <c r="ER37" s="32"/>
      <c r="ES37" s="32"/>
      <c r="ET37" s="32"/>
      <c r="EU37" s="32"/>
      <c r="EV37" s="32"/>
      <c r="EW37" s="32"/>
      <c r="EX37" s="32"/>
      <c r="EY37" s="32"/>
      <c r="EZ37" s="32"/>
      <c r="FA37" s="32"/>
      <c r="FB37" s="32"/>
      <c r="FC37" s="32"/>
      <c r="FD37" s="32"/>
      <c r="FE37" s="32"/>
      <c r="FF37" s="32"/>
      <c r="FG37" s="32"/>
      <c r="FH37" s="32"/>
      <c r="FI37" s="32"/>
      <c r="FJ37" s="32"/>
      <c r="FK37" s="32"/>
      <c r="FL37" s="32"/>
      <c r="FM37" s="32"/>
      <c r="FN37" s="32"/>
      <c r="FO37" s="32"/>
      <c r="FP37" s="32"/>
      <c r="FQ37" s="32"/>
      <c r="FR37" s="32"/>
      <c r="FS37" s="32"/>
      <c r="FT37" s="32"/>
      <c r="FU37" s="32"/>
      <c r="FV37" s="32"/>
      <c r="FW37" s="32"/>
      <c r="FX37" s="32"/>
      <c r="FY37" s="32"/>
      <c r="FZ37" s="32"/>
      <c r="GA37" s="32"/>
      <c r="GB37" s="32"/>
      <c r="GC37" s="32"/>
      <c r="GD37" s="32"/>
      <c r="GE37" s="32"/>
      <c r="GF37" s="32"/>
      <c r="GG37" s="32"/>
      <c r="GH37" s="32"/>
      <c r="GI37" s="32"/>
      <c r="GJ37" s="32"/>
      <c r="GK37" s="32"/>
      <c r="GL37" s="32"/>
      <c r="GM37" s="32"/>
      <c r="GN37" s="32"/>
      <c r="GO37" s="32"/>
      <c r="GP37" s="32"/>
      <c r="GQ37" s="32"/>
      <c r="GR37" s="32"/>
      <c r="GS37" s="32"/>
      <c r="GT37" s="32"/>
      <c r="GU37" s="32"/>
      <c r="GV37" s="32"/>
      <c r="GW37" s="32"/>
      <c r="GX37" s="32"/>
      <c r="GY37" s="32"/>
      <c r="GZ37" s="32"/>
      <c r="HA37" s="32"/>
      <c r="HB37" s="32"/>
      <c r="HC37" s="32"/>
      <c r="HD37" s="32"/>
      <c r="HE37" s="32"/>
      <c r="HF37" s="32"/>
      <c r="HG37" s="32"/>
      <c r="HH37" s="32"/>
      <c r="HI37" s="32"/>
      <c r="HJ37" s="32"/>
      <c r="HK37" s="32"/>
      <c r="HL37" s="32"/>
      <c r="HM37" s="32"/>
      <c r="HN37" s="32"/>
      <c r="HO37" s="32"/>
      <c r="HP37" s="32"/>
      <c r="HQ37" s="32"/>
      <c r="HR37" s="32"/>
      <c r="HS37" s="32"/>
      <c r="HT37" s="32"/>
      <c r="HU37" s="32"/>
      <c r="HV37" s="32"/>
      <c r="HW37" s="32"/>
      <c r="HX37" s="32"/>
      <c r="HY37" s="32"/>
      <c r="HZ37" s="32"/>
      <c r="IA37" s="32"/>
      <c r="IB37" s="32"/>
      <c r="IC37" s="32"/>
      <c r="ID37" s="32"/>
      <c r="IE37" s="32"/>
      <c r="IF37" s="32"/>
      <c r="IG37" s="32"/>
      <c r="IH37" s="32"/>
      <c r="II37" s="32"/>
      <c r="IJ37" s="32"/>
      <c r="IK37" s="32"/>
      <c r="IL37" s="32"/>
      <c r="IM37" s="32"/>
      <c r="IN37" s="32"/>
      <c r="IO37" s="32"/>
      <c r="IP37" s="32"/>
      <c r="IQ37" s="32"/>
      <c r="IR37" s="32"/>
      <c r="IS37" s="32"/>
      <c r="IT37" s="32"/>
      <c r="IU37" s="32"/>
      <c r="IV37" s="32"/>
      <c r="IW37" s="32"/>
      <c r="IX37" s="32"/>
      <c r="IY37" s="32"/>
      <c r="IZ37" s="32"/>
      <c r="JA37" s="32"/>
      <c r="JB37" s="32"/>
      <c r="JC37" s="32"/>
      <c r="JD37" s="32"/>
      <c r="JE37" s="32"/>
      <c r="JF37" s="32"/>
      <c r="JG37" s="32"/>
      <c r="JH37" s="32"/>
      <c r="JI37" s="32"/>
      <c r="JJ37" s="32"/>
      <c r="JK37" s="32"/>
      <c r="JL37" s="32"/>
      <c r="JM37" s="32"/>
      <c r="JN37" s="32"/>
      <c r="JO37" s="32"/>
      <c r="JP37" s="32"/>
      <c r="JQ37" s="32"/>
      <c r="JR37" s="32"/>
      <c r="JS37" s="32"/>
      <c r="JT37" s="32"/>
      <c r="JU37" s="32"/>
      <c r="JV37" s="32"/>
      <c r="JW37" s="32"/>
      <c r="JX37" s="32"/>
      <c r="JY37" s="32"/>
      <c r="JZ37" s="32"/>
      <c r="KA37" s="32"/>
      <c r="KB37" s="32"/>
      <c r="KC37" s="32"/>
      <c r="KD37" s="32"/>
      <c r="KE37" s="32"/>
      <c r="KF37" s="32"/>
      <c r="KG37" s="32"/>
      <c r="KH37" s="32"/>
      <c r="KI37" s="32"/>
      <c r="KJ37" s="32"/>
      <c r="KK37" s="32"/>
      <c r="KL37" s="32"/>
      <c r="KM37" s="32"/>
      <c r="KN37" s="32"/>
      <c r="KO37" s="32"/>
      <c r="KP37" s="32"/>
      <c r="KQ37" s="32"/>
      <c r="KR37" s="32"/>
      <c r="KS37" s="32"/>
      <c r="KT37" s="32"/>
      <c r="KU37" s="32"/>
      <c r="KV37" s="32"/>
      <c r="KW37" s="32"/>
      <c r="KX37" s="32"/>
      <c r="KY37" s="32"/>
      <c r="KZ37" s="32"/>
      <c r="LA37" s="32"/>
      <c r="LB37" s="32"/>
      <c r="LC37" s="32"/>
      <c r="LD37" s="32"/>
      <c r="LE37" s="32"/>
      <c r="LF37" s="32"/>
      <c r="LG37" s="32"/>
      <c r="LH37" s="32"/>
      <c r="LI37" s="32"/>
      <c r="LJ37" s="32"/>
      <c r="LK37" s="32"/>
      <c r="LL37" s="32"/>
      <c r="LM37" s="32"/>
      <c r="LN37" s="32"/>
      <c r="LO37" s="32"/>
      <c r="LP37" s="32"/>
      <c r="LQ37" s="32"/>
      <c r="LR37" s="32"/>
      <c r="LS37" s="32"/>
      <c r="LT37" s="32"/>
      <c r="LU37" s="32"/>
      <c r="LV37" s="32"/>
      <c r="LW37" s="32"/>
      <c r="LX37" s="32"/>
      <c r="LY37" s="32"/>
      <c r="LZ37" s="32"/>
      <c r="MA37" s="32"/>
      <c r="MB37" s="32"/>
      <c r="MC37" s="32"/>
      <c r="MD37" s="32"/>
      <c r="ME37" s="32"/>
      <c r="MF37" s="32"/>
      <c r="MG37" s="32"/>
      <c r="MH37" s="32"/>
      <c r="MI37" s="32"/>
      <c r="MJ37" s="32"/>
      <c r="MK37" s="32"/>
      <c r="ML37" s="32"/>
      <c r="MM37" s="32"/>
      <c r="MN37" s="32"/>
      <c r="MO37" s="32"/>
      <c r="MP37" s="32"/>
      <c r="MQ37" s="32"/>
      <c r="MR37" s="32"/>
      <c r="MS37" s="32"/>
      <c r="MT37" s="32"/>
      <c r="MU37" s="32"/>
      <c r="MV37" s="32"/>
      <c r="MW37" s="32"/>
      <c r="MX37" s="32"/>
      <c r="MY37" s="32"/>
      <c r="MZ37" s="32"/>
      <c r="NA37" s="32"/>
      <c r="NB37" s="32"/>
      <c r="NC37" s="32"/>
      <c r="ND37" s="32"/>
      <c r="NE37" s="32"/>
      <c r="NF37" s="32"/>
      <c r="NG37" s="32"/>
      <c r="NH37" s="32"/>
      <c r="NI37" s="32"/>
      <c r="NJ37" s="32"/>
      <c r="NK37" s="32"/>
      <c r="NL37" s="32"/>
      <c r="NM37" s="32"/>
      <c r="NN37" s="32"/>
      <c r="NO37" s="32"/>
      <c r="NP37" s="32"/>
      <c r="NQ37" s="32"/>
      <c r="NR37" s="32"/>
      <c r="NS37" s="32"/>
      <c r="NT37" s="32"/>
      <c r="NU37" s="32"/>
      <c r="NV37" s="32"/>
      <c r="NW37" s="32"/>
      <c r="NX37" s="32"/>
      <c r="NY37" s="32"/>
      <c r="NZ37" s="32"/>
      <c r="OA37" s="32"/>
      <c r="OB37" s="32"/>
      <c r="OC37" s="32"/>
      <c r="OD37" s="32"/>
      <c r="OE37" s="32"/>
      <c r="OF37" s="32"/>
      <c r="OG37" s="32"/>
      <c r="OH37" s="32"/>
      <c r="OI37" s="32"/>
      <c r="OJ37" s="32"/>
      <c r="OK37" s="32"/>
      <c r="OL37" s="32"/>
      <c r="OM37" s="32"/>
      <c r="ON37" s="32"/>
      <c r="OO37" s="32"/>
      <c r="OP37" s="32"/>
      <c r="OQ37" s="32"/>
      <c r="OR37" s="32"/>
      <c r="OS37" s="32"/>
      <c r="OT37" s="32"/>
      <c r="OU37" s="32"/>
      <c r="OV37" s="32"/>
      <c r="OW37" s="32"/>
      <c r="OX37" s="32"/>
      <c r="OY37" s="32"/>
      <c r="OZ37" s="32"/>
      <c r="PA37" s="32"/>
      <c r="PB37" s="32"/>
      <c r="PC37" s="32"/>
      <c r="PD37" s="32"/>
      <c r="PE37" s="32"/>
      <c r="PF37" s="32"/>
      <c r="PG37" s="32"/>
      <c r="PH37" s="32"/>
      <c r="PI37" s="32"/>
      <c r="PJ37" s="32"/>
      <c r="PK37" s="32"/>
      <c r="PL37" s="32"/>
      <c r="PM37" s="32"/>
      <c r="PN37" s="32"/>
      <c r="PO37" s="32"/>
      <c r="PP37" s="32"/>
      <c r="PQ37" s="32"/>
      <c r="PR37" s="32"/>
      <c r="PS37" s="32"/>
      <c r="PT37" s="32"/>
      <c r="PU37" s="32"/>
      <c r="PV37" s="32"/>
      <c r="PW37" s="32"/>
      <c r="PX37" s="32"/>
      <c r="PY37" s="32"/>
      <c r="PZ37" s="32"/>
      <c r="QA37" s="32"/>
      <c r="QB37" s="32"/>
      <c r="QC37" s="32"/>
      <c r="QD37" s="32"/>
      <c r="QE37" s="32"/>
      <c r="QF37" s="32"/>
      <c r="QG37" s="32"/>
      <c r="QH37" s="32"/>
      <c r="QI37" s="32"/>
      <c r="QJ37" s="32"/>
      <c r="QK37" s="32"/>
      <c r="QL37" s="32"/>
      <c r="QM37" s="32"/>
      <c r="QN37" s="32"/>
      <c r="QO37" s="32"/>
      <c r="QP37" s="32"/>
      <c r="QQ37" s="32"/>
      <c r="QR37" s="32"/>
      <c r="QS37" s="32"/>
      <c r="QT37" s="32"/>
      <c r="QU37" s="32"/>
      <c r="QV37" s="32"/>
      <c r="QW37" s="32"/>
      <c r="QX37" s="32"/>
      <c r="QY37" s="32"/>
      <c r="QZ37" s="32"/>
      <c r="RA37" s="32"/>
      <c r="RB37" s="32"/>
      <c r="RC37" s="32"/>
      <c r="RD37" s="32"/>
      <c r="RE37" s="32"/>
      <c r="RF37" s="32"/>
      <c r="RG37" s="32"/>
      <c r="RH37" s="32"/>
      <c r="RI37" s="32"/>
      <c r="RJ37" s="32"/>
      <c r="RK37" s="32"/>
      <c r="RL37" s="32"/>
      <c r="RM37" s="32"/>
      <c r="RN37" s="32"/>
      <c r="RO37" s="32"/>
      <c r="RP37" s="32"/>
      <c r="RQ37" s="32"/>
      <c r="RR37" s="32"/>
      <c r="RS37" s="32"/>
      <c r="RT37" s="32"/>
      <c r="RU37" s="32"/>
      <c r="RV37" s="32"/>
      <c r="RW37" s="32"/>
      <c r="RX37" s="32"/>
      <c r="RY37" s="32"/>
      <c r="RZ37" s="32"/>
      <c r="SA37" s="32"/>
      <c r="SB37" s="32"/>
      <c r="SC37" s="32"/>
      <c r="SD37" s="32"/>
      <c r="SE37" s="32"/>
      <c r="SF37" s="32"/>
      <c r="SG37" s="32"/>
      <c r="SH37" s="32"/>
      <c r="SI37" s="32"/>
      <c r="SJ37" s="32"/>
      <c r="SK37" s="32"/>
      <c r="SL37" s="32"/>
      <c r="SM37" s="32"/>
      <c r="SN37" s="32"/>
      <c r="SO37" s="32"/>
      <c r="SP37" s="32"/>
      <c r="SQ37" s="32"/>
      <c r="SR37" s="32"/>
      <c r="SS37" s="32"/>
      <c r="ST37" s="32"/>
      <c r="SU37" s="32"/>
      <c r="SV37" s="32"/>
      <c r="SW37" s="32"/>
      <c r="SX37" s="32"/>
      <c r="SY37" s="32"/>
      <c r="SZ37" s="32"/>
      <c r="TA37" s="32"/>
      <c r="TB37" s="32"/>
      <c r="TC37" s="32"/>
      <c r="TD37" s="32"/>
      <c r="TE37" s="32"/>
      <c r="TF37" s="32"/>
      <c r="TG37" s="32"/>
      <c r="TH37" s="32"/>
      <c r="TI37" s="32"/>
      <c r="TJ37" s="32"/>
      <c r="TK37" s="32"/>
      <c r="TL37" s="32"/>
      <c r="TM37" s="32"/>
      <c r="TN37" s="32"/>
      <c r="TO37" s="32"/>
      <c r="TP37" s="32"/>
      <c r="TQ37" s="32"/>
      <c r="TR37" s="32"/>
      <c r="TS37" s="32"/>
      <c r="TT37" s="32"/>
      <c r="TU37" s="32"/>
      <c r="TV37" s="32"/>
      <c r="TW37" s="32"/>
      <c r="TX37" s="32"/>
      <c r="TY37" s="32"/>
      <c r="TZ37" s="32"/>
      <c r="UA37" s="32"/>
      <c r="UB37" s="32"/>
      <c r="UC37" s="32"/>
      <c r="UD37" s="32"/>
      <c r="UE37" s="32"/>
      <c r="UF37" s="32"/>
      <c r="UG37" s="32"/>
      <c r="UH37" s="32"/>
      <c r="UI37" s="32"/>
      <c r="UJ37" s="32"/>
      <c r="UK37" s="32"/>
      <c r="UL37" s="32"/>
      <c r="UM37" s="32"/>
      <c r="UN37" s="32"/>
      <c r="UO37" s="32"/>
      <c r="UP37" s="32"/>
      <c r="UQ37" s="32"/>
      <c r="UR37" s="32"/>
      <c r="US37" s="32"/>
      <c r="UT37" s="32"/>
      <c r="UU37" s="32"/>
      <c r="UV37" s="32"/>
      <c r="UW37" s="32"/>
      <c r="UX37" s="32"/>
      <c r="UY37" s="32"/>
      <c r="UZ37" s="32"/>
      <c r="VA37" s="32"/>
      <c r="VB37" s="32"/>
      <c r="VC37" s="32"/>
      <c r="VD37" s="32"/>
      <c r="VE37" s="32"/>
      <c r="VF37" s="32"/>
      <c r="VG37" s="32"/>
      <c r="VH37" s="32"/>
      <c r="VI37" s="32"/>
      <c r="VJ37" s="32"/>
      <c r="VK37" s="32"/>
      <c r="VL37" s="32"/>
      <c r="VM37" s="32"/>
      <c r="VN37" s="32"/>
      <c r="VO37" s="32"/>
      <c r="VP37" s="32"/>
      <c r="VQ37" s="32"/>
      <c r="VR37" s="32"/>
      <c r="VS37" s="32"/>
      <c r="VT37" s="32"/>
      <c r="VU37" s="32"/>
      <c r="VV37" s="32"/>
      <c r="VW37" s="32"/>
      <c r="VX37" s="32"/>
      <c r="VY37" s="32"/>
      <c r="VZ37" s="32"/>
      <c r="WA37" s="32"/>
      <c r="WB37" s="32"/>
      <c r="WC37" s="32"/>
      <c r="WD37" s="32"/>
      <c r="WE37" s="32"/>
      <c r="WF37" s="32"/>
      <c r="WG37" s="32"/>
      <c r="WH37" s="32"/>
      <c r="WI37" s="32"/>
      <c r="WJ37" s="32"/>
      <c r="WK37" s="32"/>
      <c r="WL37" s="32"/>
      <c r="WM37" s="32"/>
      <c r="WN37" s="32"/>
      <c r="WO37" s="32"/>
      <c r="WP37" s="32"/>
      <c r="WQ37" s="32"/>
      <c r="WR37" s="32"/>
      <c r="WS37" s="32"/>
      <c r="WT37" s="32"/>
      <c r="WU37" s="32"/>
      <c r="WV37" s="32"/>
      <c r="WW37" s="32"/>
      <c r="WX37" s="32"/>
      <c r="WY37" s="32"/>
      <c r="WZ37" s="32"/>
      <c r="XA37" s="32"/>
      <c r="XB37" s="32"/>
      <c r="XC37" s="32"/>
      <c r="XD37" s="32"/>
      <c r="XE37" s="32"/>
      <c r="XF37" s="32"/>
      <c r="XG37" s="32"/>
      <c r="XH37" s="32"/>
      <c r="XI37" s="32"/>
      <c r="XJ37" s="32"/>
      <c r="XK37" s="32"/>
      <c r="XL37" s="32"/>
      <c r="XM37" s="32"/>
      <c r="XN37" s="32"/>
      <c r="XO37" s="32"/>
      <c r="XP37" s="32"/>
      <c r="XQ37" s="32"/>
      <c r="XR37" s="32"/>
      <c r="XS37" s="32"/>
      <c r="XT37" s="32"/>
      <c r="XU37" s="32"/>
      <c r="XV37" s="32"/>
      <c r="XW37" s="32"/>
      <c r="XX37" s="32"/>
      <c r="XY37" s="32"/>
      <c r="XZ37" s="32"/>
      <c r="YA37" s="32"/>
      <c r="YB37" s="32"/>
      <c r="YC37" s="32"/>
      <c r="YD37" s="32"/>
      <c r="YE37" s="32"/>
      <c r="YF37" s="32"/>
      <c r="YG37" s="32"/>
      <c r="YH37" s="32"/>
      <c r="YI37" s="32"/>
      <c r="YJ37" s="32"/>
      <c r="YK37" s="32"/>
      <c r="YL37" s="32"/>
      <c r="YM37" s="32"/>
      <c r="YN37" s="32"/>
      <c r="YO37" s="32"/>
      <c r="YP37" s="32"/>
      <c r="YQ37" s="32"/>
      <c r="YR37" s="32"/>
      <c r="YS37" s="32"/>
      <c r="YT37" s="32"/>
      <c r="YU37" s="32"/>
      <c r="YV37" s="32"/>
      <c r="YW37" s="32"/>
      <c r="YX37" s="32"/>
      <c r="YY37" s="32"/>
      <c r="YZ37" s="32"/>
      <c r="ZA37" s="32"/>
      <c r="ZB37" s="32"/>
      <c r="ZC37" s="32"/>
      <c r="ZD37" s="32"/>
      <c r="ZE37" s="32"/>
      <c r="ZF37" s="32"/>
      <c r="ZG37" s="32"/>
      <c r="ZH37" s="32"/>
      <c r="ZI37" s="32"/>
      <c r="ZJ37" s="32"/>
      <c r="ZK37" s="32"/>
      <c r="ZL37" s="32"/>
      <c r="ZM37" s="32"/>
      <c r="ZN37" s="32"/>
      <c r="ZO37" s="32"/>
      <c r="ZP37" s="32"/>
      <c r="ZQ37" s="32"/>
      <c r="ZR37" s="32"/>
      <c r="ZS37" s="32"/>
      <c r="ZT37" s="32"/>
      <c r="ZU37" s="32"/>
      <c r="ZV37" s="32"/>
      <c r="ZW37" s="32"/>
      <c r="ZX37" s="32"/>
      <c r="ZY37" s="32"/>
      <c r="ZZ37" s="32"/>
      <c r="AAA37" s="32"/>
      <c r="AAB37" s="32"/>
      <c r="AAC37" s="32"/>
      <c r="AAD37" s="32"/>
      <c r="AAE37" s="32"/>
      <c r="AAF37" s="32"/>
      <c r="AAG37" s="32"/>
      <c r="AAH37" s="32"/>
      <c r="AAI37" s="32"/>
      <c r="AAJ37" s="32"/>
      <c r="AAK37" s="32"/>
      <c r="AAL37" s="32"/>
      <c r="AAM37" s="32"/>
      <c r="AAN37" s="32"/>
      <c r="AAO37" s="32"/>
      <c r="AAP37" s="32"/>
      <c r="AAQ37" s="32"/>
      <c r="AAR37" s="32"/>
      <c r="AAS37" s="32"/>
      <c r="AAT37" s="32"/>
      <c r="AAU37" s="32"/>
      <c r="AAV37" s="32"/>
      <c r="AAW37" s="32"/>
      <c r="AAX37" s="32"/>
      <c r="AAY37" s="32"/>
      <c r="AAZ37" s="32"/>
      <c r="ABA37" s="32"/>
      <c r="ABB37" s="32"/>
    </row>
    <row r="38" spans="1:730" s="33" customFormat="1" x14ac:dyDescent="0.2">
      <c r="A38" s="1015"/>
      <c r="B38" s="5">
        <f t="shared" si="5"/>
        <v>2025</v>
      </c>
      <c r="C38" s="73">
        <f>+IF($P$4="ex-ante",IF(C$34&lt;=($O$4-2),IF($B38&lt;=($O$4),T4B!D40,0),0),IF($P$4="ex-post",IF(C$34&lt;=($O$4-1),IF($B38&lt;=($O$4+1),T4B!D40,0),0),0))</f>
        <v>0</v>
      </c>
      <c r="D38" s="73">
        <f>+IF($P$4="ex-ante",IF(D$34&lt;=($O$4-2),IF($B38&lt;=($O$4),T4B!E40,0),0),IF($P$4="ex-post",IF(D$34&lt;=($O$4-1),IF($B38&lt;=($O$4+1),T4B!E40,0),0),0))</f>
        <v>0</v>
      </c>
      <c r="E38" s="70"/>
      <c r="F38" s="70"/>
      <c r="G38" s="70"/>
      <c r="H38" s="70"/>
      <c r="I38" s="74"/>
      <c r="J38" s="70"/>
      <c r="K38" s="71">
        <f t="shared" si="6"/>
        <v>0</v>
      </c>
      <c r="L38" s="70"/>
      <c r="M38" s="85">
        <f t="shared" si="7"/>
        <v>0</v>
      </c>
      <c r="N38" s="64" t="s">
        <v>28</v>
      </c>
      <c r="O38" s="63"/>
      <c r="P38" s="63"/>
      <c r="Q38" s="63"/>
      <c r="R38" s="32"/>
      <c r="S38" s="32"/>
      <c r="T38" s="32"/>
      <c r="U38" s="32"/>
      <c r="V38" s="32"/>
      <c r="W38" s="32"/>
      <c r="X38" s="32"/>
      <c r="Y38" s="32"/>
      <c r="Z38" s="32"/>
      <c r="AA38" s="32"/>
      <c r="AB38" s="32"/>
      <c r="AC38" s="32"/>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c r="CQ38" s="32"/>
      <c r="CR38" s="32"/>
      <c r="CS38" s="32"/>
      <c r="CT38" s="32"/>
      <c r="CU38" s="32"/>
      <c r="CV38" s="32"/>
      <c r="CW38" s="32"/>
      <c r="CX38" s="32"/>
      <c r="CY38" s="32"/>
      <c r="CZ38" s="32"/>
      <c r="DA38" s="32"/>
      <c r="DB38" s="32"/>
      <c r="DC38" s="32"/>
      <c r="DD38" s="32"/>
      <c r="DE38" s="32"/>
      <c r="DF38" s="32"/>
      <c r="DG38" s="32"/>
      <c r="DH38" s="32"/>
      <c r="DI38" s="32"/>
      <c r="DJ38" s="32"/>
      <c r="DK38" s="32"/>
      <c r="DL38" s="32"/>
      <c r="DM38" s="32"/>
      <c r="DN38" s="32"/>
      <c r="DO38" s="32"/>
      <c r="DP38" s="32"/>
      <c r="DQ38" s="32"/>
      <c r="DR38" s="32"/>
      <c r="DS38" s="32"/>
      <c r="DT38" s="32"/>
      <c r="DU38" s="32"/>
      <c r="DV38" s="32"/>
      <c r="DW38" s="32"/>
      <c r="DX38" s="32"/>
      <c r="DY38" s="32"/>
      <c r="DZ38" s="32"/>
      <c r="EA38" s="32"/>
      <c r="EB38" s="32"/>
      <c r="EC38" s="32"/>
      <c r="ED38" s="32"/>
      <c r="EE38" s="32"/>
      <c r="EF38" s="32"/>
      <c r="EG38" s="32"/>
      <c r="EH38" s="32"/>
      <c r="EI38" s="32"/>
      <c r="EJ38" s="32"/>
      <c r="EK38" s="32"/>
      <c r="EL38" s="32"/>
      <c r="EM38" s="32"/>
      <c r="EN38" s="32"/>
      <c r="EO38" s="32"/>
      <c r="EP38" s="32"/>
      <c r="EQ38" s="32"/>
      <c r="ER38" s="32"/>
      <c r="ES38" s="32"/>
      <c r="ET38" s="32"/>
      <c r="EU38" s="32"/>
      <c r="EV38" s="32"/>
      <c r="EW38" s="32"/>
      <c r="EX38" s="32"/>
      <c r="EY38" s="32"/>
      <c r="EZ38" s="32"/>
      <c r="FA38" s="32"/>
      <c r="FB38" s="32"/>
      <c r="FC38" s="32"/>
      <c r="FD38" s="32"/>
      <c r="FE38" s="32"/>
      <c r="FF38" s="32"/>
      <c r="FG38" s="32"/>
      <c r="FH38" s="32"/>
      <c r="FI38" s="32"/>
      <c r="FJ38" s="32"/>
      <c r="FK38" s="32"/>
      <c r="FL38" s="32"/>
      <c r="FM38" s="32"/>
      <c r="FN38" s="32"/>
      <c r="FO38" s="32"/>
      <c r="FP38" s="32"/>
      <c r="FQ38" s="32"/>
      <c r="FR38" s="32"/>
      <c r="FS38" s="32"/>
      <c r="FT38" s="32"/>
      <c r="FU38" s="32"/>
      <c r="FV38" s="32"/>
      <c r="FW38" s="32"/>
      <c r="FX38" s="32"/>
      <c r="FY38" s="32"/>
      <c r="FZ38" s="32"/>
      <c r="GA38" s="32"/>
      <c r="GB38" s="32"/>
      <c r="GC38" s="32"/>
      <c r="GD38" s="32"/>
      <c r="GE38" s="32"/>
      <c r="GF38" s="32"/>
      <c r="GG38" s="32"/>
      <c r="GH38" s="32"/>
      <c r="GI38" s="32"/>
      <c r="GJ38" s="32"/>
      <c r="GK38" s="32"/>
      <c r="GL38" s="32"/>
      <c r="GM38" s="32"/>
      <c r="GN38" s="32"/>
      <c r="GO38" s="32"/>
      <c r="GP38" s="32"/>
      <c r="GQ38" s="32"/>
      <c r="GR38" s="32"/>
      <c r="GS38" s="32"/>
      <c r="GT38" s="32"/>
      <c r="GU38" s="32"/>
      <c r="GV38" s="32"/>
      <c r="GW38" s="32"/>
      <c r="GX38" s="32"/>
      <c r="GY38" s="32"/>
      <c r="GZ38" s="32"/>
      <c r="HA38" s="32"/>
      <c r="HB38" s="32"/>
      <c r="HC38" s="32"/>
      <c r="HD38" s="32"/>
      <c r="HE38" s="32"/>
      <c r="HF38" s="32"/>
      <c r="HG38" s="32"/>
      <c r="HH38" s="32"/>
      <c r="HI38" s="32"/>
      <c r="HJ38" s="32"/>
      <c r="HK38" s="32"/>
      <c r="HL38" s="32"/>
      <c r="HM38" s="32"/>
      <c r="HN38" s="32"/>
      <c r="HO38" s="32"/>
      <c r="HP38" s="32"/>
      <c r="HQ38" s="32"/>
      <c r="HR38" s="32"/>
      <c r="HS38" s="32"/>
      <c r="HT38" s="32"/>
      <c r="HU38" s="32"/>
      <c r="HV38" s="32"/>
      <c r="HW38" s="32"/>
      <c r="HX38" s="32"/>
      <c r="HY38" s="32"/>
      <c r="HZ38" s="32"/>
      <c r="IA38" s="32"/>
      <c r="IB38" s="32"/>
      <c r="IC38" s="32"/>
      <c r="ID38" s="32"/>
      <c r="IE38" s="32"/>
      <c r="IF38" s="32"/>
      <c r="IG38" s="32"/>
      <c r="IH38" s="32"/>
      <c r="II38" s="32"/>
      <c r="IJ38" s="32"/>
      <c r="IK38" s="32"/>
      <c r="IL38" s="32"/>
      <c r="IM38" s="32"/>
      <c r="IN38" s="32"/>
      <c r="IO38" s="32"/>
      <c r="IP38" s="32"/>
      <c r="IQ38" s="32"/>
      <c r="IR38" s="32"/>
      <c r="IS38" s="32"/>
      <c r="IT38" s="32"/>
      <c r="IU38" s="32"/>
      <c r="IV38" s="32"/>
      <c r="IW38" s="32"/>
      <c r="IX38" s="32"/>
      <c r="IY38" s="32"/>
      <c r="IZ38" s="32"/>
      <c r="JA38" s="32"/>
      <c r="JB38" s="32"/>
      <c r="JC38" s="32"/>
      <c r="JD38" s="32"/>
      <c r="JE38" s="32"/>
      <c r="JF38" s="32"/>
      <c r="JG38" s="32"/>
      <c r="JH38" s="32"/>
      <c r="JI38" s="32"/>
      <c r="JJ38" s="32"/>
      <c r="JK38" s="32"/>
      <c r="JL38" s="32"/>
      <c r="JM38" s="32"/>
      <c r="JN38" s="32"/>
      <c r="JO38" s="32"/>
      <c r="JP38" s="32"/>
      <c r="JQ38" s="32"/>
      <c r="JR38" s="32"/>
      <c r="JS38" s="32"/>
      <c r="JT38" s="32"/>
      <c r="JU38" s="32"/>
      <c r="JV38" s="32"/>
      <c r="JW38" s="32"/>
      <c r="JX38" s="32"/>
      <c r="JY38" s="32"/>
      <c r="JZ38" s="32"/>
      <c r="KA38" s="32"/>
      <c r="KB38" s="32"/>
      <c r="KC38" s="32"/>
      <c r="KD38" s="32"/>
      <c r="KE38" s="32"/>
      <c r="KF38" s="32"/>
      <c r="KG38" s="32"/>
      <c r="KH38" s="32"/>
      <c r="KI38" s="32"/>
      <c r="KJ38" s="32"/>
      <c r="KK38" s="32"/>
      <c r="KL38" s="32"/>
      <c r="KM38" s="32"/>
      <c r="KN38" s="32"/>
      <c r="KO38" s="32"/>
      <c r="KP38" s="32"/>
      <c r="KQ38" s="32"/>
      <c r="KR38" s="32"/>
      <c r="KS38" s="32"/>
      <c r="KT38" s="32"/>
      <c r="KU38" s="32"/>
      <c r="KV38" s="32"/>
      <c r="KW38" s="32"/>
      <c r="KX38" s="32"/>
      <c r="KY38" s="32"/>
      <c r="KZ38" s="32"/>
      <c r="LA38" s="32"/>
      <c r="LB38" s="32"/>
      <c r="LC38" s="32"/>
      <c r="LD38" s="32"/>
      <c r="LE38" s="32"/>
      <c r="LF38" s="32"/>
      <c r="LG38" s="32"/>
      <c r="LH38" s="32"/>
      <c r="LI38" s="32"/>
      <c r="LJ38" s="32"/>
      <c r="LK38" s="32"/>
      <c r="LL38" s="32"/>
      <c r="LM38" s="32"/>
      <c r="LN38" s="32"/>
      <c r="LO38" s="32"/>
      <c r="LP38" s="32"/>
      <c r="LQ38" s="32"/>
      <c r="LR38" s="32"/>
      <c r="LS38" s="32"/>
      <c r="LT38" s="32"/>
      <c r="LU38" s="32"/>
      <c r="LV38" s="32"/>
      <c r="LW38" s="32"/>
      <c r="LX38" s="32"/>
      <c r="LY38" s="32"/>
      <c r="LZ38" s="32"/>
      <c r="MA38" s="32"/>
      <c r="MB38" s="32"/>
      <c r="MC38" s="32"/>
      <c r="MD38" s="32"/>
      <c r="ME38" s="32"/>
      <c r="MF38" s="32"/>
      <c r="MG38" s="32"/>
      <c r="MH38" s="32"/>
      <c r="MI38" s="32"/>
      <c r="MJ38" s="32"/>
      <c r="MK38" s="32"/>
      <c r="ML38" s="32"/>
      <c r="MM38" s="32"/>
      <c r="MN38" s="32"/>
      <c r="MO38" s="32"/>
      <c r="MP38" s="32"/>
      <c r="MQ38" s="32"/>
      <c r="MR38" s="32"/>
      <c r="MS38" s="32"/>
      <c r="MT38" s="32"/>
      <c r="MU38" s="32"/>
      <c r="MV38" s="32"/>
      <c r="MW38" s="32"/>
      <c r="MX38" s="32"/>
      <c r="MY38" s="32"/>
      <c r="MZ38" s="32"/>
      <c r="NA38" s="32"/>
      <c r="NB38" s="32"/>
      <c r="NC38" s="32"/>
      <c r="ND38" s="32"/>
      <c r="NE38" s="32"/>
      <c r="NF38" s="32"/>
      <c r="NG38" s="32"/>
      <c r="NH38" s="32"/>
      <c r="NI38" s="32"/>
      <c r="NJ38" s="32"/>
      <c r="NK38" s="32"/>
      <c r="NL38" s="32"/>
      <c r="NM38" s="32"/>
      <c r="NN38" s="32"/>
      <c r="NO38" s="32"/>
      <c r="NP38" s="32"/>
      <c r="NQ38" s="32"/>
      <c r="NR38" s="32"/>
      <c r="NS38" s="32"/>
      <c r="NT38" s="32"/>
      <c r="NU38" s="32"/>
      <c r="NV38" s="32"/>
      <c r="NW38" s="32"/>
      <c r="NX38" s="32"/>
      <c r="NY38" s="32"/>
      <c r="NZ38" s="32"/>
      <c r="OA38" s="32"/>
      <c r="OB38" s="32"/>
      <c r="OC38" s="32"/>
      <c r="OD38" s="32"/>
      <c r="OE38" s="32"/>
      <c r="OF38" s="32"/>
      <c r="OG38" s="32"/>
      <c r="OH38" s="32"/>
      <c r="OI38" s="32"/>
      <c r="OJ38" s="32"/>
      <c r="OK38" s="32"/>
      <c r="OL38" s="32"/>
      <c r="OM38" s="32"/>
      <c r="ON38" s="32"/>
      <c r="OO38" s="32"/>
      <c r="OP38" s="32"/>
      <c r="OQ38" s="32"/>
      <c r="OR38" s="32"/>
      <c r="OS38" s="32"/>
      <c r="OT38" s="32"/>
      <c r="OU38" s="32"/>
      <c r="OV38" s="32"/>
      <c r="OW38" s="32"/>
      <c r="OX38" s="32"/>
      <c r="OY38" s="32"/>
      <c r="OZ38" s="32"/>
      <c r="PA38" s="32"/>
      <c r="PB38" s="32"/>
      <c r="PC38" s="32"/>
      <c r="PD38" s="32"/>
      <c r="PE38" s="32"/>
      <c r="PF38" s="32"/>
      <c r="PG38" s="32"/>
      <c r="PH38" s="32"/>
      <c r="PI38" s="32"/>
      <c r="PJ38" s="32"/>
      <c r="PK38" s="32"/>
      <c r="PL38" s="32"/>
      <c r="PM38" s="32"/>
      <c r="PN38" s="32"/>
      <c r="PO38" s="32"/>
      <c r="PP38" s="32"/>
      <c r="PQ38" s="32"/>
      <c r="PR38" s="32"/>
      <c r="PS38" s="32"/>
      <c r="PT38" s="32"/>
      <c r="PU38" s="32"/>
      <c r="PV38" s="32"/>
      <c r="PW38" s="32"/>
      <c r="PX38" s="32"/>
      <c r="PY38" s="32"/>
      <c r="PZ38" s="32"/>
      <c r="QA38" s="32"/>
      <c r="QB38" s="32"/>
      <c r="QC38" s="32"/>
      <c r="QD38" s="32"/>
      <c r="QE38" s="32"/>
      <c r="QF38" s="32"/>
      <c r="QG38" s="32"/>
      <c r="QH38" s="32"/>
      <c r="QI38" s="32"/>
      <c r="QJ38" s="32"/>
      <c r="QK38" s="32"/>
      <c r="QL38" s="32"/>
      <c r="QM38" s="32"/>
      <c r="QN38" s="32"/>
      <c r="QO38" s="32"/>
      <c r="QP38" s="32"/>
      <c r="QQ38" s="32"/>
      <c r="QR38" s="32"/>
      <c r="QS38" s="32"/>
      <c r="QT38" s="32"/>
      <c r="QU38" s="32"/>
      <c r="QV38" s="32"/>
      <c r="QW38" s="32"/>
      <c r="QX38" s="32"/>
      <c r="QY38" s="32"/>
      <c r="QZ38" s="32"/>
      <c r="RA38" s="32"/>
      <c r="RB38" s="32"/>
      <c r="RC38" s="32"/>
      <c r="RD38" s="32"/>
      <c r="RE38" s="32"/>
      <c r="RF38" s="32"/>
      <c r="RG38" s="32"/>
      <c r="RH38" s="32"/>
      <c r="RI38" s="32"/>
      <c r="RJ38" s="32"/>
      <c r="RK38" s="32"/>
      <c r="RL38" s="32"/>
      <c r="RM38" s="32"/>
      <c r="RN38" s="32"/>
      <c r="RO38" s="32"/>
      <c r="RP38" s="32"/>
      <c r="RQ38" s="32"/>
      <c r="RR38" s="32"/>
      <c r="RS38" s="32"/>
      <c r="RT38" s="32"/>
      <c r="RU38" s="32"/>
      <c r="RV38" s="32"/>
      <c r="RW38" s="32"/>
      <c r="RX38" s="32"/>
      <c r="RY38" s="32"/>
      <c r="RZ38" s="32"/>
      <c r="SA38" s="32"/>
      <c r="SB38" s="32"/>
      <c r="SC38" s="32"/>
      <c r="SD38" s="32"/>
      <c r="SE38" s="32"/>
      <c r="SF38" s="32"/>
      <c r="SG38" s="32"/>
      <c r="SH38" s="32"/>
      <c r="SI38" s="32"/>
      <c r="SJ38" s="32"/>
      <c r="SK38" s="32"/>
      <c r="SL38" s="32"/>
      <c r="SM38" s="32"/>
      <c r="SN38" s="32"/>
      <c r="SO38" s="32"/>
      <c r="SP38" s="32"/>
      <c r="SQ38" s="32"/>
      <c r="SR38" s="32"/>
      <c r="SS38" s="32"/>
      <c r="ST38" s="32"/>
      <c r="SU38" s="32"/>
      <c r="SV38" s="32"/>
      <c r="SW38" s="32"/>
      <c r="SX38" s="32"/>
      <c r="SY38" s="32"/>
      <c r="SZ38" s="32"/>
      <c r="TA38" s="32"/>
      <c r="TB38" s="32"/>
      <c r="TC38" s="32"/>
      <c r="TD38" s="32"/>
      <c r="TE38" s="32"/>
      <c r="TF38" s="32"/>
      <c r="TG38" s="32"/>
      <c r="TH38" s="32"/>
      <c r="TI38" s="32"/>
      <c r="TJ38" s="32"/>
      <c r="TK38" s="32"/>
      <c r="TL38" s="32"/>
      <c r="TM38" s="32"/>
      <c r="TN38" s="32"/>
      <c r="TO38" s="32"/>
      <c r="TP38" s="32"/>
      <c r="TQ38" s="32"/>
      <c r="TR38" s="32"/>
      <c r="TS38" s="32"/>
      <c r="TT38" s="32"/>
      <c r="TU38" s="32"/>
      <c r="TV38" s="32"/>
      <c r="TW38" s="32"/>
      <c r="TX38" s="32"/>
      <c r="TY38" s="32"/>
      <c r="TZ38" s="32"/>
      <c r="UA38" s="32"/>
      <c r="UB38" s="32"/>
      <c r="UC38" s="32"/>
      <c r="UD38" s="32"/>
      <c r="UE38" s="32"/>
      <c r="UF38" s="32"/>
      <c r="UG38" s="32"/>
      <c r="UH38" s="32"/>
      <c r="UI38" s="32"/>
      <c r="UJ38" s="32"/>
      <c r="UK38" s="32"/>
      <c r="UL38" s="32"/>
      <c r="UM38" s="32"/>
      <c r="UN38" s="32"/>
      <c r="UO38" s="32"/>
      <c r="UP38" s="32"/>
      <c r="UQ38" s="32"/>
      <c r="UR38" s="32"/>
      <c r="US38" s="32"/>
      <c r="UT38" s="32"/>
      <c r="UU38" s="32"/>
      <c r="UV38" s="32"/>
      <c r="UW38" s="32"/>
      <c r="UX38" s="32"/>
      <c r="UY38" s="32"/>
      <c r="UZ38" s="32"/>
      <c r="VA38" s="32"/>
      <c r="VB38" s="32"/>
      <c r="VC38" s="32"/>
      <c r="VD38" s="32"/>
      <c r="VE38" s="32"/>
      <c r="VF38" s="32"/>
      <c r="VG38" s="32"/>
      <c r="VH38" s="32"/>
      <c r="VI38" s="32"/>
      <c r="VJ38" s="32"/>
      <c r="VK38" s="32"/>
      <c r="VL38" s="32"/>
      <c r="VM38" s="32"/>
      <c r="VN38" s="32"/>
      <c r="VO38" s="32"/>
      <c r="VP38" s="32"/>
      <c r="VQ38" s="32"/>
      <c r="VR38" s="32"/>
      <c r="VS38" s="32"/>
      <c r="VT38" s="32"/>
      <c r="VU38" s="32"/>
      <c r="VV38" s="32"/>
      <c r="VW38" s="32"/>
      <c r="VX38" s="32"/>
      <c r="VY38" s="32"/>
      <c r="VZ38" s="32"/>
      <c r="WA38" s="32"/>
      <c r="WB38" s="32"/>
      <c r="WC38" s="32"/>
      <c r="WD38" s="32"/>
      <c r="WE38" s="32"/>
      <c r="WF38" s="32"/>
      <c r="WG38" s="32"/>
      <c r="WH38" s="32"/>
      <c r="WI38" s="32"/>
      <c r="WJ38" s="32"/>
      <c r="WK38" s="32"/>
      <c r="WL38" s="32"/>
      <c r="WM38" s="32"/>
      <c r="WN38" s="32"/>
      <c r="WO38" s="32"/>
      <c r="WP38" s="32"/>
      <c r="WQ38" s="32"/>
      <c r="WR38" s="32"/>
      <c r="WS38" s="32"/>
      <c r="WT38" s="32"/>
      <c r="WU38" s="32"/>
      <c r="WV38" s="32"/>
      <c r="WW38" s="32"/>
      <c r="WX38" s="32"/>
      <c r="WY38" s="32"/>
      <c r="WZ38" s="32"/>
      <c r="XA38" s="32"/>
      <c r="XB38" s="32"/>
      <c r="XC38" s="32"/>
      <c r="XD38" s="32"/>
      <c r="XE38" s="32"/>
      <c r="XF38" s="32"/>
      <c r="XG38" s="32"/>
      <c r="XH38" s="32"/>
      <c r="XI38" s="32"/>
      <c r="XJ38" s="32"/>
      <c r="XK38" s="32"/>
      <c r="XL38" s="32"/>
      <c r="XM38" s="32"/>
      <c r="XN38" s="32"/>
      <c r="XO38" s="32"/>
      <c r="XP38" s="32"/>
      <c r="XQ38" s="32"/>
      <c r="XR38" s="32"/>
      <c r="XS38" s="32"/>
      <c r="XT38" s="32"/>
      <c r="XU38" s="32"/>
      <c r="XV38" s="32"/>
      <c r="XW38" s="32"/>
      <c r="XX38" s="32"/>
      <c r="XY38" s="32"/>
      <c r="XZ38" s="32"/>
      <c r="YA38" s="32"/>
      <c r="YB38" s="32"/>
      <c r="YC38" s="32"/>
      <c r="YD38" s="32"/>
      <c r="YE38" s="32"/>
      <c r="YF38" s="32"/>
      <c r="YG38" s="32"/>
      <c r="YH38" s="32"/>
      <c r="YI38" s="32"/>
      <c r="YJ38" s="32"/>
      <c r="YK38" s="32"/>
      <c r="YL38" s="32"/>
      <c r="YM38" s="32"/>
      <c r="YN38" s="32"/>
      <c r="YO38" s="32"/>
      <c r="YP38" s="32"/>
      <c r="YQ38" s="32"/>
      <c r="YR38" s="32"/>
      <c r="YS38" s="32"/>
      <c r="YT38" s="32"/>
      <c r="YU38" s="32"/>
      <c r="YV38" s="32"/>
      <c r="YW38" s="32"/>
      <c r="YX38" s="32"/>
      <c r="YY38" s="32"/>
      <c r="YZ38" s="32"/>
      <c r="ZA38" s="32"/>
      <c r="ZB38" s="32"/>
      <c r="ZC38" s="32"/>
      <c r="ZD38" s="32"/>
      <c r="ZE38" s="32"/>
      <c r="ZF38" s="32"/>
      <c r="ZG38" s="32"/>
      <c r="ZH38" s="32"/>
      <c r="ZI38" s="32"/>
      <c r="ZJ38" s="32"/>
      <c r="ZK38" s="32"/>
      <c r="ZL38" s="32"/>
      <c r="ZM38" s="32"/>
      <c r="ZN38" s="32"/>
      <c r="ZO38" s="32"/>
      <c r="ZP38" s="32"/>
      <c r="ZQ38" s="32"/>
      <c r="ZR38" s="32"/>
      <c r="ZS38" s="32"/>
      <c r="ZT38" s="32"/>
      <c r="ZU38" s="32"/>
      <c r="ZV38" s="32"/>
      <c r="ZW38" s="32"/>
      <c r="ZX38" s="32"/>
      <c r="ZY38" s="32"/>
      <c r="ZZ38" s="32"/>
      <c r="AAA38" s="32"/>
      <c r="AAB38" s="32"/>
      <c r="AAC38" s="32"/>
      <c r="AAD38" s="32"/>
      <c r="AAE38" s="32"/>
      <c r="AAF38" s="32"/>
      <c r="AAG38" s="32"/>
      <c r="AAH38" s="32"/>
      <c r="AAI38" s="32"/>
      <c r="AAJ38" s="32"/>
      <c r="AAK38" s="32"/>
      <c r="AAL38" s="32"/>
      <c r="AAM38" s="32"/>
      <c r="AAN38" s="32"/>
      <c r="AAO38" s="32"/>
      <c r="AAP38" s="32"/>
      <c r="AAQ38" s="32"/>
      <c r="AAR38" s="32"/>
      <c r="AAS38" s="32"/>
      <c r="AAT38" s="32"/>
      <c r="AAU38" s="32"/>
      <c r="AAV38" s="32"/>
      <c r="AAW38" s="32"/>
      <c r="AAX38" s="32"/>
      <c r="AAY38" s="32"/>
      <c r="AAZ38" s="32"/>
      <c r="ABA38" s="32"/>
      <c r="ABB38" s="32"/>
    </row>
    <row r="39" spans="1:730" s="33" customFormat="1" x14ac:dyDescent="0.2">
      <c r="A39" s="1015" t="s">
        <v>26</v>
      </c>
      <c r="B39" s="5">
        <f t="shared" si="5"/>
        <v>2026</v>
      </c>
      <c r="C39" s="76"/>
      <c r="D39" s="73">
        <f>+IF($P$4="ex-ante",IF(D$34&lt;=($O$4-2),IF($B39&lt;=($O$4),T4B!F40,0),0),IF($P$4="ex-post",IF(D$34&lt;=($O$4-1),IF($B39&lt;=($O$4+1),T4B!F40,0),0),0))</f>
        <v>0</v>
      </c>
      <c r="E39" s="73">
        <f>+IF($P$4="ex-ante",IF(E$34&lt;=($O$4-2),IF($B39&lt;=($O$4),T4B!G40,0),0),IF($P$4="ex-post",IF(E$34&lt;=($O$4-1),IF($B39&lt;=($O$4+1),T4B!G40,0),0),0))</f>
        <v>0</v>
      </c>
      <c r="F39" s="70"/>
      <c r="G39" s="70"/>
      <c r="H39" s="70"/>
      <c r="I39" s="74"/>
      <c r="J39" s="70"/>
      <c r="K39" s="71">
        <f t="shared" si="6"/>
        <v>0</v>
      </c>
      <c r="L39" s="70"/>
      <c r="M39" s="85">
        <f t="shared" si="7"/>
        <v>0</v>
      </c>
      <c r="N39" s="64"/>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c r="CQ39" s="32"/>
      <c r="CR39" s="32"/>
      <c r="CS39" s="32"/>
      <c r="CT39" s="32"/>
      <c r="CU39" s="32"/>
      <c r="CV39" s="32"/>
      <c r="CW39" s="32"/>
      <c r="CX39" s="32"/>
      <c r="CY39" s="32"/>
      <c r="CZ39" s="32"/>
      <c r="DA39" s="32"/>
      <c r="DB39" s="32"/>
      <c r="DC39" s="32"/>
      <c r="DD39" s="32"/>
      <c r="DE39" s="32"/>
      <c r="DF39" s="32"/>
      <c r="DG39" s="32"/>
      <c r="DH39" s="32"/>
      <c r="DI39" s="32"/>
      <c r="DJ39" s="32"/>
      <c r="DK39" s="32"/>
      <c r="DL39" s="32"/>
      <c r="DM39" s="32"/>
      <c r="DN39" s="32"/>
      <c r="DO39" s="32"/>
      <c r="DP39" s="32"/>
      <c r="DQ39" s="32"/>
      <c r="DR39" s="32"/>
      <c r="DS39" s="32"/>
      <c r="DT39" s="32"/>
      <c r="DU39" s="32"/>
      <c r="DV39" s="32"/>
      <c r="DW39" s="32"/>
      <c r="DX39" s="32"/>
      <c r="DY39" s="32"/>
      <c r="DZ39" s="32"/>
      <c r="EA39" s="32"/>
      <c r="EB39" s="32"/>
      <c r="EC39" s="32"/>
      <c r="ED39" s="32"/>
      <c r="EE39" s="32"/>
      <c r="EF39" s="32"/>
      <c r="EG39" s="32"/>
      <c r="EH39" s="32"/>
      <c r="EI39" s="32"/>
      <c r="EJ39" s="32"/>
      <c r="EK39" s="32"/>
      <c r="EL39" s="32"/>
      <c r="EM39" s="32"/>
      <c r="EN39" s="32"/>
      <c r="EO39" s="32"/>
      <c r="EP39" s="32"/>
      <c r="EQ39" s="32"/>
      <c r="ER39" s="32"/>
      <c r="ES39" s="32"/>
      <c r="ET39" s="32"/>
      <c r="EU39" s="32"/>
      <c r="EV39" s="32"/>
      <c r="EW39" s="32"/>
      <c r="EX39" s="32"/>
      <c r="EY39" s="32"/>
      <c r="EZ39" s="32"/>
      <c r="FA39" s="32"/>
      <c r="FB39" s="32"/>
      <c r="FC39" s="32"/>
      <c r="FD39" s="32"/>
      <c r="FE39" s="32"/>
      <c r="FF39" s="32"/>
      <c r="FG39" s="32"/>
      <c r="FH39" s="32"/>
      <c r="FI39" s="32"/>
      <c r="FJ39" s="32"/>
      <c r="FK39" s="32"/>
      <c r="FL39" s="32"/>
      <c r="FM39" s="32"/>
      <c r="FN39" s="32"/>
      <c r="FO39" s="32"/>
      <c r="FP39" s="32"/>
      <c r="FQ39" s="32"/>
      <c r="FR39" s="32"/>
      <c r="FS39" s="32"/>
      <c r="FT39" s="32"/>
      <c r="FU39" s="32"/>
      <c r="FV39" s="32"/>
      <c r="FW39" s="32"/>
      <c r="FX39" s="32"/>
      <c r="FY39" s="32"/>
      <c r="FZ39" s="32"/>
      <c r="GA39" s="32"/>
      <c r="GB39" s="32"/>
      <c r="GC39" s="32"/>
      <c r="GD39" s="32"/>
      <c r="GE39" s="32"/>
      <c r="GF39" s="32"/>
      <c r="GG39" s="32"/>
      <c r="GH39" s="32"/>
      <c r="GI39" s="32"/>
      <c r="GJ39" s="32"/>
      <c r="GK39" s="32"/>
      <c r="GL39" s="32"/>
      <c r="GM39" s="32"/>
      <c r="GN39" s="32"/>
      <c r="GO39" s="32"/>
      <c r="GP39" s="32"/>
      <c r="GQ39" s="32"/>
      <c r="GR39" s="32"/>
      <c r="GS39" s="32"/>
      <c r="GT39" s="32"/>
      <c r="GU39" s="32"/>
      <c r="GV39" s="32"/>
      <c r="GW39" s="32"/>
      <c r="GX39" s="32"/>
      <c r="GY39" s="32"/>
      <c r="GZ39" s="32"/>
      <c r="HA39" s="32"/>
      <c r="HB39" s="32"/>
      <c r="HC39" s="32"/>
      <c r="HD39" s="32"/>
      <c r="HE39" s="32"/>
      <c r="HF39" s="32"/>
      <c r="HG39" s="32"/>
      <c r="HH39" s="32"/>
      <c r="HI39" s="32"/>
      <c r="HJ39" s="32"/>
      <c r="HK39" s="32"/>
      <c r="HL39" s="32"/>
      <c r="HM39" s="32"/>
      <c r="HN39" s="32"/>
      <c r="HO39" s="32"/>
      <c r="HP39" s="32"/>
      <c r="HQ39" s="32"/>
      <c r="HR39" s="32"/>
      <c r="HS39" s="32"/>
      <c r="HT39" s="32"/>
      <c r="HU39" s="32"/>
      <c r="HV39" s="32"/>
      <c r="HW39" s="32"/>
      <c r="HX39" s="32"/>
      <c r="HY39" s="32"/>
      <c r="HZ39" s="32"/>
      <c r="IA39" s="32"/>
      <c r="IB39" s="32"/>
      <c r="IC39" s="32"/>
      <c r="ID39" s="32"/>
      <c r="IE39" s="32"/>
      <c r="IF39" s="32"/>
      <c r="IG39" s="32"/>
      <c r="IH39" s="32"/>
      <c r="II39" s="32"/>
      <c r="IJ39" s="32"/>
      <c r="IK39" s="32"/>
      <c r="IL39" s="32"/>
      <c r="IM39" s="32"/>
      <c r="IN39" s="32"/>
      <c r="IO39" s="32"/>
      <c r="IP39" s="32"/>
      <c r="IQ39" s="32"/>
      <c r="IR39" s="32"/>
      <c r="IS39" s="32"/>
      <c r="IT39" s="32"/>
      <c r="IU39" s="32"/>
      <c r="IV39" s="32"/>
      <c r="IW39" s="32"/>
      <c r="IX39" s="32"/>
      <c r="IY39" s="32"/>
      <c r="IZ39" s="32"/>
      <c r="JA39" s="32"/>
      <c r="JB39" s="32"/>
      <c r="JC39" s="32"/>
      <c r="JD39" s="32"/>
      <c r="JE39" s="32"/>
      <c r="JF39" s="32"/>
      <c r="JG39" s="32"/>
      <c r="JH39" s="32"/>
      <c r="JI39" s="32"/>
      <c r="JJ39" s="32"/>
      <c r="JK39" s="32"/>
      <c r="JL39" s="32"/>
      <c r="JM39" s="32"/>
      <c r="JN39" s="32"/>
      <c r="JO39" s="32"/>
      <c r="JP39" s="32"/>
      <c r="JQ39" s="32"/>
      <c r="JR39" s="32"/>
      <c r="JS39" s="32"/>
      <c r="JT39" s="32"/>
      <c r="JU39" s="32"/>
      <c r="JV39" s="32"/>
      <c r="JW39" s="32"/>
      <c r="JX39" s="32"/>
      <c r="JY39" s="32"/>
      <c r="JZ39" s="32"/>
      <c r="KA39" s="32"/>
      <c r="KB39" s="32"/>
      <c r="KC39" s="32"/>
      <c r="KD39" s="32"/>
      <c r="KE39" s="32"/>
      <c r="KF39" s="32"/>
      <c r="KG39" s="32"/>
      <c r="KH39" s="32"/>
      <c r="KI39" s="32"/>
      <c r="KJ39" s="32"/>
      <c r="KK39" s="32"/>
      <c r="KL39" s="32"/>
      <c r="KM39" s="32"/>
      <c r="KN39" s="32"/>
      <c r="KO39" s="32"/>
      <c r="KP39" s="32"/>
      <c r="KQ39" s="32"/>
      <c r="KR39" s="32"/>
      <c r="KS39" s="32"/>
      <c r="KT39" s="32"/>
      <c r="KU39" s="32"/>
      <c r="KV39" s="32"/>
      <c r="KW39" s="32"/>
      <c r="KX39" s="32"/>
      <c r="KY39" s="32"/>
      <c r="KZ39" s="32"/>
      <c r="LA39" s="32"/>
      <c r="LB39" s="32"/>
      <c r="LC39" s="32"/>
      <c r="LD39" s="32"/>
      <c r="LE39" s="32"/>
      <c r="LF39" s="32"/>
      <c r="LG39" s="32"/>
      <c r="LH39" s="32"/>
      <c r="LI39" s="32"/>
      <c r="LJ39" s="32"/>
      <c r="LK39" s="32"/>
      <c r="LL39" s="32"/>
      <c r="LM39" s="32"/>
      <c r="LN39" s="32"/>
      <c r="LO39" s="32"/>
      <c r="LP39" s="32"/>
      <c r="LQ39" s="32"/>
      <c r="LR39" s="32"/>
      <c r="LS39" s="32"/>
      <c r="LT39" s="32"/>
      <c r="LU39" s="32"/>
      <c r="LV39" s="32"/>
      <c r="LW39" s="32"/>
      <c r="LX39" s="32"/>
      <c r="LY39" s="32"/>
      <c r="LZ39" s="32"/>
      <c r="MA39" s="32"/>
      <c r="MB39" s="32"/>
      <c r="MC39" s="32"/>
      <c r="MD39" s="32"/>
      <c r="ME39" s="32"/>
      <c r="MF39" s="32"/>
      <c r="MG39" s="32"/>
      <c r="MH39" s="32"/>
      <c r="MI39" s="32"/>
      <c r="MJ39" s="32"/>
      <c r="MK39" s="32"/>
      <c r="ML39" s="32"/>
      <c r="MM39" s="32"/>
      <c r="MN39" s="32"/>
      <c r="MO39" s="32"/>
      <c r="MP39" s="32"/>
      <c r="MQ39" s="32"/>
      <c r="MR39" s="32"/>
      <c r="MS39" s="32"/>
      <c r="MT39" s="32"/>
      <c r="MU39" s="32"/>
      <c r="MV39" s="32"/>
      <c r="MW39" s="32"/>
      <c r="MX39" s="32"/>
      <c r="MY39" s="32"/>
      <c r="MZ39" s="32"/>
      <c r="NA39" s="32"/>
      <c r="NB39" s="32"/>
      <c r="NC39" s="32"/>
      <c r="ND39" s="32"/>
      <c r="NE39" s="32"/>
      <c r="NF39" s="32"/>
      <c r="NG39" s="32"/>
      <c r="NH39" s="32"/>
      <c r="NI39" s="32"/>
      <c r="NJ39" s="32"/>
      <c r="NK39" s="32"/>
      <c r="NL39" s="32"/>
      <c r="NM39" s="32"/>
      <c r="NN39" s="32"/>
      <c r="NO39" s="32"/>
      <c r="NP39" s="32"/>
      <c r="NQ39" s="32"/>
      <c r="NR39" s="32"/>
      <c r="NS39" s="32"/>
      <c r="NT39" s="32"/>
      <c r="NU39" s="32"/>
      <c r="NV39" s="32"/>
      <c r="NW39" s="32"/>
      <c r="NX39" s="32"/>
      <c r="NY39" s="32"/>
      <c r="NZ39" s="32"/>
      <c r="OA39" s="32"/>
      <c r="OB39" s="32"/>
      <c r="OC39" s="32"/>
      <c r="OD39" s="32"/>
      <c r="OE39" s="32"/>
      <c r="OF39" s="32"/>
      <c r="OG39" s="32"/>
      <c r="OH39" s="32"/>
      <c r="OI39" s="32"/>
      <c r="OJ39" s="32"/>
      <c r="OK39" s="32"/>
      <c r="OL39" s="32"/>
      <c r="OM39" s="32"/>
      <c r="ON39" s="32"/>
      <c r="OO39" s="32"/>
      <c r="OP39" s="32"/>
      <c r="OQ39" s="32"/>
      <c r="OR39" s="32"/>
      <c r="OS39" s="32"/>
      <c r="OT39" s="32"/>
      <c r="OU39" s="32"/>
      <c r="OV39" s="32"/>
      <c r="OW39" s="32"/>
      <c r="OX39" s="32"/>
      <c r="OY39" s="32"/>
      <c r="OZ39" s="32"/>
      <c r="PA39" s="32"/>
      <c r="PB39" s="32"/>
      <c r="PC39" s="32"/>
      <c r="PD39" s="32"/>
      <c r="PE39" s="32"/>
      <c r="PF39" s="32"/>
      <c r="PG39" s="32"/>
      <c r="PH39" s="32"/>
      <c r="PI39" s="32"/>
      <c r="PJ39" s="32"/>
      <c r="PK39" s="32"/>
      <c r="PL39" s="32"/>
      <c r="PM39" s="32"/>
      <c r="PN39" s="32"/>
      <c r="PO39" s="32"/>
      <c r="PP39" s="32"/>
      <c r="PQ39" s="32"/>
      <c r="PR39" s="32"/>
      <c r="PS39" s="32"/>
      <c r="PT39" s="32"/>
      <c r="PU39" s="32"/>
      <c r="PV39" s="32"/>
      <c r="PW39" s="32"/>
      <c r="PX39" s="32"/>
      <c r="PY39" s="32"/>
      <c r="PZ39" s="32"/>
      <c r="QA39" s="32"/>
      <c r="QB39" s="32"/>
      <c r="QC39" s="32"/>
      <c r="QD39" s="32"/>
      <c r="QE39" s="32"/>
      <c r="QF39" s="32"/>
      <c r="QG39" s="32"/>
      <c r="QH39" s="32"/>
      <c r="QI39" s="32"/>
      <c r="QJ39" s="32"/>
      <c r="QK39" s="32"/>
      <c r="QL39" s="32"/>
      <c r="QM39" s="32"/>
      <c r="QN39" s="32"/>
      <c r="QO39" s="32"/>
      <c r="QP39" s="32"/>
      <c r="QQ39" s="32"/>
      <c r="QR39" s="32"/>
      <c r="QS39" s="32"/>
      <c r="QT39" s="32"/>
      <c r="QU39" s="32"/>
      <c r="QV39" s="32"/>
      <c r="QW39" s="32"/>
      <c r="QX39" s="32"/>
      <c r="QY39" s="32"/>
      <c r="QZ39" s="32"/>
      <c r="RA39" s="32"/>
      <c r="RB39" s="32"/>
      <c r="RC39" s="32"/>
      <c r="RD39" s="32"/>
      <c r="RE39" s="32"/>
      <c r="RF39" s="32"/>
      <c r="RG39" s="32"/>
      <c r="RH39" s="32"/>
      <c r="RI39" s="32"/>
      <c r="RJ39" s="32"/>
      <c r="RK39" s="32"/>
      <c r="RL39" s="32"/>
      <c r="RM39" s="32"/>
      <c r="RN39" s="32"/>
      <c r="RO39" s="32"/>
      <c r="RP39" s="32"/>
      <c r="RQ39" s="32"/>
      <c r="RR39" s="32"/>
      <c r="RS39" s="32"/>
      <c r="RT39" s="32"/>
      <c r="RU39" s="32"/>
      <c r="RV39" s="32"/>
      <c r="RW39" s="32"/>
      <c r="RX39" s="32"/>
      <c r="RY39" s="32"/>
      <c r="RZ39" s="32"/>
      <c r="SA39" s="32"/>
      <c r="SB39" s="32"/>
      <c r="SC39" s="32"/>
      <c r="SD39" s="32"/>
      <c r="SE39" s="32"/>
      <c r="SF39" s="32"/>
      <c r="SG39" s="32"/>
      <c r="SH39" s="32"/>
      <c r="SI39" s="32"/>
      <c r="SJ39" s="32"/>
      <c r="SK39" s="32"/>
      <c r="SL39" s="32"/>
      <c r="SM39" s="32"/>
      <c r="SN39" s="32"/>
      <c r="SO39" s="32"/>
      <c r="SP39" s="32"/>
      <c r="SQ39" s="32"/>
      <c r="SR39" s="32"/>
      <c r="SS39" s="32"/>
      <c r="ST39" s="32"/>
      <c r="SU39" s="32"/>
      <c r="SV39" s="32"/>
      <c r="SW39" s="32"/>
      <c r="SX39" s="32"/>
      <c r="SY39" s="32"/>
      <c r="SZ39" s="32"/>
      <c r="TA39" s="32"/>
      <c r="TB39" s="32"/>
      <c r="TC39" s="32"/>
      <c r="TD39" s="32"/>
      <c r="TE39" s="32"/>
      <c r="TF39" s="32"/>
      <c r="TG39" s="32"/>
      <c r="TH39" s="32"/>
      <c r="TI39" s="32"/>
      <c r="TJ39" s="32"/>
      <c r="TK39" s="32"/>
      <c r="TL39" s="32"/>
      <c r="TM39" s="32"/>
      <c r="TN39" s="32"/>
      <c r="TO39" s="32"/>
      <c r="TP39" s="32"/>
      <c r="TQ39" s="32"/>
      <c r="TR39" s="32"/>
      <c r="TS39" s="32"/>
      <c r="TT39" s="32"/>
      <c r="TU39" s="32"/>
      <c r="TV39" s="32"/>
      <c r="TW39" s="32"/>
      <c r="TX39" s="32"/>
      <c r="TY39" s="32"/>
      <c r="TZ39" s="32"/>
      <c r="UA39" s="32"/>
      <c r="UB39" s="32"/>
      <c r="UC39" s="32"/>
      <c r="UD39" s="32"/>
      <c r="UE39" s="32"/>
      <c r="UF39" s="32"/>
      <c r="UG39" s="32"/>
      <c r="UH39" s="32"/>
      <c r="UI39" s="32"/>
      <c r="UJ39" s="32"/>
      <c r="UK39" s="32"/>
      <c r="UL39" s="32"/>
      <c r="UM39" s="32"/>
      <c r="UN39" s="32"/>
      <c r="UO39" s="32"/>
      <c r="UP39" s="32"/>
      <c r="UQ39" s="32"/>
      <c r="UR39" s="32"/>
      <c r="US39" s="32"/>
      <c r="UT39" s="32"/>
      <c r="UU39" s="32"/>
      <c r="UV39" s="32"/>
      <c r="UW39" s="32"/>
      <c r="UX39" s="32"/>
      <c r="UY39" s="32"/>
      <c r="UZ39" s="32"/>
      <c r="VA39" s="32"/>
      <c r="VB39" s="32"/>
      <c r="VC39" s="32"/>
      <c r="VD39" s="32"/>
      <c r="VE39" s="32"/>
      <c r="VF39" s="32"/>
      <c r="VG39" s="32"/>
      <c r="VH39" s="32"/>
      <c r="VI39" s="32"/>
      <c r="VJ39" s="32"/>
      <c r="VK39" s="32"/>
      <c r="VL39" s="32"/>
      <c r="VM39" s="32"/>
      <c r="VN39" s="32"/>
      <c r="VO39" s="32"/>
      <c r="VP39" s="32"/>
      <c r="VQ39" s="32"/>
      <c r="VR39" s="32"/>
      <c r="VS39" s="32"/>
      <c r="VT39" s="32"/>
      <c r="VU39" s="32"/>
      <c r="VV39" s="32"/>
      <c r="VW39" s="32"/>
      <c r="VX39" s="32"/>
      <c r="VY39" s="32"/>
      <c r="VZ39" s="32"/>
      <c r="WA39" s="32"/>
      <c r="WB39" s="32"/>
      <c r="WC39" s="32"/>
      <c r="WD39" s="32"/>
      <c r="WE39" s="32"/>
      <c r="WF39" s="32"/>
      <c r="WG39" s="32"/>
      <c r="WH39" s="32"/>
      <c r="WI39" s="32"/>
      <c r="WJ39" s="32"/>
      <c r="WK39" s="32"/>
      <c r="WL39" s="32"/>
      <c r="WM39" s="32"/>
      <c r="WN39" s="32"/>
      <c r="WO39" s="32"/>
      <c r="WP39" s="32"/>
      <c r="WQ39" s="32"/>
      <c r="WR39" s="32"/>
      <c r="WS39" s="32"/>
      <c r="WT39" s="32"/>
      <c r="WU39" s="32"/>
      <c r="WV39" s="32"/>
      <c r="WW39" s="32"/>
      <c r="WX39" s="32"/>
      <c r="WY39" s="32"/>
      <c r="WZ39" s="32"/>
      <c r="XA39" s="32"/>
      <c r="XB39" s="32"/>
      <c r="XC39" s="32"/>
      <c r="XD39" s="32"/>
      <c r="XE39" s="32"/>
      <c r="XF39" s="32"/>
      <c r="XG39" s="32"/>
      <c r="XH39" s="32"/>
      <c r="XI39" s="32"/>
      <c r="XJ39" s="32"/>
      <c r="XK39" s="32"/>
      <c r="XL39" s="32"/>
      <c r="XM39" s="32"/>
      <c r="XN39" s="32"/>
      <c r="XO39" s="32"/>
      <c r="XP39" s="32"/>
      <c r="XQ39" s="32"/>
      <c r="XR39" s="32"/>
      <c r="XS39" s="32"/>
      <c r="XT39" s="32"/>
      <c r="XU39" s="32"/>
      <c r="XV39" s="32"/>
      <c r="XW39" s="32"/>
      <c r="XX39" s="32"/>
      <c r="XY39" s="32"/>
      <c r="XZ39" s="32"/>
      <c r="YA39" s="32"/>
      <c r="YB39" s="32"/>
      <c r="YC39" s="32"/>
      <c r="YD39" s="32"/>
      <c r="YE39" s="32"/>
      <c r="YF39" s="32"/>
      <c r="YG39" s="32"/>
      <c r="YH39" s="32"/>
      <c r="YI39" s="32"/>
      <c r="YJ39" s="32"/>
      <c r="YK39" s="32"/>
      <c r="YL39" s="32"/>
      <c r="YM39" s="32"/>
      <c r="YN39" s="32"/>
      <c r="YO39" s="32"/>
      <c r="YP39" s="32"/>
      <c r="YQ39" s="32"/>
      <c r="YR39" s="32"/>
      <c r="YS39" s="32"/>
      <c r="YT39" s="32"/>
      <c r="YU39" s="32"/>
      <c r="YV39" s="32"/>
      <c r="YW39" s="32"/>
      <c r="YX39" s="32"/>
      <c r="YY39" s="32"/>
      <c r="YZ39" s="32"/>
      <c r="ZA39" s="32"/>
      <c r="ZB39" s="32"/>
      <c r="ZC39" s="32"/>
      <c r="ZD39" s="32"/>
      <c r="ZE39" s="32"/>
      <c r="ZF39" s="32"/>
      <c r="ZG39" s="32"/>
      <c r="ZH39" s="32"/>
      <c r="ZI39" s="32"/>
      <c r="ZJ39" s="32"/>
      <c r="ZK39" s="32"/>
      <c r="ZL39" s="32"/>
      <c r="ZM39" s="32"/>
      <c r="ZN39" s="32"/>
      <c r="ZO39" s="32"/>
      <c r="ZP39" s="32"/>
      <c r="ZQ39" s="32"/>
      <c r="ZR39" s="32"/>
      <c r="ZS39" s="32"/>
      <c r="ZT39" s="32"/>
      <c r="ZU39" s="32"/>
      <c r="ZV39" s="32"/>
      <c r="ZW39" s="32"/>
      <c r="ZX39" s="32"/>
      <c r="ZY39" s="32"/>
      <c r="ZZ39" s="32"/>
      <c r="AAA39" s="32"/>
      <c r="AAB39" s="32"/>
      <c r="AAC39" s="32"/>
      <c r="AAD39" s="32"/>
      <c r="AAE39" s="32"/>
      <c r="AAF39" s="32"/>
      <c r="AAG39" s="32"/>
      <c r="AAH39" s="32"/>
      <c r="AAI39" s="32"/>
      <c r="AAJ39" s="32"/>
      <c r="AAK39" s="32"/>
      <c r="AAL39" s="32"/>
      <c r="AAM39" s="32"/>
      <c r="AAN39" s="32"/>
      <c r="AAO39" s="32"/>
      <c r="AAP39" s="32"/>
      <c r="AAQ39" s="32"/>
      <c r="AAR39" s="32"/>
      <c r="AAS39" s="32"/>
      <c r="AAT39" s="32"/>
      <c r="AAU39" s="32"/>
      <c r="AAV39" s="32"/>
      <c r="AAW39" s="32"/>
      <c r="AAX39" s="32"/>
      <c r="AAY39" s="32"/>
      <c r="AAZ39" s="32"/>
      <c r="ABA39" s="32"/>
      <c r="ABB39" s="32"/>
    </row>
    <row r="40" spans="1:730" s="33" customFormat="1" x14ac:dyDescent="0.2">
      <c r="A40" s="1015"/>
      <c r="B40" s="5">
        <f t="shared" si="5"/>
        <v>2027</v>
      </c>
      <c r="C40" s="76"/>
      <c r="D40" s="76"/>
      <c r="E40" s="73">
        <f>+IF($P$4="ex-ante",IF(E$34&lt;=($O$4-2),IF($B40&lt;=($O$4),T4B!H40,0),0),IF($P$4="ex-post",IF(E$34&lt;=($O$4-1),IF($B40&lt;=($O$4+1),T4B!H40,0),0),0))</f>
        <v>0</v>
      </c>
      <c r="F40" s="73">
        <f>+IF($P$4="ex-ante",IF(F$34&lt;=($O$4-2),IF($B40&lt;=($O$4),T4B!I40,0),0),IF($P$4="ex-post",IF(F$34&lt;=($O$4-1),IF($B40&lt;=($O$4+1),T4B!I40,0),0),0))</f>
        <v>0</v>
      </c>
      <c r="G40" s="70"/>
      <c r="H40" s="70"/>
      <c r="I40" s="74"/>
      <c r="J40" s="70"/>
      <c r="K40" s="71">
        <f t="shared" si="6"/>
        <v>0</v>
      </c>
      <c r="L40" s="70"/>
      <c r="M40" s="85">
        <f t="shared" si="7"/>
        <v>0</v>
      </c>
      <c r="N40" s="64"/>
      <c r="O40" s="63"/>
      <c r="P40" s="63"/>
      <c r="Q40" s="63"/>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c r="CQ40" s="32"/>
      <c r="CR40" s="32"/>
      <c r="CS40" s="32"/>
      <c r="CT40" s="32"/>
      <c r="CU40" s="32"/>
      <c r="CV40" s="32"/>
      <c r="CW40" s="32"/>
      <c r="CX40" s="32"/>
      <c r="CY40" s="32"/>
      <c r="CZ40" s="32"/>
      <c r="DA40" s="32"/>
      <c r="DB40" s="32"/>
      <c r="DC40" s="32"/>
      <c r="DD40" s="32"/>
      <c r="DE40" s="32"/>
      <c r="DF40" s="32"/>
      <c r="DG40" s="32"/>
      <c r="DH40" s="32"/>
      <c r="DI40" s="32"/>
      <c r="DJ40" s="32"/>
      <c r="DK40" s="32"/>
      <c r="DL40" s="32"/>
      <c r="DM40" s="32"/>
      <c r="DN40" s="32"/>
      <c r="DO40" s="32"/>
      <c r="DP40" s="32"/>
      <c r="DQ40" s="32"/>
      <c r="DR40" s="32"/>
      <c r="DS40" s="32"/>
      <c r="DT40" s="32"/>
      <c r="DU40" s="32"/>
      <c r="DV40" s="32"/>
      <c r="DW40" s="32"/>
      <c r="DX40" s="32"/>
      <c r="DY40" s="32"/>
      <c r="DZ40" s="32"/>
      <c r="EA40" s="32"/>
      <c r="EB40" s="32"/>
      <c r="EC40" s="32"/>
      <c r="ED40" s="32"/>
      <c r="EE40" s="32"/>
      <c r="EF40" s="32"/>
      <c r="EG40" s="32"/>
      <c r="EH40" s="32"/>
      <c r="EI40" s="32"/>
      <c r="EJ40" s="32"/>
      <c r="EK40" s="32"/>
      <c r="EL40" s="32"/>
      <c r="EM40" s="32"/>
      <c r="EN40" s="32"/>
      <c r="EO40" s="32"/>
      <c r="EP40" s="32"/>
      <c r="EQ40" s="32"/>
      <c r="ER40" s="32"/>
      <c r="ES40" s="32"/>
      <c r="ET40" s="32"/>
      <c r="EU40" s="32"/>
      <c r="EV40" s="32"/>
      <c r="EW40" s="32"/>
      <c r="EX40" s="32"/>
      <c r="EY40" s="32"/>
      <c r="EZ40" s="32"/>
      <c r="FA40" s="32"/>
      <c r="FB40" s="32"/>
      <c r="FC40" s="32"/>
      <c r="FD40" s="32"/>
      <c r="FE40" s="32"/>
      <c r="FF40" s="32"/>
      <c r="FG40" s="32"/>
      <c r="FH40" s="32"/>
      <c r="FI40" s="32"/>
      <c r="FJ40" s="32"/>
      <c r="FK40" s="32"/>
      <c r="FL40" s="32"/>
      <c r="FM40" s="32"/>
      <c r="FN40" s="32"/>
      <c r="FO40" s="32"/>
      <c r="FP40" s="32"/>
      <c r="FQ40" s="32"/>
      <c r="FR40" s="32"/>
      <c r="FS40" s="32"/>
      <c r="FT40" s="32"/>
      <c r="FU40" s="32"/>
      <c r="FV40" s="32"/>
      <c r="FW40" s="32"/>
      <c r="FX40" s="32"/>
      <c r="FY40" s="32"/>
      <c r="FZ40" s="32"/>
      <c r="GA40" s="32"/>
      <c r="GB40" s="32"/>
      <c r="GC40" s="32"/>
      <c r="GD40" s="32"/>
      <c r="GE40" s="32"/>
      <c r="GF40" s="32"/>
      <c r="GG40" s="32"/>
      <c r="GH40" s="32"/>
      <c r="GI40" s="32"/>
      <c r="GJ40" s="32"/>
      <c r="GK40" s="32"/>
      <c r="GL40" s="32"/>
      <c r="GM40" s="32"/>
      <c r="GN40" s="32"/>
      <c r="GO40" s="32"/>
      <c r="GP40" s="32"/>
      <c r="GQ40" s="32"/>
      <c r="GR40" s="32"/>
      <c r="GS40" s="32"/>
      <c r="GT40" s="32"/>
      <c r="GU40" s="32"/>
      <c r="GV40" s="32"/>
      <c r="GW40" s="32"/>
      <c r="GX40" s="32"/>
      <c r="GY40" s="32"/>
      <c r="GZ40" s="32"/>
      <c r="HA40" s="32"/>
      <c r="HB40" s="32"/>
      <c r="HC40" s="32"/>
      <c r="HD40" s="32"/>
      <c r="HE40" s="32"/>
      <c r="HF40" s="32"/>
      <c r="HG40" s="32"/>
      <c r="HH40" s="32"/>
      <c r="HI40" s="32"/>
      <c r="HJ40" s="32"/>
      <c r="HK40" s="32"/>
      <c r="HL40" s="32"/>
      <c r="HM40" s="32"/>
      <c r="HN40" s="32"/>
      <c r="HO40" s="32"/>
      <c r="HP40" s="32"/>
      <c r="HQ40" s="32"/>
      <c r="HR40" s="32"/>
      <c r="HS40" s="32"/>
      <c r="HT40" s="32"/>
      <c r="HU40" s="32"/>
      <c r="HV40" s="32"/>
      <c r="HW40" s="32"/>
      <c r="HX40" s="32"/>
      <c r="HY40" s="32"/>
      <c r="HZ40" s="32"/>
      <c r="IA40" s="32"/>
      <c r="IB40" s="32"/>
      <c r="IC40" s="32"/>
      <c r="ID40" s="32"/>
      <c r="IE40" s="32"/>
      <c r="IF40" s="32"/>
      <c r="IG40" s="32"/>
      <c r="IH40" s="32"/>
      <c r="II40" s="32"/>
      <c r="IJ40" s="32"/>
      <c r="IK40" s="32"/>
      <c r="IL40" s="32"/>
      <c r="IM40" s="32"/>
      <c r="IN40" s="32"/>
      <c r="IO40" s="32"/>
      <c r="IP40" s="32"/>
      <c r="IQ40" s="32"/>
      <c r="IR40" s="32"/>
      <c r="IS40" s="32"/>
      <c r="IT40" s="32"/>
      <c r="IU40" s="32"/>
      <c r="IV40" s="32"/>
      <c r="IW40" s="32"/>
      <c r="IX40" s="32"/>
      <c r="IY40" s="32"/>
      <c r="IZ40" s="32"/>
      <c r="JA40" s="32"/>
      <c r="JB40" s="32"/>
      <c r="JC40" s="32"/>
      <c r="JD40" s="32"/>
      <c r="JE40" s="32"/>
      <c r="JF40" s="32"/>
      <c r="JG40" s="32"/>
      <c r="JH40" s="32"/>
      <c r="JI40" s="32"/>
      <c r="JJ40" s="32"/>
      <c r="JK40" s="32"/>
      <c r="JL40" s="32"/>
      <c r="JM40" s="32"/>
      <c r="JN40" s="32"/>
      <c r="JO40" s="32"/>
      <c r="JP40" s="32"/>
      <c r="JQ40" s="32"/>
      <c r="JR40" s="32"/>
      <c r="JS40" s="32"/>
      <c r="JT40" s="32"/>
      <c r="JU40" s="32"/>
      <c r="JV40" s="32"/>
      <c r="JW40" s="32"/>
      <c r="JX40" s="32"/>
      <c r="JY40" s="32"/>
      <c r="JZ40" s="32"/>
      <c r="KA40" s="32"/>
      <c r="KB40" s="32"/>
      <c r="KC40" s="32"/>
      <c r="KD40" s="32"/>
      <c r="KE40" s="32"/>
      <c r="KF40" s="32"/>
      <c r="KG40" s="32"/>
      <c r="KH40" s="32"/>
      <c r="KI40" s="32"/>
      <c r="KJ40" s="32"/>
      <c r="KK40" s="32"/>
      <c r="KL40" s="32"/>
      <c r="KM40" s="32"/>
      <c r="KN40" s="32"/>
      <c r="KO40" s="32"/>
      <c r="KP40" s="32"/>
      <c r="KQ40" s="32"/>
      <c r="KR40" s="32"/>
      <c r="KS40" s="32"/>
      <c r="KT40" s="32"/>
      <c r="KU40" s="32"/>
      <c r="KV40" s="32"/>
      <c r="KW40" s="32"/>
      <c r="KX40" s="32"/>
      <c r="KY40" s="32"/>
      <c r="KZ40" s="32"/>
      <c r="LA40" s="32"/>
      <c r="LB40" s="32"/>
      <c r="LC40" s="32"/>
      <c r="LD40" s="32"/>
      <c r="LE40" s="32"/>
      <c r="LF40" s="32"/>
      <c r="LG40" s="32"/>
      <c r="LH40" s="32"/>
      <c r="LI40" s="32"/>
      <c r="LJ40" s="32"/>
      <c r="LK40" s="32"/>
      <c r="LL40" s="32"/>
      <c r="LM40" s="32"/>
      <c r="LN40" s="32"/>
      <c r="LO40" s="32"/>
      <c r="LP40" s="32"/>
      <c r="LQ40" s="32"/>
      <c r="LR40" s="32"/>
      <c r="LS40" s="32"/>
      <c r="LT40" s="32"/>
      <c r="LU40" s="32"/>
      <c r="LV40" s="32"/>
      <c r="LW40" s="32"/>
      <c r="LX40" s="32"/>
      <c r="LY40" s="32"/>
      <c r="LZ40" s="32"/>
      <c r="MA40" s="32"/>
      <c r="MB40" s="32"/>
      <c r="MC40" s="32"/>
      <c r="MD40" s="32"/>
      <c r="ME40" s="32"/>
      <c r="MF40" s="32"/>
      <c r="MG40" s="32"/>
      <c r="MH40" s="32"/>
      <c r="MI40" s="32"/>
      <c r="MJ40" s="32"/>
      <c r="MK40" s="32"/>
      <c r="ML40" s="32"/>
      <c r="MM40" s="32"/>
      <c r="MN40" s="32"/>
      <c r="MO40" s="32"/>
      <c r="MP40" s="32"/>
      <c r="MQ40" s="32"/>
      <c r="MR40" s="32"/>
      <c r="MS40" s="32"/>
      <c r="MT40" s="32"/>
      <c r="MU40" s="32"/>
      <c r="MV40" s="32"/>
      <c r="MW40" s="32"/>
      <c r="MX40" s="32"/>
      <c r="MY40" s="32"/>
      <c r="MZ40" s="32"/>
      <c r="NA40" s="32"/>
      <c r="NB40" s="32"/>
      <c r="NC40" s="32"/>
      <c r="ND40" s="32"/>
      <c r="NE40" s="32"/>
      <c r="NF40" s="32"/>
      <c r="NG40" s="32"/>
      <c r="NH40" s="32"/>
      <c r="NI40" s="32"/>
      <c r="NJ40" s="32"/>
      <c r="NK40" s="32"/>
      <c r="NL40" s="32"/>
      <c r="NM40" s="32"/>
      <c r="NN40" s="32"/>
      <c r="NO40" s="32"/>
      <c r="NP40" s="32"/>
      <c r="NQ40" s="32"/>
      <c r="NR40" s="32"/>
      <c r="NS40" s="32"/>
      <c r="NT40" s="32"/>
      <c r="NU40" s="32"/>
      <c r="NV40" s="32"/>
      <c r="NW40" s="32"/>
      <c r="NX40" s="32"/>
      <c r="NY40" s="32"/>
      <c r="NZ40" s="32"/>
      <c r="OA40" s="32"/>
      <c r="OB40" s="32"/>
      <c r="OC40" s="32"/>
      <c r="OD40" s="32"/>
      <c r="OE40" s="32"/>
      <c r="OF40" s="32"/>
      <c r="OG40" s="32"/>
      <c r="OH40" s="32"/>
      <c r="OI40" s="32"/>
      <c r="OJ40" s="32"/>
      <c r="OK40" s="32"/>
      <c r="OL40" s="32"/>
      <c r="OM40" s="32"/>
      <c r="ON40" s="32"/>
      <c r="OO40" s="32"/>
      <c r="OP40" s="32"/>
      <c r="OQ40" s="32"/>
      <c r="OR40" s="32"/>
      <c r="OS40" s="32"/>
      <c r="OT40" s="32"/>
      <c r="OU40" s="32"/>
      <c r="OV40" s="32"/>
      <c r="OW40" s="32"/>
      <c r="OX40" s="32"/>
      <c r="OY40" s="32"/>
      <c r="OZ40" s="32"/>
      <c r="PA40" s="32"/>
      <c r="PB40" s="32"/>
      <c r="PC40" s="32"/>
      <c r="PD40" s="32"/>
      <c r="PE40" s="32"/>
      <c r="PF40" s="32"/>
      <c r="PG40" s="32"/>
      <c r="PH40" s="32"/>
      <c r="PI40" s="32"/>
      <c r="PJ40" s="32"/>
      <c r="PK40" s="32"/>
      <c r="PL40" s="32"/>
      <c r="PM40" s="32"/>
      <c r="PN40" s="32"/>
      <c r="PO40" s="32"/>
      <c r="PP40" s="32"/>
      <c r="PQ40" s="32"/>
      <c r="PR40" s="32"/>
      <c r="PS40" s="32"/>
      <c r="PT40" s="32"/>
      <c r="PU40" s="32"/>
      <c r="PV40" s="32"/>
      <c r="PW40" s="32"/>
      <c r="PX40" s="32"/>
      <c r="PY40" s="32"/>
      <c r="PZ40" s="32"/>
      <c r="QA40" s="32"/>
      <c r="QB40" s="32"/>
      <c r="QC40" s="32"/>
      <c r="QD40" s="32"/>
      <c r="QE40" s="32"/>
      <c r="QF40" s="32"/>
      <c r="QG40" s="32"/>
      <c r="QH40" s="32"/>
      <c r="QI40" s="32"/>
      <c r="QJ40" s="32"/>
      <c r="QK40" s="32"/>
      <c r="QL40" s="32"/>
      <c r="QM40" s="32"/>
      <c r="QN40" s="32"/>
      <c r="QO40" s="32"/>
      <c r="QP40" s="32"/>
      <c r="QQ40" s="32"/>
      <c r="QR40" s="32"/>
      <c r="QS40" s="32"/>
      <c r="QT40" s="32"/>
      <c r="QU40" s="32"/>
      <c r="QV40" s="32"/>
      <c r="QW40" s="32"/>
      <c r="QX40" s="32"/>
      <c r="QY40" s="32"/>
      <c r="QZ40" s="32"/>
      <c r="RA40" s="32"/>
      <c r="RB40" s="32"/>
      <c r="RC40" s="32"/>
      <c r="RD40" s="32"/>
      <c r="RE40" s="32"/>
      <c r="RF40" s="32"/>
      <c r="RG40" s="32"/>
      <c r="RH40" s="32"/>
      <c r="RI40" s="32"/>
      <c r="RJ40" s="32"/>
      <c r="RK40" s="32"/>
      <c r="RL40" s="32"/>
      <c r="RM40" s="32"/>
      <c r="RN40" s="32"/>
      <c r="RO40" s="32"/>
      <c r="RP40" s="32"/>
      <c r="RQ40" s="32"/>
      <c r="RR40" s="32"/>
      <c r="RS40" s="32"/>
      <c r="RT40" s="32"/>
      <c r="RU40" s="32"/>
      <c r="RV40" s="32"/>
      <c r="RW40" s="32"/>
      <c r="RX40" s="32"/>
      <c r="RY40" s="32"/>
      <c r="RZ40" s="32"/>
      <c r="SA40" s="32"/>
      <c r="SB40" s="32"/>
      <c r="SC40" s="32"/>
      <c r="SD40" s="32"/>
      <c r="SE40" s="32"/>
      <c r="SF40" s="32"/>
      <c r="SG40" s="32"/>
      <c r="SH40" s="32"/>
      <c r="SI40" s="32"/>
      <c r="SJ40" s="32"/>
      <c r="SK40" s="32"/>
      <c r="SL40" s="32"/>
      <c r="SM40" s="32"/>
      <c r="SN40" s="32"/>
      <c r="SO40" s="32"/>
      <c r="SP40" s="32"/>
      <c r="SQ40" s="32"/>
      <c r="SR40" s="32"/>
      <c r="SS40" s="32"/>
      <c r="ST40" s="32"/>
      <c r="SU40" s="32"/>
      <c r="SV40" s="32"/>
      <c r="SW40" s="32"/>
      <c r="SX40" s="32"/>
      <c r="SY40" s="32"/>
      <c r="SZ40" s="32"/>
      <c r="TA40" s="32"/>
      <c r="TB40" s="32"/>
      <c r="TC40" s="32"/>
      <c r="TD40" s="32"/>
      <c r="TE40" s="32"/>
      <c r="TF40" s="32"/>
      <c r="TG40" s="32"/>
      <c r="TH40" s="32"/>
      <c r="TI40" s="32"/>
      <c r="TJ40" s="32"/>
      <c r="TK40" s="32"/>
      <c r="TL40" s="32"/>
      <c r="TM40" s="32"/>
      <c r="TN40" s="32"/>
      <c r="TO40" s="32"/>
      <c r="TP40" s="32"/>
      <c r="TQ40" s="32"/>
      <c r="TR40" s="32"/>
      <c r="TS40" s="32"/>
      <c r="TT40" s="32"/>
      <c r="TU40" s="32"/>
      <c r="TV40" s="32"/>
      <c r="TW40" s="32"/>
      <c r="TX40" s="32"/>
      <c r="TY40" s="32"/>
      <c r="TZ40" s="32"/>
      <c r="UA40" s="32"/>
      <c r="UB40" s="32"/>
      <c r="UC40" s="32"/>
      <c r="UD40" s="32"/>
      <c r="UE40" s="32"/>
      <c r="UF40" s="32"/>
      <c r="UG40" s="32"/>
      <c r="UH40" s="32"/>
      <c r="UI40" s="32"/>
      <c r="UJ40" s="32"/>
      <c r="UK40" s="32"/>
      <c r="UL40" s="32"/>
      <c r="UM40" s="32"/>
      <c r="UN40" s="32"/>
      <c r="UO40" s="32"/>
      <c r="UP40" s="32"/>
      <c r="UQ40" s="32"/>
      <c r="UR40" s="32"/>
      <c r="US40" s="32"/>
      <c r="UT40" s="32"/>
      <c r="UU40" s="32"/>
      <c r="UV40" s="32"/>
      <c r="UW40" s="32"/>
      <c r="UX40" s="32"/>
      <c r="UY40" s="32"/>
      <c r="UZ40" s="32"/>
      <c r="VA40" s="32"/>
      <c r="VB40" s="32"/>
      <c r="VC40" s="32"/>
      <c r="VD40" s="32"/>
      <c r="VE40" s="32"/>
      <c r="VF40" s="32"/>
      <c r="VG40" s="32"/>
      <c r="VH40" s="32"/>
      <c r="VI40" s="32"/>
      <c r="VJ40" s="32"/>
      <c r="VK40" s="32"/>
      <c r="VL40" s="32"/>
      <c r="VM40" s="32"/>
      <c r="VN40" s="32"/>
      <c r="VO40" s="32"/>
      <c r="VP40" s="32"/>
      <c r="VQ40" s="32"/>
      <c r="VR40" s="32"/>
      <c r="VS40" s="32"/>
      <c r="VT40" s="32"/>
      <c r="VU40" s="32"/>
      <c r="VV40" s="32"/>
      <c r="VW40" s="32"/>
      <c r="VX40" s="32"/>
      <c r="VY40" s="32"/>
      <c r="VZ40" s="32"/>
      <c r="WA40" s="32"/>
      <c r="WB40" s="32"/>
      <c r="WC40" s="32"/>
      <c r="WD40" s="32"/>
      <c r="WE40" s="32"/>
      <c r="WF40" s="32"/>
      <c r="WG40" s="32"/>
      <c r="WH40" s="32"/>
      <c r="WI40" s="32"/>
      <c r="WJ40" s="32"/>
      <c r="WK40" s="32"/>
      <c r="WL40" s="32"/>
      <c r="WM40" s="32"/>
      <c r="WN40" s="32"/>
      <c r="WO40" s="32"/>
      <c r="WP40" s="32"/>
      <c r="WQ40" s="32"/>
      <c r="WR40" s="32"/>
      <c r="WS40" s="32"/>
      <c r="WT40" s="32"/>
      <c r="WU40" s="32"/>
      <c r="WV40" s="32"/>
      <c r="WW40" s="32"/>
      <c r="WX40" s="32"/>
      <c r="WY40" s="32"/>
      <c r="WZ40" s="32"/>
      <c r="XA40" s="32"/>
      <c r="XB40" s="32"/>
      <c r="XC40" s="32"/>
      <c r="XD40" s="32"/>
      <c r="XE40" s="32"/>
      <c r="XF40" s="32"/>
      <c r="XG40" s="32"/>
      <c r="XH40" s="32"/>
      <c r="XI40" s="32"/>
      <c r="XJ40" s="32"/>
      <c r="XK40" s="32"/>
      <c r="XL40" s="32"/>
      <c r="XM40" s="32"/>
      <c r="XN40" s="32"/>
      <c r="XO40" s="32"/>
      <c r="XP40" s="32"/>
      <c r="XQ40" s="32"/>
      <c r="XR40" s="32"/>
      <c r="XS40" s="32"/>
      <c r="XT40" s="32"/>
      <c r="XU40" s="32"/>
      <c r="XV40" s="32"/>
      <c r="XW40" s="32"/>
      <c r="XX40" s="32"/>
      <c r="XY40" s="32"/>
      <c r="XZ40" s="32"/>
      <c r="YA40" s="32"/>
      <c r="YB40" s="32"/>
      <c r="YC40" s="32"/>
      <c r="YD40" s="32"/>
      <c r="YE40" s="32"/>
      <c r="YF40" s="32"/>
      <c r="YG40" s="32"/>
      <c r="YH40" s="32"/>
      <c r="YI40" s="32"/>
      <c r="YJ40" s="32"/>
      <c r="YK40" s="32"/>
      <c r="YL40" s="32"/>
      <c r="YM40" s="32"/>
      <c r="YN40" s="32"/>
      <c r="YO40" s="32"/>
      <c r="YP40" s="32"/>
      <c r="YQ40" s="32"/>
      <c r="YR40" s="32"/>
      <c r="YS40" s="32"/>
      <c r="YT40" s="32"/>
      <c r="YU40" s="32"/>
      <c r="YV40" s="32"/>
      <c r="YW40" s="32"/>
      <c r="YX40" s="32"/>
      <c r="YY40" s="32"/>
      <c r="YZ40" s="32"/>
      <c r="ZA40" s="32"/>
      <c r="ZB40" s="32"/>
      <c r="ZC40" s="32"/>
      <c r="ZD40" s="32"/>
      <c r="ZE40" s="32"/>
      <c r="ZF40" s="32"/>
      <c r="ZG40" s="32"/>
      <c r="ZH40" s="32"/>
      <c r="ZI40" s="32"/>
      <c r="ZJ40" s="32"/>
      <c r="ZK40" s="32"/>
      <c r="ZL40" s="32"/>
      <c r="ZM40" s="32"/>
      <c r="ZN40" s="32"/>
      <c r="ZO40" s="32"/>
      <c r="ZP40" s="32"/>
      <c r="ZQ40" s="32"/>
      <c r="ZR40" s="32"/>
      <c r="ZS40" s="32"/>
      <c r="ZT40" s="32"/>
      <c r="ZU40" s="32"/>
      <c r="ZV40" s="32"/>
      <c r="ZW40" s="32"/>
      <c r="ZX40" s="32"/>
      <c r="ZY40" s="32"/>
      <c r="ZZ40" s="32"/>
      <c r="AAA40" s="32"/>
      <c r="AAB40" s="32"/>
      <c r="AAC40" s="32"/>
      <c r="AAD40" s="32"/>
      <c r="AAE40" s="32"/>
      <c r="AAF40" s="32"/>
      <c r="AAG40" s="32"/>
      <c r="AAH40" s="32"/>
      <c r="AAI40" s="32"/>
      <c r="AAJ40" s="32"/>
      <c r="AAK40" s="32"/>
      <c r="AAL40" s="32"/>
      <c r="AAM40" s="32"/>
      <c r="AAN40" s="32"/>
      <c r="AAO40" s="32"/>
      <c r="AAP40" s="32"/>
      <c r="AAQ40" s="32"/>
      <c r="AAR40" s="32"/>
      <c r="AAS40" s="32"/>
      <c r="AAT40" s="32"/>
      <c r="AAU40" s="32"/>
      <c r="AAV40" s="32"/>
      <c r="AAW40" s="32"/>
      <c r="AAX40" s="32"/>
      <c r="AAY40" s="32"/>
      <c r="AAZ40" s="32"/>
      <c r="ABA40" s="32"/>
      <c r="ABB40" s="32"/>
    </row>
    <row r="41" spans="1:730" s="33" customFormat="1" x14ac:dyDescent="0.2">
      <c r="A41" s="1015"/>
      <c r="B41" s="5">
        <f t="shared" si="5"/>
        <v>2028</v>
      </c>
      <c r="C41" s="76"/>
      <c r="D41" s="76"/>
      <c r="E41" s="76"/>
      <c r="F41" s="73">
        <f>+IF($P$4="ex-ante",IF(F$34&lt;=($O$4-2),IF($B41&lt;=($O$4),T4B!J40,0),0),IF($P$4="ex-post",IF(F$34&lt;=($O$4-1),IF($B41&lt;=($O$4+1),T4B!J40,0),0),0))</f>
        <v>0</v>
      </c>
      <c r="G41" s="73">
        <f>+IF($P$4="ex-ante",IF(G$34&lt;=($O$4-2),IF($B41&lt;=($O$4),T4B!K40,0),0),IF($P$4="ex-post",IF(G$34&lt;=($O$4-1),IF($B41&lt;=($O$4+1),T4B!K40,0),0),0))</f>
        <v>0</v>
      </c>
      <c r="H41" s="70"/>
      <c r="I41" s="74"/>
      <c r="J41" s="70"/>
      <c r="K41" s="71">
        <f t="shared" si="6"/>
        <v>0</v>
      </c>
      <c r="L41" s="70"/>
      <c r="M41" s="85">
        <f t="shared" si="7"/>
        <v>0</v>
      </c>
      <c r="N41" s="64"/>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c r="ED41" s="32"/>
      <c r="EE41" s="32"/>
      <c r="EF41" s="32"/>
      <c r="EG41" s="32"/>
      <c r="EH41" s="32"/>
      <c r="EI41" s="32"/>
      <c r="EJ41" s="32"/>
      <c r="EK41" s="32"/>
      <c r="EL41" s="32"/>
      <c r="EM41" s="32"/>
      <c r="EN41" s="32"/>
      <c r="EO41" s="32"/>
      <c r="EP41" s="32"/>
      <c r="EQ41" s="32"/>
      <c r="ER41" s="32"/>
      <c r="ES41" s="32"/>
      <c r="ET41" s="32"/>
      <c r="EU41" s="32"/>
      <c r="EV41" s="32"/>
      <c r="EW41" s="32"/>
      <c r="EX41" s="32"/>
      <c r="EY41" s="32"/>
      <c r="EZ41" s="32"/>
      <c r="FA41" s="32"/>
      <c r="FB41" s="32"/>
      <c r="FC41" s="32"/>
      <c r="FD41" s="32"/>
      <c r="FE41" s="32"/>
      <c r="FF41" s="32"/>
      <c r="FG41" s="32"/>
      <c r="FH41" s="32"/>
      <c r="FI41" s="32"/>
      <c r="FJ41" s="32"/>
      <c r="FK41" s="32"/>
      <c r="FL41" s="32"/>
      <c r="FM41" s="32"/>
      <c r="FN41" s="32"/>
      <c r="FO41" s="32"/>
      <c r="FP41" s="32"/>
      <c r="FQ41" s="32"/>
      <c r="FR41" s="32"/>
      <c r="FS41" s="32"/>
      <c r="FT41" s="32"/>
      <c r="FU41" s="32"/>
      <c r="FV41" s="32"/>
      <c r="FW41" s="32"/>
      <c r="FX41" s="32"/>
      <c r="FY41" s="32"/>
      <c r="FZ41" s="32"/>
      <c r="GA41" s="32"/>
      <c r="GB41" s="32"/>
      <c r="GC41" s="32"/>
      <c r="GD41" s="32"/>
      <c r="GE41" s="32"/>
      <c r="GF41" s="32"/>
      <c r="GG41" s="32"/>
      <c r="GH41" s="32"/>
      <c r="GI41" s="32"/>
      <c r="GJ41" s="32"/>
      <c r="GK41" s="32"/>
      <c r="GL41" s="32"/>
      <c r="GM41" s="32"/>
      <c r="GN41" s="32"/>
      <c r="GO41" s="32"/>
      <c r="GP41" s="32"/>
      <c r="GQ41" s="32"/>
      <c r="GR41" s="32"/>
      <c r="GS41" s="32"/>
      <c r="GT41" s="32"/>
      <c r="GU41" s="32"/>
      <c r="GV41" s="32"/>
      <c r="GW41" s="32"/>
      <c r="GX41" s="32"/>
      <c r="GY41" s="32"/>
      <c r="GZ41" s="32"/>
      <c r="HA41" s="32"/>
      <c r="HB41" s="32"/>
      <c r="HC41" s="32"/>
      <c r="HD41" s="32"/>
      <c r="HE41" s="32"/>
      <c r="HF41" s="32"/>
      <c r="HG41" s="32"/>
      <c r="HH41" s="32"/>
      <c r="HI41" s="32"/>
      <c r="HJ41" s="32"/>
      <c r="HK41" s="32"/>
      <c r="HL41" s="32"/>
      <c r="HM41" s="32"/>
      <c r="HN41" s="32"/>
      <c r="HO41" s="32"/>
      <c r="HP41" s="32"/>
      <c r="HQ41" s="32"/>
      <c r="HR41" s="32"/>
      <c r="HS41" s="32"/>
      <c r="HT41" s="32"/>
      <c r="HU41" s="32"/>
      <c r="HV41" s="32"/>
      <c r="HW41" s="32"/>
      <c r="HX41" s="32"/>
      <c r="HY41" s="32"/>
      <c r="HZ41" s="32"/>
      <c r="IA41" s="32"/>
      <c r="IB41" s="32"/>
      <c r="IC41" s="32"/>
      <c r="ID41" s="32"/>
      <c r="IE41" s="32"/>
      <c r="IF41" s="32"/>
      <c r="IG41" s="32"/>
      <c r="IH41" s="32"/>
      <c r="II41" s="32"/>
      <c r="IJ41" s="32"/>
      <c r="IK41" s="32"/>
      <c r="IL41" s="32"/>
      <c r="IM41" s="32"/>
      <c r="IN41" s="32"/>
      <c r="IO41" s="32"/>
      <c r="IP41" s="32"/>
      <c r="IQ41" s="32"/>
      <c r="IR41" s="32"/>
      <c r="IS41" s="32"/>
      <c r="IT41" s="32"/>
      <c r="IU41" s="32"/>
      <c r="IV41" s="32"/>
      <c r="IW41" s="32"/>
      <c r="IX41" s="32"/>
      <c r="IY41" s="32"/>
      <c r="IZ41" s="32"/>
      <c r="JA41" s="32"/>
      <c r="JB41" s="32"/>
      <c r="JC41" s="32"/>
      <c r="JD41" s="32"/>
      <c r="JE41" s="32"/>
      <c r="JF41" s="32"/>
      <c r="JG41" s="32"/>
      <c r="JH41" s="32"/>
      <c r="JI41" s="32"/>
      <c r="JJ41" s="32"/>
      <c r="JK41" s="32"/>
      <c r="JL41" s="32"/>
      <c r="JM41" s="32"/>
      <c r="JN41" s="32"/>
      <c r="JO41" s="32"/>
      <c r="JP41" s="32"/>
      <c r="JQ41" s="32"/>
      <c r="JR41" s="32"/>
      <c r="JS41" s="32"/>
      <c r="JT41" s="32"/>
      <c r="JU41" s="32"/>
      <c r="JV41" s="32"/>
      <c r="JW41" s="32"/>
      <c r="JX41" s="32"/>
      <c r="JY41" s="32"/>
      <c r="JZ41" s="32"/>
      <c r="KA41" s="32"/>
      <c r="KB41" s="32"/>
      <c r="KC41" s="32"/>
      <c r="KD41" s="32"/>
      <c r="KE41" s="32"/>
      <c r="KF41" s="32"/>
      <c r="KG41" s="32"/>
      <c r="KH41" s="32"/>
      <c r="KI41" s="32"/>
      <c r="KJ41" s="32"/>
      <c r="KK41" s="32"/>
      <c r="KL41" s="32"/>
      <c r="KM41" s="32"/>
      <c r="KN41" s="32"/>
      <c r="KO41" s="32"/>
      <c r="KP41" s="32"/>
      <c r="KQ41" s="32"/>
      <c r="KR41" s="32"/>
      <c r="KS41" s="32"/>
      <c r="KT41" s="32"/>
      <c r="KU41" s="32"/>
      <c r="KV41" s="32"/>
      <c r="KW41" s="32"/>
      <c r="KX41" s="32"/>
      <c r="KY41" s="32"/>
      <c r="KZ41" s="32"/>
      <c r="LA41" s="32"/>
      <c r="LB41" s="32"/>
      <c r="LC41" s="32"/>
      <c r="LD41" s="32"/>
      <c r="LE41" s="32"/>
      <c r="LF41" s="32"/>
      <c r="LG41" s="32"/>
      <c r="LH41" s="32"/>
      <c r="LI41" s="32"/>
      <c r="LJ41" s="32"/>
      <c r="LK41" s="32"/>
      <c r="LL41" s="32"/>
      <c r="LM41" s="32"/>
      <c r="LN41" s="32"/>
      <c r="LO41" s="32"/>
      <c r="LP41" s="32"/>
      <c r="LQ41" s="32"/>
      <c r="LR41" s="32"/>
      <c r="LS41" s="32"/>
      <c r="LT41" s="32"/>
      <c r="LU41" s="32"/>
      <c r="LV41" s="32"/>
      <c r="LW41" s="32"/>
      <c r="LX41" s="32"/>
      <c r="LY41" s="32"/>
      <c r="LZ41" s="32"/>
      <c r="MA41" s="32"/>
      <c r="MB41" s="32"/>
      <c r="MC41" s="32"/>
      <c r="MD41" s="32"/>
      <c r="ME41" s="32"/>
      <c r="MF41" s="32"/>
      <c r="MG41" s="32"/>
      <c r="MH41" s="32"/>
      <c r="MI41" s="32"/>
      <c r="MJ41" s="32"/>
      <c r="MK41" s="32"/>
      <c r="ML41" s="32"/>
      <c r="MM41" s="32"/>
      <c r="MN41" s="32"/>
      <c r="MO41" s="32"/>
      <c r="MP41" s="32"/>
      <c r="MQ41" s="32"/>
      <c r="MR41" s="32"/>
      <c r="MS41" s="32"/>
      <c r="MT41" s="32"/>
      <c r="MU41" s="32"/>
      <c r="MV41" s="32"/>
      <c r="MW41" s="32"/>
      <c r="MX41" s="32"/>
      <c r="MY41" s="32"/>
      <c r="MZ41" s="32"/>
      <c r="NA41" s="32"/>
      <c r="NB41" s="32"/>
      <c r="NC41" s="32"/>
      <c r="ND41" s="32"/>
      <c r="NE41" s="32"/>
      <c r="NF41" s="32"/>
      <c r="NG41" s="32"/>
      <c r="NH41" s="32"/>
      <c r="NI41" s="32"/>
      <c r="NJ41" s="32"/>
      <c r="NK41" s="32"/>
      <c r="NL41" s="32"/>
      <c r="NM41" s="32"/>
      <c r="NN41" s="32"/>
      <c r="NO41" s="32"/>
      <c r="NP41" s="32"/>
      <c r="NQ41" s="32"/>
      <c r="NR41" s="32"/>
      <c r="NS41" s="32"/>
      <c r="NT41" s="32"/>
      <c r="NU41" s="32"/>
      <c r="NV41" s="32"/>
      <c r="NW41" s="32"/>
      <c r="NX41" s="32"/>
      <c r="NY41" s="32"/>
      <c r="NZ41" s="32"/>
      <c r="OA41" s="32"/>
      <c r="OB41" s="32"/>
      <c r="OC41" s="32"/>
      <c r="OD41" s="32"/>
      <c r="OE41" s="32"/>
      <c r="OF41" s="32"/>
      <c r="OG41" s="32"/>
      <c r="OH41" s="32"/>
      <c r="OI41" s="32"/>
      <c r="OJ41" s="32"/>
      <c r="OK41" s="32"/>
      <c r="OL41" s="32"/>
      <c r="OM41" s="32"/>
      <c r="ON41" s="32"/>
      <c r="OO41" s="32"/>
      <c r="OP41" s="32"/>
      <c r="OQ41" s="32"/>
      <c r="OR41" s="32"/>
      <c r="OS41" s="32"/>
      <c r="OT41" s="32"/>
      <c r="OU41" s="32"/>
      <c r="OV41" s="32"/>
      <c r="OW41" s="32"/>
      <c r="OX41" s="32"/>
      <c r="OY41" s="32"/>
      <c r="OZ41" s="32"/>
      <c r="PA41" s="32"/>
      <c r="PB41" s="32"/>
      <c r="PC41" s="32"/>
      <c r="PD41" s="32"/>
      <c r="PE41" s="32"/>
      <c r="PF41" s="32"/>
      <c r="PG41" s="32"/>
      <c r="PH41" s="32"/>
      <c r="PI41" s="32"/>
      <c r="PJ41" s="32"/>
      <c r="PK41" s="32"/>
      <c r="PL41" s="32"/>
      <c r="PM41" s="32"/>
      <c r="PN41" s="32"/>
      <c r="PO41" s="32"/>
      <c r="PP41" s="32"/>
      <c r="PQ41" s="32"/>
      <c r="PR41" s="32"/>
      <c r="PS41" s="32"/>
      <c r="PT41" s="32"/>
      <c r="PU41" s="32"/>
      <c r="PV41" s="32"/>
      <c r="PW41" s="32"/>
      <c r="PX41" s="32"/>
      <c r="PY41" s="32"/>
      <c r="PZ41" s="32"/>
      <c r="QA41" s="32"/>
      <c r="QB41" s="32"/>
      <c r="QC41" s="32"/>
      <c r="QD41" s="32"/>
      <c r="QE41" s="32"/>
      <c r="QF41" s="32"/>
      <c r="QG41" s="32"/>
      <c r="QH41" s="32"/>
      <c r="QI41" s="32"/>
      <c r="QJ41" s="32"/>
      <c r="QK41" s="32"/>
      <c r="QL41" s="32"/>
      <c r="QM41" s="32"/>
      <c r="QN41" s="32"/>
      <c r="QO41" s="32"/>
      <c r="QP41" s="32"/>
      <c r="QQ41" s="32"/>
      <c r="QR41" s="32"/>
      <c r="QS41" s="32"/>
      <c r="QT41" s="32"/>
      <c r="QU41" s="32"/>
      <c r="QV41" s="32"/>
      <c r="QW41" s="32"/>
      <c r="QX41" s="32"/>
      <c r="QY41" s="32"/>
      <c r="QZ41" s="32"/>
      <c r="RA41" s="32"/>
      <c r="RB41" s="32"/>
      <c r="RC41" s="32"/>
      <c r="RD41" s="32"/>
      <c r="RE41" s="32"/>
      <c r="RF41" s="32"/>
      <c r="RG41" s="32"/>
      <c r="RH41" s="32"/>
      <c r="RI41" s="32"/>
      <c r="RJ41" s="32"/>
      <c r="RK41" s="32"/>
      <c r="RL41" s="32"/>
      <c r="RM41" s="32"/>
      <c r="RN41" s="32"/>
      <c r="RO41" s="32"/>
      <c r="RP41" s="32"/>
      <c r="RQ41" s="32"/>
      <c r="RR41" s="32"/>
      <c r="RS41" s="32"/>
      <c r="RT41" s="32"/>
      <c r="RU41" s="32"/>
      <c r="RV41" s="32"/>
      <c r="RW41" s="32"/>
      <c r="RX41" s="32"/>
      <c r="RY41" s="32"/>
      <c r="RZ41" s="32"/>
      <c r="SA41" s="32"/>
      <c r="SB41" s="32"/>
      <c r="SC41" s="32"/>
      <c r="SD41" s="32"/>
      <c r="SE41" s="32"/>
      <c r="SF41" s="32"/>
      <c r="SG41" s="32"/>
      <c r="SH41" s="32"/>
      <c r="SI41" s="32"/>
      <c r="SJ41" s="32"/>
      <c r="SK41" s="32"/>
      <c r="SL41" s="32"/>
      <c r="SM41" s="32"/>
      <c r="SN41" s="32"/>
      <c r="SO41" s="32"/>
      <c r="SP41" s="32"/>
      <c r="SQ41" s="32"/>
      <c r="SR41" s="32"/>
      <c r="SS41" s="32"/>
      <c r="ST41" s="32"/>
      <c r="SU41" s="32"/>
      <c r="SV41" s="32"/>
      <c r="SW41" s="32"/>
      <c r="SX41" s="32"/>
      <c r="SY41" s="32"/>
      <c r="SZ41" s="32"/>
      <c r="TA41" s="32"/>
      <c r="TB41" s="32"/>
      <c r="TC41" s="32"/>
      <c r="TD41" s="32"/>
      <c r="TE41" s="32"/>
      <c r="TF41" s="32"/>
      <c r="TG41" s="32"/>
      <c r="TH41" s="32"/>
      <c r="TI41" s="32"/>
      <c r="TJ41" s="32"/>
      <c r="TK41" s="32"/>
      <c r="TL41" s="32"/>
      <c r="TM41" s="32"/>
      <c r="TN41" s="32"/>
      <c r="TO41" s="32"/>
      <c r="TP41" s="32"/>
      <c r="TQ41" s="32"/>
      <c r="TR41" s="32"/>
      <c r="TS41" s="32"/>
      <c r="TT41" s="32"/>
      <c r="TU41" s="32"/>
      <c r="TV41" s="32"/>
      <c r="TW41" s="32"/>
      <c r="TX41" s="32"/>
      <c r="TY41" s="32"/>
      <c r="TZ41" s="32"/>
      <c r="UA41" s="32"/>
      <c r="UB41" s="32"/>
      <c r="UC41" s="32"/>
      <c r="UD41" s="32"/>
      <c r="UE41" s="32"/>
      <c r="UF41" s="32"/>
      <c r="UG41" s="32"/>
      <c r="UH41" s="32"/>
      <c r="UI41" s="32"/>
      <c r="UJ41" s="32"/>
      <c r="UK41" s="32"/>
      <c r="UL41" s="32"/>
      <c r="UM41" s="32"/>
      <c r="UN41" s="32"/>
      <c r="UO41" s="32"/>
      <c r="UP41" s="32"/>
      <c r="UQ41" s="32"/>
      <c r="UR41" s="32"/>
      <c r="US41" s="32"/>
      <c r="UT41" s="32"/>
      <c r="UU41" s="32"/>
      <c r="UV41" s="32"/>
      <c r="UW41" s="32"/>
      <c r="UX41" s="32"/>
      <c r="UY41" s="32"/>
      <c r="UZ41" s="32"/>
      <c r="VA41" s="32"/>
      <c r="VB41" s="32"/>
      <c r="VC41" s="32"/>
      <c r="VD41" s="32"/>
      <c r="VE41" s="32"/>
      <c r="VF41" s="32"/>
      <c r="VG41" s="32"/>
      <c r="VH41" s="32"/>
      <c r="VI41" s="32"/>
      <c r="VJ41" s="32"/>
      <c r="VK41" s="32"/>
      <c r="VL41" s="32"/>
      <c r="VM41" s="32"/>
      <c r="VN41" s="32"/>
      <c r="VO41" s="32"/>
      <c r="VP41" s="32"/>
      <c r="VQ41" s="32"/>
      <c r="VR41" s="32"/>
      <c r="VS41" s="32"/>
      <c r="VT41" s="32"/>
      <c r="VU41" s="32"/>
      <c r="VV41" s="32"/>
      <c r="VW41" s="32"/>
      <c r="VX41" s="32"/>
      <c r="VY41" s="32"/>
      <c r="VZ41" s="32"/>
      <c r="WA41" s="32"/>
      <c r="WB41" s="32"/>
      <c r="WC41" s="32"/>
      <c r="WD41" s="32"/>
      <c r="WE41" s="32"/>
      <c r="WF41" s="32"/>
      <c r="WG41" s="32"/>
      <c r="WH41" s="32"/>
      <c r="WI41" s="32"/>
      <c r="WJ41" s="32"/>
      <c r="WK41" s="32"/>
      <c r="WL41" s="32"/>
      <c r="WM41" s="32"/>
      <c r="WN41" s="32"/>
      <c r="WO41" s="32"/>
      <c r="WP41" s="32"/>
      <c r="WQ41" s="32"/>
      <c r="WR41" s="32"/>
      <c r="WS41" s="32"/>
      <c r="WT41" s="32"/>
      <c r="WU41" s="32"/>
      <c r="WV41" s="32"/>
      <c r="WW41" s="32"/>
      <c r="WX41" s="32"/>
      <c r="WY41" s="32"/>
      <c r="WZ41" s="32"/>
      <c r="XA41" s="32"/>
      <c r="XB41" s="32"/>
      <c r="XC41" s="32"/>
      <c r="XD41" s="32"/>
      <c r="XE41" s="32"/>
      <c r="XF41" s="32"/>
      <c r="XG41" s="32"/>
      <c r="XH41" s="32"/>
      <c r="XI41" s="32"/>
      <c r="XJ41" s="32"/>
      <c r="XK41" s="32"/>
      <c r="XL41" s="32"/>
      <c r="XM41" s="32"/>
      <c r="XN41" s="32"/>
      <c r="XO41" s="32"/>
      <c r="XP41" s="32"/>
      <c r="XQ41" s="32"/>
      <c r="XR41" s="32"/>
      <c r="XS41" s="32"/>
      <c r="XT41" s="32"/>
      <c r="XU41" s="32"/>
      <c r="XV41" s="32"/>
      <c r="XW41" s="32"/>
      <c r="XX41" s="32"/>
      <c r="XY41" s="32"/>
      <c r="XZ41" s="32"/>
      <c r="YA41" s="32"/>
      <c r="YB41" s="32"/>
      <c r="YC41" s="32"/>
      <c r="YD41" s="32"/>
      <c r="YE41" s="32"/>
      <c r="YF41" s="32"/>
      <c r="YG41" s="32"/>
      <c r="YH41" s="32"/>
      <c r="YI41" s="32"/>
      <c r="YJ41" s="32"/>
      <c r="YK41" s="32"/>
      <c r="YL41" s="32"/>
      <c r="YM41" s="32"/>
      <c r="YN41" s="32"/>
      <c r="YO41" s="32"/>
      <c r="YP41" s="32"/>
      <c r="YQ41" s="32"/>
      <c r="YR41" s="32"/>
      <c r="YS41" s="32"/>
      <c r="YT41" s="32"/>
      <c r="YU41" s="32"/>
      <c r="YV41" s="32"/>
      <c r="YW41" s="32"/>
      <c r="YX41" s="32"/>
      <c r="YY41" s="32"/>
      <c r="YZ41" s="32"/>
      <c r="ZA41" s="32"/>
      <c r="ZB41" s="32"/>
      <c r="ZC41" s="32"/>
      <c r="ZD41" s="32"/>
      <c r="ZE41" s="32"/>
      <c r="ZF41" s="32"/>
      <c r="ZG41" s="32"/>
      <c r="ZH41" s="32"/>
      <c r="ZI41" s="32"/>
      <c r="ZJ41" s="32"/>
      <c r="ZK41" s="32"/>
      <c r="ZL41" s="32"/>
      <c r="ZM41" s="32"/>
      <c r="ZN41" s="32"/>
      <c r="ZO41" s="32"/>
      <c r="ZP41" s="32"/>
      <c r="ZQ41" s="32"/>
      <c r="ZR41" s="32"/>
      <c r="ZS41" s="32"/>
      <c r="ZT41" s="32"/>
      <c r="ZU41" s="32"/>
      <c r="ZV41" s="32"/>
      <c r="ZW41" s="32"/>
      <c r="ZX41" s="32"/>
      <c r="ZY41" s="32"/>
      <c r="ZZ41" s="32"/>
      <c r="AAA41" s="32"/>
      <c r="AAB41" s="32"/>
      <c r="AAC41" s="32"/>
      <c r="AAD41" s="32"/>
      <c r="AAE41" s="32"/>
      <c r="AAF41" s="32"/>
      <c r="AAG41" s="32"/>
      <c r="AAH41" s="32"/>
      <c r="AAI41" s="32"/>
      <c r="AAJ41" s="32"/>
      <c r="AAK41" s="32"/>
      <c r="AAL41" s="32"/>
      <c r="AAM41" s="32"/>
      <c r="AAN41" s="32"/>
      <c r="AAO41" s="32"/>
      <c r="AAP41" s="32"/>
      <c r="AAQ41" s="32"/>
      <c r="AAR41" s="32"/>
      <c r="AAS41" s="32"/>
      <c r="AAT41" s="32"/>
      <c r="AAU41" s="32"/>
      <c r="AAV41" s="32"/>
      <c r="AAW41" s="32"/>
      <c r="AAX41" s="32"/>
      <c r="AAY41" s="32"/>
      <c r="AAZ41" s="32"/>
      <c r="ABA41" s="32"/>
      <c r="ABB41" s="32"/>
    </row>
    <row r="42" spans="1:730" s="81" customFormat="1" ht="15.75" x14ac:dyDescent="0.2">
      <c r="A42" s="1016"/>
      <c r="B42" s="942" t="s">
        <v>22</v>
      </c>
      <c r="C42" s="615">
        <f t="shared" ref="C42:I42" si="8">SUM(C35:C41)</f>
        <v>0</v>
      </c>
      <c r="D42" s="615">
        <f t="shared" si="8"/>
        <v>0</v>
      </c>
      <c r="E42" s="615">
        <f t="shared" si="8"/>
        <v>0</v>
      </c>
      <c r="F42" s="615">
        <f t="shared" si="8"/>
        <v>0</v>
      </c>
      <c r="G42" s="615">
        <f t="shared" si="8"/>
        <v>0</v>
      </c>
      <c r="H42" s="615">
        <f t="shared" si="8"/>
        <v>0</v>
      </c>
      <c r="I42" s="615">
        <f t="shared" si="8"/>
        <v>0</v>
      </c>
      <c r="J42" s="70"/>
      <c r="K42" s="79">
        <f>SUM(K35:K41)</f>
        <v>0</v>
      </c>
      <c r="L42" s="78"/>
      <c r="M42" s="79">
        <f>SUM(M35:M41)</f>
        <v>0</v>
      </c>
      <c r="N42" s="80"/>
      <c r="O42" s="63"/>
      <c r="P42" s="63"/>
      <c r="Q42" s="63"/>
      <c r="R42" s="80"/>
      <c r="S42" s="80"/>
      <c r="T42" s="80"/>
      <c r="U42" s="80"/>
      <c r="V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0"/>
      <c r="BM42" s="80"/>
      <c r="BN42" s="80"/>
      <c r="BO42" s="80"/>
      <c r="BP42" s="80"/>
      <c r="BQ42" s="80"/>
      <c r="BR42" s="80"/>
      <c r="BS42" s="80"/>
      <c r="BT42" s="80"/>
      <c r="BU42" s="80"/>
      <c r="BV42" s="80"/>
      <c r="BW42" s="80"/>
      <c r="BX42" s="80"/>
      <c r="BY42" s="80"/>
      <c r="BZ42" s="80"/>
      <c r="CA42" s="80"/>
      <c r="CB42" s="80"/>
      <c r="CC42" s="80"/>
      <c r="CD42" s="80"/>
      <c r="CE42" s="80"/>
      <c r="CF42" s="80"/>
      <c r="CG42" s="80"/>
      <c r="CH42" s="80"/>
      <c r="CI42" s="80"/>
      <c r="CJ42" s="80"/>
      <c r="CK42" s="80"/>
      <c r="CL42" s="80"/>
      <c r="CM42" s="80"/>
      <c r="CN42" s="80"/>
      <c r="CO42" s="80"/>
      <c r="CP42" s="80"/>
      <c r="CQ42" s="80"/>
      <c r="CR42" s="80"/>
      <c r="CS42" s="80"/>
      <c r="CT42" s="80"/>
      <c r="CU42" s="80"/>
      <c r="CV42" s="80"/>
      <c r="CW42" s="80"/>
      <c r="CX42" s="80"/>
      <c r="CY42" s="80"/>
      <c r="CZ42" s="80"/>
      <c r="DA42" s="80"/>
      <c r="DB42" s="80"/>
      <c r="DC42" s="80"/>
      <c r="DD42" s="80"/>
      <c r="DE42" s="80"/>
      <c r="DF42" s="80"/>
      <c r="DG42" s="80"/>
      <c r="DH42" s="80"/>
      <c r="DI42" s="80"/>
      <c r="DJ42" s="80"/>
      <c r="DK42" s="80"/>
      <c r="DL42" s="80"/>
      <c r="DM42" s="80"/>
      <c r="DN42" s="80"/>
      <c r="DO42" s="80"/>
      <c r="DP42" s="80"/>
      <c r="DQ42" s="80"/>
      <c r="DR42" s="80"/>
      <c r="DS42" s="80"/>
      <c r="DT42" s="80"/>
      <c r="DU42" s="80"/>
      <c r="DV42" s="80"/>
      <c r="DW42" s="80"/>
      <c r="DX42" s="80"/>
      <c r="DY42" s="80"/>
      <c r="DZ42" s="80"/>
      <c r="EA42" s="80"/>
      <c r="EB42" s="80"/>
      <c r="EC42" s="80"/>
      <c r="ED42" s="80"/>
      <c r="EE42" s="80"/>
      <c r="EF42" s="80"/>
      <c r="EG42" s="80"/>
      <c r="EH42" s="80"/>
      <c r="EI42" s="80"/>
      <c r="EJ42" s="80"/>
      <c r="EK42" s="80"/>
      <c r="EL42" s="80"/>
      <c r="EM42" s="80"/>
      <c r="EN42" s="80"/>
      <c r="EO42" s="80"/>
      <c r="EP42" s="80"/>
      <c r="EQ42" s="80"/>
      <c r="ER42" s="80"/>
      <c r="ES42" s="80"/>
      <c r="ET42" s="80"/>
      <c r="EU42" s="80"/>
      <c r="EV42" s="80"/>
      <c r="EW42" s="80"/>
      <c r="EX42" s="80"/>
      <c r="EY42" s="80"/>
      <c r="EZ42" s="80"/>
      <c r="FA42" s="80"/>
      <c r="FB42" s="80"/>
      <c r="FC42" s="80"/>
      <c r="FD42" s="80"/>
      <c r="FE42" s="80"/>
      <c r="FF42" s="80"/>
      <c r="FG42" s="80"/>
      <c r="FH42" s="80"/>
      <c r="FI42" s="80"/>
      <c r="FJ42" s="80"/>
      <c r="FK42" s="80"/>
      <c r="FL42" s="80"/>
      <c r="FM42" s="80"/>
      <c r="FN42" s="80"/>
      <c r="FO42" s="80"/>
      <c r="FP42" s="80"/>
      <c r="FQ42" s="80"/>
      <c r="FR42" s="80"/>
      <c r="FS42" s="80"/>
      <c r="FT42" s="80"/>
      <c r="FU42" s="80"/>
      <c r="FV42" s="80"/>
      <c r="FW42" s="80"/>
      <c r="FX42" s="80"/>
      <c r="FY42" s="80"/>
      <c r="FZ42" s="80"/>
      <c r="GA42" s="80"/>
      <c r="GB42" s="80"/>
      <c r="GC42" s="80"/>
      <c r="GD42" s="80"/>
      <c r="GE42" s="80"/>
      <c r="GF42" s="80"/>
      <c r="GG42" s="80"/>
      <c r="GH42" s="80"/>
      <c r="GI42" s="80"/>
      <c r="GJ42" s="80"/>
      <c r="GK42" s="80"/>
      <c r="GL42" s="80"/>
      <c r="GM42" s="80"/>
      <c r="GN42" s="80"/>
      <c r="GO42" s="80"/>
      <c r="GP42" s="80"/>
      <c r="GQ42" s="80"/>
      <c r="GR42" s="80"/>
      <c r="GS42" s="80"/>
      <c r="GT42" s="80"/>
      <c r="GU42" s="80"/>
      <c r="GV42" s="80"/>
      <c r="GW42" s="80"/>
      <c r="GX42" s="80"/>
      <c r="GY42" s="80"/>
      <c r="GZ42" s="80"/>
      <c r="HA42" s="80"/>
      <c r="HB42" s="80"/>
      <c r="HC42" s="80"/>
      <c r="HD42" s="80"/>
      <c r="HE42" s="80"/>
      <c r="HF42" s="80"/>
      <c r="HG42" s="80"/>
      <c r="HH42" s="80"/>
      <c r="HI42" s="80"/>
      <c r="HJ42" s="80"/>
      <c r="HK42" s="80"/>
      <c r="HL42" s="80"/>
      <c r="HM42" s="80"/>
      <c r="HN42" s="80"/>
      <c r="HO42" s="80"/>
      <c r="HP42" s="80"/>
      <c r="HQ42" s="80"/>
      <c r="HR42" s="80"/>
      <c r="HS42" s="80"/>
      <c r="HT42" s="80"/>
      <c r="HU42" s="80"/>
      <c r="HV42" s="80"/>
      <c r="HW42" s="80"/>
      <c r="HX42" s="80"/>
      <c r="HY42" s="80"/>
      <c r="HZ42" s="80"/>
      <c r="IA42" s="80"/>
      <c r="IB42" s="80"/>
      <c r="IC42" s="80"/>
      <c r="ID42" s="80"/>
      <c r="IE42" s="80"/>
      <c r="IF42" s="80"/>
      <c r="IG42" s="80"/>
      <c r="IH42" s="80"/>
      <c r="II42" s="80"/>
      <c r="IJ42" s="80"/>
      <c r="IK42" s="80"/>
      <c r="IL42" s="80"/>
      <c r="IM42" s="80"/>
      <c r="IN42" s="80"/>
      <c r="IO42" s="80"/>
      <c r="IP42" s="80"/>
      <c r="IQ42" s="80"/>
      <c r="IR42" s="80"/>
      <c r="IS42" s="80"/>
      <c r="IT42" s="80"/>
      <c r="IU42" s="80"/>
      <c r="IV42" s="80"/>
      <c r="IW42" s="80"/>
      <c r="IX42" s="80"/>
      <c r="IY42" s="80"/>
      <c r="IZ42" s="80"/>
      <c r="JA42" s="80"/>
      <c r="JB42" s="80"/>
      <c r="JC42" s="80"/>
      <c r="JD42" s="80"/>
      <c r="JE42" s="80"/>
      <c r="JF42" s="80"/>
      <c r="JG42" s="80"/>
      <c r="JH42" s="80"/>
      <c r="JI42" s="80"/>
      <c r="JJ42" s="80"/>
      <c r="JK42" s="80"/>
      <c r="JL42" s="80"/>
      <c r="JM42" s="80"/>
      <c r="JN42" s="80"/>
      <c r="JO42" s="80"/>
      <c r="JP42" s="80"/>
      <c r="JQ42" s="80"/>
      <c r="JR42" s="80"/>
      <c r="JS42" s="80"/>
      <c r="JT42" s="80"/>
      <c r="JU42" s="80"/>
      <c r="JV42" s="80"/>
      <c r="JW42" s="80"/>
      <c r="JX42" s="80"/>
      <c r="JY42" s="80"/>
      <c r="JZ42" s="80"/>
      <c r="KA42" s="80"/>
      <c r="KB42" s="80"/>
      <c r="KC42" s="80"/>
      <c r="KD42" s="80"/>
      <c r="KE42" s="80"/>
      <c r="KF42" s="80"/>
      <c r="KG42" s="80"/>
      <c r="KH42" s="80"/>
      <c r="KI42" s="80"/>
      <c r="KJ42" s="80"/>
      <c r="KK42" s="80"/>
      <c r="KL42" s="80"/>
      <c r="KM42" s="80"/>
      <c r="KN42" s="80"/>
      <c r="KO42" s="80"/>
      <c r="KP42" s="80"/>
      <c r="KQ42" s="80"/>
      <c r="KR42" s="80"/>
      <c r="KS42" s="80"/>
      <c r="KT42" s="80"/>
      <c r="KU42" s="80"/>
      <c r="KV42" s="80"/>
      <c r="KW42" s="80"/>
      <c r="KX42" s="80"/>
      <c r="KY42" s="80"/>
      <c r="KZ42" s="80"/>
      <c r="LA42" s="80"/>
      <c r="LB42" s="80"/>
      <c r="LC42" s="80"/>
      <c r="LD42" s="80"/>
      <c r="LE42" s="80"/>
      <c r="LF42" s="80"/>
      <c r="LG42" s="80"/>
      <c r="LH42" s="80"/>
      <c r="LI42" s="80"/>
      <c r="LJ42" s="80"/>
      <c r="LK42" s="80"/>
      <c r="LL42" s="80"/>
      <c r="LM42" s="80"/>
      <c r="LN42" s="80"/>
      <c r="LO42" s="80"/>
      <c r="LP42" s="80"/>
      <c r="LQ42" s="80"/>
      <c r="LR42" s="80"/>
      <c r="LS42" s="80"/>
      <c r="LT42" s="80"/>
      <c r="LU42" s="80"/>
      <c r="LV42" s="80"/>
      <c r="LW42" s="80"/>
      <c r="LX42" s="80"/>
      <c r="LY42" s="80"/>
      <c r="LZ42" s="80"/>
      <c r="MA42" s="80"/>
      <c r="MB42" s="80"/>
      <c r="MC42" s="80"/>
      <c r="MD42" s="80"/>
      <c r="ME42" s="80"/>
      <c r="MF42" s="80"/>
      <c r="MG42" s="80"/>
      <c r="MH42" s="80"/>
      <c r="MI42" s="80"/>
      <c r="MJ42" s="80"/>
      <c r="MK42" s="80"/>
      <c r="ML42" s="80"/>
      <c r="MM42" s="80"/>
      <c r="MN42" s="80"/>
      <c r="MO42" s="80"/>
      <c r="MP42" s="80"/>
      <c r="MQ42" s="80"/>
      <c r="MR42" s="80"/>
      <c r="MS42" s="80"/>
      <c r="MT42" s="80"/>
      <c r="MU42" s="80"/>
      <c r="MV42" s="80"/>
      <c r="MW42" s="80"/>
      <c r="MX42" s="80"/>
      <c r="MY42" s="80"/>
      <c r="MZ42" s="80"/>
      <c r="NA42" s="80"/>
      <c r="NB42" s="80"/>
      <c r="NC42" s="80"/>
      <c r="ND42" s="80"/>
      <c r="NE42" s="80"/>
      <c r="NF42" s="80"/>
      <c r="NG42" s="80"/>
      <c r="NH42" s="80"/>
      <c r="NI42" s="80"/>
      <c r="NJ42" s="80"/>
      <c r="NK42" s="80"/>
      <c r="NL42" s="80"/>
      <c r="NM42" s="80"/>
      <c r="NN42" s="80"/>
      <c r="NO42" s="80"/>
      <c r="NP42" s="80"/>
      <c r="NQ42" s="80"/>
      <c r="NR42" s="80"/>
      <c r="NS42" s="80"/>
      <c r="NT42" s="80"/>
      <c r="NU42" s="80"/>
      <c r="NV42" s="80"/>
      <c r="NW42" s="80"/>
      <c r="NX42" s="80"/>
      <c r="NY42" s="80"/>
      <c r="NZ42" s="80"/>
      <c r="OA42" s="80"/>
      <c r="OB42" s="80"/>
      <c r="OC42" s="80"/>
      <c r="OD42" s="80"/>
      <c r="OE42" s="80"/>
      <c r="OF42" s="80"/>
      <c r="OG42" s="80"/>
      <c r="OH42" s="80"/>
      <c r="OI42" s="80"/>
      <c r="OJ42" s="80"/>
      <c r="OK42" s="80"/>
      <c r="OL42" s="80"/>
      <c r="OM42" s="80"/>
      <c r="ON42" s="80"/>
      <c r="OO42" s="80"/>
      <c r="OP42" s="80"/>
      <c r="OQ42" s="80"/>
      <c r="OR42" s="80"/>
      <c r="OS42" s="80"/>
      <c r="OT42" s="80"/>
      <c r="OU42" s="80"/>
      <c r="OV42" s="80"/>
      <c r="OW42" s="80"/>
      <c r="OX42" s="80"/>
      <c r="OY42" s="80"/>
      <c r="OZ42" s="80"/>
      <c r="PA42" s="80"/>
      <c r="PB42" s="80"/>
      <c r="PC42" s="80"/>
      <c r="PD42" s="80"/>
      <c r="PE42" s="80"/>
      <c r="PF42" s="80"/>
      <c r="PG42" s="80"/>
      <c r="PH42" s="80"/>
      <c r="PI42" s="80"/>
      <c r="PJ42" s="80"/>
      <c r="PK42" s="80"/>
      <c r="PL42" s="80"/>
      <c r="PM42" s="80"/>
      <c r="PN42" s="80"/>
      <c r="PO42" s="80"/>
      <c r="PP42" s="80"/>
      <c r="PQ42" s="80"/>
      <c r="PR42" s="80"/>
      <c r="PS42" s="80"/>
      <c r="PT42" s="80"/>
      <c r="PU42" s="80"/>
      <c r="PV42" s="80"/>
      <c r="PW42" s="80"/>
      <c r="PX42" s="80"/>
      <c r="PY42" s="80"/>
      <c r="PZ42" s="80"/>
      <c r="QA42" s="80"/>
      <c r="QB42" s="80"/>
      <c r="QC42" s="80"/>
      <c r="QD42" s="80"/>
      <c r="QE42" s="80"/>
      <c r="QF42" s="80"/>
      <c r="QG42" s="80"/>
      <c r="QH42" s="80"/>
      <c r="QI42" s="80"/>
      <c r="QJ42" s="80"/>
      <c r="QK42" s="80"/>
      <c r="QL42" s="80"/>
      <c r="QM42" s="80"/>
      <c r="QN42" s="80"/>
      <c r="QO42" s="80"/>
      <c r="QP42" s="80"/>
      <c r="QQ42" s="80"/>
      <c r="QR42" s="80"/>
      <c r="QS42" s="80"/>
      <c r="QT42" s="80"/>
      <c r="QU42" s="80"/>
      <c r="QV42" s="80"/>
      <c r="QW42" s="80"/>
      <c r="QX42" s="80"/>
      <c r="QY42" s="80"/>
      <c r="QZ42" s="80"/>
      <c r="RA42" s="80"/>
      <c r="RB42" s="80"/>
      <c r="RC42" s="80"/>
      <c r="RD42" s="80"/>
      <c r="RE42" s="80"/>
      <c r="RF42" s="80"/>
      <c r="RG42" s="80"/>
      <c r="RH42" s="80"/>
      <c r="RI42" s="80"/>
      <c r="RJ42" s="80"/>
      <c r="RK42" s="80"/>
      <c r="RL42" s="80"/>
      <c r="RM42" s="80"/>
      <c r="RN42" s="80"/>
      <c r="RO42" s="80"/>
      <c r="RP42" s="80"/>
      <c r="RQ42" s="80"/>
      <c r="RR42" s="80"/>
      <c r="RS42" s="80"/>
      <c r="RT42" s="80"/>
      <c r="RU42" s="80"/>
      <c r="RV42" s="80"/>
      <c r="RW42" s="80"/>
      <c r="RX42" s="80"/>
      <c r="RY42" s="80"/>
      <c r="RZ42" s="80"/>
      <c r="SA42" s="80"/>
      <c r="SB42" s="80"/>
      <c r="SC42" s="80"/>
      <c r="SD42" s="80"/>
      <c r="SE42" s="80"/>
      <c r="SF42" s="80"/>
      <c r="SG42" s="80"/>
      <c r="SH42" s="80"/>
      <c r="SI42" s="80"/>
      <c r="SJ42" s="80"/>
      <c r="SK42" s="80"/>
      <c r="SL42" s="80"/>
      <c r="SM42" s="80"/>
      <c r="SN42" s="80"/>
      <c r="SO42" s="80"/>
      <c r="SP42" s="80"/>
      <c r="SQ42" s="80"/>
      <c r="SR42" s="80"/>
      <c r="SS42" s="80"/>
      <c r="ST42" s="80"/>
      <c r="SU42" s="80"/>
      <c r="SV42" s="80"/>
      <c r="SW42" s="80"/>
      <c r="SX42" s="80"/>
      <c r="SY42" s="80"/>
      <c r="SZ42" s="80"/>
      <c r="TA42" s="80"/>
      <c r="TB42" s="80"/>
      <c r="TC42" s="80"/>
      <c r="TD42" s="80"/>
      <c r="TE42" s="80"/>
      <c r="TF42" s="80"/>
      <c r="TG42" s="80"/>
      <c r="TH42" s="80"/>
      <c r="TI42" s="80"/>
      <c r="TJ42" s="80"/>
      <c r="TK42" s="80"/>
      <c r="TL42" s="80"/>
      <c r="TM42" s="80"/>
      <c r="TN42" s="80"/>
      <c r="TO42" s="80"/>
      <c r="TP42" s="80"/>
      <c r="TQ42" s="80"/>
      <c r="TR42" s="80"/>
      <c r="TS42" s="80"/>
      <c r="TT42" s="80"/>
      <c r="TU42" s="80"/>
      <c r="TV42" s="80"/>
      <c r="TW42" s="80"/>
      <c r="TX42" s="80"/>
      <c r="TY42" s="80"/>
      <c r="TZ42" s="80"/>
      <c r="UA42" s="80"/>
      <c r="UB42" s="80"/>
      <c r="UC42" s="80"/>
      <c r="UD42" s="80"/>
      <c r="UE42" s="80"/>
      <c r="UF42" s="80"/>
      <c r="UG42" s="80"/>
      <c r="UH42" s="80"/>
      <c r="UI42" s="80"/>
      <c r="UJ42" s="80"/>
      <c r="UK42" s="80"/>
      <c r="UL42" s="80"/>
      <c r="UM42" s="80"/>
      <c r="UN42" s="80"/>
      <c r="UO42" s="80"/>
      <c r="UP42" s="80"/>
      <c r="UQ42" s="80"/>
      <c r="UR42" s="80"/>
      <c r="US42" s="80"/>
      <c r="UT42" s="80"/>
      <c r="UU42" s="80"/>
      <c r="UV42" s="80"/>
      <c r="UW42" s="80"/>
      <c r="UX42" s="80"/>
      <c r="UY42" s="80"/>
      <c r="UZ42" s="80"/>
      <c r="VA42" s="80"/>
      <c r="VB42" s="80"/>
      <c r="VC42" s="80"/>
      <c r="VD42" s="80"/>
      <c r="VE42" s="80"/>
      <c r="VF42" s="80"/>
      <c r="VG42" s="80"/>
      <c r="VH42" s="80"/>
      <c r="VI42" s="80"/>
      <c r="VJ42" s="80"/>
      <c r="VK42" s="80"/>
      <c r="VL42" s="80"/>
      <c r="VM42" s="80"/>
      <c r="VN42" s="80"/>
      <c r="VO42" s="80"/>
      <c r="VP42" s="80"/>
      <c r="VQ42" s="80"/>
      <c r="VR42" s="80"/>
      <c r="VS42" s="80"/>
      <c r="VT42" s="80"/>
      <c r="VU42" s="80"/>
      <c r="VV42" s="80"/>
      <c r="VW42" s="80"/>
      <c r="VX42" s="80"/>
      <c r="VY42" s="80"/>
      <c r="VZ42" s="80"/>
      <c r="WA42" s="80"/>
      <c r="WB42" s="80"/>
      <c r="WC42" s="80"/>
      <c r="WD42" s="80"/>
      <c r="WE42" s="80"/>
      <c r="WF42" s="80"/>
      <c r="WG42" s="80"/>
      <c r="WH42" s="80"/>
      <c r="WI42" s="80"/>
      <c r="WJ42" s="80"/>
      <c r="WK42" s="80"/>
      <c r="WL42" s="80"/>
      <c r="WM42" s="80"/>
      <c r="WN42" s="80"/>
      <c r="WO42" s="80"/>
      <c r="WP42" s="80"/>
      <c r="WQ42" s="80"/>
      <c r="WR42" s="80"/>
      <c r="WS42" s="80"/>
      <c r="WT42" s="80"/>
      <c r="WU42" s="80"/>
      <c r="WV42" s="80"/>
      <c r="WW42" s="80"/>
      <c r="WX42" s="80"/>
      <c r="WY42" s="80"/>
      <c r="WZ42" s="80"/>
      <c r="XA42" s="80"/>
      <c r="XB42" s="80"/>
      <c r="XC42" s="80"/>
      <c r="XD42" s="80"/>
      <c r="XE42" s="80"/>
      <c r="XF42" s="80"/>
      <c r="XG42" s="80"/>
      <c r="XH42" s="80"/>
      <c r="XI42" s="80"/>
      <c r="XJ42" s="80"/>
      <c r="XK42" s="80"/>
      <c r="XL42" s="80"/>
      <c r="XM42" s="80"/>
      <c r="XN42" s="80"/>
      <c r="XO42" s="80"/>
      <c r="XP42" s="80"/>
      <c r="XQ42" s="80"/>
      <c r="XR42" s="80"/>
      <c r="XS42" s="80"/>
      <c r="XT42" s="80"/>
      <c r="XU42" s="80"/>
      <c r="XV42" s="80"/>
      <c r="XW42" s="80"/>
      <c r="XX42" s="80"/>
      <c r="XY42" s="80"/>
      <c r="XZ42" s="80"/>
      <c r="YA42" s="80"/>
      <c r="YB42" s="80"/>
      <c r="YC42" s="80"/>
      <c r="YD42" s="80"/>
      <c r="YE42" s="80"/>
      <c r="YF42" s="80"/>
      <c r="YG42" s="80"/>
      <c r="YH42" s="80"/>
      <c r="YI42" s="80"/>
      <c r="YJ42" s="80"/>
      <c r="YK42" s="80"/>
      <c r="YL42" s="80"/>
      <c r="YM42" s="80"/>
      <c r="YN42" s="80"/>
      <c r="YO42" s="80"/>
      <c r="YP42" s="80"/>
      <c r="YQ42" s="80"/>
      <c r="YR42" s="80"/>
      <c r="YS42" s="80"/>
      <c r="YT42" s="80"/>
      <c r="YU42" s="80"/>
      <c r="YV42" s="80"/>
      <c r="YW42" s="80"/>
      <c r="YX42" s="80"/>
      <c r="YY42" s="80"/>
      <c r="YZ42" s="80"/>
      <c r="ZA42" s="80"/>
      <c r="ZB42" s="80"/>
      <c r="ZC42" s="80"/>
      <c r="ZD42" s="80"/>
      <c r="ZE42" s="80"/>
      <c r="ZF42" s="80"/>
      <c r="ZG42" s="80"/>
      <c r="ZH42" s="80"/>
      <c r="ZI42" s="80"/>
      <c r="ZJ42" s="80"/>
      <c r="ZK42" s="80"/>
      <c r="ZL42" s="80"/>
      <c r="ZM42" s="80"/>
      <c r="ZN42" s="80"/>
      <c r="ZO42" s="80"/>
      <c r="ZP42" s="80"/>
      <c r="ZQ42" s="80"/>
      <c r="ZR42" s="80"/>
      <c r="ZS42" s="80"/>
      <c r="ZT42" s="80"/>
      <c r="ZU42" s="80"/>
      <c r="ZV42" s="80"/>
      <c r="ZW42" s="80"/>
      <c r="ZX42" s="80"/>
      <c r="ZY42" s="80"/>
      <c r="ZZ42" s="80"/>
      <c r="AAA42" s="80"/>
      <c r="AAB42" s="80"/>
      <c r="AAC42" s="80"/>
      <c r="AAD42" s="80"/>
      <c r="AAE42" s="80"/>
      <c r="AAF42" s="80"/>
      <c r="AAG42" s="80"/>
      <c r="AAH42" s="80"/>
      <c r="AAI42" s="80"/>
      <c r="AAJ42" s="80"/>
      <c r="AAK42" s="80"/>
      <c r="AAL42" s="80"/>
      <c r="AAM42" s="80"/>
      <c r="AAN42" s="80"/>
      <c r="AAO42" s="80"/>
      <c r="AAP42" s="80"/>
      <c r="AAQ42" s="80"/>
      <c r="AAR42" s="80"/>
      <c r="AAS42" s="80"/>
      <c r="AAT42" s="80"/>
      <c r="AAU42" s="80"/>
      <c r="AAV42" s="80"/>
      <c r="AAW42" s="80"/>
      <c r="AAX42" s="80"/>
      <c r="AAY42" s="80"/>
      <c r="AAZ42" s="80"/>
      <c r="ABA42" s="80"/>
      <c r="ABB42" s="80"/>
    </row>
    <row r="43" spans="1:730" x14ac:dyDescent="0.2">
      <c r="J43" s="70"/>
    </row>
    <row r="44" spans="1:730" x14ac:dyDescent="0.2">
      <c r="O44" s="63"/>
      <c r="P44" s="63"/>
      <c r="Q44" s="63"/>
    </row>
    <row r="45" spans="1:730" ht="13.5" thickBot="1" x14ac:dyDescent="0.25"/>
    <row r="46" spans="1:730" s="33" customFormat="1" ht="22.5" customHeight="1" thickBot="1" x14ac:dyDescent="0.25">
      <c r="A46" s="1020" t="s">
        <v>125</v>
      </c>
      <c r="B46" s="1021"/>
      <c r="C46" s="1021"/>
      <c r="D46" s="1021"/>
      <c r="E46" s="1021"/>
      <c r="F46" s="1021"/>
      <c r="G46" s="1021"/>
      <c r="H46" s="1021"/>
      <c r="I46" s="1021"/>
      <c r="J46" s="1021"/>
      <c r="K46" s="1022"/>
      <c r="M46" s="32"/>
      <c r="N46" s="32"/>
      <c r="O46" s="63"/>
      <c r="P46" s="63"/>
      <c r="Q46" s="63"/>
      <c r="R46" s="32"/>
      <c r="S46" s="32"/>
      <c r="T46" s="32"/>
      <c r="U46" s="32"/>
      <c r="V46" s="32"/>
      <c r="W46" s="32"/>
      <c r="X46" s="32"/>
      <c r="Y46" s="32"/>
      <c r="Z46" s="32"/>
      <c r="AA46" s="32"/>
      <c r="AB46" s="32"/>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c r="HA46" s="32"/>
      <c r="HB46" s="32"/>
      <c r="HC46" s="32"/>
      <c r="HD46" s="32"/>
      <c r="HE46" s="32"/>
      <c r="HF46" s="32"/>
      <c r="HG46" s="32"/>
      <c r="HH46" s="32"/>
      <c r="HI46" s="32"/>
      <c r="HJ46" s="32"/>
      <c r="HK46" s="32"/>
      <c r="HL46" s="32"/>
      <c r="HM46" s="32"/>
      <c r="HN46" s="32"/>
      <c r="HO46" s="32"/>
      <c r="HP46" s="32"/>
      <c r="HQ46" s="32"/>
      <c r="HR46" s="32"/>
      <c r="HS46" s="32"/>
      <c r="HT46" s="32"/>
      <c r="HU46" s="32"/>
      <c r="HV46" s="32"/>
      <c r="HW46" s="32"/>
      <c r="HX46" s="32"/>
      <c r="HY46" s="32"/>
      <c r="HZ46" s="32"/>
      <c r="IA46" s="32"/>
      <c r="IB46" s="32"/>
      <c r="IC46" s="32"/>
      <c r="ID46" s="32"/>
      <c r="IE46" s="32"/>
      <c r="IF46" s="32"/>
      <c r="IG46" s="32"/>
      <c r="IH46" s="32"/>
      <c r="II46" s="32"/>
      <c r="IJ46" s="32"/>
      <c r="IK46" s="32"/>
      <c r="IL46" s="32"/>
      <c r="IM46" s="32"/>
      <c r="IN46" s="32"/>
      <c r="IO46" s="32"/>
      <c r="IP46" s="32"/>
      <c r="IQ46" s="32"/>
      <c r="IR46" s="32"/>
      <c r="IS46" s="32"/>
      <c r="IT46" s="32"/>
      <c r="IU46" s="32"/>
      <c r="IV46" s="32"/>
      <c r="IW46" s="32"/>
      <c r="IX46" s="32"/>
      <c r="IY46" s="32"/>
      <c r="IZ46" s="32"/>
      <c r="JA46" s="32"/>
      <c r="JB46" s="32"/>
      <c r="JC46" s="32"/>
      <c r="JD46" s="32"/>
      <c r="JE46" s="32"/>
      <c r="JF46" s="32"/>
      <c r="JG46" s="32"/>
      <c r="JH46" s="32"/>
      <c r="JI46" s="32"/>
      <c r="JJ46" s="32"/>
      <c r="JK46" s="32"/>
      <c r="JL46" s="32"/>
      <c r="JM46" s="32"/>
      <c r="JN46" s="32"/>
      <c r="JO46" s="32"/>
      <c r="JP46" s="32"/>
      <c r="JQ46" s="32"/>
      <c r="JR46" s="32"/>
      <c r="JS46" s="32"/>
      <c r="JT46" s="32"/>
      <c r="JU46" s="32"/>
      <c r="JV46" s="32"/>
      <c r="JW46" s="32"/>
      <c r="JX46" s="32"/>
      <c r="JY46" s="32"/>
      <c r="JZ46" s="32"/>
      <c r="KA46" s="32"/>
      <c r="KB46" s="32"/>
      <c r="KC46" s="32"/>
      <c r="KD46" s="32"/>
      <c r="KE46" s="32"/>
      <c r="KF46" s="32"/>
      <c r="KG46" s="32"/>
      <c r="KH46" s="32"/>
      <c r="KI46" s="32"/>
      <c r="KJ46" s="32"/>
      <c r="KK46" s="32"/>
      <c r="KL46" s="32"/>
      <c r="KM46" s="32"/>
      <c r="KN46" s="32"/>
      <c r="KO46" s="32"/>
      <c r="KP46" s="32"/>
      <c r="KQ46" s="32"/>
      <c r="KR46" s="32"/>
      <c r="KS46" s="32"/>
      <c r="KT46" s="32"/>
      <c r="KU46" s="32"/>
      <c r="KV46" s="32"/>
      <c r="KW46" s="32"/>
      <c r="KX46" s="32"/>
      <c r="KY46" s="32"/>
      <c r="KZ46" s="32"/>
      <c r="LA46" s="32"/>
      <c r="LB46" s="32"/>
      <c r="LC46" s="32"/>
      <c r="LD46" s="32"/>
      <c r="LE46" s="32"/>
      <c r="LF46" s="32"/>
      <c r="LG46" s="32"/>
      <c r="LH46" s="32"/>
      <c r="LI46" s="32"/>
      <c r="LJ46" s="32"/>
      <c r="LK46" s="32"/>
      <c r="LL46" s="32"/>
      <c r="LM46" s="32"/>
      <c r="LN46" s="32"/>
      <c r="LO46" s="32"/>
      <c r="LP46" s="32"/>
      <c r="LQ46" s="32"/>
      <c r="LR46" s="32"/>
      <c r="LS46" s="32"/>
      <c r="LT46" s="32"/>
      <c r="LU46" s="32"/>
      <c r="LV46" s="32"/>
      <c r="LW46" s="32"/>
      <c r="LX46" s="32"/>
      <c r="LY46" s="32"/>
      <c r="LZ46" s="32"/>
      <c r="MA46" s="32"/>
      <c r="MB46" s="32"/>
      <c r="MC46" s="32"/>
      <c r="MD46" s="32"/>
      <c r="ME46" s="32"/>
      <c r="MF46" s="32"/>
      <c r="MG46" s="32"/>
      <c r="MH46" s="32"/>
      <c r="MI46" s="32"/>
      <c r="MJ46" s="32"/>
      <c r="MK46" s="32"/>
      <c r="ML46" s="32"/>
      <c r="MM46" s="32"/>
      <c r="MN46" s="32"/>
      <c r="MO46" s="32"/>
      <c r="MP46" s="32"/>
      <c r="MQ46" s="32"/>
      <c r="MR46" s="32"/>
      <c r="MS46" s="32"/>
      <c r="MT46" s="32"/>
      <c r="MU46" s="32"/>
      <c r="MV46" s="32"/>
      <c r="MW46" s="32"/>
      <c r="MX46" s="32"/>
      <c r="MY46" s="32"/>
      <c r="MZ46" s="32"/>
      <c r="NA46" s="32"/>
      <c r="NB46" s="32"/>
      <c r="NC46" s="32"/>
      <c r="ND46" s="32"/>
      <c r="NE46" s="32"/>
      <c r="NF46" s="32"/>
      <c r="NG46" s="32"/>
      <c r="NH46" s="32"/>
      <c r="NI46" s="32"/>
      <c r="NJ46" s="32"/>
      <c r="NK46" s="32"/>
      <c r="NL46" s="32"/>
      <c r="NM46" s="32"/>
      <c r="NN46" s="32"/>
      <c r="NO46" s="32"/>
      <c r="NP46" s="32"/>
      <c r="NQ46" s="32"/>
      <c r="NR46" s="32"/>
      <c r="NS46" s="32"/>
      <c r="NT46" s="32"/>
      <c r="NU46" s="32"/>
      <c r="NV46" s="32"/>
      <c r="NW46" s="32"/>
      <c r="NX46" s="32"/>
      <c r="NY46" s="32"/>
      <c r="NZ46" s="32"/>
      <c r="OA46" s="32"/>
      <c r="OB46" s="32"/>
      <c r="OC46" s="32"/>
      <c r="OD46" s="32"/>
      <c r="OE46" s="32"/>
      <c r="OF46" s="32"/>
      <c r="OG46" s="32"/>
      <c r="OH46" s="32"/>
      <c r="OI46" s="32"/>
      <c r="OJ46" s="32"/>
      <c r="OK46" s="32"/>
      <c r="OL46" s="32"/>
      <c r="OM46" s="32"/>
      <c r="ON46" s="32"/>
      <c r="OO46" s="32"/>
      <c r="OP46" s="32"/>
      <c r="OQ46" s="32"/>
      <c r="OR46" s="32"/>
      <c r="OS46" s="32"/>
      <c r="OT46" s="32"/>
      <c r="OU46" s="32"/>
      <c r="OV46" s="32"/>
      <c r="OW46" s="32"/>
      <c r="OX46" s="32"/>
      <c r="OY46" s="32"/>
      <c r="OZ46" s="32"/>
      <c r="PA46" s="32"/>
      <c r="PB46" s="32"/>
      <c r="PC46" s="32"/>
      <c r="PD46" s="32"/>
      <c r="PE46" s="32"/>
      <c r="PF46" s="32"/>
      <c r="PG46" s="32"/>
      <c r="PH46" s="32"/>
      <c r="PI46" s="32"/>
      <c r="PJ46" s="32"/>
      <c r="PK46" s="32"/>
      <c r="PL46" s="32"/>
      <c r="PM46" s="32"/>
      <c r="PN46" s="32"/>
      <c r="PO46" s="32"/>
      <c r="PP46" s="32"/>
      <c r="PQ46" s="32"/>
      <c r="PR46" s="32"/>
      <c r="PS46" s="32"/>
      <c r="PT46" s="32"/>
      <c r="PU46" s="32"/>
      <c r="PV46" s="32"/>
      <c r="PW46" s="32"/>
      <c r="PX46" s="32"/>
      <c r="PY46" s="32"/>
      <c r="PZ46" s="32"/>
      <c r="QA46" s="32"/>
      <c r="QB46" s="32"/>
      <c r="QC46" s="32"/>
      <c r="QD46" s="32"/>
      <c r="QE46" s="32"/>
      <c r="QF46" s="32"/>
      <c r="QG46" s="32"/>
      <c r="QH46" s="32"/>
      <c r="QI46" s="32"/>
      <c r="QJ46" s="32"/>
      <c r="QK46" s="32"/>
      <c r="QL46" s="32"/>
      <c r="QM46" s="32"/>
      <c r="QN46" s="32"/>
      <c r="QO46" s="32"/>
      <c r="QP46" s="32"/>
      <c r="QQ46" s="32"/>
      <c r="QR46" s="32"/>
      <c r="QS46" s="32"/>
      <c r="QT46" s="32"/>
      <c r="QU46" s="32"/>
      <c r="QV46" s="32"/>
      <c r="QW46" s="32"/>
      <c r="QX46" s="32"/>
      <c r="QY46" s="32"/>
      <c r="QZ46" s="32"/>
      <c r="RA46" s="32"/>
      <c r="RB46" s="32"/>
      <c r="RC46" s="32"/>
      <c r="RD46" s="32"/>
      <c r="RE46" s="32"/>
      <c r="RF46" s="32"/>
      <c r="RG46" s="32"/>
      <c r="RH46" s="32"/>
      <c r="RI46" s="32"/>
      <c r="RJ46" s="32"/>
      <c r="RK46" s="32"/>
      <c r="RL46" s="32"/>
      <c r="RM46" s="32"/>
      <c r="RN46" s="32"/>
      <c r="RO46" s="32"/>
      <c r="RP46" s="32"/>
      <c r="RQ46" s="32"/>
      <c r="RR46" s="32"/>
      <c r="RS46" s="32"/>
      <c r="RT46" s="32"/>
      <c r="RU46" s="32"/>
      <c r="RV46" s="32"/>
      <c r="RW46" s="32"/>
      <c r="RX46" s="32"/>
      <c r="RY46" s="32"/>
      <c r="RZ46" s="32"/>
      <c r="SA46" s="32"/>
      <c r="SB46" s="32"/>
      <c r="SC46" s="32"/>
      <c r="SD46" s="32"/>
      <c r="SE46" s="32"/>
      <c r="SF46" s="32"/>
      <c r="SG46" s="32"/>
      <c r="SH46" s="32"/>
      <c r="SI46" s="32"/>
      <c r="SJ46" s="32"/>
      <c r="SK46" s="32"/>
      <c r="SL46" s="32"/>
      <c r="SM46" s="32"/>
      <c r="SN46" s="32"/>
      <c r="SO46" s="32"/>
      <c r="SP46" s="32"/>
      <c r="SQ46" s="32"/>
      <c r="SR46" s="32"/>
      <c r="SS46" s="32"/>
      <c r="ST46" s="32"/>
      <c r="SU46" s="32"/>
      <c r="SV46" s="32"/>
      <c r="SW46" s="32"/>
      <c r="SX46" s="32"/>
      <c r="SY46" s="32"/>
      <c r="SZ46" s="32"/>
      <c r="TA46" s="32"/>
      <c r="TB46" s="32"/>
      <c r="TC46" s="32"/>
      <c r="TD46" s="32"/>
      <c r="TE46" s="32"/>
      <c r="TF46" s="32"/>
      <c r="TG46" s="32"/>
      <c r="TH46" s="32"/>
      <c r="TI46" s="32"/>
      <c r="TJ46" s="32"/>
      <c r="TK46" s="32"/>
      <c r="TL46" s="32"/>
      <c r="TM46" s="32"/>
      <c r="TN46" s="32"/>
      <c r="TO46" s="32"/>
      <c r="TP46" s="32"/>
      <c r="TQ46" s="32"/>
      <c r="TR46" s="32"/>
      <c r="TS46" s="32"/>
      <c r="TT46" s="32"/>
      <c r="TU46" s="32"/>
      <c r="TV46" s="32"/>
      <c r="TW46" s="32"/>
      <c r="TX46" s="32"/>
      <c r="TY46" s="32"/>
      <c r="TZ46" s="32"/>
      <c r="UA46" s="32"/>
      <c r="UB46" s="32"/>
      <c r="UC46" s="32"/>
      <c r="UD46" s="32"/>
      <c r="UE46" s="32"/>
      <c r="UF46" s="32"/>
      <c r="UG46" s="32"/>
      <c r="UH46" s="32"/>
      <c r="UI46" s="32"/>
      <c r="UJ46" s="32"/>
      <c r="UK46" s="32"/>
      <c r="UL46" s="32"/>
      <c r="UM46" s="32"/>
      <c r="UN46" s="32"/>
      <c r="UO46" s="32"/>
      <c r="UP46" s="32"/>
      <c r="UQ46" s="32"/>
      <c r="UR46" s="32"/>
      <c r="US46" s="32"/>
      <c r="UT46" s="32"/>
      <c r="UU46" s="32"/>
      <c r="UV46" s="32"/>
      <c r="UW46" s="32"/>
      <c r="UX46" s="32"/>
      <c r="UY46" s="32"/>
      <c r="UZ46" s="32"/>
      <c r="VA46" s="32"/>
      <c r="VB46" s="32"/>
      <c r="VC46" s="32"/>
      <c r="VD46" s="32"/>
      <c r="VE46" s="32"/>
      <c r="VF46" s="32"/>
      <c r="VG46" s="32"/>
      <c r="VH46" s="32"/>
      <c r="VI46" s="32"/>
      <c r="VJ46" s="32"/>
      <c r="VK46" s="32"/>
      <c r="VL46" s="32"/>
      <c r="VM46" s="32"/>
      <c r="VN46" s="32"/>
      <c r="VO46" s="32"/>
      <c r="VP46" s="32"/>
      <c r="VQ46" s="32"/>
      <c r="VR46" s="32"/>
      <c r="VS46" s="32"/>
      <c r="VT46" s="32"/>
      <c r="VU46" s="32"/>
      <c r="VV46" s="32"/>
      <c r="VW46" s="32"/>
      <c r="VX46" s="32"/>
      <c r="VY46" s="32"/>
      <c r="VZ46" s="32"/>
      <c r="WA46" s="32"/>
      <c r="WB46" s="32"/>
      <c r="WC46" s="32"/>
      <c r="WD46" s="32"/>
      <c r="WE46" s="32"/>
      <c r="WF46" s="32"/>
      <c r="WG46" s="32"/>
      <c r="WH46" s="32"/>
      <c r="WI46" s="32"/>
      <c r="WJ46" s="32"/>
      <c r="WK46" s="32"/>
      <c r="WL46" s="32"/>
      <c r="WM46" s="32"/>
      <c r="WN46" s="32"/>
      <c r="WO46" s="32"/>
      <c r="WP46" s="32"/>
      <c r="WQ46" s="32"/>
      <c r="WR46" s="32"/>
      <c r="WS46" s="32"/>
      <c r="WT46" s="32"/>
      <c r="WU46" s="32"/>
      <c r="WV46" s="32"/>
      <c r="WW46" s="32"/>
      <c r="WX46" s="32"/>
      <c r="WY46" s="32"/>
      <c r="WZ46" s="32"/>
      <c r="XA46" s="32"/>
      <c r="XB46" s="32"/>
      <c r="XC46" s="32"/>
      <c r="XD46" s="32"/>
      <c r="XE46" s="32"/>
      <c r="XF46" s="32"/>
      <c r="XG46" s="32"/>
      <c r="XH46" s="32"/>
      <c r="XI46" s="32"/>
      <c r="XJ46" s="32"/>
      <c r="XK46" s="32"/>
      <c r="XL46" s="32"/>
      <c r="XM46" s="32"/>
      <c r="XN46" s="32"/>
      <c r="XO46" s="32"/>
      <c r="XP46" s="32"/>
      <c r="XQ46" s="32"/>
      <c r="XR46" s="32"/>
      <c r="XS46" s="32"/>
      <c r="XT46" s="32"/>
      <c r="XU46" s="32"/>
      <c r="XV46" s="32"/>
      <c r="XW46" s="32"/>
      <c r="XX46" s="32"/>
      <c r="XY46" s="32"/>
      <c r="XZ46" s="32"/>
      <c r="YA46" s="32"/>
      <c r="YB46" s="32"/>
      <c r="YC46" s="32"/>
      <c r="YD46" s="32"/>
      <c r="YE46" s="32"/>
      <c r="YF46" s="32"/>
      <c r="YG46" s="32"/>
      <c r="YH46" s="32"/>
      <c r="YI46" s="32"/>
      <c r="YJ46" s="32"/>
      <c r="YK46" s="32"/>
      <c r="YL46" s="32"/>
      <c r="YM46" s="32"/>
      <c r="YN46" s="32"/>
      <c r="YO46" s="32"/>
      <c r="YP46" s="32"/>
      <c r="YQ46" s="32"/>
      <c r="YR46" s="32"/>
      <c r="YS46" s="32"/>
      <c r="YT46" s="32"/>
      <c r="YU46" s="32"/>
      <c r="YV46" s="32"/>
      <c r="YW46" s="32"/>
      <c r="YX46" s="32"/>
      <c r="YY46" s="32"/>
      <c r="YZ46" s="32"/>
      <c r="ZA46" s="32"/>
      <c r="ZB46" s="32"/>
      <c r="ZC46" s="32"/>
      <c r="ZD46" s="32"/>
      <c r="ZE46" s="32"/>
      <c r="ZF46" s="32"/>
      <c r="ZG46" s="32"/>
      <c r="ZH46" s="32"/>
      <c r="ZI46" s="32"/>
      <c r="ZJ46" s="32"/>
      <c r="ZK46" s="32"/>
      <c r="ZL46" s="32"/>
      <c r="ZM46" s="32"/>
      <c r="ZN46" s="32"/>
      <c r="ZO46" s="32"/>
      <c r="ZP46" s="32"/>
      <c r="ZQ46" s="32"/>
      <c r="ZR46" s="32"/>
      <c r="ZS46" s="32"/>
      <c r="ZT46" s="32"/>
      <c r="ZU46" s="32"/>
      <c r="ZV46" s="32"/>
      <c r="ZW46" s="32"/>
      <c r="ZX46" s="32"/>
      <c r="ZY46" s="32"/>
      <c r="ZZ46" s="32"/>
      <c r="AAA46" s="32"/>
      <c r="AAB46" s="32"/>
      <c r="AAC46" s="32"/>
      <c r="AAD46" s="32"/>
      <c r="AAE46" s="32"/>
      <c r="AAF46" s="32"/>
      <c r="AAG46" s="32"/>
      <c r="AAH46" s="32"/>
      <c r="AAI46" s="32"/>
      <c r="AAJ46" s="32"/>
      <c r="AAK46" s="32"/>
      <c r="AAL46" s="32"/>
      <c r="AAM46" s="32"/>
      <c r="AAN46" s="32"/>
      <c r="AAO46" s="32"/>
      <c r="AAP46" s="32"/>
      <c r="AAQ46" s="32"/>
      <c r="AAR46" s="32"/>
      <c r="AAS46" s="32"/>
      <c r="AAT46" s="32"/>
      <c r="AAU46" s="32"/>
      <c r="AAV46" s="32"/>
      <c r="AAW46" s="32"/>
      <c r="AAX46" s="32"/>
      <c r="AAY46" s="32"/>
      <c r="AAZ46" s="32"/>
      <c r="ABA46" s="32"/>
      <c r="ABB46" s="32"/>
    </row>
    <row r="48" spans="1:730" x14ac:dyDescent="0.2">
      <c r="C48" s="61" t="s">
        <v>116</v>
      </c>
      <c r="O48" s="63"/>
      <c r="P48" s="63"/>
      <c r="Q48" s="63"/>
    </row>
    <row r="49" spans="1:11" x14ac:dyDescent="0.2">
      <c r="C49" s="61" t="s">
        <v>30</v>
      </c>
    </row>
    <row r="50" spans="1:11" ht="16.5" x14ac:dyDescent="0.2">
      <c r="C50" s="1005" t="s">
        <v>19</v>
      </c>
      <c r="D50" s="1006"/>
      <c r="E50" s="1006"/>
      <c r="F50" s="1006"/>
      <c r="G50" s="1006"/>
      <c r="H50" s="1006"/>
      <c r="I50" s="1007"/>
    </row>
    <row r="51" spans="1:11" x14ac:dyDescent="0.2">
      <c r="C51" s="5">
        <f t="shared" ref="C51:I51" si="9">C34</f>
        <v>2022</v>
      </c>
      <c r="D51" s="5">
        <f t="shared" si="9"/>
        <v>2023</v>
      </c>
      <c r="E51" s="5">
        <f t="shared" si="9"/>
        <v>2024</v>
      </c>
      <c r="F51" s="5">
        <f t="shared" si="9"/>
        <v>2025</v>
      </c>
      <c r="G51" s="5">
        <f t="shared" si="9"/>
        <v>2026</v>
      </c>
      <c r="H51" s="5">
        <f t="shared" si="9"/>
        <v>2027</v>
      </c>
      <c r="I51" s="5">
        <f t="shared" si="9"/>
        <v>2028</v>
      </c>
      <c r="K51" s="5" t="s">
        <v>20</v>
      </c>
    </row>
    <row r="52" spans="1:11" x14ac:dyDescent="0.2">
      <c r="A52" s="1011" t="s">
        <v>275</v>
      </c>
      <c r="B52" s="616">
        <f t="shared" ref="B52:B58" si="10">B35</f>
        <v>2022</v>
      </c>
      <c r="C52" s="73">
        <f>+C21</f>
        <v>0</v>
      </c>
      <c r="D52" s="88"/>
      <c r="E52" s="88"/>
      <c r="F52" s="88"/>
      <c r="G52" s="88"/>
      <c r="H52" s="88"/>
      <c r="I52" s="89"/>
      <c r="K52" s="87">
        <f t="shared" ref="K52:K58" si="11">SUM(C52:I52)</f>
        <v>0</v>
      </c>
    </row>
    <row r="53" spans="1:11" x14ac:dyDescent="0.2">
      <c r="A53" s="1012"/>
      <c r="B53" s="5">
        <f t="shared" si="10"/>
        <v>2023</v>
      </c>
      <c r="C53" s="366">
        <f>+C52+C36+C22</f>
        <v>0</v>
      </c>
      <c r="D53" s="73">
        <f>+D22</f>
        <v>0</v>
      </c>
      <c r="E53" s="88"/>
      <c r="F53" s="88"/>
      <c r="G53" s="88"/>
      <c r="H53" s="88"/>
      <c r="I53" s="89"/>
      <c r="K53" s="87">
        <f t="shared" si="11"/>
        <v>0</v>
      </c>
    </row>
    <row r="54" spans="1:11" x14ac:dyDescent="0.2">
      <c r="A54" s="1012"/>
      <c r="B54" s="5">
        <f t="shared" si="10"/>
        <v>2024</v>
      </c>
      <c r="C54" s="366">
        <f>+C53+C37+C23</f>
        <v>0</v>
      </c>
      <c r="D54" s="73">
        <f>+D53+D37+D23</f>
        <v>0</v>
      </c>
      <c r="E54" s="73">
        <f>+E23</f>
        <v>0</v>
      </c>
      <c r="F54" s="88"/>
      <c r="G54" s="88"/>
      <c r="H54" s="88"/>
      <c r="I54" s="89"/>
      <c r="K54" s="87">
        <f t="shared" si="11"/>
        <v>0</v>
      </c>
    </row>
    <row r="55" spans="1:11" x14ac:dyDescent="0.2">
      <c r="A55" s="1012"/>
      <c r="B55" s="5">
        <f t="shared" si="10"/>
        <v>2025</v>
      </c>
      <c r="C55" s="366">
        <f>+C54+C38+C24</f>
        <v>0</v>
      </c>
      <c r="D55" s="73">
        <f>+D54+D38+D24</f>
        <v>0</v>
      </c>
      <c r="E55" s="73">
        <f>+E54+E38+E24</f>
        <v>0</v>
      </c>
      <c r="F55" s="73">
        <f>+F24</f>
        <v>0</v>
      </c>
      <c r="G55" s="88"/>
      <c r="H55" s="88"/>
      <c r="I55" s="89"/>
      <c r="K55" s="87">
        <f t="shared" si="11"/>
        <v>0</v>
      </c>
    </row>
    <row r="56" spans="1:11" x14ac:dyDescent="0.2">
      <c r="A56" s="1012"/>
      <c r="B56" s="86">
        <f t="shared" si="10"/>
        <v>2026</v>
      </c>
      <c r="C56" s="367"/>
      <c r="D56" s="73">
        <f>+D55+D39+D25</f>
        <v>0</v>
      </c>
      <c r="E56" s="73">
        <f>+E55+E39+E25</f>
        <v>0</v>
      </c>
      <c r="F56" s="73">
        <f>+F55+F39+F25</f>
        <v>0</v>
      </c>
      <c r="G56" s="73">
        <f>+G25</f>
        <v>0</v>
      </c>
      <c r="H56" s="88"/>
      <c r="I56" s="89"/>
      <c r="K56" s="87">
        <f t="shared" si="11"/>
        <v>0</v>
      </c>
    </row>
    <row r="57" spans="1:11" x14ac:dyDescent="0.2">
      <c r="A57" s="1012"/>
      <c r="B57" s="86">
        <f t="shared" si="10"/>
        <v>2027</v>
      </c>
      <c r="C57" s="76"/>
      <c r="D57" s="367"/>
      <c r="E57" s="73">
        <f>+E56+E40+E26</f>
        <v>0</v>
      </c>
      <c r="F57" s="73">
        <f>+F56+F40+F26</f>
        <v>0</v>
      </c>
      <c r="G57" s="73">
        <f>+G56+G40+G26</f>
        <v>0</v>
      </c>
      <c r="H57" s="73">
        <f>+H26</f>
        <v>0</v>
      </c>
      <c r="I57" s="89"/>
      <c r="K57" s="87">
        <f t="shared" si="11"/>
        <v>0</v>
      </c>
    </row>
    <row r="58" spans="1:11" x14ac:dyDescent="0.2">
      <c r="A58" s="1013"/>
      <c r="B58" s="86">
        <f t="shared" si="10"/>
        <v>2028</v>
      </c>
      <c r="C58" s="157"/>
      <c r="D58" s="157"/>
      <c r="E58" s="366"/>
      <c r="F58" s="73">
        <f>+F57+F41+F27</f>
        <v>0</v>
      </c>
      <c r="G58" s="73">
        <f>+G57+G41+G27</f>
        <v>0</v>
      </c>
      <c r="H58" s="73">
        <f>+H57+H41+H27</f>
        <v>0</v>
      </c>
      <c r="I58" s="73">
        <f>+I27</f>
        <v>0</v>
      </c>
      <c r="K58" s="87">
        <f t="shared" si="11"/>
        <v>0</v>
      </c>
    </row>
  </sheetData>
  <sheetProtection algorithmName="SHA-512" hashValue="SDXx0eoVtSbz9/4/vn0DG4fYndaPA+IbyyVriu56eVXG48b++y5MbNZ28M9lWnzGH2uBQym2YLyrGXb/O1DeZQ==" saltValue="fA0i8IsjBjg5/zPp/mFSSQ==" spinCount="100000" sheet="1" objects="1" scenarios="1"/>
  <customSheetViews>
    <customSheetView guid="{C8C7977F-B6BF-432B-A1A7-559450D521AF}" scale="80">
      <selection activeCell="C25" sqref="C25"/>
      <pageMargins left="0.78740157480314965" right="0.78740157480314965" top="0.98425196850393704" bottom="0.98425196850393704" header="0.51181102362204722" footer="0.51181102362204722"/>
      <pageSetup paperSize="8" scale="70" orientation="landscape" r:id="rId1"/>
      <headerFooter alignWithMargins="0">
        <oddFooter>&amp;CPage &amp;P</oddFooter>
      </headerFooter>
    </customSheetView>
  </customSheetViews>
  <mergeCells count="15">
    <mergeCell ref="A1:M1"/>
    <mergeCell ref="A4:K4"/>
    <mergeCell ref="A15:K15"/>
    <mergeCell ref="L15:M15"/>
    <mergeCell ref="C6:I6"/>
    <mergeCell ref="C7:I7"/>
    <mergeCell ref="C8:I8"/>
    <mergeCell ref="C33:I33"/>
    <mergeCell ref="C19:I19"/>
    <mergeCell ref="C50:I50"/>
    <mergeCell ref="A52:A58"/>
    <mergeCell ref="A35:A42"/>
    <mergeCell ref="A20:B20"/>
    <mergeCell ref="A21:A28"/>
    <mergeCell ref="A46:K46"/>
  </mergeCells>
  <pageMargins left="0.78740157480314965" right="0.78740157480314965" top="0.98425196850393704" bottom="0.98425196850393704" header="0.51181102362204722" footer="0.51181102362204722"/>
  <pageSetup paperSize="8" scale="88" orientation="landscape" r:id="rId2"/>
  <headerFooter alignWithMargins="0">
    <oddFooter>&amp;CPage &amp;P</oddFooter>
  </headerFooter>
  <ignoredErrors>
    <ignoredError sqref="K34 M34" numberStoredAsText="1"/>
    <ignoredError sqref="C42:F42" formulaRange="1"/>
  </ignoredError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892C5-2B5D-4512-9666-BCC5D7472019}">
  <sheetPr published="0"/>
  <dimension ref="A1:Q53"/>
  <sheetViews>
    <sheetView workbookViewId="0">
      <selection activeCell="B2" sqref="B2"/>
    </sheetView>
  </sheetViews>
  <sheetFormatPr defaultColWidth="9.28515625" defaultRowHeight="12.75" x14ac:dyDescent="0.2"/>
  <cols>
    <col min="1" max="1" width="2.42578125" style="25" customWidth="1"/>
    <col min="2" max="2" width="69.140625" style="25" customWidth="1"/>
    <col min="3" max="3" width="4.140625" style="25" customWidth="1"/>
    <col min="4" max="11" width="30.7109375" style="25" customWidth="1"/>
    <col min="12" max="12" width="30.7109375" style="50" customWidth="1"/>
    <col min="13" max="13" width="30.7109375" style="25" customWidth="1"/>
    <col min="14" max="16384" width="9.28515625" style="25"/>
  </cols>
  <sheetData>
    <row r="1" spans="1:17" ht="25.5" customHeight="1" thickBot="1" x14ac:dyDescent="0.25">
      <c r="A1" s="969" t="s">
        <v>261</v>
      </c>
      <c r="B1" s="970"/>
      <c r="C1" s="970"/>
      <c r="D1" s="970"/>
      <c r="E1" s="970"/>
      <c r="F1" s="971"/>
      <c r="G1" s="94"/>
      <c r="H1" s="95"/>
      <c r="I1" s="95"/>
      <c r="J1" s="95"/>
      <c r="K1" s="95"/>
      <c r="L1" s="95"/>
      <c r="N1" s="96"/>
      <c r="O1" s="96"/>
      <c r="P1" s="96"/>
      <c r="Q1" s="96"/>
    </row>
    <row r="2" spans="1:17" x14ac:dyDescent="0.2">
      <c r="B2" s="50" t="str">
        <f>+TITELBLAD!C16</f>
        <v>Rapportering over boekjaar:</v>
      </c>
      <c r="C2" s="98"/>
      <c r="D2" s="97"/>
      <c r="E2" s="58"/>
      <c r="F2" s="57"/>
      <c r="G2" s="58"/>
      <c r="H2" s="58"/>
      <c r="I2" s="58"/>
      <c r="J2" s="58"/>
      <c r="K2" s="58"/>
      <c r="L2" s="98"/>
      <c r="M2" s="58"/>
    </row>
    <row r="3" spans="1:17" ht="13.5" thickBot="1" x14ac:dyDescent="0.25">
      <c r="B3" s="99" t="s">
        <v>15</v>
      </c>
      <c r="D3" s="61"/>
      <c r="E3" s="57"/>
      <c r="F3" s="57"/>
      <c r="G3" s="58"/>
      <c r="H3" s="58"/>
      <c r="I3" s="58"/>
      <c r="J3" s="58"/>
      <c r="K3" s="58"/>
      <c r="L3" s="98"/>
      <c r="M3" s="58"/>
    </row>
    <row r="4" spans="1:17" ht="13.5" thickBot="1" x14ac:dyDescent="0.25">
      <c r="B4" s="416" t="str">
        <f>+TITELBLAD!D7</f>
        <v>NAAM DNB</v>
      </c>
      <c r="D4" s="61"/>
      <c r="E4" s="57"/>
      <c r="F4" s="57"/>
      <c r="G4" s="58"/>
      <c r="H4" s="58"/>
      <c r="I4" s="58"/>
      <c r="J4" s="58"/>
      <c r="K4" s="58"/>
      <c r="L4" s="98"/>
      <c r="M4" s="58"/>
    </row>
    <row r="5" spans="1:17" x14ac:dyDescent="0.2">
      <c r="D5" s="61"/>
      <c r="E5" s="57"/>
      <c r="F5" s="57"/>
      <c r="G5" s="58"/>
      <c r="H5" s="58"/>
      <c r="I5" s="58"/>
      <c r="J5" s="58"/>
      <c r="K5" s="58"/>
      <c r="L5" s="98"/>
      <c r="M5" s="58"/>
    </row>
    <row r="6" spans="1:17" ht="13.5" thickBot="1" x14ac:dyDescent="0.25">
      <c r="B6" s="99" t="s">
        <v>16</v>
      </c>
      <c r="D6" s="61"/>
      <c r="E6" s="57"/>
      <c r="F6" s="57"/>
      <c r="G6" s="58"/>
      <c r="H6" s="58"/>
      <c r="I6" s="58"/>
      <c r="J6" s="58"/>
      <c r="K6" s="58"/>
      <c r="L6" s="98"/>
      <c r="M6" s="58"/>
    </row>
    <row r="7" spans="1:17" ht="13.5" thickBot="1" x14ac:dyDescent="0.25">
      <c r="B7" s="416" t="str">
        <f>+TITELBLAD!D10</f>
        <v>elektriciteit</v>
      </c>
      <c r="D7" s="61"/>
      <c r="E7" s="57"/>
      <c r="F7" s="57"/>
      <c r="G7" s="58"/>
      <c r="H7" s="58"/>
      <c r="I7" s="58"/>
      <c r="J7" s="58"/>
      <c r="K7" s="58"/>
      <c r="L7" s="98"/>
      <c r="M7" s="58"/>
    </row>
    <row r="8" spans="1:17" x14ac:dyDescent="0.2">
      <c r="D8" s="61"/>
      <c r="E8" s="57"/>
      <c r="F8" s="57"/>
      <c r="G8" s="58"/>
      <c r="H8" s="58"/>
      <c r="I8" s="58"/>
      <c r="J8" s="58"/>
      <c r="K8" s="58"/>
      <c r="L8" s="98"/>
      <c r="M8" s="58"/>
    </row>
    <row r="9" spans="1:17" ht="13.5" thickBot="1" x14ac:dyDescent="0.25">
      <c r="B9" s="99" t="s">
        <v>352</v>
      </c>
      <c r="G9" s="98"/>
      <c r="H9" s="98"/>
      <c r="I9" s="98"/>
      <c r="J9" s="98"/>
      <c r="K9" s="98"/>
      <c r="L9" s="98"/>
      <c r="M9" s="98"/>
    </row>
    <row r="10" spans="1:17" ht="13.5" thickBot="1" x14ac:dyDescent="0.25">
      <c r="B10" s="416">
        <f>TITELBLAD!F16</f>
        <v>2025</v>
      </c>
      <c r="G10" s="98"/>
      <c r="H10" s="98"/>
      <c r="I10" s="98"/>
      <c r="J10" s="98"/>
      <c r="K10" s="98"/>
      <c r="L10" s="98"/>
      <c r="M10" s="98"/>
    </row>
    <row r="11" spans="1:17" x14ac:dyDescent="0.2">
      <c r="B11" s="617"/>
      <c r="G11" s="98"/>
      <c r="H11" s="98"/>
      <c r="I11" s="98"/>
      <c r="J11" s="98"/>
      <c r="K11" s="98"/>
      <c r="L11" s="98"/>
      <c r="M11" s="98"/>
    </row>
    <row r="12" spans="1:17" x14ac:dyDescent="0.2">
      <c r="B12" s="617"/>
      <c r="G12" s="98"/>
      <c r="H12" s="98"/>
      <c r="I12" s="98"/>
      <c r="J12" s="98"/>
      <c r="K12" s="98"/>
      <c r="L12" s="98"/>
      <c r="M12" s="98"/>
    </row>
    <row r="13" spans="1:17" x14ac:dyDescent="0.2">
      <c r="D13" s="100" t="s">
        <v>41</v>
      </c>
      <c r="E13" s="101"/>
      <c r="G13" s="98"/>
      <c r="H13" s="98"/>
      <c r="I13" s="98"/>
      <c r="J13" s="98"/>
      <c r="K13" s="98"/>
      <c r="L13" s="98"/>
      <c r="M13" s="98"/>
    </row>
    <row r="14" spans="1:17" x14ac:dyDescent="0.2">
      <c r="D14" s="64" t="s">
        <v>118</v>
      </c>
      <c r="E14" s="101"/>
    </row>
    <row r="15" spans="1:17" ht="60" customHeight="1" x14ac:dyDescent="0.2">
      <c r="B15" s="618" t="s">
        <v>262</v>
      </c>
      <c r="C15" s="26"/>
      <c r="D15" s="24">
        <f>TITELBLAD!F13-3</f>
        <v>2022</v>
      </c>
      <c r="E15" s="24">
        <f t="shared" ref="E15:F15" si="0">+D15+1</f>
        <v>2023</v>
      </c>
      <c r="F15" s="24">
        <f t="shared" si="0"/>
        <v>2024</v>
      </c>
      <c r="G15" s="24">
        <f>+F15+1</f>
        <v>2025</v>
      </c>
      <c r="H15" s="24">
        <f t="shared" ref="H15:I15" si="1">+G15+1</f>
        <v>2026</v>
      </c>
      <c r="I15" s="24">
        <f t="shared" si="1"/>
        <v>2027</v>
      </c>
      <c r="J15" s="24">
        <f>+I15+1</f>
        <v>2028</v>
      </c>
      <c r="K15" s="24" t="s">
        <v>20</v>
      </c>
    </row>
    <row r="16" spans="1:17" ht="12" customHeight="1" x14ac:dyDescent="0.2">
      <c r="B16" s="102"/>
      <c r="C16" s="103"/>
    </row>
    <row r="17" spans="2:11" ht="24" customHeight="1" x14ac:dyDescent="0.2">
      <c r="B17" s="34" t="s">
        <v>176</v>
      </c>
      <c r="C17" s="26"/>
      <c r="D17" s="51">
        <v>0</v>
      </c>
      <c r="E17" s="51">
        <v>0</v>
      </c>
      <c r="F17" s="51">
        <v>0</v>
      </c>
      <c r="G17" s="51">
        <v>80</v>
      </c>
      <c r="H17" s="51">
        <v>0</v>
      </c>
      <c r="I17" s="51">
        <v>0</v>
      </c>
      <c r="J17" s="51">
        <v>0</v>
      </c>
      <c r="K17" s="293">
        <f>SUM(D17:J17)</f>
        <v>80</v>
      </c>
    </row>
    <row r="18" spans="2:11" ht="24" customHeight="1" x14ac:dyDescent="0.2">
      <c r="B18" s="34" t="s">
        <v>263</v>
      </c>
      <c r="C18" s="26"/>
      <c r="D18" s="51">
        <v>0</v>
      </c>
      <c r="E18" s="51">
        <v>0</v>
      </c>
      <c r="F18" s="51">
        <v>0</v>
      </c>
      <c r="G18" s="51">
        <v>0</v>
      </c>
      <c r="H18" s="51">
        <v>0</v>
      </c>
      <c r="I18" s="51">
        <v>0</v>
      </c>
      <c r="J18" s="51">
        <v>0</v>
      </c>
      <c r="K18" s="293">
        <f>SUM(D18:J18)</f>
        <v>0</v>
      </c>
    </row>
    <row r="19" spans="2:11" ht="24" customHeight="1" x14ac:dyDescent="0.2">
      <c r="B19" s="34" t="s">
        <v>63</v>
      </c>
      <c r="C19" s="26"/>
      <c r="D19" s="51">
        <v>0</v>
      </c>
      <c r="E19" s="51">
        <v>0</v>
      </c>
      <c r="F19" s="51">
        <v>0</v>
      </c>
      <c r="G19" s="51">
        <v>0</v>
      </c>
      <c r="H19" s="51">
        <v>0</v>
      </c>
      <c r="I19" s="51">
        <v>0</v>
      </c>
      <c r="J19" s="51">
        <v>0</v>
      </c>
      <c r="K19" s="293">
        <f t="shared" ref="K19:K22" si="2">SUM(D19:J19)</f>
        <v>0</v>
      </c>
    </row>
    <row r="20" spans="2:11" ht="24" customHeight="1" x14ac:dyDescent="0.2">
      <c r="B20" s="34" t="s">
        <v>64</v>
      </c>
      <c r="C20" s="26"/>
      <c r="D20" s="51">
        <v>0</v>
      </c>
      <c r="E20" s="51">
        <v>0</v>
      </c>
      <c r="F20" s="51">
        <v>0</v>
      </c>
      <c r="G20" s="51">
        <v>0</v>
      </c>
      <c r="H20" s="51">
        <v>0</v>
      </c>
      <c r="I20" s="51">
        <v>0</v>
      </c>
      <c r="J20" s="51">
        <v>0</v>
      </c>
      <c r="K20" s="293">
        <f t="shared" si="2"/>
        <v>0</v>
      </c>
    </row>
    <row r="21" spans="2:11" ht="24" customHeight="1" x14ac:dyDescent="0.2">
      <c r="B21" s="34" t="s">
        <v>269</v>
      </c>
      <c r="C21" s="26"/>
      <c r="D21" s="51">
        <v>0</v>
      </c>
      <c r="E21" s="51">
        <v>0</v>
      </c>
      <c r="F21" s="51">
        <v>0</v>
      </c>
      <c r="G21" s="51">
        <v>0</v>
      </c>
      <c r="H21" s="51">
        <v>0</v>
      </c>
      <c r="I21" s="51">
        <v>0</v>
      </c>
      <c r="J21" s="51">
        <v>0</v>
      </c>
      <c r="K21" s="293">
        <f t="shared" si="2"/>
        <v>0</v>
      </c>
    </row>
    <row r="22" spans="2:11" ht="24" customHeight="1" x14ac:dyDescent="0.2">
      <c r="B22" s="619" t="s">
        <v>265</v>
      </c>
      <c r="C22" s="26"/>
      <c r="D22" s="51">
        <v>0</v>
      </c>
      <c r="E22" s="51">
        <v>0</v>
      </c>
      <c r="F22" s="51">
        <v>0</v>
      </c>
      <c r="G22" s="155"/>
      <c r="H22" s="155"/>
      <c r="I22" s="155"/>
      <c r="J22" s="155"/>
      <c r="K22" s="293">
        <f t="shared" si="2"/>
        <v>0</v>
      </c>
    </row>
    <row r="23" spans="2:11" x14ac:dyDescent="0.2">
      <c r="D23" s="104"/>
      <c r="E23" s="104"/>
      <c r="F23" s="104"/>
      <c r="G23" s="104"/>
      <c r="H23" s="104"/>
      <c r="I23" s="104"/>
      <c r="J23" s="104"/>
      <c r="K23" s="105"/>
    </row>
    <row r="24" spans="2:11" ht="23.25" customHeight="1" x14ac:dyDescent="0.2">
      <c r="B24" s="620" t="s">
        <v>22</v>
      </c>
      <c r="C24" s="28"/>
      <c r="D24" s="29">
        <f t="shared" ref="D24:J24" si="3">SUM(D17:D22)</f>
        <v>0</v>
      </c>
      <c r="E24" s="29">
        <f t="shared" si="3"/>
        <v>0</v>
      </c>
      <c r="F24" s="29">
        <f t="shared" si="3"/>
        <v>0</v>
      </c>
      <c r="G24" s="29">
        <f t="shared" si="3"/>
        <v>80</v>
      </c>
      <c r="H24" s="29">
        <f t="shared" si="3"/>
        <v>0</v>
      </c>
      <c r="I24" s="29">
        <f t="shared" si="3"/>
        <v>0</v>
      </c>
      <c r="J24" s="29">
        <f t="shared" si="3"/>
        <v>0</v>
      </c>
      <c r="K24" s="29">
        <f>SUM(D24:J24)</f>
        <v>80</v>
      </c>
    </row>
    <row r="25" spans="2:11" x14ac:dyDescent="0.2">
      <c r="B25" s="621" t="s">
        <v>90</v>
      </c>
      <c r="C25" s="54"/>
      <c r="D25" s="106">
        <f>+D24-T4A!C28</f>
        <v>0</v>
      </c>
      <c r="E25" s="106">
        <f>+E24-T4A!D28</f>
        <v>0</v>
      </c>
      <c r="F25" s="106">
        <f>+F24-T4A!E28</f>
        <v>0</v>
      </c>
      <c r="G25" s="106">
        <f>+G24-T4A!F28</f>
        <v>80</v>
      </c>
      <c r="H25" s="106">
        <f>+H24-T4A!G28</f>
        <v>0</v>
      </c>
      <c r="I25" s="106">
        <f>+I24-T4A!H28</f>
        <v>0</v>
      </c>
      <c r="J25" s="106">
        <f>+J24-T4A!I28</f>
        <v>0</v>
      </c>
      <c r="K25" s="106">
        <f>+K24-T4A!K28</f>
        <v>80</v>
      </c>
    </row>
    <row r="26" spans="2:11" x14ac:dyDescent="0.2">
      <c r="B26" s="107"/>
      <c r="C26" s="108"/>
      <c r="D26" s="109"/>
      <c r="E26" s="109"/>
      <c r="F26" s="109"/>
    </row>
    <row r="27" spans="2:11" x14ac:dyDescent="0.2">
      <c r="B27" s="107"/>
      <c r="C27" s="108"/>
      <c r="D27" s="109"/>
      <c r="E27" s="109"/>
      <c r="F27" s="109"/>
    </row>
    <row r="28" spans="2:11" x14ac:dyDescent="0.2">
      <c r="D28" s="110" t="s">
        <v>32</v>
      </c>
    </row>
    <row r="29" spans="2:11" ht="13.5" thickBot="1" x14ac:dyDescent="0.25">
      <c r="D29" s="110" t="s">
        <v>33</v>
      </c>
    </row>
    <row r="30" spans="2:11" ht="32.25" customHeight="1" x14ac:dyDescent="0.2">
      <c r="B30" s="418" t="s">
        <v>354</v>
      </c>
      <c r="C30" s="410"/>
      <c r="D30" s="409"/>
      <c r="E30" s="410"/>
      <c r="F30" s="413"/>
      <c r="G30" s="410"/>
      <c r="H30" s="413"/>
      <c r="I30" s="410"/>
      <c r="J30" s="413"/>
      <c r="K30" s="410"/>
    </row>
    <row r="31" spans="2:11" ht="16.5" customHeight="1" x14ac:dyDescent="0.2">
      <c r="B31" s="419" t="s">
        <v>353</v>
      </c>
      <c r="C31" s="417"/>
      <c r="D31" s="1034">
        <v>2025</v>
      </c>
      <c r="E31" s="1035"/>
      <c r="F31" s="1034">
        <f>D31+1</f>
        <v>2026</v>
      </c>
      <c r="G31" s="1035"/>
      <c r="H31" s="1034">
        <f t="shared" ref="H31" si="4">F31+1</f>
        <v>2027</v>
      </c>
      <c r="I31" s="1035"/>
      <c r="J31" s="1034">
        <f t="shared" ref="J31" si="5">H31+1</f>
        <v>2028</v>
      </c>
      <c r="K31" s="1035"/>
    </row>
    <row r="32" spans="2:11" ht="13.5" thickBot="1" x14ac:dyDescent="0.25">
      <c r="B32" s="420" t="s">
        <v>351</v>
      </c>
      <c r="C32" s="417"/>
      <c r="D32" s="411">
        <f>D31-3</f>
        <v>2022</v>
      </c>
      <c r="E32" s="412">
        <f>D31-2</f>
        <v>2023</v>
      </c>
      <c r="F32" s="411">
        <f>F31-3</f>
        <v>2023</v>
      </c>
      <c r="G32" s="412">
        <f>F31-2</f>
        <v>2024</v>
      </c>
      <c r="H32" s="411">
        <f>H31-3</f>
        <v>2024</v>
      </c>
      <c r="I32" s="412">
        <f>H31-2</f>
        <v>2025</v>
      </c>
      <c r="J32" s="411">
        <f>J31-3</f>
        <v>2025</v>
      </c>
      <c r="K32" s="412">
        <f>J31-2</f>
        <v>2026</v>
      </c>
    </row>
    <row r="33" spans="2:12" ht="24" customHeight="1" x14ac:dyDescent="0.2">
      <c r="B33" s="622" t="s">
        <v>176</v>
      </c>
      <c r="C33" s="401"/>
      <c r="D33" s="623" cm="1">
        <f t="array" ref="D33">-0.5*INDEX($D$15:$J$22,MATCH($B33,$B$33:$B$38,0)+2,MATCH(D$32,$D$15:$J$15,0))</f>
        <v>0</v>
      </c>
      <c r="E33" s="624" cm="1">
        <f t="array" ref="E33">-0.5*INDEX($D$15:$J$22,MATCH($B33,$B$33:$B$38,0)+2,MATCH(E$32,$D$15:$J$15,0))</f>
        <v>0</v>
      </c>
      <c r="F33" s="623" cm="1">
        <f t="array" ref="F33">-0.5*INDEX($D$15:$J$22,MATCH($B33,$B$33:$B$38,0)+2,MATCH(F$32,$D$15:$J$15,0))</f>
        <v>0</v>
      </c>
      <c r="G33" s="624" cm="1">
        <f t="array" ref="G33">-0.5*INDEX($D$15:$J$22,MATCH($B33,$B$33:$B$38,0)+2,MATCH(G$32,$D$15:$J$15,0))</f>
        <v>0</v>
      </c>
      <c r="H33" s="623" cm="1">
        <f t="array" ref="H33">-0.5*INDEX($D$15:$J$22,MATCH($B33,$B$33:$B$38,0)+2,MATCH(H$32,$D$15:$J$15,0))</f>
        <v>0</v>
      </c>
      <c r="I33" s="624" cm="1">
        <f t="array" ref="I33">-0.5*INDEX($D$15:$J$22,MATCH($B33,$B$33:$B$38,0)+2,MATCH(I$32,$D$15:$J$15,0))</f>
        <v>-40</v>
      </c>
      <c r="J33" s="623" cm="1">
        <f t="array" ref="J33">-0.5*INDEX($D$15:$J$22,MATCH($B33,$B$33:$B$38,0)+2,MATCH(J$32,$D$15:$J$15,0))</f>
        <v>-40</v>
      </c>
      <c r="K33" s="624" cm="1">
        <f t="array" ref="K33">-0.5*INDEX($D$15:$J$22,MATCH($B33,$B$33:$B$38,0)+2,MATCH(K$32,$D$15:$J$15,0))</f>
        <v>0</v>
      </c>
    </row>
    <row r="34" spans="2:12" ht="24" customHeight="1" x14ac:dyDescent="0.2">
      <c r="B34" s="625" t="s">
        <v>263</v>
      </c>
      <c r="C34" s="401"/>
      <c r="D34" s="626" cm="1">
        <f t="array" ref="D34">-0.5*INDEX($D$15:$J$22,MATCH($B34,$B$33:$B$38,0)+2,MATCH(D$32,$D$15:$J$15,0))</f>
        <v>0</v>
      </c>
      <c r="E34" s="627" cm="1">
        <f t="array" ref="E34">-0.5*INDEX($D$15:$J$22,MATCH($B34,$B$33:$B$38,0)+2,MATCH(E$32,$D$15:$J$15,0))</f>
        <v>0</v>
      </c>
      <c r="F34" s="626" cm="1">
        <f t="array" ref="F34">-0.5*INDEX($D$15:$J$22,MATCH($B34,$B$33:$B$38,0)+2,MATCH(F$32,$D$15:$J$15,0))</f>
        <v>0</v>
      </c>
      <c r="G34" s="627" cm="1">
        <f t="array" ref="G34">-0.5*INDEX($D$15:$J$22,MATCH($B34,$B$33:$B$38,0)+2,MATCH(G$32,$D$15:$J$15,0))</f>
        <v>0</v>
      </c>
      <c r="H34" s="626" cm="1">
        <f t="array" ref="H34">-0.5*INDEX($D$15:$J$22,MATCH($B34,$B$33:$B$38,0)+2,MATCH(H$32,$D$15:$J$15,0))</f>
        <v>0</v>
      </c>
      <c r="I34" s="627" cm="1">
        <f t="array" ref="I34">-0.5*INDEX($D$15:$J$22,MATCH($B34,$B$33:$B$38,0)+2,MATCH(I$32,$D$15:$J$15,0))</f>
        <v>0</v>
      </c>
      <c r="J34" s="626" cm="1">
        <f t="array" ref="J34">-0.5*INDEX($D$15:$J$22,MATCH($B34,$B$33:$B$38,0)+2,MATCH(J$32,$D$15:$J$15,0))</f>
        <v>0</v>
      </c>
      <c r="K34" s="627" cm="1">
        <f t="array" ref="K34">-0.5*INDEX($D$15:$J$22,MATCH($B34,$B$33:$B$38,0)+2,MATCH(K$32,$D$15:$J$15,0))</f>
        <v>0</v>
      </c>
    </row>
    <row r="35" spans="2:12" ht="24" customHeight="1" x14ac:dyDescent="0.2">
      <c r="B35" s="625" t="s">
        <v>63</v>
      </c>
      <c r="C35" s="401"/>
      <c r="D35" s="626" cm="1">
        <f t="array" ref="D35">-0.5*INDEX($D$15:$J$22,MATCH($B35,$B$33:$B$38,0)+2,MATCH(D$32,$D$15:$J$15,0))</f>
        <v>0</v>
      </c>
      <c r="E35" s="627" cm="1">
        <f t="array" ref="E35">-0.5*INDEX($D$15:$J$22,MATCH($B35,$B$33:$B$38,0)+2,MATCH(E$32,$D$15:$J$15,0))</f>
        <v>0</v>
      </c>
      <c r="F35" s="626" cm="1">
        <f t="array" ref="F35">-0.5*INDEX($D$15:$J$22,MATCH($B35,$B$33:$B$38,0)+2,MATCH(F$32,$D$15:$J$15,0))</f>
        <v>0</v>
      </c>
      <c r="G35" s="627" cm="1">
        <f t="array" ref="G35">-0.5*INDEX($D$15:$J$22,MATCH($B35,$B$33:$B$38,0)+2,MATCH(G$32,$D$15:$J$15,0))</f>
        <v>0</v>
      </c>
      <c r="H35" s="626" cm="1">
        <f t="array" ref="H35">-0.5*INDEX($D$15:$J$22,MATCH($B35,$B$33:$B$38,0)+2,MATCH(H$32,$D$15:$J$15,0))</f>
        <v>0</v>
      </c>
      <c r="I35" s="627" cm="1">
        <f t="array" ref="I35">-0.5*INDEX($D$15:$J$22,MATCH($B35,$B$33:$B$38,0)+2,MATCH(I$32,$D$15:$J$15,0))</f>
        <v>0</v>
      </c>
      <c r="J35" s="626" cm="1">
        <f t="array" ref="J35">-0.5*INDEX($D$15:$J$22,MATCH($B35,$B$33:$B$38,0)+2,MATCH(J$32,$D$15:$J$15,0))</f>
        <v>0</v>
      </c>
      <c r="K35" s="627" cm="1">
        <f t="array" ref="K35">-0.5*INDEX($D$15:$J$22,MATCH($B35,$B$33:$B$38,0)+2,MATCH(K$32,$D$15:$J$15,0))</f>
        <v>0</v>
      </c>
    </row>
    <row r="36" spans="2:12" ht="24" customHeight="1" x14ac:dyDescent="0.2">
      <c r="B36" s="625" t="s">
        <v>64</v>
      </c>
      <c r="C36" s="401"/>
      <c r="D36" s="626" cm="1">
        <f t="array" ref="D36">-0.5*INDEX($D$15:$J$22,MATCH($B36,$B$33:$B$38,0)+2,MATCH(D$32,$D$15:$J$15,0))</f>
        <v>0</v>
      </c>
      <c r="E36" s="627" cm="1">
        <f t="array" ref="E36">-0.5*INDEX($D$15:$J$22,MATCH($B36,$B$33:$B$38,0)+2,MATCH(E$32,$D$15:$J$15,0))</f>
        <v>0</v>
      </c>
      <c r="F36" s="626" cm="1">
        <f t="array" ref="F36">-0.5*INDEX($D$15:$J$22,MATCH($B36,$B$33:$B$38,0)+2,MATCH(F$32,$D$15:$J$15,0))</f>
        <v>0</v>
      </c>
      <c r="G36" s="627" cm="1">
        <f t="array" ref="G36">-0.5*INDEX($D$15:$J$22,MATCH($B36,$B$33:$B$38,0)+2,MATCH(G$32,$D$15:$J$15,0))</f>
        <v>0</v>
      </c>
      <c r="H36" s="626" cm="1">
        <f t="array" ref="H36">-0.5*INDEX($D$15:$J$22,MATCH($B36,$B$33:$B$38,0)+2,MATCH(H$32,$D$15:$J$15,0))</f>
        <v>0</v>
      </c>
      <c r="I36" s="627" cm="1">
        <f t="array" ref="I36">-0.5*INDEX($D$15:$J$22,MATCH($B36,$B$33:$B$38,0)+2,MATCH(I$32,$D$15:$J$15,0))</f>
        <v>0</v>
      </c>
      <c r="J36" s="626" cm="1">
        <f t="array" ref="J36">-0.5*INDEX($D$15:$J$22,MATCH($B36,$B$33:$B$38,0)+2,MATCH(J$32,$D$15:$J$15,0))</f>
        <v>0</v>
      </c>
      <c r="K36" s="627" cm="1">
        <f t="array" ref="K36">-0.5*INDEX($D$15:$J$22,MATCH($B36,$B$33:$B$38,0)+2,MATCH(K$32,$D$15:$J$15,0))</f>
        <v>0</v>
      </c>
    </row>
    <row r="37" spans="2:12" ht="24" customHeight="1" x14ac:dyDescent="0.2">
      <c r="B37" s="625" t="s">
        <v>269</v>
      </c>
      <c r="C37" s="401"/>
      <c r="D37" s="626" cm="1">
        <f t="array" ref="D37">-0.5*INDEX($D$15:$J$22,MATCH($B37,$B$33:$B$38,0)+2,MATCH(D$32,$D$15:$J$15,0))</f>
        <v>0</v>
      </c>
      <c r="E37" s="627" cm="1">
        <f t="array" ref="E37">-0.5*INDEX($D$15:$J$22,MATCH($B37,$B$33:$B$38,0)+2,MATCH(E$32,$D$15:$J$15,0))</f>
        <v>0</v>
      </c>
      <c r="F37" s="626" cm="1">
        <f t="array" ref="F37">-0.5*INDEX($D$15:$J$22,MATCH($B37,$B$33:$B$38,0)+2,MATCH(F$32,$D$15:$J$15,0))</f>
        <v>0</v>
      </c>
      <c r="G37" s="627" cm="1">
        <f t="array" ref="G37">-0.5*INDEX($D$15:$J$22,MATCH($B37,$B$33:$B$38,0)+2,MATCH(G$32,$D$15:$J$15,0))</f>
        <v>0</v>
      </c>
      <c r="H37" s="626" cm="1">
        <f t="array" ref="H37">-0.5*INDEX($D$15:$J$22,MATCH($B37,$B$33:$B$38,0)+2,MATCH(H$32,$D$15:$J$15,0))</f>
        <v>0</v>
      </c>
      <c r="I37" s="627" cm="1">
        <f t="array" ref="I37">-0.5*INDEX($D$15:$J$22,MATCH($B37,$B$33:$B$38,0)+2,MATCH(I$32,$D$15:$J$15,0))</f>
        <v>0</v>
      </c>
      <c r="J37" s="626" cm="1">
        <f t="array" ref="J37">-0.5*INDEX($D$15:$J$22,MATCH($B37,$B$33:$B$38,0)+2,MATCH(J$32,$D$15:$J$15,0))</f>
        <v>0</v>
      </c>
      <c r="K37" s="627" cm="1">
        <f t="array" ref="K37">-0.5*INDEX($D$15:$J$22,MATCH($B37,$B$33:$B$38,0)+2,MATCH(K$32,$D$15:$J$15,0))</f>
        <v>0</v>
      </c>
    </row>
    <row r="38" spans="2:12" ht="24" customHeight="1" thickBot="1" x14ac:dyDescent="0.25">
      <c r="B38" s="415" t="s">
        <v>265</v>
      </c>
      <c r="C38" s="353"/>
      <c r="D38" s="628" cm="1">
        <f t="array" ref="D38">-0.5*INDEX($D$15:$J$22,MATCH($B38,$B$33:$B$38,0)+2,MATCH(D$32,$D$15:$J$15,0))</f>
        <v>0</v>
      </c>
      <c r="E38" s="629" cm="1">
        <f t="array" ref="E38">-0.5*INDEX($D$15:$J$22,MATCH($B38,$B$33:$B$38,0)+2,MATCH(E$32,$D$15:$J$15,0))</f>
        <v>0</v>
      </c>
      <c r="F38" s="628" cm="1">
        <f t="array" ref="F38">-0.5*INDEX($D$15:$J$22,MATCH($B38,$B$33:$B$38,0)+2,MATCH(F$32,$D$15:$J$15,0))</f>
        <v>0</v>
      </c>
      <c r="G38" s="629" cm="1">
        <f t="array" ref="G38">-0.5*INDEX($D$15:$J$22,MATCH($B38,$B$33:$B$38,0)+2,MATCH(G$32,$D$15:$J$15,0))</f>
        <v>0</v>
      </c>
      <c r="H38" s="628" cm="1">
        <f t="array" ref="H38">-0.5*INDEX($D$15:$J$22,MATCH($B38,$B$33:$B$38,0)+2,MATCH(H$32,$D$15:$J$15,0))</f>
        <v>0</v>
      </c>
      <c r="I38" s="629" cm="1">
        <f t="array" ref="I38">-0.5*INDEX($D$15:$J$22,MATCH($B38,$B$33:$B$38,0)+2,MATCH(I$32,$D$15:$J$15,0))</f>
        <v>0</v>
      </c>
      <c r="J38" s="628" cm="1">
        <f t="array" ref="J38">-0.5*INDEX($D$15:$J$22,MATCH($B38,$B$33:$B$38,0)+2,MATCH(J$32,$D$15:$J$15,0))</f>
        <v>0</v>
      </c>
      <c r="K38" s="629" cm="1">
        <f t="array" ref="K38">-0.5*INDEX($D$15:$J$22,MATCH($B38,$B$33:$B$38,0)+2,MATCH(K$32,$D$15:$J$15,0))</f>
        <v>0</v>
      </c>
    </row>
    <row r="39" spans="2:12" ht="13.5" thickBot="1" x14ac:dyDescent="0.25">
      <c r="D39" s="104"/>
      <c r="E39" s="104"/>
      <c r="F39" s="104"/>
      <c r="G39" s="104"/>
      <c r="H39" s="104"/>
      <c r="I39" s="104"/>
      <c r="J39" s="104"/>
      <c r="K39" s="104"/>
    </row>
    <row r="40" spans="2:12" ht="23.25" customHeight="1" thickBot="1" x14ac:dyDescent="0.25">
      <c r="B40" s="421" t="s">
        <v>22</v>
      </c>
      <c r="C40" s="630"/>
      <c r="D40" s="422">
        <f t="shared" ref="D40:K40" si="6">SUM(D33:D38)</f>
        <v>0</v>
      </c>
      <c r="E40" s="423">
        <f t="shared" si="6"/>
        <v>0</v>
      </c>
      <c r="F40" s="424">
        <f t="shared" si="6"/>
        <v>0</v>
      </c>
      <c r="G40" s="423">
        <f t="shared" si="6"/>
        <v>0</v>
      </c>
      <c r="H40" s="424">
        <f t="shared" si="6"/>
        <v>0</v>
      </c>
      <c r="I40" s="423">
        <f t="shared" si="6"/>
        <v>-40</v>
      </c>
      <c r="J40" s="424">
        <f t="shared" si="6"/>
        <v>-40</v>
      </c>
      <c r="K40" s="423">
        <f t="shared" si="6"/>
        <v>0</v>
      </c>
    </row>
    <row r="41" spans="2:12" x14ac:dyDescent="0.2">
      <c r="B41" s="54"/>
      <c r="C41" s="54"/>
      <c r="D41" s="106"/>
      <c r="E41" s="106"/>
      <c r="F41" s="106"/>
      <c r="G41" s="106"/>
      <c r="H41" s="106"/>
      <c r="I41" s="106"/>
      <c r="J41" s="50"/>
      <c r="K41" s="106"/>
      <c r="L41" s="25"/>
    </row>
    <row r="42" spans="2:12" x14ac:dyDescent="0.2">
      <c r="B42" s="380"/>
      <c r="C42" s="54"/>
      <c r="D42" s="106"/>
      <c r="E42" s="106"/>
      <c r="F42" s="106"/>
      <c r="G42" s="106"/>
      <c r="H42" s="106"/>
      <c r="I42" s="106"/>
      <c r="J42" s="106"/>
      <c r="K42" s="106"/>
    </row>
    <row r="43" spans="2:12" x14ac:dyDescent="0.2">
      <c r="B43" s="380"/>
      <c r="C43" s="54"/>
      <c r="D43" s="106"/>
      <c r="E43" s="106"/>
      <c r="F43" s="106"/>
      <c r="G43" s="106"/>
      <c r="H43" s="106"/>
      <c r="I43" s="106"/>
      <c r="J43" s="106"/>
      <c r="K43" s="106"/>
    </row>
    <row r="44" spans="2:12" x14ac:dyDescent="0.2">
      <c r="B44" s="380"/>
      <c r="C44" s="54"/>
      <c r="D44" s="106"/>
      <c r="E44" s="106"/>
      <c r="F44" s="106"/>
      <c r="G44" s="106"/>
      <c r="H44" s="106"/>
      <c r="I44" s="106"/>
      <c r="J44" s="106"/>
      <c r="K44" s="106"/>
    </row>
    <row r="45" spans="2:12" x14ac:dyDescent="0.2">
      <c r="B45" s="380"/>
      <c r="C45" s="54"/>
      <c r="D45" s="110" t="s">
        <v>32</v>
      </c>
      <c r="E45" s="106"/>
      <c r="F45" s="106"/>
      <c r="G45" s="106"/>
      <c r="H45" s="106"/>
      <c r="I45" s="106"/>
      <c r="J45" s="106"/>
      <c r="K45" s="106"/>
    </row>
    <row r="46" spans="2:12" x14ac:dyDescent="0.2">
      <c r="D46" s="110" t="s">
        <v>33</v>
      </c>
    </row>
    <row r="47" spans="2:12" ht="32.25" customHeight="1" x14ac:dyDescent="0.2">
      <c r="B47" s="45" t="str">
        <f>"Afbouw van het regulatoir saldo inzake exogene kosten op te nemen in het toegelaten inkomen voor boekjaar "&amp;$B$10&amp;" per tariefcomponent"</f>
        <v>Afbouw van het regulatoir saldo inzake exogene kosten op te nemen in het toegelaten inkomen voor boekjaar 2025 per tariefcomponent</v>
      </c>
      <c r="D47" s="110"/>
    </row>
    <row r="48" spans="2:12" ht="12.75" customHeight="1" x14ac:dyDescent="0.2">
      <c r="B48" s="34" t="s">
        <v>277</v>
      </c>
      <c r="C48" s="26"/>
      <c r="D48" s="73" cm="1">
        <f t="array" ref="D48">IF($B$7="elektriciteit",(INDEX($D$33:$K$38,2,MATCH($B$10,$D$31:$K$31,0))+INDEX($D$33:$K$38,2,MATCH($B$10,$D$31:$K$31,0)+1))+(INDEX($D$33:$K$38,6,MATCH($B$10,$D$31:$K$31,0))+INDEX($D$33:$K$38,6,MATCH($B$10,$D$31:$K$31,0)+1)),IF($B$7="aardgas",(INDEX($D$33:$K$38,1,MATCH($B$10,$D$31:$K$31,0))+INDEX($D$33:$K$38,1,MATCH($B$10,$D$31:$K$31,0)+1)),"FOUT"))</f>
        <v>0</v>
      </c>
    </row>
    <row r="49" spans="2:4" ht="12.75" customHeight="1" x14ac:dyDescent="0.2">
      <c r="B49" s="34" t="s">
        <v>266</v>
      </c>
      <c r="C49" s="26"/>
      <c r="D49" s="73" cm="1">
        <f t="array" ref="D49">IF($B$7="elektriciteit",0,IF($B$7="aardgas",(INDEX($D$33:$K$38,3,MATCH($B$10,$D$31:$K$31,0))+INDEX($D$33:$K$38,3,MATCH($B$10,$D$31:$K$31,0)+1)),"FOUT"))</f>
        <v>0</v>
      </c>
    </row>
    <row r="50" spans="2:4" ht="12.75" customHeight="1" x14ac:dyDescent="0.2">
      <c r="B50" s="34" t="s">
        <v>267</v>
      </c>
      <c r="C50" s="26"/>
      <c r="D50" s="73" cm="1">
        <f t="array" ref="D50">INDEX($D$33:$K$38,4,MATCH($B$10,$D$31:$K$31,0))+INDEX($D$33:$K$38,4,MATCH($B$10,$D$31:$K$31,0)+1)</f>
        <v>0</v>
      </c>
    </row>
    <row r="51" spans="2:4" ht="12.75" customHeight="1" x14ac:dyDescent="0.2">
      <c r="B51" s="34" t="s">
        <v>268</v>
      </c>
      <c r="C51" s="26"/>
      <c r="D51" s="73" cm="1">
        <f t="array" ref="D51">INDEX($D$33:$K$38,5,MATCH($B$10,$D$31:$K$31,0))+INDEX($D$33:$K$38,5,MATCH($B$10,$D$31:$K$31,0)+1)</f>
        <v>0</v>
      </c>
    </row>
    <row r="53" spans="2:4" x14ac:dyDescent="0.2">
      <c r="B53" s="414" t="s">
        <v>22</v>
      </c>
      <c r="C53" s="36"/>
      <c r="D53" s="27">
        <f>SUM(D48:D51)</f>
        <v>0</v>
      </c>
    </row>
  </sheetData>
  <sheetProtection algorithmName="SHA-512" hashValue="whgUpybYoSJSwEg9Qny6jr8nu6DGI9S9HJiC1nPHOVjkDx8rm9eyTv03/H7SpCXOQ/HiQJTHOBkY/DGDHZSS3A==" saltValue="rfT6w6ksftTJI8Av9mGhxA==" spinCount="100000" sheet="1" objects="1" scenarios="1"/>
  <mergeCells count="5">
    <mergeCell ref="A1:F1"/>
    <mergeCell ref="H31:I31"/>
    <mergeCell ref="J31:K31"/>
    <mergeCell ref="D31:E31"/>
    <mergeCell ref="F31:G31"/>
  </mergeCells>
  <conditionalFormatting sqref="B17:K17 B19:K19 B33:K33 B35:K35 B49:D49">
    <cfRule type="expression" dxfId="35" priority="2">
      <formula>$B$7="elektriciteit"</formula>
    </cfRule>
  </conditionalFormatting>
  <conditionalFormatting sqref="B18:K18 B22:K22 B34:K34 B38:K38">
    <cfRule type="expression" dxfId="34" priority="1">
      <formula>$B$7="aardgas"</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8">
    <pageSetUpPr fitToPage="1"/>
  </sheetPr>
  <dimension ref="A1:AD93"/>
  <sheetViews>
    <sheetView zoomScaleNormal="100" zoomScaleSheetLayoutView="80" workbookViewId="0">
      <selection sqref="A1:K1"/>
    </sheetView>
  </sheetViews>
  <sheetFormatPr defaultColWidth="11.42578125" defaultRowHeight="12.75" x14ac:dyDescent="0.2"/>
  <cols>
    <col min="1" max="1" width="24.28515625" style="32" customWidth="1"/>
    <col min="2" max="2" width="21.5703125" style="32" customWidth="1"/>
    <col min="3" max="9" width="17.7109375" style="32" customWidth="1"/>
    <col min="10" max="10" width="2.28515625" style="32" customWidth="1"/>
    <col min="11" max="11" width="17.7109375" style="32" customWidth="1"/>
    <col min="12" max="12" width="2" style="32" customWidth="1"/>
    <col min="13" max="13" width="17.7109375" style="32" customWidth="1"/>
    <col min="14" max="14" width="28.7109375" style="32" bestFit="1" customWidth="1"/>
    <col min="15" max="15" width="14" style="32" customWidth="1"/>
    <col min="16" max="16" width="11.42578125" style="32"/>
    <col min="17" max="17" width="12.28515625" style="32" bestFit="1" customWidth="1"/>
    <col min="18" max="16384" width="11.42578125" style="32"/>
  </cols>
  <sheetData>
    <row r="1" spans="1:19" ht="25.5" customHeight="1" thickBot="1" x14ac:dyDescent="0.25">
      <c r="A1" s="1036" t="s">
        <v>177</v>
      </c>
      <c r="B1" s="1037"/>
      <c r="C1" s="1037"/>
      <c r="D1" s="1037"/>
      <c r="E1" s="1037"/>
      <c r="F1" s="1037"/>
      <c r="G1" s="1037"/>
      <c r="H1" s="1037"/>
      <c r="I1" s="1037"/>
      <c r="J1" s="1037"/>
      <c r="K1" s="1038"/>
      <c r="L1" s="52"/>
      <c r="M1" s="98"/>
      <c r="N1" s="609"/>
      <c r="O1" s="55"/>
      <c r="P1" s="55"/>
      <c r="Q1" s="55"/>
      <c r="R1" s="55"/>
    </row>
    <row r="2" spans="1:19" x14ac:dyDescent="0.2">
      <c r="A2" s="57"/>
      <c r="B2" s="57"/>
      <c r="C2" s="57"/>
      <c r="D2" s="57"/>
      <c r="E2" s="57"/>
      <c r="F2" s="57"/>
      <c r="G2" s="57"/>
      <c r="H2" s="57"/>
      <c r="I2" s="57"/>
      <c r="J2" s="57"/>
      <c r="K2" s="57"/>
      <c r="L2" s="52"/>
      <c r="M2" s="98"/>
      <c r="N2" s="91"/>
      <c r="O2" s="60"/>
      <c r="P2" s="60"/>
      <c r="Q2" s="55"/>
      <c r="R2" s="55"/>
    </row>
    <row r="3" spans="1:19" x14ac:dyDescent="0.2">
      <c r="A3" s="57"/>
      <c r="B3" s="57"/>
      <c r="C3" s="91">
        <f t="shared" ref="C3:G3" si="0">+C7+1</f>
        <v>2023</v>
      </c>
      <c r="D3" s="91">
        <f t="shared" si="0"/>
        <v>2024</v>
      </c>
      <c r="E3" s="91">
        <f t="shared" si="0"/>
        <v>2025</v>
      </c>
      <c r="F3" s="91">
        <f t="shared" si="0"/>
        <v>2026</v>
      </c>
      <c r="G3" s="91">
        <f t="shared" si="0"/>
        <v>2027</v>
      </c>
      <c r="H3" s="91"/>
      <c r="I3" s="91"/>
      <c r="J3" s="91"/>
      <c r="K3" s="91"/>
      <c r="L3" s="631"/>
      <c r="M3" s="98"/>
      <c r="N3" s="60"/>
      <c r="O3" s="60"/>
      <c r="P3" s="60"/>
      <c r="Q3" s="55"/>
      <c r="R3" s="55"/>
      <c r="S3" s="60"/>
    </row>
    <row r="4" spans="1:19" s="25" customFormat="1" ht="16.5" x14ac:dyDescent="0.2">
      <c r="A4" s="54"/>
      <c r="C4" s="1008" t="str">
        <f>+TITELBLAD!D7</f>
        <v>NAAM DNB</v>
      </c>
      <c r="D4" s="1009"/>
      <c r="E4" s="1009"/>
      <c r="F4" s="1009"/>
      <c r="G4" s="1009"/>
      <c r="H4" s="1009"/>
      <c r="I4" s="1010"/>
      <c r="L4" s="52"/>
      <c r="M4" s="98"/>
      <c r="N4" s="91" t="str">
        <f>+TITELBLAD!C16</f>
        <v>Rapportering over boekjaar:</v>
      </c>
      <c r="O4" s="60">
        <f>+TITELBLAD!F16</f>
        <v>2025</v>
      </c>
      <c r="P4" s="60" t="str">
        <f>+TITELBLAD!G16</f>
        <v>ex-post</v>
      </c>
      <c r="Q4" s="98"/>
      <c r="R4" s="98"/>
    </row>
    <row r="5" spans="1:19" s="25" customFormat="1" ht="16.5" x14ac:dyDescent="0.2">
      <c r="A5" s="54"/>
      <c r="C5" s="1008" t="str">
        <f>+TITELBLAD!D10</f>
        <v>elektriciteit</v>
      </c>
      <c r="D5" s="1009"/>
      <c r="E5" s="1009"/>
      <c r="F5" s="1009"/>
      <c r="G5" s="1009"/>
      <c r="H5" s="1009"/>
      <c r="I5" s="1010"/>
      <c r="L5" s="52"/>
      <c r="M5" s="98"/>
      <c r="N5" s="50"/>
      <c r="O5" s="50"/>
      <c r="P5" s="50"/>
      <c r="Q5" s="98"/>
      <c r="R5" s="98"/>
    </row>
    <row r="6" spans="1:19" s="25" customFormat="1" ht="16.5" x14ac:dyDescent="0.2">
      <c r="A6" s="54"/>
      <c r="C6" s="1008" t="s">
        <v>19</v>
      </c>
      <c r="D6" s="1009"/>
      <c r="E6" s="1009"/>
      <c r="F6" s="1009"/>
      <c r="G6" s="1009"/>
      <c r="H6" s="1009"/>
      <c r="I6" s="1010"/>
      <c r="L6" s="52"/>
      <c r="M6" s="98"/>
      <c r="N6" s="50"/>
      <c r="O6" s="50"/>
      <c r="P6" s="50"/>
      <c r="Q6" s="98"/>
      <c r="R6" s="98"/>
    </row>
    <row r="7" spans="1:19" s="25" customFormat="1" ht="52.5" customHeight="1" thickBot="1" x14ac:dyDescent="0.25">
      <c r="A7" s="1047"/>
      <c r="B7" s="1048"/>
      <c r="C7" s="632">
        <v>2022</v>
      </c>
      <c r="D7" s="632">
        <v>2023</v>
      </c>
      <c r="E7" s="632">
        <v>2024</v>
      </c>
      <c r="F7" s="632">
        <v>2025</v>
      </c>
      <c r="G7" s="632">
        <v>2026</v>
      </c>
      <c r="H7" s="632">
        <v>2027</v>
      </c>
      <c r="I7" s="632">
        <v>2028</v>
      </c>
      <c r="L7" s="52"/>
      <c r="M7" s="98"/>
      <c r="N7" s="50"/>
      <c r="O7" s="50"/>
      <c r="P7" s="50"/>
      <c r="Q7" s="98"/>
      <c r="R7" s="98"/>
    </row>
    <row r="8" spans="1:19" s="25" customFormat="1" ht="31.5" customHeight="1" thickBot="1" x14ac:dyDescent="0.25">
      <c r="A8" s="1049" t="s">
        <v>108</v>
      </c>
      <c r="B8" s="1050"/>
      <c r="C8" s="383">
        <f t="shared" ref="C8:I8" si="1">SUM(C9:C15)</f>
        <v>0</v>
      </c>
      <c r="D8" s="383">
        <f t="shared" si="1"/>
        <v>0</v>
      </c>
      <c r="E8" s="383">
        <f t="shared" si="1"/>
        <v>0</v>
      </c>
      <c r="F8" s="383">
        <f t="shared" si="1"/>
        <v>0</v>
      </c>
      <c r="G8" s="383">
        <f t="shared" si="1"/>
        <v>0</v>
      </c>
      <c r="H8" s="383">
        <f t="shared" si="1"/>
        <v>0</v>
      </c>
      <c r="I8" s="384">
        <f t="shared" si="1"/>
        <v>0</v>
      </c>
      <c r="L8" s="52"/>
      <c r="M8" s="98"/>
      <c r="N8" s="98"/>
      <c r="O8" s="98"/>
      <c r="P8" s="50"/>
      <c r="Q8" s="98"/>
      <c r="R8" s="98"/>
    </row>
    <row r="9" spans="1:19" s="25" customFormat="1" ht="31.5" customHeight="1" x14ac:dyDescent="0.2">
      <c r="A9" s="1058" t="s">
        <v>84</v>
      </c>
      <c r="B9" s="1059"/>
      <c r="C9" s="387">
        <v>0</v>
      </c>
      <c r="D9" s="387">
        <v>0</v>
      </c>
      <c r="E9" s="387">
        <v>0</v>
      </c>
      <c r="F9" s="387">
        <v>0</v>
      </c>
      <c r="G9" s="387">
        <v>0</v>
      </c>
      <c r="H9" s="387">
        <v>0</v>
      </c>
      <c r="I9" s="388">
        <v>0</v>
      </c>
      <c r="L9" s="52"/>
      <c r="M9" s="98"/>
      <c r="N9" s="98"/>
      <c r="O9" s="98"/>
      <c r="P9" s="98"/>
      <c r="Q9" s="98"/>
      <c r="R9" s="98"/>
    </row>
    <row r="10" spans="1:19" s="25" customFormat="1" ht="31.5" customHeight="1" x14ac:dyDescent="0.2">
      <c r="A10" s="1041" t="s">
        <v>248</v>
      </c>
      <c r="B10" s="1042"/>
      <c r="C10" s="51">
        <v>0</v>
      </c>
      <c r="D10" s="51">
        <v>0</v>
      </c>
      <c r="E10" s="51">
        <v>0</v>
      </c>
      <c r="F10" s="51">
        <v>0</v>
      </c>
      <c r="G10" s="51">
        <v>0</v>
      </c>
      <c r="H10" s="51">
        <v>0</v>
      </c>
      <c r="I10" s="295">
        <v>0</v>
      </c>
      <c r="L10" s="52"/>
      <c r="M10" s="98"/>
      <c r="N10" s="98"/>
      <c r="O10" s="98"/>
      <c r="P10" s="98"/>
      <c r="Q10" s="98"/>
      <c r="R10" s="98"/>
    </row>
    <row r="11" spans="1:19" s="25" customFormat="1" ht="31.5" customHeight="1" x14ac:dyDescent="0.2">
      <c r="A11" s="1041" t="s">
        <v>85</v>
      </c>
      <c r="B11" s="1042"/>
      <c r="C11" s="51">
        <v>0</v>
      </c>
      <c r="D11" s="51">
        <v>0</v>
      </c>
      <c r="E11" s="51">
        <v>0</v>
      </c>
      <c r="F11" s="51">
        <v>0</v>
      </c>
      <c r="G11" s="51">
        <v>0</v>
      </c>
      <c r="H11" s="51">
        <v>0</v>
      </c>
      <c r="I11" s="295">
        <v>0</v>
      </c>
      <c r="L11" s="52"/>
      <c r="M11" s="98"/>
      <c r="N11" s="98"/>
      <c r="O11" s="98"/>
      <c r="P11" s="98"/>
      <c r="Q11" s="98"/>
      <c r="R11" s="98"/>
    </row>
    <row r="12" spans="1:19" s="25" customFormat="1" ht="31.5" customHeight="1" x14ac:dyDescent="0.2">
      <c r="A12" s="1041" t="s">
        <v>249</v>
      </c>
      <c r="B12" s="1042"/>
      <c r="C12" s="51">
        <v>0</v>
      </c>
      <c r="D12" s="51">
        <v>0</v>
      </c>
      <c r="E12" s="51">
        <v>0</v>
      </c>
      <c r="F12" s="51">
        <v>0</v>
      </c>
      <c r="G12" s="51">
        <v>0</v>
      </c>
      <c r="H12" s="51">
        <v>0</v>
      </c>
      <c r="I12" s="295">
        <v>0</v>
      </c>
      <c r="L12" s="52"/>
      <c r="M12" s="98"/>
      <c r="N12" s="98"/>
      <c r="O12" s="98"/>
      <c r="P12" s="98"/>
      <c r="Q12" s="98"/>
      <c r="R12" s="98"/>
    </row>
    <row r="13" spans="1:19" s="25" customFormat="1" ht="31.5" customHeight="1" x14ac:dyDescent="0.2">
      <c r="A13" s="1041" t="s">
        <v>149</v>
      </c>
      <c r="B13" s="1042"/>
      <c r="C13" s="51">
        <v>0</v>
      </c>
      <c r="D13" s="51">
        <v>0</v>
      </c>
      <c r="E13" s="51">
        <v>0</v>
      </c>
      <c r="F13" s="51">
        <v>0</v>
      </c>
      <c r="G13" s="51">
        <v>0</v>
      </c>
      <c r="H13" s="51">
        <v>0</v>
      </c>
      <c r="I13" s="295">
        <v>0</v>
      </c>
      <c r="L13" s="52"/>
      <c r="M13" s="98"/>
      <c r="N13" s="98"/>
      <c r="O13" s="98"/>
      <c r="P13" s="98"/>
      <c r="Q13" s="98"/>
      <c r="R13" s="98"/>
    </row>
    <row r="14" spans="1:19" s="25" customFormat="1" ht="31.5" customHeight="1" x14ac:dyDescent="0.2">
      <c r="A14" s="1041" t="s">
        <v>86</v>
      </c>
      <c r="B14" s="1042"/>
      <c r="C14" s="51">
        <v>0</v>
      </c>
      <c r="D14" s="51">
        <v>0</v>
      </c>
      <c r="E14" s="51">
        <v>0</v>
      </c>
      <c r="F14" s="51">
        <v>0</v>
      </c>
      <c r="G14" s="51">
        <v>0</v>
      </c>
      <c r="H14" s="51">
        <v>0</v>
      </c>
      <c r="I14" s="295">
        <v>0</v>
      </c>
      <c r="L14" s="52"/>
      <c r="M14" s="98"/>
      <c r="N14" s="98"/>
      <c r="O14" s="98"/>
      <c r="P14" s="98"/>
      <c r="Q14" s="98"/>
      <c r="R14" s="98"/>
    </row>
    <row r="15" spans="1:19" s="25" customFormat="1" ht="31.5" customHeight="1" thickBot="1" x14ac:dyDescent="0.25">
      <c r="A15" s="1045" t="s">
        <v>270</v>
      </c>
      <c r="B15" s="1046"/>
      <c r="C15" s="381">
        <v>0</v>
      </c>
      <c r="D15" s="381">
        <v>0</v>
      </c>
      <c r="E15" s="381">
        <v>0</v>
      </c>
      <c r="F15" s="381">
        <v>0</v>
      </c>
      <c r="G15" s="381">
        <v>0</v>
      </c>
      <c r="H15" s="381">
        <v>0</v>
      </c>
      <c r="I15" s="938">
        <v>0</v>
      </c>
      <c r="L15" s="52"/>
      <c r="M15" s="98"/>
      <c r="N15" s="98"/>
      <c r="O15" s="98"/>
      <c r="P15" s="98"/>
      <c r="Q15" s="98"/>
      <c r="R15" s="98"/>
    </row>
    <row r="16" spans="1:19" s="25" customFormat="1" ht="13.5" customHeight="1" thickBot="1" x14ac:dyDescent="0.25">
      <c r="A16" s="633"/>
      <c r="B16" s="633"/>
      <c r="C16" s="426"/>
      <c r="D16" s="426"/>
      <c r="E16" s="426"/>
      <c r="F16" s="426"/>
      <c r="G16" s="426"/>
      <c r="H16" s="426"/>
      <c r="I16" s="426"/>
      <c r="L16" s="52"/>
      <c r="M16" s="98"/>
      <c r="N16" s="98"/>
      <c r="O16" s="98"/>
      <c r="P16" s="98"/>
      <c r="Q16" s="98"/>
      <c r="R16" s="98"/>
    </row>
    <row r="17" spans="1:18" s="25" customFormat="1" ht="31.5" customHeight="1" thickBot="1" x14ac:dyDescent="0.25">
      <c r="A17" s="1051" t="s">
        <v>121</v>
      </c>
      <c r="B17" s="1052"/>
      <c r="C17" s="232">
        <f t="shared" ref="C17:I17" si="2">SUM(C18:C24)</f>
        <v>0</v>
      </c>
      <c r="D17" s="232">
        <f t="shared" si="2"/>
        <v>0</v>
      </c>
      <c r="E17" s="232">
        <f t="shared" si="2"/>
        <v>0</v>
      </c>
      <c r="F17" s="232">
        <f t="shared" si="2"/>
        <v>0</v>
      </c>
      <c r="G17" s="232">
        <f t="shared" si="2"/>
        <v>0</v>
      </c>
      <c r="H17" s="232">
        <f t="shared" si="2"/>
        <v>0</v>
      </c>
      <c r="I17" s="233">
        <f t="shared" si="2"/>
        <v>0</v>
      </c>
      <c r="K17" s="227"/>
      <c r="L17" s="52"/>
    </row>
    <row r="18" spans="1:18" s="25" customFormat="1" ht="31.5" customHeight="1" x14ac:dyDescent="0.2">
      <c r="A18" s="1039" t="s">
        <v>84</v>
      </c>
      <c r="B18" s="1040"/>
      <c r="C18" s="294">
        <v>0</v>
      </c>
      <c r="D18" s="294">
        <v>0</v>
      </c>
      <c r="E18" s="294">
        <v>0</v>
      </c>
      <c r="F18" s="294">
        <v>0</v>
      </c>
      <c r="G18" s="294">
        <v>0</v>
      </c>
      <c r="H18" s="294">
        <v>0</v>
      </c>
      <c r="I18" s="439">
        <v>0</v>
      </c>
      <c r="L18" s="52"/>
    </row>
    <row r="19" spans="1:18" s="25" customFormat="1" ht="31.5" customHeight="1" x14ac:dyDescent="0.2">
      <c r="A19" s="1041" t="s">
        <v>248</v>
      </c>
      <c r="B19" s="1042"/>
      <c r="C19" s="371">
        <v>0</v>
      </c>
      <c r="D19" s="371">
        <v>0</v>
      </c>
      <c r="E19" s="371">
        <v>0</v>
      </c>
      <c r="F19" s="371">
        <v>0</v>
      </c>
      <c r="G19" s="371">
        <v>0</v>
      </c>
      <c r="H19" s="371">
        <v>0</v>
      </c>
      <c r="I19" s="392">
        <v>0</v>
      </c>
      <c r="L19" s="52"/>
    </row>
    <row r="20" spans="1:18" s="25" customFormat="1" ht="31.5" customHeight="1" x14ac:dyDescent="0.2">
      <c r="A20" s="1041" t="s">
        <v>85</v>
      </c>
      <c r="B20" s="1042"/>
      <c r="C20" s="51">
        <v>0</v>
      </c>
      <c r="D20" s="51">
        <v>0</v>
      </c>
      <c r="E20" s="51">
        <v>0</v>
      </c>
      <c r="F20" s="51">
        <v>0</v>
      </c>
      <c r="G20" s="51">
        <v>0</v>
      </c>
      <c r="H20" s="51">
        <v>0</v>
      </c>
      <c r="I20" s="295">
        <v>0</v>
      </c>
      <c r="L20" s="52"/>
    </row>
    <row r="21" spans="1:18" s="25" customFormat="1" ht="31.5" customHeight="1" x14ac:dyDescent="0.2">
      <c r="A21" s="1041" t="s">
        <v>249</v>
      </c>
      <c r="B21" s="1042"/>
      <c r="C21" s="51">
        <v>0</v>
      </c>
      <c r="D21" s="51">
        <v>0</v>
      </c>
      <c r="E21" s="51">
        <v>0</v>
      </c>
      <c r="F21" s="51">
        <v>0</v>
      </c>
      <c r="G21" s="51">
        <v>0</v>
      </c>
      <c r="H21" s="51">
        <v>0</v>
      </c>
      <c r="I21" s="295">
        <v>0</v>
      </c>
      <c r="L21" s="52"/>
    </row>
    <row r="22" spans="1:18" s="25" customFormat="1" ht="31.5" customHeight="1" x14ac:dyDescent="0.2">
      <c r="A22" s="1041" t="s">
        <v>149</v>
      </c>
      <c r="B22" s="1042"/>
      <c r="C22" s="371">
        <v>0</v>
      </c>
      <c r="D22" s="371">
        <v>0</v>
      </c>
      <c r="E22" s="371">
        <v>0</v>
      </c>
      <c r="F22" s="371">
        <v>0</v>
      </c>
      <c r="G22" s="371">
        <v>0</v>
      </c>
      <c r="H22" s="371">
        <v>0</v>
      </c>
      <c r="I22" s="295">
        <v>0</v>
      </c>
      <c r="L22" s="52"/>
    </row>
    <row r="23" spans="1:18" s="25" customFormat="1" ht="31.5" customHeight="1" x14ac:dyDescent="0.2">
      <c r="A23" s="1041" t="s">
        <v>86</v>
      </c>
      <c r="B23" s="1042"/>
      <c r="C23" s="371">
        <v>0</v>
      </c>
      <c r="D23" s="371">
        <v>0</v>
      </c>
      <c r="E23" s="371">
        <v>0</v>
      </c>
      <c r="F23" s="371">
        <v>0</v>
      </c>
      <c r="G23" s="371">
        <v>0</v>
      </c>
      <c r="H23" s="371">
        <v>0</v>
      </c>
      <c r="I23" s="295">
        <v>0</v>
      </c>
      <c r="L23" s="52"/>
    </row>
    <row r="24" spans="1:18" s="25" customFormat="1" ht="31.5" customHeight="1" thickBot="1" x14ac:dyDescent="0.25">
      <c r="A24" s="1041" t="s">
        <v>270</v>
      </c>
      <c r="B24" s="1042"/>
      <c r="C24" s="51">
        <v>0</v>
      </c>
      <c r="D24" s="51">
        <v>0</v>
      </c>
      <c r="E24" s="51">
        <v>0</v>
      </c>
      <c r="F24" s="51">
        <v>0</v>
      </c>
      <c r="G24" s="51">
        <v>0</v>
      </c>
      <c r="H24" s="51">
        <v>0</v>
      </c>
      <c r="I24" s="295">
        <v>0</v>
      </c>
      <c r="L24" s="52"/>
    </row>
    <row r="25" spans="1:18" s="25" customFormat="1" ht="13.5" customHeight="1" thickBot="1" x14ac:dyDescent="0.25">
      <c r="A25" s="634"/>
      <c r="B25" s="634"/>
      <c r="C25" s="228"/>
      <c r="D25" s="228"/>
      <c r="E25" s="228"/>
      <c r="F25" s="228"/>
      <c r="G25" s="228"/>
      <c r="H25" s="228"/>
      <c r="I25" s="228"/>
      <c r="L25" s="52"/>
      <c r="M25" s="98"/>
      <c r="N25" s="98"/>
      <c r="O25" s="98"/>
      <c r="P25" s="98"/>
      <c r="Q25" s="98"/>
      <c r="R25" s="98"/>
    </row>
    <row r="26" spans="1:18" s="30" customFormat="1" ht="31.5" customHeight="1" thickBot="1" x14ac:dyDescent="0.25">
      <c r="A26" s="1053" t="s">
        <v>111</v>
      </c>
      <c r="B26" s="1054"/>
      <c r="C26" s="231">
        <f t="shared" ref="C26:I26" si="3">SUM(C27:C33)</f>
        <v>0</v>
      </c>
      <c r="D26" s="231">
        <f t="shared" si="3"/>
        <v>0</v>
      </c>
      <c r="E26" s="231">
        <f t="shared" si="3"/>
        <v>0</v>
      </c>
      <c r="F26" s="231">
        <f t="shared" si="3"/>
        <v>0</v>
      </c>
      <c r="G26" s="231">
        <f t="shared" si="3"/>
        <v>0</v>
      </c>
      <c r="H26" s="231">
        <f t="shared" si="3"/>
        <v>0</v>
      </c>
      <c r="I26" s="440">
        <f t="shared" si="3"/>
        <v>0</v>
      </c>
    </row>
    <row r="27" spans="1:18" s="54" customFormat="1" ht="31.5" customHeight="1" x14ac:dyDescent="0.2">
      <c r="A27" s="1058" t="s">
        <v>84</v>
      </c>
      <c r="B27" s="1059"/>
      <c r="C27" s="939">
        <f t="shared" ref="C27:I27" si="4">IF($C$5="elektriciteit",0,IF($C$5="aardgas",+C9-C18,"FOUT"))</f>
        <v>0</v>
      </c>
      <c r="D27" s="939">
        <f t="shared" si="4"/>
        <v>0</v>
      </c>
      <c r="E27" s="939">
        <f t="shared" si="4"/>
        <v>0</v>
      </c>
      <c r="F27" s="939">
        <f t="shared" si="4"/>
        <v>0</v>
      </c>
      <c r="G27" s="939">
        <f t="shared" si="4"/>
        <v>0</v>
      </c>
      <c r="H27" s="939">
        <f t="shared" si="4"/>
        <v>0</v>
      </c>
      <c r="I27" s="940">
        <f t="shared" si="4"/>
        <v>0</v>
      </c>
      <c r="L27" s="635"/>
    </row>
    <row r="28" spans="1:18" s="54" customFormat="1" ht="31.5" customHeight="1" x14ac:dyDescent="0.2">
      <c r="A28" s="1041" t="s">
        <v>248</v>
      </c>
      <c r="B28" s="1042"/>
      <c r="C28" s="31">
        <f t="shared" ref="C28:I28" si="5">IF($C$5="elektriciteit",+(C10-C19)+(C12-C21)+(C13-C22),IF($C$5="aardgas",0,"FOUT"))</f>
        <v>0</v>
      </c>
      <c r="D28" s="31">
        <f t="shared" si="5"/>
        <v>0</v>
      </c>
      <c r="E28" s="31">
        <f t="shared" si="5"/>
        <v>0</v>
      </c>
      <c r="F28" s="31">
        <f t="shared" si="5"/>
        <v>0</v>
      </c>
      <c r="G28" s="31">
        <f t="shared" si="5"/>
        <v>0</v>
      </c>
      <c r="H28" s="31">
        <f t="shared" si="5"/>
        <v>0</v>
      </c>
      <c r="I28" s="441">
        <f t="shared" si="5"/>
        <v>0</v>
      </c>
      <c r="L28" s="635"/>
    </row>
    <row r="29" spans="1:18" s="54" customFormat="1" ht="31.5" customHeight="1" x14ac:dyDescent="0.2">
      <c r="A29" s="1041" t="s">
        <v>85</v>
      </c>
      <c r="B29" s="1042"/>
      <c r="C29" s="31">
        <f t="shared" ref="C29:I29" si="6">IF($C$5="elektriciteit",0,IF($C$5="aardgas",+C11-C20,"FOUT"))</f>
        <v>0</v>
      </c>
      <c r="D29" s="31">
        <f t="shared" si="6"/>
        <v>0</v>
      </c>
      <c r="E29" s="31">
        <f t="shared" si="6"/>
        <v>0</v>
      </c>
      <c r="F29" s="31">
        <f t="shared" si="6"/>
        <v>0</v>
      </c>
      <c r="G29" s="31">
        <f t="shared" si="6"/>
        <v>0</v>
      </c>
      <c r="H29" s="31">
        <f t="shared" si="6"/>
        <v>0</v>
      </c>
      <c r="I29" s="441">
        <f t="shared" si="6"/>
        <v>0</v>
      </c>
      <c r="L29" s="635"/>
    </row>
    <row r="30" spans="1:18" s="54" customFormat="1" ht="31.5" customHeight="1" x14ac:dyDescent="0.2">
      <c r="A30" s="1060" t="s">
        <v>249</v>
      </c>
      <c r="B30" s="1061"/>
      <c r="C30" s="117"/>
      <c r="D30" s="117"/>
      <c r="E30" s="117"/>
      <c r="F30" s="117"/>
      <c r="G30" s="117"/>
      <c r="H30" s="117"/>
      <c r="I30" s="636"/>
      <c r="L30" s="635"/>
    </row>
    <row r="31" spans="1:18" s="54" customFormat="1" ht="31.5" customHeight="1" x14ac:dyDescent="0.2">
      <c r="A31" s="1060" t="s">
        <v>149</v>
      </c>
      <c r="B31" s="1061"/>
      <c r="C31" s="117"/>
      <c r="D31" s="117"/>
      <c r="E31" s="117"/>
      <c r="F31" s="117"/>
      <c r="G31" s="117"/>
      <c r="H31" s="117"/>
      <c r="I31" s="636"/>
      <c r="L31" s="635"/>
    </row>
    <row r="32" spans="1:18" s="54" customFormat="1" ht="31.5" customHeight="1" x14ac:dyDescent="0.2">
      <c r="A32" s="1041" t="s">
        <v>86</v>
      </c>
      <c r="B32" s="1042"/>
      <c r="C32" s="31">
        <f t="shared" ref="C32:I33" si="7">+C14-C23</f>
        <v>0</v>
      </c>
      <c r="D32" s="31">
        <f t="shared" si="7"/>
        <v>0</v>
      </c>
      <c r="E32" s="31">
        <f t="shared" si="7"/>
        <v>0</v>
      </c>
      <c r="F32" s="31">
        <f t="shared" si="7"/>
        <v>0</v>
      </c>
      <c r="G32" s="31">
        <f t="shared" si="7"/>
        <v>0</v>
      </c>
      <c r="H32" s="31">
        <f t="shared" si="7"/>
        <v>0</v>
      </c>
      <c r="I32" s="441">
        <f t="shared" si="7"/>
        <v>0</v>
      </c>
      <c r="L32" s="635"/>
    </row>
    <row r="33" spans="1:30" s="54" customFormat="1" ht="31.5" customHeight="1" thickBot="1" x14ac:dyDescent="0.25">
      <c r="A33" s="1043" t="s">
        <v>270</v>
      </c>
      <c r="B33" s="1044"/>
      <c r="C33" s="229">
        <f t="shared" si="7"/>
        <v>0</v>
      </c>
      <c r="D33" s="229">
        <f t="shared" si="7"/>
        <v>0</v>
      </c>
      <c r="E33" s="229">
        <f t="shared" si="7"/>
        <v>0</v>
      </c>
      <c r="F33" s="229">
        <f t="shared" si="7"/>
        <v>0</v>
      </c>
      <c r="G33" s="229">
        <f t="shared" si="7"/>
        <v>0</v>
      </c>
      <c r="H33" s="229">
        <f t="shared" si="7"/>
        <v>0</v>
      </c>
      <c r="I33" s="941">
        <f t="shared" si="7"/>
        <v>0</v>
      </c>
      <c r="L33" s="635"/>
    </row>
    <row r="34" spans="1:30" s="25" customFormat="1" x14ac:dyDescent="0.2">
      <c r="A34" s="54"/>
      <c r="C34" s="61" t="s">
        <v>117</v>
      </c>
      <c r="L34" s="52"/>
    </row>
    <row r="35" spans="1:30" s="25" customFormat="1" x14ac:dyDescent="0.2">
      <c r="A35" s="54"/>
      <c r="C35" s="63" t="s">
        <v>94</v>
      </c>
      <c r="L35" s="52"/>
    </row>
    <row r="36" spans="1:30" s="25" customFormat="1" x14ac:dyDescent="0.2">
      <c r="A36" s="54"/>
      <c r="C36" s="52"/>
      <c r="L36" s="52"/>
    </row>
    <row r="37" spans="1:30" ht="14.25" customHeight="1" thickBot="1" x14ac:dyDescent="0.25">
      <c r="A37" s="56"/>
      <c r="B37" s="112"/>
      <c r="C37" s="112"/>
      <c r="D37" s="112"/>
      <c r="E37" s="112"/>
      <c r="F37" s="112"/>
      <c r="G37" s="112"/>
      <c r="H37" s="112"/>
      <c r="I37" s="112"/>
      <c r="J37" s="112"/>
      <c r="K37" s="112"/>
      <c r="L37" s="59"/>
      <c r="M37" s="59"/>
    </row>
    <row r="38" spans="1:30" s="33" customFormat="1" ht="20.100000000000001" customHeight="1" thickBot="1" x14ac:dyDescent="0.25">
      <c r="A38" s="1020" t="s">
        <v>40</v>
      </c>
      <c r="B38" s="1021"/>
      <c r="C38" s="1021"/>
      <c r="D38" s="1021"/>
      <c r="E38" s="1021"/>
      <c r="F38" s="1021"/>
      <c r="G38" s="1021"/>
      <c r="H38" s="1021"/>
      <c r="I38" s="1021"/>
      <c r="J38" s="1021"/>
      <c r="K38" s="1022"/>
      <c r="L38" s="59"/>
      <c r="M38" s="59"/>
      <c r="N38" s="32"/>
      <c r="O38" s="32"/>
      <c r="P38" s="32"/>
      <c r="Q38" s="32"/>
      <c r="R38" s="32"/>
      <c r="S38" s="32"/>
      <c r="T38" s="32"/>
      <c r="U38" s="32"/>
      <c r="V38" s="32"/>
      <c r="W38" s="32"/>
      <c r="X38" s="32"/>
      <c r="Y38" s="32"/>
      <c r="Z38" s="32"/>
      <c r="AA38" s="32"/>
      <c r="AB38" s="32"/>
      <c r="AC38" s="32"/>
      <c r="AD38" s="32"/>
    </row>
    <row r="39" spans="1:30" ht="13.5" thickBot="1" x14ac:dyDescent="0.25"/>
    <row r="40" spans="1:30" s="33" customFormat="1" ht="17.25" thickBot="1" x14ac:dyDescent="0.25">
      <c r="A40" s="32"/>
      <c r="B40" s="32"/>
      <c r="C40" s="1055" t="s">
        <v>31</v>
      </c>
      <c r="D40" s="1056"/>
      <c r="E40" s="1056"/>
      <c r="F40" s="1056"/>
      <c r="G40" s="1056"/>
      <c r="H40" s="1056"/>
      <c r="I40" s="1057"/>
      <c r="J40" s="32"/>
      <c r="K40" s="32"/>
      <c r="L40" s="32"/>
      <c r="M40" s="32"/>
      <c r="N40" s="32"/>
      <c r="O40" s="32"/>
      <c r="P40" s="32"/>
      <c r="Q40" s="32"/>
      <c r="R40" s="32"/>
      <c r="S40" s="32"/>
      <c r="T40" s="32"/>
      <c r="U40" s="32"/>
      <c r="V40" s="32"/>
      <c r="W40" s="32"/>
      <c r="X40" s="32"/>
      <c r="Y40" s="32"/>
      <c r="Z40" s="32"/>
      <c r="AA40" s="32"/>
      <c r="AB40" s="32"/>
      <c r="AC40" s="32"/>
      <c r="AD40" s="32"/>
    </row>
    <row r="41" spans="1:30" s="33" customFormat="1" ht="13.5" thickBot="1" x14ac:dyDescent="0.25">
      <c r="A41" s="32"/>
      <c r="B41" s="32"/>
      <c r="C41" s="114">
        <v>2022</v>
      </c>
      <c r="D41" s="113">
        <v>2023</v>
      </c>
      <c r="E41" s="114">
        <v>2024</v>
      </c>
      <c r="F41" s="113">
        <v>2025</v>
      </c>
      <c r="G41" s="114">
        <v>2026</v>
      </c>
      <c r="H41" s="113">
        <v>2027</v>
      </c>
      <c r="I41" s="114">
        <v>2028</v>
      </c>
      <c r="J41" s="32"/>
      <c r="K41" s="32"/>
      <c r="L41" s="32"/>
      <c r="M41" s="32"/>
      <c r="N41" s="32"/>
      <c r="O41" s="32"/>
      <c r="P41" s="32"/>
      <c r="Q41" s="32"/>
      <c r="R41" s="32"/>
      <c r="S41" s="32"/>
      <c r="T41" s="32"/>
      <c r="U41" s="32"/>
      <c r="V41" s="32"/>
      <c r="W41" s="32"/>
      <c r="X41" s="32"/>
      <c r="Y41" s="32"/>
      <c r="Z41" s="32"/>
      <c r="AA41" s="32"/>
      <c r="AB41" s="32"/>
      <c r="AC41" s="32"/>
      <c r="AD41" s="32"/>
    </row>
    <row r="42" spans="1:30" s="33" customFormat="1" ht="13.5" thickBot="1" x14ac:dyDescent="0.25">
      <c r="A42" s="32"/>
      <c r="B42" s="32"/>
      <c r="C42" s="368">
        <f t="shared" ref="C42:I42" si="8">+C26</f>
        <v>0</v>
      </c>
      <c r="D42" s="369">
        <f t="shared" si="8"/>
        <v>0</v>
      </c>
      <c r="E42" s="369">
        <f t="shared" si="8"/>
        <v>0</v>
      </c>
      <c r="F42" s="369">
        <f t="shared" si="8"/>
        <v>0</v>
      </c>
      <c r="G42" s="369">
        <f t="shared" si="8"/>
        <v>0</v>
      </c>
      <c r="H42" s="369">
        <f t="shared" si="8"/>
        <v>0</v>
      </c>
      <c r="I42" s="370">
        <f t="shared" si="8"/>
        <v>0</v>
      </c>
      <c r="J42" s="32"/>
      <c r="K42" s="32"/>
      <c r="L42" s="32"/>
      <c r="M42" s="32"/>
      <c r="N42" s="32"/>
      <c r="O42" s="32"/>
      <c r="P42" s="32"/>
      <c r="Q42" s="32"/>
      <c r="R42" s="32"/>
      <c r="S42" s="32"/>
      <c r="T42" s="32"/>
      <c r="U42" s="32"/>
      <c r="V42" s="32"/>
      <c r="W42" s="32"/>
      <c r="X42" s="32"/>
      <c r="Y42" s="32"/>
      <c r="Z42" s="32"/>
      <c r="AA42" s="32"/>
      <c r="AB42" s="32"/>
      <c r="AC42" s="32"/>
      <c r="AD42" s="32"/>
    </row>
    <row r="43" spans="1:30" x14ac:dyDescent="0.2">
      <c r="C43" s="61" t="s">
        <v>117</v>
      </c>
      <c r="F43" s="62"/>
      <c r="G43" s="62"/>
      <c r="H43" s="62"/>
      <c r="I43" s="62"/>
    </row>
    <row r="44" spans="1:30" x14ac:dyDescent="0.2">
      <c r="C44" s="63" t="s">
        <v>94</v>
      </c>
    </row>
    <row r="45" spans="1:30" x14ac:dyDescent="0.2">
      <c r="C45" s="64"/>
    </row>
    <row r="46" spans="1:30" ht="13.5" thickBot="1" x14ac:dyDescent="0.25">
      <c r="C46" s="64"/>
    </row>
    <row r="47" spans="1:30" ht="19.149999999999999" customHeight="1" thickBot="1" x14ac:dyDescent="0.25">
      <c r="A47" s="1020" t="s">
        <v>18</v>
      </c>
      <c r="B47" s="1021"/>
      <c r="C47" s="1021"/>
      <c r="D47" s="1021"/>
      <c r="E47" s="1021"/>
      <c r="F47" s="1021"/>
      <c r="G47" s="1021"/>
      <c r="H47" s="1021"/>
      <c r="I47" s="1021"/>
      <c r="J47" s="1021"/>
      <c r="K47" s="1022"/>
      <c r="L47" s="1062"/>
      <c r="M47" s="1062"/>
    </row>
    <row r="49" spans="1:30" x14ac:dyDescent="0.2">
      <c r="C49" s="61" t="s">
        <v>117</v>
      </c>
    </row>
    <row r="50" spans="1:30" x14ac:dyDescent="0.2">
      <c r="C50" s="63" t="s">
        <v>94</v>
      </c>
    </row>
    <row r="51" spans="1:30" ht="16.5" x14ac:dyDescent="0.2">
      <c r="C51" s="1008" t="s">
        <v>19</v>
      </c>
      <c r="D51" s="1009"/>
      <c r="E51" s="1009"/>
      <c r="F51" s="1009"/>
      <c r="G51" s="1009"/>
      <c r="H51" s="1009"/>
      <c r="I51" s="1010"/>
      <c r="K51" s="65" t="s">
        <v>20</v>
      </c>
    </row>
    <row r="52" spans="1:30" ht="13.5" thickBot="1" x14ac:dyDescent="0.25">
      <c r="A52" s="1017"/>
      <c r="B52" s="1017"/>
      <c r="C52" s="65">
        <f t="shared" ref="C52:I52" si="9">C41</f>
        <v>2022</v>
      </c>
      <c r="D52" s="5">
        <f t="shared" si="9"/>
        <v>2023</v>
      </c>
      <c r="E52" s="5">
        <f t="shared" si="9"/>
        <v>2024</v>
      </c>
      <c r="F52" s="5">
        <f t="shared" si="9"/>
        <v>2025</v>
      </c>
      <c r="G52" s="5">
        <f t="shared" si="9"/>
        <v>2026</v>
      </c>
      <c r="H52" s="5">
        <f t="shared" si="9"/>
        <v>2027</v>
      </c>
      <c r="I52" s="5">
        <f t="shared" si="9"/>
        <v>2028</v>
      </c>
      <c r="K52" s="66"/>
    </row>
    <row r="53" spans="1:30" s="33" customFormat="1" ht="13.5" thickBot="1" x14ac:dyDescent="0.25">
      <c r="A53" s="1063" t="s">
        <v>21</v>
      </c>
      <c r="B53" s="67">
        <f>C41</f>
        <v>2022</v>
      </c>
      <c r="C53" s="315">
        <v>0</v>
      </c>
      <c r="D53" s="68"/>
      <c r="E53" s="68"/>
      <c r="F53" s="68"/>
      <c r="G53" s="68"/>
      <c r="H53" s="68"/>
      <c r="I53" s="69"/>
      <c r="J53" s="70"/>
      <c r="K53" s="71">
        <f t="shared" ref="K53:K59" si="10">SUM(C53:I53)</f>
        <v>0</v>
      </c>
      <c r="L53" s="32"/>
      <c r="M53" s="32"/>
      <c r="N53" s="32"/>
      <c r="O53" s="32"/>
      <c r="P53" s="32"/>
      <c r="Q53" s="32"/>
      <c r="R53" s="32"/>
      <c r="S53" s="32"/>
      <c r="T53" s="32"/>
      <c r="U53" s="32"/>
      <c r="V53" s="32"/>
      <c r="W53" s="32"/>
      <c r="X53" s="32"/>
      <c r="Y53" s="32"/>
      <c r="Z53" s="32"/>
      <c r="AA53" s="32"/>
      <c r="AB53" s="32"/>
      <c r="AC53" s="32"/>
      <c r="AD53" s="32"/>
    </row>
    <row r="54" spans="1:30" s="33" customFormat="1" ht="13.5" thickBot="1" x14ac:dyDescent="0.25">
      <c r="A54" s="1066"/>
      <c r="B54" s="72">
        <f>D41</f>
        <v>2023</v>
      </c>
      <c r="C54" s="115">
        <f>+C$42-C53</f>
        <v>0</v>
      </c>
      <c r="D54" s="292">
        <v>0</v>
      </c>
      <c r="E54" s="70"/>
      <c r="F54" s="70"/>
      <c r="G54" s="70"/>
      <c r="H54" s="70"/>
      <c r="I54" s="74"/>
      <c r="J54" s="70"/>
      <c r="K54" s="71">
        <f t="shared" si="10"/>
        <v>0</v>
      </c>
      <c r="L54" s="32"/>
      <c r="M54" s="32"/>
      <c r="N54" s="32"/>
      <c r="O54" s="32"/>
      <c r="P54" s="32"/>
      <c r="Q54" s="32"/>
      <c r="R54" s="32"/>
      <c r="S54" s="32"/>
      <c r="T54" s="32"/>
      <c r="U54" s="32"/>
      <c r="V54" s="32"/>
      <c r="W54" s="32"/>
      <c r="X54" s="32"/>
      <c r="Y54" s="32"/>
      <c r="Z54" s="32"/>
      <c r="AA54" s="32"/>
      <c r="AB54" s="32"/>
      <c r="AC54" s="32"/>
      <c r="AD54" s="32"/>
    </row>
    <row r="55" spans="1:30" s="33" customFormat="1" ht="13.5" thickBot="1" x14ac:dyDescent="0.25">
      <c r="A55" s="1066"/>
      <c r="B55" s="72">
        <f>E41</f>
        <v>2024</v>
      </c>
      <c r="C55" s="75"/>
      <c r="D55" s="115">
        <f>+D$42-D54</f>
        <v>0</v>
      </c>
      <c r="E55" s="292">
        <v>0</v>
      </c>
      <c r="F55" s="70"/>
      <c r="G55" s="70"/>
      <c r="H55" s="70"/>
      <c r="I55" s="74"/>
      <c r="J55" s="70"/>
      <c r="K55" s="71">
        <f t="shared" si="10"/>
        <v>0</v>
      </c>
      <c r="L55" s="32"/>
      <c r="M55" s="32"/>
      <c r="N55" s="32"/>
      <c r="O55" s="32"/>
      <c r="P55" s="32"/>
      <c r="Q55" s="32"/>
      <c r="R55" s="32"/>
      <c r="S55" s="32"/>
      <c r="T55" s="32"/>
      <c r="U55" s="32"/>
      <c r="V55" s="32"/>
      <c r="W55" s="32"/>
      <c r="X55" s="32"/>
      <c r="Y55" s="32"/>
      <c r="Z55" s="32"/>
      <c r="AA55" s="32"/>
      <c r="AB55" s="32"/>
      <c r="AC55" s="32"/>
      <c r="AD55" s="32"/>
    </row>
    <row r="56" spans="1:30" s="33" customFormat="1" ht="13.5" thickBot="1" x14ac:dyDescent="0.25">
      <c r="A56" s="1066"/>
      <c r="B56" s="72">
        <f>F41</f>
        <v>2025</v>
      </c>
      <c r="C56" s="75"/>
      <c r="D56" s="70"/>
      <c r="E56" s="115">
        <f>+E$42-E55</f>
        <v>0</v>
      </c>
      <c r="F56" s="292">
        <v>0</v>
      </c>
      <c r="G56" s="70"/>
      <c r="H56" s="70"/>
      <c r="I56" s="74"/>
      <c r="J56" s="70"/>
      <c r="K56" s="71">
        <f t="shared" si="10"/>
        <v>0</v>
      </c>
      <c r="L56" s="32"/>
      <c r="M56" s="32"/>
      <c r="N56" s="32"/>
      <c r="O56" s="32"/>
      <c r="P56" s="32"/>
      <c r="Q56" s="32"/>
      <c r="R56" s="32"/>
      <c r="S56" s="32"/>
      <c r="T56" s="32"/>
      <c r="U56" s="32"/>
      <c r="V56" s="32"/>
      <c r="W56" s="32"/>
      <c r="X56" s="32"/>
      <c r="Y56" s="32"/>
      <c r="Z56" s="32"/>
      <c r="AA56" s="32"/>
      <c r="AB56" s="32"/>
      <c r="AC56" s="32"/>
      <c r="AD56" s="32"/>
    </row>
    <row r="57" spans="1:30" s="33" customFormat="1" ht="13.5" thickBot="1" x14ac:dyDescent="0.25">
      <c r="A57" s="1066"/>
      <c r="B57" s="72">
        <f>G41</f>
        <v>2026</v>
      </c>
      <c r="C57" s="75"/>
      <c r="D57" s="70"/>
      <c r="E57" s="70"/>
      <c r="F57" s="115">
        <f>+F$42-F56</f>
        <v>0</v>
      </c>
      <c r="G57" s="292">
        <v>0</v>
      </c>
      <c r="H57" s="70"/>
      <c r="I57" s="74"/>
      <c r="J57" s="70"/>
      <c r="K57" s="71">
        <f t="shared" si="10"/>
        <v>0</v>
      </c>
      <c r="L57" s="32"/>
      <c r="M57" s="32"/>
      <c r="N57" s="32"/>
      <c r="O57" s="32"/>
      <c r="P57" s="32"/>
      <c r="Q57" s="32"/>
      <c r="R57" s="32"/>
      <c r="S57" s="32"/>
      <c r="T57" s="32"/>
      <c r="U57" s="32"/>
      <c r="V57" s="32"/>
      <c r="W57" s="32"/>
      <c r="X57" s="32"/>
      <c r="Y57" s="32"/>
      <c r="Z57" s="32"/>
      <c r="AA57" s="32"/>
      <c r="AB57" s="32"/>
      <c r="AC57" s="32"/>
      <c r="AD57" s="32"/>
    </row>
    <row r="58" spans="1:30" s="33" customFormat="1" ht="13.5" thickBot="1" x14ac:dyDescent="0.25">
      <c r="A58" s="1066"/>
      <c r="B58" s="72">
        <f>H41</f>
        <v>2027</v>
      </c>
      <c r="C58" s="75"/>
      <c r="D58" s="70"/>
      <c r="E58" s="70"/>
      <c r="F58" s="76"/>
      <c r="G58" s="115">
        <f>+G$42-G57</f>
        <v>0</v>
      </c>
      <c r="H58" s="292">
        <v>0</v>
      </c>
      <c r="I58" s="74"/>
      <c r="J58" s="70"/>
      <c r="K58" s="71">
        <f t="shared" si="10"/>
        <v>0</v>
      </c>
      <c r="L58" s="32"/>
      <c r="M58" s="32"/>
      <c r="N58" s="32"/>
      <c r="O58" s="32"/>
      <c r="P58" s="32"/>
      <c r="Q58" s="32"/>
      <c r="R58" s="32"/>
      <c r="S58" s="32"/>
      <c r="T58" s="32"/>
      <c r="U58" s="32"/>
      <c r="V58" s="32"/>
      <c r="W58" s="32"/>
      <c r="X58" s="32"/>
      <c r="Y58" s="32"/>
      <c r="Z58" s="32"/>
      <c r="AA58" s="32"/>
      <c r="AB58" s="32"/>
      <c r="AC58" s="32"/>
      <c r="AD58" s="32"/>
    </row>
    <row r="59" spans="1:30" s="33" customFormat="1" ht="13.5" thickBot="1" x14ac:dyDescent="0.25">
      <c r="A59" s="1066"/>
      <c r="B59" s="72">
        <f>I41</f>
        <v>2028</v>
      </c>
      <c r="C59" s="75"/>
      <c r="D59" s="70"/>
      <c r="E59" s="70"/>
      <c r="F59" s="76"/>
      <c r="G59" s="70"/>
      <c r="H59" s="115">
        <f>+H$42-H58</f>
        <v>0</v>
      </c>
      <c r="I59" s="316">
        <v>0</v>
      </c>
      <c r="J59" s="70"/>
      <c r="K59" s="71">
        <f t="shared" si="10"/>
        <v>0</v>
      </c>
      <c r="L59" s="32"/>
      <c r="M59" s="32"/>
      <c r="N59" s="32"/>
      <c r="O59" s="32"/>
      <c r="P59" s="32"/>
      <c r="Q59" s="32"/>
      <c r="R59" s="32"/>
      <c r="S59" s="32"/>
      <c r="T59" s="32"/>
      <c r="U59" s="32"/>
      <c r="V59" s="32"/>
      <c r="W59" s="32"/>
      <c r="X59" s="32"/>
      <c r="Y59" s="32"/>
      <c r="Z59" s="32"/>
      <c r="AA59" s="32"/>
      <c r="AB59" s="32"/>
      <c r="AC59" s="32"/>
      <c r="AD59" s="32"/>
    </row>
    <row r="60" spans="1:30" s="81" customFormat="1" ht="15.75" x14ac:dyDescent="0.2">
      <c r="A60" s="1067"/>
      <c r="B60" s="111" t="s">
        <v>22</v>
      </c>
      <c r="C60" s="77">
        <f t="shared" ref="C60:I60" si="11">SUM(C53:C59)</f>
        <v>0</v>
      </c>
      <c r="D60" s="77">
        <f>SUM(D53:D59)</f>
        <v>0</v>
      </c>
      <c r="E60" s="77">
        <f t="shared" si="11"/>
        <v>0</v>
      </c>
      <c r="F60" s="77">
        <f t="shared" si="11"/>
        <v>0</v>
      </c>
      <c r="G60" s="77">
        <f t="shared" si="11"/>
        <v>0</v>
      </c>
      <c r="H60" s="77">
        <f t="shared" si="11"/>
        <v>0</v>
      </c>
      <c r="I60" s="93">
        <f t="shared" si="11"/>
        <v>0</v>
      </c>
      <c r="J60" s="78"/>
      <c r="K60" s="79">
        <f>SUM(K53:K59)</f>
        <v>0</v>
      </c>
      <c r="L60" s="80"/>
      <c r="M60" s="80"/>
      <c r="N60" s="80"/>
      <c r="O60" s="80"/>
      <c r="P60" s="80"/>
      <c r="Q60" s="80"/>
      <c r="R60" s="80"/>
      <c r="S60" s="80"/>
      <c r="T60" s="80"/>
      <c r="U60" s="80"/>
      <c r="V60" s="80"/>
      <c r="W60" s="80"/>
      <c r="X60" s="80"/>
      <c r="Y60" s="80"/>
      <c r="Z60" s="80"/>
      <c r="AA60" s="80"/>
      <c r="AB60" s="80"/>
      <c r="AC60" s="80"/>
      <c r="AD60" s="80"/>
    </row>
    <row r="61" spans="1:30" s="63" customFormat="1" x14ac:dyDescent="0.2">
      <c r="A61" s="82" t="s">
        <v>34</v>
      </c>
      <c r="C61" s="83">
        <f t="shared" ref="C61:I61" si="12">+C60+C74</f>
        <v>0</v>
      </c>
      <c r="D61" s="83">
        <f>+D60+D74</f>
        <v>0</v>
      </c>
      <c r="E61" s="83">
        <f t="shared" si="12"/>
        <v>0</v>
      </c>
      <c r="F61" s="83">
        <f t="shared" si="12"/>
        <v>0</v>
      </c>
      <c r="G61" s="83">
        <f t="shared" si="12"/>
        <v>0</v>
      </c>
      <c r="H61" s="83">
        <f t="shared" si="12"/>
        <v>0</v>
      </c>
      <c r="I61" s="83">
        <f t="shared" si="12"/>
        <v>0</v>
      </c>
      <c r="J61" s="83"/>
      <c r="K61" s="83">
        <f>+K60+K74</f>
        <v>0</v>
      </c>
      <c r="L61" s="83"/>
    </row>
    <row r="62" spans="1:30" s="84" customFormat="1" x14ac:dyDescent="0.2">
      <c r="A62" s="63"/>
      <c r="B62" s="63"/>
      <c r="C62" s="83"/>
      <c r="D62" s="83"/>
      <c r="E62" s="83"/>
      <c r="F62" s="83"/>
      <c r="G62" s="83"/>
      <c r="H62" s="83"/>
      <c r="I62" s="83"/>
      <c r="J62" s="63"/>
      <c r="K62" s="63"/>
      <c r="L62" s="63"/>
      <c r="M62" s="63"/>
      <c r="N62" s="63"/>
      <c r="O62" s="63"/>
      <c r="P62" s="63"/>
      <c r="Q62" s="63"/>
      <c r="R62" s="63"/>
      <c r="S62" s="63"/>
      <c r="T62" s="63"/>
      <c r="U62" s="63"/>
      <c r="V62" s="63"/>
      <c r="W62" s="63"/>
      <c r="X62" s="63"/>
      <c r="Y62" s="63"/>
      <c r="Z62" s="63"/>
      <c r="AA62" s="63"/>
      <c r="AB62" s="63"/>
      <c r="AC62" s="63"/>
      <c r="AD62" s="63"/>
    </row>
    <row r="63" spans="1:30" s="63" customFormat="1" x14ac:dyDescent="0.2">
      <c r="C63" s="61" t="s">
        <v>114</v>
      </c>
      <c r="D63" s="83"/>
      <c r="E63" s="83"/>
      <c r="F63" s="83"/>
      <c r="G63" s="83"/>
      <c r="H63" s="83"/>
      <c r="I63" s="83"/>
      <c r="J63" s="83"/>
      <c r="K63" s="83"/>
    </row>
    <row r="64" spans="1:30" x14ac:dyDescent="0.2">
      <c r="C64" s="61" t="s">
        <v>115</v>
      </c>
    </row>
    <row r="65" spans="1:30" s="33" customFormat="1" ht="16.5" x14ac:dyDescent="0.2">
      <c r="A65" s="32"/>
      <c r="B65" s="32"/>
      <c r="C65" s="1005" t="s">
        <v>19</v>
      </c>
      <c r="D65" s="1006"/>
      <c r="E65" s="1006"/>
      <c r="F65" s="1006"/>
      <c r="G65" s="1006"/>
      <c r="H65" s="1006"/>
      <c r="I65" s="1007"/>
      <c r="J65" s="32"/>
      <c r="K65" s="65" t="s">
        <v>20</v>
      </c>
      <c r="L65" s="32"/>
      <c r="M65" s="65" t="s">
        <v>20</v>
      </c>
      <c r="N65" s="32"/>
      <c r="O65" s="32"/>
      <c r="P65" s="32"/>
      <c r="Q65" s="32"/>
      <c r="R65" s="32"/>
      <c r="S65" s="32"/>
      <c r="T65" s="32"/>
      <c r="U65" s="32"/>
      <c r="V65" s="32"/>
      <c r="W65" s="32"/>
      <c r="X65" s="32"/>
      <c r="Y65" s="32"/>
      <c r="Z65" s="32"/>
      <c r="AA65" s="32"/>
      <c r="AB65" s="32"/>
      <c r="AC65" s="32"/>
      <c r="AD65" s="32"/>
    </row>
    <row r="66" spans="1:30" s="33" customFormat="1" x14ac:dyDescent="0.2">
      <c r="A66" s="32"/>
      <c r="B66" s="32"/>
      <c r="C66" s="5">
        <f t="shared" ref="C66:I66" si="13">+C52</f>
        <v>2022</v>
      </c>
      <c r="D66" s="5">
        <f t="shared" si="13"/>
        <v>2023</v>
      </c>
      <c r="E66" s="5">
        <f t="shared" si="13"/>
        <v>2024</v>
      </c>
      <c r="F66" s="5">
        <f t="shared" si="13"/>
        <v>2025</v>
      </c>
      <c r="G66" s="5">
        <f t="shared" si="13"/>
        <v>2026</v>
      </c>
      <c r="H66" s="5">
        <f t="shared" si="13"/>
        <v>2027</v>
      </c>
      <c r="I66" s="5">
        <f t="shared" si="13"/>
        <v>2028</v>
      </c>
      <c r="J66" s="32"/>
      <c r="K66" s="66" t="s">
        <v>23</v>
      </c>
      <c r="L66" s="32"/>
      <c r="M66" s="66" t="s">
        <v>24</v>
      </c>
      <c r="N66" s="32"/>
      <c r="O66" s="32"/>
      <c r="P66" s="32"/>
      <c r="Q66" s="32"/>
      <c r="R66" s="32"/>
      <c r="S66" s="32"/>
      <c r="T66" s="32"/>
      <c r="U66" s="32"/>
      <c r="V66" s="32"/>
      <c r="W66" s="32"/>
      <c r="X66" s="32"/>
      <c r="Y66" s="32"/>
      <c r="Z66" s="32"/>
      <c r="AA66" s="32"/>
      <c r="AB66" s="32"/>
      <c r="AC66" s="32"/>
      <c r="AD66" s="32"/>
    </row>
    <row r="67" spans="1:30" s="33" customFormat="1" ht="12.75" customHeight="1" x14ac:dyDescent="0.2">
      <c r="A67" s="1014" t="s">
        <v>87</v>
      </c>
      <c r="B67" s="67">
        <f t="shared" ref="B67:B73" si="14">+B53</f>
        <v>2022</v>
      </c>
      <c r="C67" s="75"/>
      <c r="D67" s="70"/>
      <c r="E67" s="70"/>
      <c r="F67" s="70"/>
      <c r="G67" s="70"/>
      <c r="H67" s="70"/>
      <c r="I67" s="74"/>
      <c r="J67" s="70"/>
      <c r="K67" s="71">
        <f t="shared" ref="K67:K72" si="15">SUM(C67:I67)</f>
        <v>0</v>
      </c>
      <c r="L67" s="70"/>
      <c r="M67" s="85">
        <f t="shared" ref="M67:M72" si="16">SUM(K53,K67)</f>
        <v>0</v>
      </c>
      <c r="N67" s="32"/>
      <c r="O67" s="32"/>
      <c r="P67" s="32"/>
      <c r="Q67" s="32"/>
      <c r="R67" s="32"/>
      <c r="S67" s="32"/>
      <c r="T67" s="32"/>
      <c r="U67" s="32"/>
      <c r="V67" s="32"/>
      <c r="W67" s="32"/>
      <c r="X67" s="32"/>
      <c r="Y67" s="32"/>
      <c r="Z67" s="32"/>
      <c r="AA67" s="32"/>
      <c r="AB67" s="32"/>
      <c r="AC67" s="32"/>
      <c r="AD67" s="32"/>
    </row>
    <row r="68" spans="1:30" s="33" customFormat="1" ht="12.75" customHeight="1" x14ac:dyDescent="0.2">
      <c r="A68" s="1068"/>
      <c r="B68" s="67">
        <f t="shared" si="14"/>
        <v>2023</v>
      </c>
      <c r="C68" s="75"/>
      <c r="D68" s="70"/>
      <c r="E68" s="70"/>
      <c r="F68" s="70"/>
      <c r="G68" s="70"/>
      <c r="H68" s="70"/>
      <c r="I68" s="74"/>
      <c r="J68" s="70"/>
      <c r="K68" s="71">
        <f>SUM(C68:I68)</f>
        <v>0</v>
      </c>
      <c r="L68" s="70"/>
      <c r="M68" s="85">
        <f>SUM(K54,K68)</f>
        <v>0</v>
      </c>
      <c r="N68" s="32"/>
      <c r="O68" s="32"/>
      <c r="P68" s="32"/>
      <c r="Q68" s="32"/>
      <c r="R68" s="32"/>
      <c r="S68" s="32"/>
      <c r="T68" s="32"/>
      <c r="U68" s="32"/>
      <c r="V68" s="32"/>
      <c r="W68" s="32"/>
      <c r="X68" s="32"/>
      <c r="Y68" s="32"/>
      <c r="Z68" s="32"/>
      <c r="AA68" s="32"/>
      <c r="AB68" s="32"/>
      <c r="AC68" s="32"/>
      <c r="AD68" s="32"/>
    </row>
    <row r="69" spans="1:30" s="33" customFormat="1" ht="12.75" customHeight="1" x14ac:dyDescent="0.2">
      <c r="A69" s="1068" t="s">
        <v>25</v>
      </c>
      <c r="B69" s="67">
        <f t="shared" si="14"/>
        <v>2024</v>
      </c>
      <c r="C69" s="433">
        <f>+IF($P$4="ex-ante",IF(C$66&lt;=($O$4-2),IF($B69&lt;=($O$4),T5B!D42,0),0),IF($P$4="ex-post",IF(C$66&lt;=($O$4-1),IF($B69&lt;=($O$4+1),T5B!D42,0),0),0))</f>
        <v>0</v>
      </c>
      <c r="D69" s="70"/>
      <c r="E69" s="70"/>
      <c r="F69" s="70"/>
      <c r="G69" s="70"/>
      <c r="H69" s="70"/>
      <c r="I69" s="74"/>
      <c r="J69" s="70"/>
      <c r="K69" s="71">
        <f t="shared" si="15"/>
        <v>0</v>
      </c>
      <c r="L69" s="70"/>
      <c r="M69" s="85">
        <f t="shared" si="16"/>
        <v>0</v>
      </c>
      <c r="N69" s="32"/>
      <c r="O69" s="32"/>
      <c r="P69" s="32"/>
      <c r="Q69" s="32"/>
      <c r="R69" s="32"/>
      <c r="S69" s="32"/>
      <c r="T69" s="32"/>
      <c r="U69" s="32"/>
      <c r="V69" s="32"/>
      <c r="W69" s="32"/>
      <c r="X69" s="32"/>
      <c r="Y69" s="32"/>
      <c r="Z69" s="32"/>
      <c r="AA69" s="32"/>
      <c r="AB69" s="32"/>
      <c r="AC69" s="32"/>
      <c r="AD69" s="32"/>
    </row>
    <row r="70" spans="1:30" s="33" customFormat="1" ht="12.75" customHeight="1" x14ac:dyDescent="0.2">
      <c r="A70" s="1068"/>
      <c r="B70" s="67">
        <f t="shared" si="14"/>
        <v>2025</v>
      </c>
      <c r="C70" s="73">
        <f>+IF($P$4="ex-ante",IF(C$66&lt;=($O$4-2),IF($B70&lt;=($O$4),T5B!D42,0),0),IF($P$4="ex-post",IF(C$66&lt;=($O$4-1),IF($B70&lt;=($O$4+1),T5B!D42,0),0),0))</f>
        <v>0</v>
      </c>
      <c r="D70" s="73">
        <f>+IF($P$4="ex-ante",IF(D$66&lt;=($O$4-2),IF($B70&lt;=($O$4),T5B!E42,0),0),IF($P$4="ex-post",IF(D$66&lt;=($O$4-1),IF($B70&lt;=($O$4+1),T5B!E42,0),0),0))</f>
        <v>0</v>
      </c>
      <c r="E70" s="70"/>
      <c r="F70" s="70"/>
      <c r="G70" s="70"/>
      <c r="H70" s="70"/>
      <c r="I70" s="74"/>
      <c r="J70" s="70"/>
      <c r="K70" s="71">
        <f t="shared" si="15"/>
        <v>0</v>
      </c>
      <c r="L70" s="70"/>
      <c r="M70" s="85">
        <f t="shared" si="16"/>
        <v>0</v>
      </c>
      <c r="N70" s="64" t="s">
        <v>27</v>
      </c>
      <c r="O70" s="32"/>
      <c r="P70" s="32"/>
      <c r="Q70" s="32"/>
      <c r="R70" s="32"/>
      <c r="S70" s="32"/>
      <c r="T70" s="32"/>
      <c r="U70" s="32"/>
      <c r="V70" s="32"/>
      <c r="W70" s="32"/>
      <c r="X70" s="32"/>
      <c r="Y70" s="32"/>
      <c r="Z70" s="32"/>
      <c r="AA70" s="32"/>
      <c r="AB70" s="32"/>
      <c r="AC70" s="32"/>
      <c r="AD70" s="32"/>
    </row>
    <row r="71" spans="1:30" s="33" customFormat="1" ht="12.75" customHeight="1" x14ac:dyDescent="0.2">
      <c r="A71" s="1068" t="s">
        <v>26</v>
      </c>
      <c r="B71" s="67">
        <f t="shared" si="14"/>
        <v>2026</v>
      </c>
      <c r="C71" s="75"/>
      <c r="D71" s="73">
        <f>+IF($P$4="ex-ante",IF(D$66&lt;=($O$4-2),IF($B71&lt;=($O$4),T5B!F42,0),0),IF($P$4="ex-post",IF(D$66&lt;=($O$4-1),IF($B71&lt;=($O$4+1),T5B!F42,0),0),0))</f>
        <v>0</v>
      </c>
      <c r="E71" s="73">
        <f>+IF($P$4="ex-ante",IF(E$66&lt;=($O$4-2),IF($B71&lt;=($O$4),T5B!G42,0),0),IF($P$4="ex-post",IF(E$66&lt;=($O$4-1),IF($B71&lt;=($O$4+1),T5B!G42,0),0),0))</f>
        <v>0</v>
      </c>
      <c r="F71" s="70"/>
      <c r="G71" s="70"/>
      <c r="H71" s="70"/>
      <c r="I71" s="74"/>
      <c r="J71" s="70"/>
      <c r="K71" s="71">
        <f t="shared" si="15"/>
        <v>0</v>
      </c>
      <c r="L71" s="70"/>
      <c r="M71" s="85">
        <f t="shared" si="16"/>
        <v>0</v>
      </c>
      <c r="N71" s="64" t="s">
        <v>28</v>
      </c>
      <c r="O71" s="32"/>
      <c r="P71" s="32"/>
      <c r="Q71" s="32"/>
      <c r="R71" s="32"/>
      <c r="S71" s="32"/>
      <c r="T71" s="32"/>
      <c r="U71" s="32"/>
      <c r="V71" s="32"/>
      <c r="W71" s="32"/>
      <c r="X71" s="32"/>
      <c r="Y71" s="32"/>
      <c r="Z71" s="32"/>
      <c r="AA71" s="32"/>
      <c r="AB71" s="32"/>
      <c r="AC71" s="32"/>
      <c r="AD71" s="32"/>
    </row>
    <row r="72" spans="1:30" s="33" customFormat="1" ht="12.75" customHeight="1" x14ac:dyDescent="0.2">
      <c r="A72" s="1068"/>
      <c r="B72" s="67">
        <f t="shared" si="14"/>
        <v>2027</v>
      </c>
      <c r="C72" s="75"/>
      <c r="D72" s="70"/>
      <c r="E72" s="73">
        <f>+IF($P$4="ex-ante",IF(E$66&lt;=($O$4-2),IF($B72&lt;=($O$4),T5B!H42,0),0),IF($P$4="ex-post",IF(E$66&lt;=($O$4-1),IF($B72&lt;=($O$4+1),T5B!H42,0),0),0))</f>
        <v>0</v>
      </c>
      <c r="F72" s="73">
        <f>+IF($P$4="ex-ante",IF(F$66&lt;=($O$4-2),IF($B72&lt;=($O$4),T5B!I42,0),0),IF($P$4="ex-post",IF(F$66&lt;=($O$4-1),IF($B72&lt;=($O$4+1),T5B!I42,0),0),0))</f>
        <v>0</v>
      </c>
      <c r="G72" s="70"/>
      <c r="H72" s="70"/>
      <c r="I72" s="74"/>
      <c r="J72" s="70"/>
      <c r="K72" s="71">
        <f t="shared" si="15"/>
        <v>0</v>
      </c>
      <c r="L72" s="70"/>
      <c r="M72" s="85">
        <f t="shared" si="16"/>
        <v>0</v>
      </c>
      <c r="N72" s="64"/>
      <c r="O72" s="32"/>
      <c r="P72" s="32"/>
      <c r="Q72" s="32"/>
      <c r="R72" s="32"/>
      <c r="S72" s="32"/>
      <c r="T72" s="32"/>
      <c r="U72" s="32"/>
      <c r="V72" s="32"/>
      <c r="W72" s="32"/>
      <c r="X72" s="32"/>
      <c r="Y72" s="32"/>
      <c r="Z72" s="32"/>
      <c r="AA72" s="32"/>
      <c r="AB72" s="32"/>
      <c r="AC72" s="32"/>
      <c r="AD72" s="32"/>
    </row>
    <row r="73" spans="1:30" s="33" customFormat="1" ht="12.75" customHeight="1" x14ac:dyDescent="0.2">
      <c r="A73" s="1068"/>
      <c r="B73" s="67">
        <f t="shared" si="14"/>
        <v>2028</v>
      </c>
      <c r="C73" s="75"/>
      <c r="D73" s="70"/>
      <c r="E73" s="70"/>
      <c r="F73" s="73">
        <f>+IF($P$4="ex-ante",IF(F$66&lt;=($O$4-2),IF($B73&lt;=($O$4),T5B!J42,0),0),IF($P$4="ex-post",IF(F$66&lt;=($O$4-1),IF($B73&lt;=($O$4+1),T5B!J42,0),0),0))</f>
        <v>0</v>
      </c>
      <c r="G73" s="73">
        <f>+IF($P$4="ex-ante",IF(G$66&lt;=($O$4-2),IF($B73&lt;=($O$4),T5B!K42,0),0),IF($P$4="ex-post",IF(G$66&lt;=($O$4-1),IF($B73&lt;=($O$4+1),T5B!K42,0),0),0))</f>
        <v>0</v>
      </c>
      <c r="H73" s="70"/>
      <c r="I73" s="74"/>
      <c r="J73" s="70"/>
      <c r="K73" s="71">
        <f>SUM(C73:I73)</f>
        <v>0</v>
      </c>
      <c r="L73" s="70"/>
      <c r="M73" s="85">
        <f>SUM(K59,K73)</f>
        <v>0</v>
      </c>
      <c r="N73" s="64"/>
      <c r="O73" s="32"/>
      <c r="P73" s="32"/>
      <c r="Q73" s="32"/>
      <c r="R73" s="32"/>
      <c r="S73" s="32"/>
      <c r="T73" s="32"/>
      <c r="U73" s="32"/>
      <c r="V73" s="32"/>
      <c r="W73" s="32"/>
      <c r="X73" s="32"/>
      <c r="Y73" s="32"/>
      <c r="Z73" s="32"/>
      <c r="AA73" s="32"/>
      <c r="AB73" s="32"/>
      <c r="AC73" s="32"/>
      <c r="AD73" s="32"/>
    </row>
    <row r="74" spans="1:30" s="81" customFormat="1" ht="15.75" x14ac:dyDescent="0.2">
      <c r="A74" s="1069"/>
      <c r="B74" s="111" t="s">
        <v>22</v>
      </c>
      <c r="C74" s="615">
        <f t="shared" ref="C74:I74" si="17">SUM(C67:C73)</f>
        <v>0</v>
      </c>
      <c r="D74" s="615">
        <f t="shared" si="17"/>
        <v>0</v>
      </c>
      <c r="E74" s="615">
        <f t="shared" si="17"/>
        <v>0</v>
      </c>
      <c r="F74" s="615">
        <f t="shared" si="17"/>
        <v>0</v>
      </c>
      <c r="G74" s="615">
        <f t="shared" si="17"/>
        <v>0</v>
      </c>
      <c r="H74" s="615">
        <f t="shared" si="17"/>
        <v>0</v>
      </c>
      <c r="I74" s="615">
        <f t="shared" si="17"/>
        <v>0</v>
      </c>
      <c r="J74" s="637"/>
      <c r="K74" s="79">
        <f>SUM(K67:K73)</f>
        <v>0</v>
      </c>
      <c r="L74" s="78"/>
      <c r="M74" s="79">
        <f>SUM(M67:M73)</f>
        <v>0</v>
      </c>
      <c r="N74" s="80"/>
      <c r="O74" s="80"/>
      <c r="P74" s="80"/>
      <c r="Q74" s="80"/>
      <c r="R74" s="80"/>
      <c r="S74" s="80"/>
      <c r="T74" s="80"/>
      <c r="U74" s="80"/>
      <c r="V74" s="80"/>
      <c r="W74" s="80"/>
      <c r="X74" s="80"/>
      <c r="Y74" s="80"/>
      <c r="Z74" s="80"/>
      <c r="AA74" s="80"/>
      <c r="AB74" s="80"/>
      <c r="AC74" s="80"/>
      <c r="AD74" s="80"/>
    </row>
    <row r="75" spans="1:30" x14ac:dyDescent="0.2">
      <c r="J75" s="70"/>
    </row>
    <row r="77" spans="1:30" ht="13.5" thickBot="1" x14ac:dyDescent="0.25"/>
    <row r="78" spans="1:30" s="33" customFormat="1" ht="21" customHeight="1" thickBot="1" x14ac:dyDescent="0.25">
      <c r="A78" s="1020" t="s">
        <v>125</v>
      </c>
      <c r="B78" s="1021"/>
      <c r="C78" s="1021"/>
      <c r="D78" s="1021"/>
      <c r="E78" s="1021"/>
      <c r="F78" s="1021"/>
      <c r="G78" s="1021"/>
      <c r="H78" s="1021"/>
      <c r="I78" s="1021"/>
      <c r="J78" s="1021"/>
      <c r="K78" s="1022"/>
      <c r="M78" s="32"/>
      <c r="N78" s="32"/>
      <c r="O78" s="32"/>
      <c r="P78" s="32"/>
      <c r="Q78" s="32"/>
      <c r="R78" s="32"/>
      <c r="S78" s="32"/>
      <c r="T78" s="32"/>
      <c r="U78" s="32"/>
      <c r="V78" s="32"/>
      <c r="W78" s="32"/>
      <c r="X78" s="32"/>
      <c r="Y78" s="32"/>
      <c r="Z78" s="32"/>
      <c r="AA78" s="32"/>
      <c r="AB78" s="32"/>
      <c r="AC78" s="32"/>
      <c r="AD78" s="32"/>
    </row>
    <row r="80" spans="1:30" x14ac:dyDescent="0.2">
      <c r="C80" s="61" t="s">
        <v>116</v>
      </c>
    </row>
    <row r="81" spans="1:11" x14ac:dyDescent="0.2">
      <c r="C81" s="61" t="s">
        <v>30</v>
      </c>
    </row>
    <row r="82" spans="1:11" ht="16.5" x14ac:dyDescent="0.2">
      <c r="C82" s="1008" t="s">
        <v>19</v>
      </c>
      <c r="D82" s="1009"/>
      <c r="E82" s="1009"/>
      <c r="F82" s="1009"/>
      <c r="G82" s="1009"/>
      <c r="H82" s="1009"/>
      <c r="I82" s="1010"/>
    </row>
    <row r="83" spans="1:11" x14ac:dyDescent="0.2">
      <c r="C83" s="5">
        <f t="shared" ref="C83:I83" si="18">+C66</f>
        <v>2022</v>
      </c>
      <c r="D83" s="5">
        <f t="shared" si="18"/>
        <v>2023</v>
      </c>
      <c r="E83" s="5">
        <f t="shared" si="18"/>
        <v>2024</v>
      </c>
      <c r="F83" s="5">
        <f t="shared" si="18"/>
        <v>2025</v>
      </c>
      <c r="G83" s="5">
        <f t="shared" si="18"/>
        <v>2026</v>
      </c>
      <c r="H83" s="5">
        <f t="shared" si="18"/>
        <v>2027</v>
      </c>
      <c r="I83" s="5">
        <f t="shared" si="18"/>
        <v>2028</v>
      </c>
      <c r="K83" s="5" t="s">
        <v>20</v>
      </c>
    </row>
    <row r="84" spans="1:11" x14ac:dyDescent="0.2">
      <c r="A84" s="1063" t="s">
        <v>275</v>
      </c>
      <c r="B84" s="92">
        <f t="shared" ref="B84:B90" si="19">+B67</f>
        <v>2022</v>
      </c>
      <c r="C84" s="73">
        <f>+C53</f>
        <v>0</v>
      </c>
      <c r="D84" s="68"/>
      <c r="E84" s="68"/>
      <c r="F84" s="68"/>
      <c r="G84" s="68"/>
      <c r="H84" s="68"/>
      <c r="I84" s="69"/>
      <c r="K84" s="87">
        <f>SUM(C84:I84)</f>
        <v>0</v>
      </c>
    </row>
    <row r="85" spans="1:11" x14ac:dyDescent="0.2">
      <c r="A85" s="1064"/>
      <c r="B85" s="92">
        <f t="shared" si="19"/>
        <v>2023</v>
      </c>
      <c r="C85" s="73">
        <f>+C84+C68+C54</f>
        <v>0</v>
      </c>
      <c r="D85" s="73">
        <f>+D54</f>
        <v>0</v>
      </c>
      <c r="E85" s="88"/>
      <c r="F85" s="88"/>
      <c r="G85" s="88"/>
      <c r="H85" s="88"/>
      <c r="I85" s="89"/>
      <c r="K85" s="87">
        <f t="shared" ref="K85:K90" si="20">SUM(C85:I85)</f>
        <v>0</v>
      </c>
    </row>
    <row r="86" spans="1:11" x14ac:dyDescent="0.2">
      <c r="A86" s="1064"/>
      <c r="B86" s="92">
        <f t="shared" si="19"/>
        <v>2024</v>
      </c>
      <c r="C86" s="73">
        <f>+C85+C69+C55</f>
        <v>0</v>
      </c>
      <c r="D86" s="73">
        <f>+D85+D69+D55</f>
        <v>0</v>
      </c>
      <c r="E86" s="73">
        <f>+E55</f>
        <v>0</v>
      </c>
      <c r="F86" s="88"/>
      <c r="G86" s="88"/>
      <c r="H86" s="88"/>
      <c r="I86" s="89"/>
      <c r="K86" s="87">
        <f t="shared" si="20"/>
        <v>0</v>
      </c>
    </row>
    <row r="87" spans="1:11" x14ac:dyDescent="0.2">
      <c r="A87" s="1064"/>
      <c r="B87" s="92">
        <f t="shared" si="19"/>
        <v>2025</v>
      </c>
      <c r="C87" s="73">
        <f>+C86+C70+C56</f>
        <v>0</v>
      </c>
      <c r="D87" s="73">
        <f>+D86+D70+D56</f>
        <v>0</v>
      </c>
      <c r="E87" s="73">
        <f>+E86+E70+E56</f>
        <v>0</v>
      </c>
      <c r="F87" s="73">
        <f>+F56</f>
        <v>0</v>
      </c>
      <c r="G87" s="88"/>
      <c r="H87" s="88"/>
      <c r="I87" s="89"/>
      <c r="K87" s="87">
        <f t="shared" si="20"/>
        <v>0</v>
      </c>
    </row>
    <row r="88" spans="1:11" x14ac:dyDescent="0.2">
      <c r="A88" s="1064"/>
      <c r="B88" s="92">
        <f t="shared" si="19"/>
        <v>2026</v>
      </c>
      <c r="C88" s="431"/>
      <c r="D88" s="73">
        <f>+D87+D71+D57</f>
        <v>0</v>
      </c>
      <c r="E88" s="73">
        <f>+E87+E71+E57</f>
        <v>0</v>
      </c>
      <c r="F88" s="73">
        <f>+F87+F71+F57</f>
        <v>0</v>
      </c>
      <c r="G88" s="73">
        <f>+G57</f>
        <v>0</v>
      </c>
      <c r="H88" s="88"/>
      <c r="I88" s="89"/>
      <c r="K88" s="87">
        <f t="shared" si="20"/>
        <v>0</v>
      </c>
    </row>
    <row r="89" spans="1:11" x14ac:dyDescent="0.2">
      <c r="A89" s="1064"/>
      <c r="B89" s="92">
        <f t="shared" si="19"/>
        <v>2027</v>
      </c>
      <c r="C89" s="432"/>
      <c r="D89" s="367"/>
      <c r="E89" s="73">
        <f>+E88+E72+E58</f>
        <v>0</v>
      </c>
      <c r="F89" s="73">
        <f>+F88+F72+F58</f>
        <v>0</v>
      </c>
      <c r="G89" s="73">
        <f>+G88+G72+G58</f>
        <v>0</v>
      </c>
      <c r="H89" s="73">
        <f>+H58</f>
        <v>0</v>
      </c>
      <c r="I89" s="89"/>
      <c r="K89" s="87">
        <f>SUM(C89:I89)</f>
        <v>0</v>
      </c>
    </row>
    <row r="90" spans="1:11" x14ac:dyDescent="0.2">
      <c r="A90" s="1065"/>
      <c r="B90" s="92">
        <f t="shared" si="19"/>
        <v>2028</v>
      </c>
      <c r="C90" s="115"/>
      <c r="D90" s="157"/>
      <c r="E90" s="157"/>
      <c r="F90" s="366">
        <f>+F89+F73+F59</f>
        <v>0</v>
      </c>
      <c r="G90" s="73">
        <f>+G89+G73+G59</f>
        <v>0</v>
      </c>
      <c r="H90" s="73">
        <f>+H89+H73+H59</f>
        <v>0</v>
      </c>
      <c r="I90" s="73">
        <f>+I59</f>
        <v>0</v>
      </c>
      <c r="K90" s="87">
        <f t="shared" si="20"/>
        <v>0</v>
      </c>
    </row>
    <row r="91" spans="1:11" ht="15" x14ac:dyDescent="0.2">
      <c r="A91" s="116"/>
      <c r="C91" s="61"/>
    </row>
    <row r="92" spans="1:11" x14ac:dyDescent="0.2">
      <c r="C92" s="61"/>
    </row>
    <row r="93" spans="1:11" x14ac:dyDescent="0.2">
      <c r="C93" s="61"/>
    </row>
  </sheetData>
  <sheetProtection algorithmName="SHA-512" hashValue="2p4IGMVQL8xfm9oxARypBLbCmv4MHFFn0J6fXDpjz9y/LmPhEXYtqBIC5uKzaUBR3OjC77LbZBkGLO0ga8gKvA==" saltValue="Mz5LEw68DdP6kZNShTjTkg==" spinCount="100000" sheet="1" objects="1" scenarios="1"/>
  <customSheetViews>
    <customSheetView guid="{C8C7977F-B6BF-432B-A1A7-559450D521AF}" scale="80">
      <selection sqref="A1:J1"/>
      <pageMargins left="0.78740157480314965" right="0.78740157480314965" top="0.98425196850393704" bottom="0.98425196850393704" header="0.51181102362204722" footer="0.51181102362204722"/>
      <pageSetup paperSize="8" scale="70" orientation="landscape" r:id="rId1"/>
      <headerFooter alignWithMargins="0">
        <oddFooter>&amp;CPage &amp;P</oddFooter>
      </headerFooter>
    </customSheetView>
  </customSheetViews>
  <mergeCells count="41">
    <mergeCell ref="A84:A90"/>
    <mergeCell ref="A52:B52"/>
    <mergeCell ref="A53:A60"/>
    <mergeCell ref="C65:I65"/>
    <mergeCell ref="A67:A74"/>
    <mergeCell ref="C82:I82"/>
    <mergeCell ref="A78:K78"/>
    <mergeCell ref="L47:M47"/>
    <mergeCell ref="A47:K47"/>
    <mergeCell ref="A9:B9"/>
    <mergeCell ref="A11:B11"/>
    <mergeCell ref="A13:B13"/>
    <mergeCell ref="A22:B22"/>
    <mergeCell ref="A31:B31"/>
    <mergeCell ref="A10:B10"/>
    <mergeCell ref="A19:B19"/>
    <mergeCell ref="A28:B28"/>
    <mergeCell ref="C51:I51"/>
    <mergeCell ref="A7:B7"/>
    <mergeCell ref="A8:B8"/>
    <mergeCell ref="A17:B17"/>
    <mergeCell ref="A26:B26"/>
    <mergeCell ref="C40:I40"/>
    <mergeCell ref="A27:B27"/>
    <mergeCell ref="A14:B14"/>
    <mergeCell ref="A12:B12"/>
    <mergeCell ref="A29:B29"/>
    <mergeCell ref="A30:B30"/>
    <mergeCell ref="A1:K1"/>
    <mergeCell ref="C5:I5"/>
    <mergeCell ref="C6:I6"/>
    <mergeCell ref="C4:I4"/>
    <mergeCell ref="A38:K38"/>
    <mergeCell ref="A18:B18"/>
    <mergeCell ref="A20:B20"/>
    <mergeCell ref="A32:B32"/>
    <mergeCell ref="A33:B33"/>
    <mergeCell ref="A24:B24"/>
    <mergeCell ref="A21:B21"/>
    <mergeCell ref="A15:B15"/>
    <mergeCell ref="A23:B23"/>
  </mergeCells>
  <conditionalFormatting sqref="A9:I9 A11:I11 A18:I18 A20:I20 A27:I27 A29:I29">
    <cfRule type="expression" dxfId="33" priority="1">
      <formula>$C$5="elektriciteit"</formula>
    </cfRule>
  </conditionalFormatting>
  <conditionalFormatting sqref="A10:I10 A12:I12 A19:I19 A21:I21 A28:I28 A30:I30 C31:I31">
    <cfRule type="expression" dxfId="32" priority="2">
      <formula>$C$5="aardgas"</formula>
    </cfRule>
  </conditionalFormatting>
  <pageMargins left="0.78740157480314965" right="0.78740157480314965" top="0.98425196850393704" bottom="0.98425196850393704" header="0.51181102362204722" footer="0.51181102362204722"/>
  <pageSetup paperSize="8" scale="56" orientation="portrait" r:id="rId2"/>
  <headerFooter alignWithMargins="0">
    <oddFooter>&amp;CPage &amp;P</oddFooter>
  </headerFooter>
  <ignoredErrors>
    <ignoredError sqref="K66 M66" numberStoredAsText="1"/>
    <ignoredError sqref="K67" numberStoredAsText="1" formulaRange="1"/>
    <ignoredError sqref="C74" formulaRange="1"/>
    <ignoredError sqref="C28 D28:I28" formula="1"/>
    <ignoredError sqref="C42:I42" unlockedFormula="1"/>
  </ignoredError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DDB72-4EEE-46AB-9BAC-287A87CFE777}">
  <sheetPr published="0"/>
  <dimension ref="A1:Q55"/>
  <sheetViews>
    <sheetView workbookViewId="0">
      <selection sqref="A1:F1"/>
    </sheetView>
  </sheetViews>
  <sheetFormatPr defaultColWidth="8.7109375" defaultRowHeight="12.75" x14ac:dyDescent="0.2"/>
  <cols>
    <col min="1" max="1" width="2.42578125" style="25" customWidth="1"/>
    <col min="2" max="2" width="69.140625" style="25" customWidth="1"/>
    <col min="3" max="3" width="4.140625" style="25" customWidth="1"/>
    <col min="4" max="11" width="30.7109375" style="25" customWidth="1"/>
    <col min="12" max="12" width="30.7109375" style="50" customWidth="1"/>
    <col min="13" max="13" width="30.7109375" style="25" customWidth="1"/>
    <col min="14" max="16384" width="8.7109375" style="25"/>
  </cols>
  <sheetData>
    <row r="1" spans="1:17" ht="18.75" thickBot="1" x14ac:dyDescent="0.25">
      <c r="A1" s="969" t="s">
        <v>426</v>
      </c>
      <c r="B1" s="970"/>
      <c r="C1" s="970"/>
      <c r="D1" s="970"/>
      <c r="E1" s="970"/>
      <c r="F1" s="971"/>
      <c r="G1" s="94"/>
      <c r="H1" s="95"/>
      <c r="I1" s="95"/>
      <c r="J1" s="95"/>
      <c r="K1" s="95"/>
      <c r="L1" s="95"/>
      <c r="N1" s="96"/>
      <c r="O1" s="96"/>
      <c r="P1" s="96"/>
      <c r="Q1" s="96"/>
    </row>
    <row r="2" spans="1:17" x14ac:dyDescent="0.2">
      <c r="B2" s="50" t="str">
        <f>+TITELBLAD!C16</f>
        <v>Rapportering over boekjaar:</v>
      </c>
      <c r="C2" s="98"/>
      <c r="D2" s="638"/>
      <c r="E2" s="58"/>
      <c r="F2" s="57"/>
      <c r="G2" s="58"/>
      <c r="H2" s="58"/>
      <c r="I2" s="58"/>
      <c r="J2" s="58"/>
      <c r="K2" s="58"/>
      <c r="L2" s="98"/>
      <c r="M2" s="58"/>
    </row>
    <row r="3" spans="1:17" ht="13.5" thickBot="1" x14ac:dyDescent="0.25">
      <c r="B3" s="25" t="s">
        <v>15</v>
      </c>
      <c r="D3" s="63"/>
      <c r="E3" s="57"/>
      <c r="F3" s="57"/>
      <c r="G3" s="58"/>
      <c r="H3" s="58"/>
      <c r="I3" s="58"/>
      <c r="J3" s="58"/>
      <c r="K3" s="58"/>
      <c r="L3" s="98"/>
      <c r="M3" s="58"/>
    </row>
    <row r="4" spans="1:17" ht="13.5" thickBot="1" x14ac:dyDescent="0.25">
      <c r="B4" s="416" t="str">
        <f>+TITELBLAD!D7</f>
        <v>NAAM DNB</v>
      </c>
      <c r="D4" s="63"/>
      <c r="E4" s="57"/>
      <c r="F4" s="57"/>
      <c r="G4" s="58"/>
      <c r="H4" s="58"/>
      <c r="I4" s="58"/>
      <c r="J4" s="58"/>
      <c r="K4" s="58"/>
      <c r="L4" s="98"/>
      <c r="M4" s="58"/>
    </row>
    <row r="5" spans="1:17" x14ac:dyDescent="0.2">
      <c r="D5" s="63"/>
      <c r="E5" s="57"/>
      <c r="F5" s="57"/>
      <c r="G5" s="58"/>
      <c r="H5" s="58"/>
      <c r="I5" s="58"/>
      <c r="J5" s="58"/>
      <c r="K5" s="58"/>
      <c r="L5" s="98"/>
      <c r="M5" s="58"/>
    </row>
    <row r="6" spans="1:17" ht="13.5" thickBot="1" x14ac:dyDescent="0.25">
      <c r="B6" s="25" t="s">
        <v>16</v>
      </c>
      <c r="D6" s="63"/>
      <c r="E6" s="57"/>
      <c r="F6" s="57"/>
      <c r="G6" s="58"/>
      <c r="H6" s="58"/>
      <c r="I6" s="58"/>
      <c r="J6" s="58"/>
      <c r="K6" s="58"/>
      <c r="L6" s="98"/>
      <c r="M6" s="58"/>
    </row>
    <row r="7" spans="1:17" ht="13.5" thickBot="1" x14ac:dyDescent="0.25">
      <c r="B7" s="416" t="str">
        <f>+TITELBLAD!D10</f>
        <v>elektriciteit</v>
      </c>
      <c r="D7" s="63"/>
      <c r="E7" s="57"/>
      <c r="F7" s="57"/>
      <c r="G7" s="58"/>
      <c r="H7" s="58"/>
      <c r="I7" s="58"/>
      <c r="J7" s="58"/>
      <c r="K7" s="58"/>
      <c r="L7" s="98"/>
      <c r="M7" s="58"/>
    </row>
    <row r="8" spans="1:17" x14ac:dyDescent="0.2">
      <c r="D8" s="63"/>
      <c r="E8" s="57"/>
      <c r="F8" s="57"/>
      <c r="G8" s="58"/>
      <c r="H8" s="58"/>
      <c r="I8" s="58"/>
      <c r="J8" s="58"/>
      <c r="K8" s="58"/>
      <c r="L8" s="98"/>
      <c r="M8" s="58"/>
    </row>
    <row r="9" spans="1:17" ht="13.5" thickBot="1" x14ac:dyDescent="0.25">
      <c r="B9" s="25" t="s">
        <v>352</v>
      </c>
      <c r="G9" s="98"/>
      <c r="H9" s="98"/>
      <c r="I9" s="98"/>
      <c r="J9" s="98"/>
      <c r="K9" s="98"/>
      <c r="L9" s="98"/>
      <c r="M9" s="98"/>
    </row>
    <row r="10" spans="1:17" ht="13.5" thickBot="1" x14ac:dyDescent="0.25">
      <c r="B10" s="416">
        <f>TITELBLAD!F16</f>
        <v>2025</v>
      </c>
      <c r="G10" s="98"/>
      <c r="H10" s="98"/>
      <c r="I10" s="98"/>
      <c r="J10" s="98"/>
      <c r="K10" s="98"/>
      <c r="L10" s="98"/>
      <c r="M10" s="98"/>
    </row>
    <row r="11" spans="1:17" x14ac:dyDescent="0.2">
      <c r="B11" s="617"/>
      <c r="G11" s="98"/>
      <c r="H11" s="98"/>
      <c r="I11" s="98"/>
      <c r="J11" s="98"/>
      <c r="K11" s="98"/>
      <c r="L11" s="98"/>
      <c r="M11" s="98"/>
    </row>
    <row r="12" spans="1:17" x14ac:dyDescent="0.2">
      <c r="B12" s="617"/>
      <c r="G12" s="98"/>
      <c r="H12" s="98"/>
      <c r="I12" s="98"/>
      <c r="J12" s="98"/>
      <c r="K12" s="98"/>
      <c r="L12" s="98"/>
      <c r="M12" s="98"/>
    </row>
    <row r="13" spans="1:17" x14ac:dyDescent="0.2">
      <c r="D13" s="639" t="s">
        <v>117</v>
      </c>
      <c r="E13" s="640"/>
      <c r="G13" s="98"/>
      <c r="H13" s="98"/>
      <c r="I13" s="98"/>
      <c r="J13" s="98"/>
      <c r="K13" s="98"/>
      <c r="L13" s="98"/>
      <c r="M13" s="98"/>
    </row>
    <row r="14" spans="1:17" x14ac:dyDescent="0.2">
      <c r="D14" s="641" t="s">
        <v>94</v>
      </c>
      <c r="E14" s="640"/>
    </row>
    <row r="15" spans="1:17" x14ac:dyDescent="0.2">
      <c r="B15" s="618" t="s">
        <v>262</v>
      </c>
      <c r="C15" s="26"/>
      <c r="D15" s="24">
        <f>TITELBLAD!F13-3</f>
        <v>2022</v>
      </c>
      <c r="E15" s="24">
        <f t="shared" ref="E15:J15" si="0">+D15+1</f>
        <v>2023</v>
      </c>
      <c r="F15" s="24">
        <f t="shared" si="0"/>
        <v>2024</v>
      </c>
      <c r="G15" s="24">
        <f t="shared" si="0"/>
        <v>2025</v>
      </c>
      <c r="H15" s="24">
        <f t="shared" si="0"/>
        <v>2026</v>
      </c>
      <c r="I15" s="24">
        <f t="shared" si="0"/>
        <v>2027</v>
      </c>
      <c r="J15" s="24">
        <f t="shared" si="0"/>
        <v>2028</v>
      </c>
      <c r="K15" s="24" t="s">
        <v>20</v>
      </c>
    </row>
    <row r="16" spans="1:17" x14ac:dyDescent="0.2">
      <c r="B16" s="102"/>
      <c r="C16" s="103"/>
    </row>
    <row r="17" spans="2:11" x14ac:dyDescent="0.2">
      <c r="B17" s="34" t="s">
        <v>176</v>
      </c>
      <c r="C17" s="26"/>
      <c r="D17" s="642">
        <f>T5A!C27</f>
        <v>0</v>
      </c>
      <c r="E17" s="642">
        <f>T5A!D27</f>
        <v>0</v>
      </c>
      <c r="F17" s="642">
        <f>T5A!E27</f>
        <v>0</v>
      </c>
      <c r="G17" s="642">
        <f>T5A!F27</f>
        <v>0</v>
      </c>
      <c r="H17" s="642">
        <f>T5A!G27</f>
        <v>0</v>
      </c>
      <c r="I17" s="642">
        <f>T5A!H27</f>
        <v>0</v>
      </c>
      <c r="J17" s="642">
        <f>T5A!I27</f>
        <v>0</v>
      </c>
      <c r="K17" s="293">
        <f t="shared" ref="K17:K23" si="1">SUM(D17:J17)</f>
        <v>0</v>
      </c>
    </row>
    <row r="18" spans="2:11" x14ac:dyDescent="0.2">
      <c r="B18" s="34" t="s">
        <v>263</v>
      </c>
      <c r="C18" s="26"/>
      <c r="D18" s="642">
        <f>T5A!C28</f>
        <v>0</v>
      </c>
      <c r="E18" s="642">
        <f>T5A!D28</f>
        <v>0</v>
      </c>
      <c r="F18" s="642">
        <f>T5A!E28</f>
        <v>0</v>
      </c>
      <c r="G18" s="642">
        <f>T5A!F28</f>
        <v>0</v>
      </c>
      <c r="H18" s="642">
        <f>T5A!G28</f>
        <v>0</v>
      </c>
      <c r="I18" s="642">
        <f>T5A!H28</f>
        <v>0</v>
      </c>
      <c r="J18" s="642">
        <f>T5A!I28</f>
        <v>0</v>
      </c>
      <c r="K18" s="293">
        <f t="shared" si="1"/>
        <v>0</v>
      </c>
    </row>
    <row r="19" spans="2:11" x14ac:dyDescent="0.2">
      <c r="B19" s="34" t="s">
        <v>63</v>
      </c>
      <c r="C19" s="26"/>
      <c r="D19" s="642">
        <f>T5A!C29</f>
        <v>0</v>
      </c>
      <c r="E19" s="642">
        <f>T5A!D29</f>
        <v>0</v>
      </c>
      <c r="F19" s="642">
        <f>T5A!E29</f>
        <v>0</v>
      </c>
      <c r="G19" s="642">
        <f>T5A!F29</f>
        <v>0</v>
      </c>
      <c r="H19" s="642">
        <f>T5A!G29</f>
        <v>0</v>
      </c>
      <c r="I19" s="642">
        <f>T5A!H29</f>
        <v>0</v>
      </c>
      <c r="J19" s="642">
        <f>T5A!I29</f>
        <v>0</v>
      </c>
      <c r="K19" s="293">
        <f t="shared" si="1"/>
        <v>0</v>
      </c>
    </row>
    <row r="20" spans="2:11" x14ac:dyDescent="0.2">
      <c r="B20" s="643" t="s">
        <v>356</v>
      </c>
      <c r="C20" s="644"/>
      <c r="D20" s="645"/>
      <c r="E20" s="645"/>
      <c r="F20" s="645"/>
      <c r="G20" s="645"/>
      <c r="H20" s="645"/>
      <c r="I20" s="645"/>
      <c r="J20" s="645"/>
      <c r="K20" s="646"/>
    </row>
    <row r="21" spans="2:11" x14ac:dyDescent="0.2">
      <c r="B21" s="643" t="s">
        <v>357</v>
      </c>
      <c r="C21" s="644"/>
      <c r="D21" s="645"/>
      <c r="E21" s="645"/>
      <c r="F21" s="645"/>
      <c r="G21" s="645"/>
      <c r="H21" s="645"/>
      <c r="I21" s="645"/>
      <c r="J21" s="645"/>
      <c r="K21" s="646"/>
    </row>
    <row r="22" spans="2:11" x14ac:dyDescent="0.2">
      <c r="B22" s="34" t="s">
        <v>64</v>
      </c>
      <c r="C22" s="26"/>
      <c r="D22" s="642">
        <f>T5A!C32</f>
        <v>0</v>
      </c>
      <c r="E22" s="642">
        <f>T5A!D32</f>
        <v>0</v>
      </c>
      <c r="F22" s="642">
        <f>T5A!E32</f>
        <v>0</v>
      </c>
      <c r="G22" s="642">
        <f>T5A!F32</f>
        <v>0</v>
      </c>
      <c r="H22" s="642">
        <f>T5A!G32</f>
        <v>0</v>
      </c>
      <c r="I22" s="642">
        <f>T5A!H32</f>
        <v>0</v>
      </c>
      <c r="J22" s="642">
        <f>T5A!I32</f>
        <v>0</v>
      </c>
      <c r="K22" s="293">
        <f t="shared" si="1"/>
        <v>0</v>
      </c>
    </row>
    <row r="23" spans="2:11" x14ac:dyDescent="0.2">
      <c r="B23" s="34" t="s">
        <v>269</v>
      </c>
      <c r="C23" s="26"/>
      <c r="D23" s="642">
        <f>T5A!C33</f>
        <v>0</v>
      </c>
      <c r="E23" s="642">
        <f>T5A!D33</f>
        <v>0</v>
      </c>
      <c r="F23" s="642">
        <f>T5A!E33</f>
        <v>0</v>
      </c>
      <c r="G23" s="642">
        <f>T5A!F33</f>
        <v>0</v>
      </c>
      <c r="H23" s="642">
        <f>T5A!G33</f>
        <v>0</v>
      </c>
      <c r="I23" s="642">
        <f>T5A!H33</f>
        <v>0</v>
      </c>
      <c r="J23" s="642">
        <f>T5A!I33</f>
        <v>0</v>
      </c>
      <c r="K23" s="293">
        <f t="shared" si="1"/>
        <v>0</v>
      </c>
    </row>
    <row r="24" spans="2:11" x14ac:dyDescent="0.2">
      <c r="D24" s="104"/>
      <c r="E24" s="104"/>
      <c r="F24" s="104"/>
      <c r="G24" s="104"/>
      <c r="H24" s="104"/>
      <c r="I24" s="104"/>
      <c r="J24" s="104"/>
      <c r="K24" s="105"/>
    </row>
    <row r="25" spans="2:11" x14ac:dyDescent="0.2">
      <c r="B25" s="620" t="s">
        <v>22</v>
      </c>
      <c r="C25" s="28"/>
      <c r="D25" s="29">
        <f t="shared" ref="D25:J25" si="2">SUM(D17:D23)</f>
        <v>0</v>
      </c>
      <c r="E25" s="29">
        <f t="shared" si="2"/>
        <v>0</v>
      </c>
      <c r="F25" s="29">
        <f t="shared" si="2"/>
        <v>0</v>
      </c>
      <c r="G25" s="29">
        <f t="shared" si="2"/>
        <v>0</v>
      </c>
      <c r="H25" s="29">
        <f t="shared" si="2"/>
        <v>0</v>
      </c>
      <c r="I25" s="29">
        <f t="shared" si="2"/>
        <v>0</v>
      </c>
      <c r="J25" s="29">
        <f t="shared" si="2"/>
        <v>0</v>
      </c>
      <c r="K25" s="29">
        <f>SUM(D25:J25)</f>
        <v>0</v>
      </c>
    </row>
    <row r="26" spans="2:11" x14ac:dyDescent="0.2">
      <c r="B26" s="621" t="s">
        <v>91</v>
      </c>
      <c r="C26" s="54"/>
      <c r="D26" s="106">
        <f>+D25-T5A!C60</f>
        <v>0</v>
      </c>
      <c r="E26" s="106">
        <f>+E25-T5A!D60</f>
        <v>0</v>
      </c>
      <c r="F26" s="106">
        <f>+F25-T5A!E60</f>
        <v>0</v>
      </c>
      <c r="G26" s="106">
        <f>+G25-T5A!F60</f>
        <v>0</v>
      </c>
      <c r="H26" s="106">
        <f>+H25-T5A!G60</f>
        <v>0</v>
      </c>
      <c r="I26" s="106">
        <f>+I25-T5A!H60</f>
        <v>0</v>
      </c>
      <c r="J26" s="106">
        <f>+J25-T5A!I60</f>
        <v>0</v>
      </c>
      <c r="K26" s="106">
        <f>+K25-T5A!K60</f>
        <v>0</v>
      </c>
    </row>
    <row r="27" spans="2:11" x14ac:dyDescent="0.2">
      <c r="B27" s="107"/>
      <c r="C27" s="108"/>
      <c r="D27" s="109"/>
      <c r="E27" s="109"/>
      <c r="F27" s="109"/>
    </row>
    <row r="28" spans="2:11" x14ac:dyDescent="0.2">
      <c r="B28" s="107"/>
      <c r="C28" s="108"/>
      <c r="D28" s="109"/>
      <c r="E28" s="109"/>
      <c r="F28" s="109"/>
    </row>
    <row r="29" spans="2:11" x14ac:dyDescent="0.2">
      <c r="D29" s="110" t="s">
        <v>32</v>
      </c>
    </row>
    <row r="30" spans="2:11" ht="13.5" thickBot="1" x14ac:dyDescent="0.25">
      <c r="D30" s="110" t="s">
        <v>33</v>
      </c>
    </row>
    <row r="31" spans="2:11" x14ac:dyDescent="0.2">
      <c r="B31" s="418" t="s">
        <v>354</v>
      </c>
      <c r="C31" s="410"/>
      <c r="D31" s="409"/>
      <c r="E31" s="410"/>
      <c r="F31" s="413"/>
      <c r="G31" s="410"/>
      <c r="H31" s="413"/>
      <c r="I31" s="410"/>
      <c r="J31" s="413"/>
      <c r="K31" s="410"/>
    </row>
    <row r="32" spans="2:11" ht="38.25" x14ac:dyDescent="0.2">
      <c r="B32" s="419" t="s">
        <v>353</v>
      </c>
      <c r="C32" s="417"/>
      <c r="D32" s="1034">
        <v>2025</v>
      </c>
      <c r="E32" s="1035"/>
      <c r="F32" s="1034">
        <f>D32+1</f>
        <v>2026</v>
      </c>
      <c r="G32" s="1035"/>
      <c r="H32" s="1034">
        <f>F32+1</f>
        <v>2027</v>
      </c>
      <c r="I32" s="1035"/>
      <c r="J32" s="1034">
        <f>H32+1</f>
        <v>2028</v>
      </c>
      <c r="K32" s="1035"/>
    </row>
    <row r="33" spans="2:12" ht="13.5" thickBot="1" x14ac:dyDescent="0.25">
      <c r="B33" s="647" t="s">
        <v>351</v>
      </c>
      <c r="C33" s="417"/>
      <c r="D33" s="411">
        <f>D32-3</f>
        <v>2022</v>
      </c>
      <c r="E33" s="412">
        <f>D32-2</f>
        <v>2023</v>
      </c>
      <c r="F33" s="411">
        <f>F32-3</f>
        <v>2023</v>
      </c>
      <c r="G33" s="412">
        <f>F32-2</f>
        <v>2024</v>
      </c>
      <c r="H33" s="411">
        <f>H32-3</f>
        <v>2024</v>
      </c>
      <c r="I33" s="412">
        <f>H32-2</f>
        <v>2025</v>
      </c>
      <c r="J33" s="411">
        <f>J32-3</f>
        <v>2025</v>
      </c>
      <c r="K33" s="412">
        <f>J32-2</f>
        <v>2026</v>
      </c>
    </row>
    <row r="34" spans="2:12" x14ac:dyDescent="0.2">
      <c r="B34" s="648" t="s">
        <v>176</v>
      </c>
      <c r="C34" s="417"/>
      <c r="D34" s="649" cm="1">
        <f t="array" ref="D34">-0.5*INDEX($D$15:$J$23,MATCH($B34,$B$34:$B$40,0)+2,MATCH(D$33,$D$15:$J$15,0))</f>
        <v>0</v>
      </c>
      <c r="E34" s="650" cm="1">
        <f t="array" ref="E34">-0.5*INDEX($D$15:$J$23,MATCH($B34,$B$34:$B$40,0)+2,MATCH(E$33,$D$15:$J$15,0))</f>
        <v>0</v>
      </c>
      <c r="F34" s="649" cm="1">
        <f t="array" ref="F34">-0.5*INDEX($D$15:$J$23,MATCH($B34,$B$34:$B$40,0)+2,MATCH(F$33,$D$15:$J$15,0))</f>
        <v>0</v>
      </c>
      <c r="G34" s="650" cm="1">
        <f t="array" ref="G34">-0.5*INDEX($D$15:$J$23,MATCH($B34,$B$34:$B$40,0)+2,MATCH(G$33,$D$15:$J$15,0))</f>
        <v>0</v>
      </c>
      <c r="H34" s="649" cm="1">
        <f t="array" ref="H34">-0.5*INDEX($D$15:$J$23,MATCH($B34,$B$34:$B$40,0)+2,MATCH(H$33,$D$15:$J$15,0))</f>
        <v>0</v>
      </c>
      <c r="I34" s="650" cm="1">
        <f t="array" ref="I34">-0.5*INDEX($D$15:$J$23,MATCH($B34,$B$34:$B$40,0)+2,MATCH(I$33,$D$15:$J$15,0))</f>
        <v>0</v>
      </c>
      <c r="J34" s="649" cm="1">
        <f t="array" ref="J34">-0.5*INDEX($D$15:$J$23,MATCH($B34,$B$34:$B$40,0)+2,MATCH(J$33,$D$15:$J$15,0))</f>
        <v>0</v>
      </c>
      <c r="K34" s="650" cm="1">
        <f t="array" ref="K34">-0.5*INDEX($D$15:$J$23,MATCH($B34,$B$34:$B$40,0)+2,MATCH(K$33,$D$15:$J$15,0))</f>
        <v>0</v>
      </c>
    </row>
    <row r="35" spans="2:12" x14ac:dyDescent="0.2">
      <c r="B35" s="428" t="s">
        <v>263</v>
      </c>
      <c r="C35" s="417"/>
      <c r="D35" s="651" cm="1">
        <f t="array" ref="D35">-0.5*INDEX($D$15:$J$23,MATCH($B35,$B$34:$B$40,0)+2,MATCH(D$33,$D$15:$J$15,0))</f>
        <v>0</v>
      </c>
      <c r="E35" s="652" cm="1">
        <f t="array" ref="E35">-0.5*INDEX($D$15:$J$23,MATCH($B35,$B$34:$B$40,0)+2,MATCH(E$33,$D$15:$J$15,0))</f>
        <v>0</v>
      </c>
      <c r="F35" s="651" cm="1">
        <f t="array" ref="F35">-0.5*INDEX($D$15:$J$23,MATCH($B35,$B$34:$B$40,0)+2,MATCH(F$33,$D$15:$J$15,0))</f>
        <v>0</v>
      </c>
      <c r="G35" s="652" cm="1">
        <f t="array" ref="G35">-0.5*INDEX($D$15:$J$23,MATCH($B35,$B$34:$B$40,0)+2,MATCH(G$33,$D$15:$J$15,0))</f>
        <v>0</v>
      </c>
      <c r="H35" s="651" cm="1">
        <f t="array" ref="H35">-0.5*INDEX($D$15:$J$23,MATCH($B35,$B$34:$B$40,0)+2,MATCH(H$33,$D$15:$J$15,0))</f>
        <v>0</v>
      </c>
      <c r="I35" s="652" cm="1">
        <f t="array" ref="I35">-0.5*INDEX($D$15:$J$23,MATCH($B35,$B$34:$B$40,0)+2,MATCH(I$33,$D$15:$J$15,0))</f>
        <v>0</v>
      </c>
      <c r="J35" s="651" cm="1">
        <f t="array" ref="J35">-0.5*INDEX($D$15:$J$23,MATCH($B35,$B$34:$B$40,0)+2,MATCH(J$33,$D$15:$J$15,0))</f>
        <v>0</v>
      </c>
      <c r="K35" s="652" cm="1">
        <f t="array" ref="K35">-0.5*INDEX($D$15:$J$23,MATCH($B35,$B$34:$B$40,0)+2,MATCH(K$33,$D$15:$J$15,0))</f>
        <v>0</v>
      </c>
    </row>
    <row r="36" spans="2:12" x14ac:dyDescent="0.2">
      <c r="B36" s="428" t="s">
        <v>63</v>
      </c>
      <c r="C36" s="417"/>
      <c r="D36" s="651" cm="1">
        <f t="array" ref="D36">-0.5*INDEX($D$15:$J$23,MATCH($B36,$B$34:$B$40,0)+2,MATCH(D$33,$D$15:$J$15,0))</f>
        <v>0</v>
      </c>
      <c r="E36" s="652" cm="1">
        <f t="array" ref="E36">-0.5*INDEX($D$15:$J$23,MATCH($B36,$B$34:$B$40,0)+2,MATCH(E$33,$D$15:$J$15,0))</f>
        <v>0</v>
      </c>
      <c r="F36" s="651" cm="1">
        <f t="array" ref="F36">-0.5*INDEX($D$15:$J$23,MATCH($B36,$B$34:$B$40,0)+2,MATCH(F$33,$D$15:$J$15,0))</f>
        <v>0</v>
      </c>
      <c r="G36" s="652" cm="1">
        <f t="array" ref="G36">-0.5*INDEX($D$15:$J$23,MATCH($B36,$B$34:$B$40,0)+2,MATCH(G$33,$D$15:$J$15,0))</f>
        <v>0</v>
      </c>
      <c r="H36" s="651" cm="1">
        <f t="array" ref="H36">-0.5*INDEX($D$15:$J$23,MATCH($B36,$B$34:$B$40,0)+2,MATCH(H$33,$D$15:$J$15,0))</f>
        <v>0</v>
      </c>
      <c r="I36" s="652" cm="1">
        <f t="array" ref="I36">-0.5*INDEX($D$15:$J$23,MATCH($B36,$B$34:$B$40,0)+2,MATCH(I$33,$D$15:$J$15,0))</f>
        <v>0</v>
      </c>
      <c r="J36" s="651" cm="1">
        <f t="array" ref="J36">-0.5*INDEX($D$15:$J$23,MATCH($B36,$B$34:$B$40,0)+2,MATCH(J$33,$D$15:$J$15,0))</f>
        <v>0</v>
      </c>
      <c r="K36" s="652" cm="1">
        <f t="array" ref="K36">-0.5*INDEX($D$15:$J$23,MATCH($B36,$B$34:$B$40,0)+2,MATCH(K$33,$D$15:$J$15,0))</f>
        <v>0</v>
      </c>
    </row>
    <row r="37" spans="2:12" x14ac:dyDescent="0.2">
      <c r="B37" s="653" t="s">
        <v>356</v>
      </c>
      <c r="C37" s="654"/>
      <c r="D37" s="655"/>
      <c r="E37" s="656"/>
      <c r="F37" s="655"/>
      <c r="G37" s="656"/>
      <c r="H37" s="655"/>
      <c r="I37" s="656"/>
      <c r="J37" s="655"/>
      <c r="K37" s="656"/>
    </row>
    <row r="38" spans="2:12" x14ac:dyDescent="0.2">
      <c r="B38" s="653" t="s">
        <v>357</v>
      </c>
      <c r="C38" s="654"/>
      <c r="D38" s="655"/>
      <c r="E38" s="656"/>
      <c r="F38" s="655"/>
      <c r="G38" s="656"/>
      <c r="H38" s="655"/>
      <c r="I38" s="656"/>
      <c r="J38" s="655"/>
      <c r="K38" s="656"/>
    </row>
    <row r="39" spans="2:12" x14ac:dyDescent="0.2">
      <c r="B39" s="428" t="s">
        <v>64</v>
      </c>
      <c r="C39" s="417"/>
      <c r="D39" s="651" cm="1">
        <f t="array" ref="D39">-0.5*INDEX($D$15:$J$23,MATCH($B39,$B$34:$B$40,0)+2,MATCH(D$33,$D$15:$J$15,0))</f>
        <v>0</v>
      </c>
      <c r="E39" s="652" cm="1">
        <f t="array" ref="E39">-0.5*INDEX($D$15:$J$23,MATCH($B39,$B$34:$B$40,0)+2,MATCH(E$33,$D$15:$J$15,0))</f>
        <v>0</v>
      </c>
      <c r="F39" s="651" cm="1">
        <f t="array" ref="F39">-0.5*INDEX($D$15:$J$23,MATCH($B39,$B$34:$B$40,0)+2,MATCH(F$33,$D$15:$J$15,0))</f>
        <v>0</v>
      </c>
      <c r="G39" s="652" cm="1">
        <f t="array" ref="G39">-0.5*INDEX($D$15:$J$23,MATCH($B39,$B$34:$B$40,0)+2,MATCH(G$33,$D$15:$J$15,0))</f>
        <v>0</v>
      </c>
      <c r="H39" s="651" cm="1">
        <f t="array" ref="H39">-0.5*INDEX($D$15:$J$23,MATCH($B39,$B$34:$B$40,0)+2,MATCH(H$33,$D$15:$J$15,0))</f>
        <v>0</v>
      </c>
      <c r="I39" s="652" cm="1">
        <f t="array" ref="I39">-0.5*INDEX($D$15:$J$23,MATCH($B39,$B$34:$B$40,0)+2,MATCH(I$33,$D$15:$J$15,0))</f>
        <v>0</v>
      </c>
      <c r="J39" s="651" cm="1">
        <f t="array" ref="J39">-0.5*INDEX($D$15:$J$23,MATCH($B39,$B$34:$B$40,0)+2,MATCH(J$33,$D$15:$J$15,0))</f>
        <v>0</v>
      </c>
      <c r="K39" s="652" cm="1">
        <f t="array" ref="K39">-0.5*INDEX($D$15:$J$23,MATCH($B39,$B$34:$B$40,0)+2,MATCH(K$33,$D$15:$J$15,0))</f>
        <v>0</v>
      </c>
    </row>
    <row r="40" spans="2:12" ht="13.5" thickBot="1" x14ac:dyDescent="0.25">
      <c r="B40" s="429" t="s">
        <v>269</v>
      </c>
      <c r="C40" s="417"/>
      <c r="D40" s="657" cm="1">
        <f t="array" ref="D40">-0.5*INDEX($D$15:$J$23,MATCH($B40,$B$34:$B$40,0)+2,MATCH(D$33,$D$15:$J$15,0))</f>
        <v>0</v>
      </c>
      <c r="E40" s="658" cm="1">
        <f t="array" ref="E40">-0.5*INDEX($D$15:$J$23,MATCH($B40,$B$34:$B$40,0)+2,MATCH(E$33,$D$15:$J$15,0))</f>
        <v>0</v>
      </c>
      <c r="F40" s="657" cm="1">
        <f t="array" ref="F40">-0.5*INDEX($D$15:$J$23,MATCH($B40,$B$34:$B$40,0)+2,MATCH(F$33,$D$15:$J$15,0))</f>
        <v>0</v>
      </c>
      <c r="G40" s="658" cm="1">
        <f t="array" ref="G40">-0.5*INDEX($D$15:$J$23,MATCH($B40,$B$34:$B$40,0)+2,MATCH(G$33,$D$15:$J$15,0))</f>
        <v>0</v>
      </c>
      <c r="H40" s="657" cm="1">
        <f t="array" ref="H40">-0.5*INDEX($D$15:$J$23,MATCH($B40,$B$34:$B$40,0)+2,MATCH(H$33,$D$15:$J$15,0))</f>
        <v>0</v>
      </c>
      <c r="I40" s="658" cm="1">
        <f t="array" ref="I40">-0.5*INDEX($D$15:$J$23,MATCH($B40,$B$34:$B$40,0)+2,MATCH(I$33,$D$15:$J$15,0))</f>
        <v>0</v>
      </c>
      <c r="J40" s="657" cm="1">
        <f t="array" ref="J40">-0.5*INDEX($D$15:$J$23,MATCH($B40,$B$34:$B$40,0)+2,MATCH(J$33,$D$15:$J$15,0))</f>
        <v>0</v>
      </c>
      <c r="K40" s="658" cm="1">
        <f t="array" ref="K40">-0.5*INDEX($D$15:$J$23,MATCH($B40,$B$34:$B$40,0)+2,MATCH(K$33,$D$15:$J$15,0))</f>
        <v>0</v>
      </c>
    </row>
    <row r="41" spans="2:12" ht="13.5" thickBot="1" x14ac:dyDescent="0.25">
      <c r="D41" s="104"/>
      <c r="E41" s="104"/>
      <c r="F41" s="104"/>
      <c r="G41" s="104"/>
      <c r="H41" s="104"/>
      <c r="I41" s="104"/>
      <c r="J41" s="104"/>
      <c r="K41" s="104"/>
    </row>
    <row r="42" spans="2:12" ht="13.5" thickBot="1" x14ac:dyDescent="0.25">
      <c r="B42" s="421" t="s">
        <v>22</v>
      </c>
      <c r="C42" s="630"/>
      <c r="D42" s="422">
        <f t="shared" ref="D42:K42" si="3">SUM(D34:D40)</f>
        <v>0</v>
      </c>
      <c r="E42" s="423">
        <f t="shared" si="3"/>
        <v>0</v>
      </c>
      <c r="F42" s="424">
        <f t="shared" si="3"/>
        <v>0</v>
      </c>
      <c r="G42" s="423">
        <f t="shared" si="3"/>
        <v>0</v>
      </c>
      <c r="H42" s="424">
        <f t="shared" si="3"/>
        <v>0</v>
      </c>
      <c r="I42" s="423">
        <f t="shared" si="3"/>
        <v>0</v>
      </c>
      <c r="J42" s="424">
        <f t="shared" si="3"/>
        <v>0</v>
      </c>
      <c r="K42" s="423">
        <f t="shared" si="3"/>
        <v>0</v>
      </c>
    </row>
    <row r="43" spans="2:12" x14ac:dyDescent="0.2">
      <c r="B43" s="54"/>
      <c r="C43" s="54"/>
      <c r="D43" s="106"/>
      <c r="E43" s="106"/>
      <c r="F43" s="106"/>
      <c r="G43" s="106"/>
      <c r="H43" s="106"/>
      <c r="I43" s="106"/>
      <c r="J43" s="50"/>
      <c r="K43" s="106"/>
      <c r="L43" s="25"/>
    </row>
    <row r="44" spans="2:12" x14ac:dyDescent="0.2">
      <c r="B44" s="380"/>
      <c r="C44" s="54"/>
      <c r="D44" s="106"/>
      <c r="E44" s="106"/>
      <c r="F44" s="106"/>
      <c r="G44" s="106"/>
      <c r="H44" s="106"/>
      <c r="I44" s="106"/>
      <c r="J44" s="106"/>
      <c r="K44" s="106"/>
    </row>
    <row r="45" spans="2:12" x14ac:dyDescent="0.2">
      <c r="B45" s="380"/>
      <c r="C45" s="54"/>
      <c r="D45" s="106"/>
      <c r="E45" s="106"/>
      <c r="F45" s="106"/>
      <c r="G45" s="106"/>
      <c r="H45" s="106"/>
      <c r="I45" s="106"/>
      <c r="J45" s="106"/>
      <c r="K45" s="106"/>
    </row>
    <row r="46" spans="2:12" x14ac:dyDescent="0.2">
      <c r="B46" s="380"/>
      <c r="C46" s="54"/>
      <c r="D46" s="106"/>
      <c r="E46" s="106"/>
      <c r="F46" s="106"/>
      <c r="G46" s="106"/>
      <c r="H46" s="106"/>
      <c r="I46" s="106"/>
      <c r="J46" s="106"/>
      <c r="K46" s="106"/>
    </row>
    <row r="47" spans="2:12" x14ac:dyDescent="0.2">
      <c r="B47" s="380"/>
      <c r="C47" s="54"/>
      <c r="D47" s="110" t="s">
        <v>32</v>
      </c>
      <c r="E47" s="106"/>
      <c r="F47" s="106"/>
      <c r="G47" s="106"/>
      <c r="H47" s="106"/>
      <c r="I47" s="106"/>
      <c r="J47" s="106"/>
      <c r="K47" s="106"/>
    </row>
    <row r="48" spans="2:12" x14ac:dyDescent="0.2">
      <c r="D48" s="110" t="s">
        <v>33</v>
      </c>
    </row>
    <row r="49" spans="2:4" ht="25.5" x14ac:dyDescent="0.2">
      <c r="B49" s="659" t="str">
        <f>"Afbouw van het regulatoir saldo inzake volumeverschillen op te nemen in het toegelaten inkomen voor boekjaar "&amp;$B$10&amp;" per tariefcomponent"</f>
        <v>Afbouw van het regulatoir saldo inzake volumeverschillen op te nemen in het toegelaten inkomen voor boekjaar 2025 per tariefcomponent</v>
      </c>
      <c r="D49" s="660"/>
    </row>
    <row r="50" spans="2:4" x14ac:dyDescent="0.2">
      <c r="B50" s="34" t="s">
        <v>277</v>
      </c>
      <c r="C50" s="26"/>
      <c r="D50" s="661" cm="1">
        <f t="array" ref="D50">IF($B$7="elektriciteit",(INDEX($D$34:$K$40,2,MATCH($B$10,$D$32:$K$32,0))+INDEX($D$34:$K$40,2,MATCH($B$10,$D$32:$K$32,0)+1)),IF($B$7="aardgas",(INDEX($D$34:$K$40,1,MATCH($B$10,$D$32:$K$32,0))+INDEX($D$34:$K$40,1,MATCH($B$10,$D$32:$K$32,0)+1)),"FOUT"))</f>
        <v>0</v>
      </c>
    </row>
    <row r="51" spans="2:4" x14ac:dyDescent="0.2">
      <c r="B51" s="34" t="s">
        <v>266</v>
      </c>
      <c r="C51" s="26"/>
      <c r="D51" s="661" cm="1">
        <f t="array" ref="D51">IF($B$7="elektriciteit",0,IF($B$7="aardgas",(INDEX($D$34:$K$40,3,MATCH($B$10,$D$32:$K$32,0))+INDEX($D$34:$K$40,3,MATCH($B$10,$D$32:$K$32,0)+1)),"FOUT"))</f>
        <v>0</v>
      </c>
    </row>
    <row r="52" spans="2:4" x14ac:dyDescent="0.2">
      <c r="B52" s="34" t="s">
        <v>267</v>
      </c>
      <c r="C52" s="26"/>
      <c r="D52" s="661" cm="1">
        <f t="array" ref="D52">INDEX($D$34:$K$40,6,MATCH($B$10,$D$32:$K$32,0))+INDEX($D$34:$K$40,6,MATCH($B$10,$D$32:$K$32,0)+1)</f>
        <v>0</v>
      </c>
    </row>
    <row r="53" spans="2:4" x14ac:dyDescent="0.2">
      <c r="B53" s="34" t="s">
        <v>268</v>
      </c>
      <c r="C53" s="26"/>
      <c r="D53" s="661" cm="1">
        <f t="array" ref="D53">INDEX($D$34:$K$40,7,MATCH($B$10,$D$32:$K$32,0))+INDEX($D$34:$K$40,7,MATCH($B$10,$D$32:$K$32,0)+1)</f>
        <v>0</v>
      </c>
    </row>
    <row r="55" spans="2:4" x14ac:dyDescent="0.2">
      <c r="B55" s="414" t="s">
        <v>22</v>
      </c>
      <c r="C55" s="36"/>
      <c r="D55" s="27">
        <f>SUM(D50:D53)</f>
        <v>0</v>
      </c>
    </row>
  </sheetData>
  <sheetProtection algorithmName="SHA-512" hashValue="aAr5rAretK9YbSEzIBFQFgPWCcxWgpnTeg+XyYmceyLTPZDKldHsnjnpZcqI/E4/uNIZaYzx8oQLA++p4y+J7Q==" saltValue="LSph+CF/5XapOmR+XG/OLg==" spinCount="100000" sheet="1" objects="1" scenarios="1"/>
  <mergeCells count="5">
    <mergeCell ref="A1:F1"/>
    <mergeCell ref="D32:E32"/>
    <mergeCell ref="F32:G32"/>
    <mergeCell ref="H32:I32"/>
    <mergeCell ref="J32:K32"/>
  </mergeCells>
  <conditionalFormatting sqref="B17:K17 B19:K19 B34:K34 B36:K36 B51:D51">
    <cfRule type="expression" dxfId="31" priority="2">
      <formula>$B$7="elektriciteit"</formula>
    </cfRule>
  </conditionalFormatting>
  <conditionalFormatting sqref="B18:K18 B35:K35">
    <cfRule type="expression" dxfId="30" priority="1">
      <formula>$B$7="aardgas"</formula>
    </cfRule>
  </conditionalFormatting>
  <pageMargins left="0.7" right="0.7" top="0.75" bottom="0.75" header="0.3" footer="0.3"/>
  <ignoredErrors>
    <ignoredError sqref="E33 G33 I33"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a7bdaf8-9204-4dfb-b961-6420a10552dc">
      <Terms xmlns="http://schemas.microsoft.com/office/infopath/2007/PartnerControls"/>
    </lcf76f155ced4ddcb4097134ff3c332f>
    <TaxCatchAll xmlns="98ce2385-c415-4fed-b28e-f8972ff5db9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82F7DA506DD5046B28A771D7B9687F5" ma:contentTypeVersion="12" ma:contentTypeDescription="Een nieuw document maken." ma:contentTypeScope="" ma:versionID="aabf7fb0be0efa736609aefc912e377d">
  <xsd:schema xmlns:xsd="http://www.w3.org/2001/XMLSchema" xmlns:xs="http://www.w3.org/2001/XMLSchema" xmlns:p="http://schemas.microsoft.com/office/2006/metadata/properties" xmlns:ns2="ca7bdaf8-9204-4dfb-b961-6420a10552dc" xmlns:ns3="98ce2385-c415-4fed-b28e-f8972ff5db9d" targetNamespace="http://schemas.microsoft.com/office/2006/metadata/properties" ma:root="true" ma:fieldsID="ff94e258df4ab531b6825425a8be82e0" ns2:_="" ns3:_="">
    <xsd:import namespace="ca7bdaf8-9204-4dfb-b961-6420a10552dc"/>
    <xsd:import namespace="98ce2385-c415-4fed-b28e-f8972ff5db9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7bdaf8-9204-4dfb-b961-6420a10552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Afbeeldingtags" ma:readOnly="false" ma:fieldId="{5cf76f15-5ced-4ddc-b409-7134ff3c332f}" ma:taxonomyMulti="true" ma:sspId="e2930836-7a2b-4a89-80df-431730538914"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8ce2385-c415-4fed-b28e-f8972ff5db9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93d60b18-63ea-476b-91b2-5ef93c13c4ab}" ma:internalName="TaxCatchAll" ma:showField="CatchAllData" ma:web="98ce2385-c415-4fed-b28e-f8972ff5db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F5803B4-BAAC-4F6D-9165-D40B8A7F9C4B}">
  <ds:schemaRefs>
    <ds:schemaRef ds:uri="http://schemas.microsoft.com/sharepoint/v3/contenttype/forms"/>
  </ds:schemaRefs>
</ds:datastoreItem>
</file>

<file path=customXml/itemProps2.xml><?xml version="1.0" encoding="utf-8"?>
<ds:datastoreItem xmlns:ds="http://schemas.openxmlformats.org/officeDocument/2006/customXml" ds:itemID="{9D27CE37-1D3F-406F-AC3B-A34EF828CF90}">
  <ds:schemaRefs>
    <ds:schemaRef ds:uri="http://schemas.microsoft.com/office/2006/documentManagement/types"/>
    <ds:schemaRef ds:uri="f65e3622-9e98-425f-aa40-20fd82b55120"/>
    <ds:schemaRef ds:uri="http://schemas.microsoft.com/office/2006/metadata/properties"/>
    <ds:schemaRef ds:uri="http://purl.org/dc/elements/1.1/"/>
    <ds:schemaRef ds:uri="http://schemas.openxmlformats.org/package/2006/metadata/core-properties"/>
    <ds:schemaRef ds:uri="http://purl.org/dc/terms/"/>
    <ds:schemaRef ds:uri="http://www.w3.org/XML/1998/namespace"/>
    <ds:schemaRef ds:uri="http://schemas.microsoft.com/office/infopath/2007/PartnerControls"/>
    <ds:schemaRef ds:uri="f7929868-5c60-4b7a-9419-92aad257c99f"/>
    <ds:schemaRef ds:uri="http://purl.org/dc/dcmitype/"/>
  </ds:schemaRefs>
</ds:datastoreItem>
</file>

<file path=customXml/itemProps3.xml><?xml version="1.0" encoding="utf-8"?>
<ds:datastoreItem xmlns:ds="http://schemas.openxmlformats.org/officeDocument/2006/customXml" ds:itemID="{DD78A600-19B9-446D-87E0-238611AA084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27</vt:i4>
      </vt:variant>
      <vt:variant>
        <vt:lpstr>Benoemde bereiken</vt:lpstr>
      </vt:variant>
      <vt:variant>
        <vt:i4>25</vt:i4>
      </vt:variant>
    </vt:vector>
  </HeadingPairs>
  <TitlesOfParts>
    <vt:vector size="52" baseType="lpstr">
      <vt:lpstr>TITELBLAD</vt:lpstr>
      <vt:lpstr>--&gt; EXO</vt:lpstr>
      <vt:lpstr>T1</vt:lpstr>
      <vt:lpstr>T2 - Overzicht</vt:lpstr>
      <vt:lpstr>T3</vt:lpstr>
      <vt:lpstr>T4A</vt:lpstr>
      <vt:lpstr>T4B</vt:lpstr>
      <vt:lpstr>T5A</vt:lpstr>
      <vt:lpstr>T5B</vt:lpstr>
      <vt:lpstr>T5C</vt:lpstr>
      <vt:lpstr>T5D</vt:lpstr>
      <vt:lpstr>T5E</vt:lpstr>
      <vt:lpstr>T5F</vt:lpstr>
      <vt:lpstr>T6A</vt:lpstr>
      <vt:lpstr>T6B</vt:lpstr>
      <vt:lpstr>T7</vt:lpstr>
      <vt:lpstr>T8</vt:lpstr>
      <vt:lpstr>--&gt; ENDO</vt:lpstr>
      <vt:lpstr>T9 - Overzicht</vt:lpstr>
      <vt:lpstr>T10</vt:lpstr>
      <vt:lpstr>T11</vt:lpstr>
      <vt:lpstr>T12A</vt:lpstr>
      <vt:lpstr>T12B</vt:lpstr>
      <vt:lpstr>T12C</vt:lpstr>
      <vt:lpstr>T12D</vt:lpstr>
      <vt:lpstr>T13</vt:lpstr>
      <vt:lpstr>Werkblad</vt:lpstr>
      <vt:lpstr>'T1'!Afdrukbereik</vt:lpstr>
      <vt:lpstr>'T10'!Afdrukbereik</vt:lpstr>
      <vt:lpstr>'T11'!Afdrukbereik</vt:lpstr>
      <vt:lpstr>T12A!Afdrukbereik</vt:lpstr>
      <vt:lpstr>T12B!Afdrukbereik</vt:lpstr>
      <vt:lpstr>T12C!Afdrukbereik</vt:lpstr>
      <vt:lpstr>T12D!Afdrukbereik</vt:lpstr>
      <vt:lpstr>'T2 - Overzicht'!Afdrukbereik</vt:lpstr>
      <vt:lpstr>'T3'!Afdrukbereik</vt:lpstr>
      <vt:lpstr>T4A!Afdrukbereik</vt:lpstr>
      <vt:lpstr>T5A!Afdrukbereik</vt:lpstr>
      <vt:lpstr>T5C!Afdrukbereik</vt:lpstr>
      <vt:lpstr>T5D!Afdrukbereik</vt:lpstr>
      <vt:lpstr>T5E!Afdrukbereik</vt:lpstr>
      <vt:lpstr>T5F!Afdrukbereik</vt:lpstr>
      <vt:lpstr>T6A!Afdrukbereik</vt:lpstr>
      <vt:lpstr>T6B!Afdrukbereik</vt:lpstr>
      <vt:lpstr>'T7'!Afdrukbereik</vt:lpstr>
      <vt:lpstr>'T8'!Afdrukbereik</vt:lpstr>
      <vt:lpstr>TITELBLAD!Afdrukbereik</vt:lpstr>
      <vt:lpstr>T4A!Afdruktitels</vt:lpstr>
      <vt:lpstr>T5A!Afdruktitels</vt:lpstr>
      <vt:lpstr>T6A!Afdruktitels</vt:lpstr>
      <vt:lpstr>'T7'!Afdruktitels</vt:lpstr>
      <vt:lpstr>'T8'!Afdruktitels</vt:lpstr>
    </vt:vector>
  </TitlesOfParts>
  <Company>VREG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Bert Stockman</dc:creator>
  <cp:lastModifiedBy>Niels Govaerts</cp:lastModifiedBy>
  <cp:lastPrinted>2016-03-03T07:50:12Z</cp:lastPrinted>
  <dcterms:created xsi:type="dcterms:W3CDTF">2014-05-06T11:13:59Z</dcterms:created>
  <dcterms:modified xsi:type="dcterms:W3CDTF">2024-03-26T09:02:01Z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0x010100482F7DA506DD5046B28A771D7B9687F5</vt:lpwstr>
  </property>
</Properties>
</file>