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1 tekst en bijlagen TM 21-24/"/>
    </mc:Choice>
  </mc:AlternateContent>
  <xr:revisionPtr revIDLastSave="78" documentId="11_C6A55B00D0528475C3B097663F6014FDE74D7893" xr6:coauthVersionLast="46" xr6:coauthVersionMax="46" xr10:uidLastSave="{E3388A54-3DEE-4121-8BF7-488D5302DC2B}"/>
  <bookViews>
    <workbookView xWindow="28680" yWindow="-120" windowWidth="29040" windowHeight="15840" tabRatio="737" activeTab="9" xr2:uid="{00000000-000D-0000-FFFF-FFFF00000000}"/>
  </bookViews>
  <sheets>
    <sheet name="Overzichtstabel" sheetId="29" r:id="rId1"/>
    <sheet name="wacc" sheetId="1" r:id="rId2"/>
    <sheet name="T1" sheetId="2" r:id="rId3"/>
    <sheet name="T2" sheetId="4" r:id="rId4"/>
    <sheet name="T3" sheetId="6" r:id="rId5"/>
    <sheet name="T4" sheetId="7" r:id="rId6"/>
    <sheet name="T5" sheetId="8" r:id="rId7"/>
    <sheet name="TI_Elek" sheetId="27" r:id="rId8"/>
    <sheet name="TI_Ex_Elek" sheetId="24" r:id="rId9"/>
    <sheet name="TI_En_Elek" sheetId="14" r:id="rId10"/>
    <sheet name="T9" sheetId="15" r:id="rId11"/>
    <sheet name="T10" sheetId="18" r:id="rId12"/>
    <sheet name="TI_Gas" sheetId="31" r:id="rId13"/>
    <sheet name="TI_Ex_Gas" sheetId="32" r:id="rId14"/>
    <sheet name="TI_En_Gas" sheetId="33" r:id="rId15"/>
    <sheet name="T14" sheetId="34" r:id="rId16"/>
    <sheet name="T15" sheetId="35" r:id="rId17"/>
    <sheet name="T16" sheetId="30" r:id="rId18"/>
  </sheets>
  <externalReferences>
    <externalReference r:id="rId19"/>
    <externalReference r:id="rId20"/>
  </externalReferences>
  <definedNames>
    <definedName name="_xlnm._FilterDatabase" localSheetId="15" hidden="1">'T14'!$A$1:$A$51</definedName>
    <definedName name="_xlnm._FilterDatabase" localSheetId="10" hidden="1">'T9'!$A$1:$A$51</definedName>
    <definedName name="_ftn1" localSheetId="4">'T3'!$A$22</definedName>
    <definedName name="_ftn2" localSheetId="4">'T3'!$A$23</definedName>
    <definedName name="_ftnref1" localSheetId="4">'T3'!$B$4</definedName>
    <definedName name="_ftnref2" localSheetId="4">'T3'!$D$5</definedName>
    <definedName name="_xlnm.Print_Area" localSheetId="4">'T3'!$A$1:$D$23</definedName>
    <definedName name="Aftakklem_LS">'[1]BASISPRIJZEN MATERIAAL'!$I$188</definedName>
    <definedName name="Codes">'[2]Codes des IM'!$B$2:$D$23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acc">wacc!$B$31</definedName>
    <definedName name="Wikkeldoos_LS">'[1]BASISPRIJZEN MATERIAAL'!$I$199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33" l="1"/>
  <c r="I103" i="33"/>
  <c r="I102" i="33"/>
  <c r="I101" i="33"/>
  <c r="I100" i="33"/>
  <c r="I99" i="33"/>
  <c r="I98" i="33"/>
  <c r="I97" i="33"/>
  <c r="I96" i="33"/>
  <c r="H128" i="14"/>
  <c r="I105" i="14"/>
  <c r="I104" i="14"/>
  <c r="I103" i="14"/>
  <c r="I102" i="14"/>
  <c r="I101" i="14"/>
  <c r="I100" i="14"/>
  <c r="I99" i="14"/>
  <c r="I98" i="14"/>
  <c r="I97" i="14"/>
  <c r="I96" i="14"/>
  <c r="F297" i="14"/>
  <c r="F298" i="14"/>
  <c r="F299" i="14"/>
  <c r="F300" i="14"/>
  <c r="F301" i="14"/>
  <c r="F302" i="14"/>
  <c r="F303" i="14"/>
  <c r="F304" i="14"/>
  <c r="F305" i="14"/>
  <c r="F296" i="14"/>
  <c r="F220" i="14"/>
  <c r="F221" i="14"/>
  <c r="F222" i="14"/>
  <c r="F223" i="14"/>
  <c r="F224" i="14"/>
  <c r="F225" i="14"/>
  <c r="F226" i="14"/>
  <c r="F227" i="14"/>
  <c r="F228" i="14"/>
  <c r="F219" i="14"/>
  <c r="F143" i="14"/>
  <c r="F144" i="14"/>
  <c r="F145" i="14"/>
  <c r="F146" i="14"/>
  <c r="F147" i="14"/>
  <c r="F148" i="14"/>
  <c r="F149" i="14"/>
  <c r="F150" i="14"/>
  <c r="F151" i="14"/>
  <c r="F142" i="14"/>
  <c r="F224" i="33"/>
  <c r="F60" i="14"/>
  <c r="F61" i="14"/>
  <c r="F62" i="14"/>
  <c r="F63" i="14"/>
  <c r="F64" i="14"/>
  <c r="F65" i="14"/>
  <c r="F66" i="14"/>
  <c r="F67" i="14"/>
  <c r="F68" i="14"/>
  <c r="F59" i="14"/>
  <c r="F305" i="33"/>
  <c r="F303" i="33"/>
  <c r="F302" i="33"/>
  <c r="F301" i="33"/>
  <c r="F300" i="33"/>
  <c r="F299" i="33"/>
  <c r="F298" i="33"/>
  <c r="F297" i="33"/>
  <c r="F296" i="33"/>
  <c r="F228" i="33"/>
  <c r="F226" i="33"/>
  <c r="F225" i="33"/>
  <c r="F223" i="33"/>
  <c r="F222" i="33"/>
  <c r="F221" i="33"/>
  <c r="F220" i="33"/>
  <c r="F219" i="33"/>
  <c r="F151" i="33"/>
  <c r="F143" i="33"/>
  <c r="F144" i="33"/>
  <c r="F145" i="33"/>
  <c r="F146" i="33"/>
  <c r="F147" i="33"/>
  <c r="F148" i="33"/>
  <c r="F149" i="33"/>
  <c r="F142" i="33"/>
  <c r="F68" i="33"/>
  <c r="F60" i="33"/>
  <c r="F61" i="33"/>
  <c r="F62" i="33"/>
  <c r="F63" i="33"/>
  <c r="F64" i="33"/>
  <c r="F65" i="33"/>
  <c r="F66" i="33"/>
  <c r="F59" i="33"/>
  <c r="C75" i="31" l="1"/>
  <c r="C73" i="31"/>
  <c r="C72" i="31"/>
  <c r="C71" i="31"/>
  <c r="C70" i="31"/>
  <c r="C69" i="31"/>
  <c r="C68" i="31"/>
  <c r="C67" i="31"/>
  <c r="C66" i="31"/>
  <c r="C57" i="31"/>
  <c r="C55" i="31"/>
  <c r="C54" i="31"/>
  <c r="C53" i="31"/>
  <c r="C52" i="31"/>
  <c r="C51" i="31"/>
  <c r="C50" i="31"/>
  <c r="C49" i="31"/>
  <c r="C48" i="31"/>
  <c r="C39" i="31"/>
  <c r="C37" i="31"/>
  <c r="C36" i="31"/>
  <c r="C35" i="31"/>
  <c r="C34" i="31"/>
  <c r="C33" i="31"/>
  <c r="C32" i="31"/>
  <c r="C31" i="31"/>
  <c r="C30" i="31"/>
  <c r="C21" i="31"/>
  <c r="C19" i="31"/>
  <c r="C18" i="31"/>
  <c r="C17" i="31"/>
  <c r="C16" i="31"/>
  <c r="C15" i="31"/>
  <c r="C14" i="31"/>
  <c r="C13" i="31"/>
  <c r="C12" i="31"/>
  <c r="D64" i="30" l="1"/>
  <c r="E64" i="30"/>
  <c r="F64" i="30"/>
  <c r="G64" i="30"/>
  <c r="C64" i="30"/>
  <c r="N77" i="35" l="1"/>
  <c r="L77" i="35"/>
  <c r="K77" i="35"/>
  <c r="J77" i="35"/>
  <c r="K11" i="35" s="1"/>
  <c r="K301" i="33" s="1"/>
  <c r="I77" i="35"/>
  <c r="H77" i="35"/>
  <c r="G77" i="35"/>
  <c r="K8" i="35" s="1"/>
  <c r="K298" i="33" s="1"/>
  <c r="F77" i="35"/>
  <c r="K7" i="35" s="1"/>
  <c r="K297" i="33" s="1"/>
  <c r="E77" i="35"/>
  <c r="N76" i="35"/>
  <c r="J15" i="35" s="1"/>
  <c r="K228" i="33" s="1"/>
  <c r="L76" i="35"/>
  <c r="K76" i="35"/>
  <c r="J12" i="35" s="1"/>
  <c r="K225" i="33" s="1"/>
  <c r="J76" i="35"/>
  <c r="J11" i="35" s="1"/>
  <c r="K224" i="33" s="1"/>
  <c r="I76" i="35"/>
  <c r="H76" i="35"/>
  <c r="J9" i="35" s="1"/>
  <c r="K222" i="33" s="1"/>
  <c r="G76" i="35"/>
  <c r="J8" i="35" s="1"/>
  <c r="K221" i="33" s="1"/>
  <c r="F76" i="35"/>
  <c r="J7" i="35" s="1"/>
  <c r="K220" i="33" s="1"/>
  <c r="E76" i="35"/>
  <c r="C76" i="35"/>
  <c r="C77" i="35" s="1"/>
  <c r="N75" i="35"/>
  <c r="I15" i="35" s="1"/>
  <c r="K151" i="33" s="1"/>
  <c r="L75" i="35"/>
  <c r="K75" i="35"/>
  <c r="I12" i="35" s="1"/>
  <c r="K148" i="33" s="1"/>
  <c r="J75" i="35"/>
  <c r="I11" i="35" s="1"/>
  <c r="K147" i="33" s="1"/>
  <c r="I75" i="35"/>
  <c r="I10" i="35" s="1"/>
  <c r="K146" i="33" s="1"/>
  <c r="H75" i="35"/>
  <c r="G75" i="35"/>
  <c r="F75" i="35"/>
  <c r="E75" i="35"/>
  <c r="I6" i="35" s="1"/>
  <c r="K142" i="33" s="1"/>
  <c r="C64" i="35"/>
  <c r="C65" i="35" s="1"/>
  <c r="C63" i="35"/>
  <c r="B62" i="35"/>
  <c r="C51" i="35"/>
  <c r="C52" i="35" s="1"/>
  <c r="C50" i="35"/>
  <c r="B49" i="35"/>
  <c r="C38" i="35"/>
  <c r="C39" i="35" s="1"/>
  <c r="C40" i="35" s="1"/>
  <c r="C37" i="35"/>
  <c r="B36" i="35"/>
  <c r="C25" i="35"/>
  <c r="C26" i="35" s="1"/>
  <c r="C27" i="35" s="1"/>
  <c r="C24" i="35"/>
  <c r="D23" i="35"/>
  <c r="B23" i="35"/>
  <c r="K15" i="35"/>
  <c r="K305" i="33" s="1"/>
  <c r="H15" i="35"/>
  <c r="K68" i="33" s="1"/>
  <c r="K13" i="35"/>
  <c r="K303" i="33" s="1"/>
  <c r="J13" i="35"/>
  <c r="K226" i="33" s="1"/>
  <c r="I13" i="35"/>
  <c r="K149" i="33" s="1"/>
  <c r="H13" i="35"/>
  <c r="K66" i="33" s="1"/>
  <c r="K12" i="35"/>
  <c r="K302" i="33" s="1"/>
  <c r="H12" i="35"/>
  <c r="K65" i="33" s="1"/>
  <c r="H11" i="35"/>
  <c r="K64" i="33" s="1"/>
  <c r="K10" i="35"/>
  <c r="K300" i="33" s="1"/>
  <c r="J10" i="35"/>
  <c r="K223" i="33" s="1"/>
  <c r="H10" i="35"/>
  <c r="K63" i="33" s="1"/>
  <c r="K9" i="35"/>
  <c r="K299" i="33" s="1"/>
  <c r="I9" i="35"/>
  <c r="K145" i="33" s="1"/>
  <c r="H9" i="35"/>
  <c r="K62" i="33" s="1"/>
  <c r="I8" i="35"/>
  <c r="K144" i="33" s="1"/>
  <c r="H8" i="35"/>
  <c r="K61" i="33" s="1"/>
  <c r="I7" i="35"/>
  <c r="K143" i="33" s="1"/>
  <c r="H7" i="35"/>
  <c r="K60" i="33" s="1"/>
  <c r="B7" i="35"/>
  <c r="K6" i="35"/>
  <c r="K296" i="33" s="1"/>
  <c r="J6" i="35"/>
  <c r="K219" i="33" s="1"/>
  <c r="H6" i="35"/>
  <c r="K59" i="33" s="1"/>
  <c r="O434" i="34"/>
  <c r="L434" i="34"/>
  <c r="I434" i="34"/>
  <c r="F434" i="34"/>
  <c r="C434" i="34"/>
  <c r="C433" i="34"/>
  <c r="O426" i="34"/>
  <c r="L426" i="34"/>
  <c r="I426" i="34"/>
  <c r="F426" i="34"/>
  <c r="C426" i="34"/>
  <c r="O425" i="34"/>
  <c r="L425" i="34"/>
  <c r="I425" i="34"/>
  <c r="F425" i="34"/>
  <c r="C425" i="34"/>
  <c r="O422" i="34"/>
  <c r="L422" i="34"/>
  <c r="I422" i="34"/>
  <c r="F422" i="34"/>
  <c r="C422" i="34"/>
  <c r="O391" i="34"/>
  <c r="L391" i="34"/>
  <c r="I391" i="34"/>
  <c r="F391" i="34"/>
  <c r="C391" i="34"/>
  <c r="C390" i="34"/>
  <c r="O383" i="34"/>
  <c r="L383" i="34"/>
  <c r="I383" i="34"/>
  <c r="F383" i="34"/>
  <c r="C383" i="34"/>
  <c r="O382" i="34"/>
  <c r="L382" i="34"/>
  <c r="I382" i="34"/>
  <c r="F382" i="34"/>
  <c r="C382" i="34"/>
  <c r="O379" i="34"/>
  <c r="L379" i="34"/>
  <c r="I379" i="34"/>
  <c r="F379" i="34"/>
  <c r="C379" i="34"/>
  <c r="O348" i="34"/>
  <c r="L348" i="34"/>
  <c r="I348" i="34"/>
  <c r="F348" i="34"/>
  <c r="C348" i="34"/>
  <c r="C347" i="34"/>
  <c r="O340" i="34"/>
  <c r="L340" i="34"/>
  <c r="I340" i="34"/>
  <c r="F340" i="34"/>
  <c r="C340" i="34"/>
  <c r="O339" i="34"/>
  <c r="L339" i="34"/>
  <c r="I339" i="34"/>
  <c r="F339" i="34"/>
  <c r="C339" i="34"/>
  <c r="O336" i="34"/>
  <c r="L336" i="34"/>
  <c r="I336" i="34"/>
  <c r="F336" i="34"/>
  <c r="C336" i="34"/>
  <c r="O305" i="34"/>
  <c r="L305" i="34"/>
  <c r="I305" i="34"/>
  <c r="F305" i="34"/>
  <c r="C305" i="34"/>
  <c r="C304" i="34"/>
  <c r="O297" i="34"/>
  <c r="L297" i="34"/>
  <c r="I297" i="34"/>
  <c r="F297" i="34"/>
  <c r="C297" i="34"/>
  <c r="O296" i="34"/>
  <c r="L296" i="34"/>
  <c r="I296" i="34"/>
  <c r="F296" i="34"/>
  <c r="C296" i="34"/>
  <c r="O293" i="34"/>
  <c r="L293" i="34"/>
  <c r="I293" i="34"/>
  <c r="F293" i="34"/>
  <c r="C293" i="34"/>
  <c r="O262" i="34"/>
  <c r="L262" i="34"/>
  <c r="I262" i="34"/>
  <c r="F262" i="34"/>
  <c r="C262" i="34"/>
  <c r="C261" i="34"/>
  <c r="O254" i="34"/>
  <c r="L254" i="34"/>
  <c r="I254" i="34"/>
  <c r="F254" i="34"/>
  <c r="C254" i="34"/>
  <c r="O253" i="34"/>
  <c r="L253" i="34"/>
  <c r="I253" i="34"/>
  <c r="F253" i="34"/>
  <c r="C253" i="34"/>
  <c r="O250" i="34"/>
  <c r="L250" i="34"/>
  <c r="I250" i="34"/>
  <c r="F250" i="34"/>
  <c r="C250" i="34"/>
  <c r="O219" i="34"/>
  <c r="L219" i="34"/>
  <c r="I219" i="34"/>
  <c r="F219" i="34"/>
  <c r="C219" i="34"/>
  <c r="C218" i="34"/>
  <c r="O211" i="34"/>
  <c r="L211" i="34"/>
  <c r="I211" i="34"/>
  <c r="F211" i="34"/>
  <c r="C211" i="34"/>
  <c r="O210" i="34"/>
  <c r="L210" i="34"/>
  <c r="I210" i="34"/>
  <c r="F210" i="34"/>
  <c r="C210" i="34"/>
  <c r="O207" i="34"/>
  <c r="L207" i="34"/>
  <c r="I207" i="34"/>
  <c r="F207" i="34"/>
  <c r="C207" i="34"/>
  <c r="O176" i="34"/>
  <c r="L176" i="34"/>
  <c r="I176" i="34"/>
  <c r="F176" i="34"/>
  <c r="C176" i="34"/>
  <c r="C175" i="34"/>
  <c r="O168" i="34"/>
  <c r="L168" i="34"/>
  <c r="I168" i="34"/>
  <c r="F168" i="34"/>
  <c r="C168" i="34"/>
  <c r="O167" i="34"/>
  <c r="L167" i="34"/>
  <c r="I167" i="34"/>
  <c r="F167" i="34"/>
  <c r="C167" i="34"/>
  <c r="O164" i="34"/>
  <c r="L164" i="34"/>
  <c r="I164" i="34"/>
  <c r="F164" i="34"/>
  <c r="C164" i="34"/>
  <c r="O133" i="34"/>
  <c r="L133" i="34"/>
  <c r="I133" i="34"/>
  <c r="F133" i="34"/>
  <c r="C133" i="34"/>
  <c r="C132" i="34"/>
  <c r="O125" i="34"/>
  <c r="L125" i="34"/>
  <c r="I125" i="34"/>
  <c r="F125" i="34"/>
  <c r="C125" i="34"/>
  <c r="O124" i="34"/>
  <c r="L124" i="34"/>
  <c r="I124" i="34"/>
  <c r="F124" i="34"/>
  <c r="C124" i="34"/>
  <c r="O121" i="34"/>
  <c r="L121" i="34"/>
  <c r="I121" i="34"/>
  <c r="F121" i="34"/>
  <c r="C121" i="34"/>
  <c r="O90" i="34"/>
  <c r="L90" i="34"/>
  <c r="I90" i="34"/>
  <c r="F90" i="34"/>
  <c r="C90" i="34"/>
  <c r="C89" i="34"/>
  <c r="O82" i="34"/>
  <c r="L82" i="34"/>
  <c r="I82" i="34"/>
  <c r="F82" i="34"/>
  <c r="C82" i="34"/>
  <c r="O81" i="34"/>
  <c r="L81" i="34"/>
  <c r="I81" i="34"/>
  <c r="F81" i="34"/>
  <c r="C81" i="34"/>
  <c r="O78" i="34"/>
  <c r="L78" i="34"/>
  <c r="I78" i="34"/>
  <c r="F78" i="34"/>
  <c r="C78" i="34"/>
  <c r="O80" i="34"/>
  <c r="F123" i="34"/>
  <c r="C80" i="34"/>
  <c r="O47" i="34"/>
  <c r="L47" i="34"/>
  <c r="I47" i="34"/>
  <c r="F47" i="34"/>
  <c r="C47" i="34"/>
  <c r="O39" i="34"/>
  <c r="L39" i="34"/>
  <c r="I39" i="34"/>
  <c r="F39" i="34"/>
  <c r="C39" i="34"/>
  <c r="O38" i="34"/>
  <c r="L38" i="34"/>
  <c r="I38" i="34"/>
  <c r="F38" i="34"/>
  <c r="C38" i="34"/>
  <c r="O37" i="34"/>
  <c r="L37" i="34"/>
  <c r="I37" i="34"/>
  <c r="F37" i="34"/>
  <c r="C37" i="34"/>
  <c r="O35" i="34"/>
  <c r="L35" i="34"/>
  <c r="I35" i="34"/>
  <c r="F35" i="34"/>
  <c r="C35" i="34"/>
  <c r="H339" i="33"/>
  <c r="H335" i="33"/>
  <c r="H334" i="33"/>
  <c r="H333" i="33"/>
  <c r="G333" i="33"/>
  <c r="D309" i="33"/>
  <c r="J305" i="33"/>
  <c r="J303" i="33"/>
  <c r="J302" i="33"/>
  <c r="J301" i="33"/>
  <c r="J300" i="33"/>
  <c r="J299" i="33"/>
  <c r="J298" i="33"/>
  <c r="J297" i="33"/>
  <c r="J296" i="33"/>
  <c r="H289" i="33"/>
  <c r="H288" i="33"/>
  <c r="H286" i="33"/>
  <c r="H284" i="33"/>
  <c r="H283" i="33"/>
  <c r="H282" i="33"/>
  <c r="G282" i="33"/>
  <c r="C276" i="33"/>
  <c r="C277" i="33" s="1"/>
  <c r="D282" i="33" s="1"/>
  <c r="H263" i="33"/>
  <c r="H262" i="33"/>
  <c r="H260" i="33"/>
  <c r="H258" i="33"/>
  <c r="H257" i="33"/>
  <c r="H256" i="33"/>
  <c r="G256" i="33"/>
  <c r="D232" i="33"/>
  <c r="J228" i="33"/>
  <c r="J226" i="33"/>
  <c r="J225" i="33"/>
  <c r="J224" i="33"/>
  <c r="L224" i="33" s="1"/>
  <c r="D238" i="33" s="1"/>
  <c r="J223" i="33"/>
  <c r="J222" i="33"/>
  <c r="J221" i="33"/>
  <c r="J220" i="33"/>
  <c r="J219" i="33"/>
  <c r="H211" i="33"/>
  <c r="H209" i="33"/>
  <c r="H207" i="33"/>
  <c r="H206" i="33"/>
  <c r="H205" i="33"/>
  <c r="G205" i="33"/>
  <c r="C199" i="33"/>
  <c r="C250" i="33" s="1"/>
  <c r="C251" i="33" s="1"/>
  <c r="D256" i="33" s="1"/>
  <c r="H185" i="33"/>
  <c r="H183" i="33"/>
  <c r="H181" i="33"/>
  <c r="H180" i="33"/>
  <c r="H179" i="33"/>
  <c r="G179" i="33"/>
  <c r="D155" i="33"/>
  <c r="J151" i="33"/>
  <c r="J149" i="33"/>
  <c r="J148" i="33"/>
  <c r="J147" i="33"/>
  <c r="J146" i="33"/>
  <c r="J145" i="33"/>
  <c r="J144" i="33"/>
  <c r="J143" i="33"/>
  <c r="J142" i="33"/>
  <c r="H135" i="33"/>
  <c r="H134" i="33"/>
  <c r="H133" i="33"/>
  <c r="H130" i="33"/>
  <c r="H129" i="33"/>
  <c r="H128" i="33"/>
  <c r="G128" i="33"/>
  <c r="C116" i="33"/>
  <c r="G105" i="33"/>
  <c r="G103" i="33"/>
  <c r="G102" i="33"/>
  <c r="G100" i="33"/>
  <c r="G98" i="33"/>
  <c r="G97" i="33"/>
  <c r="H96" i="33"/>
  <c r="G96" i="33"/>
  <c r="F96" i="33"/>
  <c r="C90" i="33"/>
  <c r="C91" i="33" s="1"/>
  <c r="E96" i="33" s="1"/>
  <c r="D72" i="33"/>
  <c r="J68" i="33"/>
  <c r="J66" i="33"/>
  <c r="J65" i="33"/>
  <c r="J64" i="33"/>
  <c r="J63" i="33"/>
  <c r="J62" i="33"/>
  <c r="J61" i="33"/>
  <c r="J60" i="33"/>
  <c r="J59" i="33"/>
  <c r="H338" i="33"/>
  <c r="H131" i="33"/>
  <c r="F45" i="33"/>
  <c r="J36" i="33"/>
  <c r="C36" i="33"/>
  <c r="E45" i="33" s="1"/>
  <c r="C67" i="27"/>
  <c r="C68" i="27"/>
  <c r="C69" i="27"/>
  <c r="C70" i="27"/>
  <c r="C71" i="27"/>
  <c r="C72" i="27"/>
  <c r="C73" i="27"/>
  <c r="C74" i="27"/>
  <c r="C75" i="27"/>
  <c r="C66" i="27"/>
  <c r="C49" i="27"/>
  <c r="C50" i="27"/>
  <c r="C51" i="27"/>
  <c r="C52" i="27"/>
  <c r="C53" i="27"/>
  <c r="C54" i="27"/>
  <c r="C55" i="27"/>
  <c r="C56" i="27"/>
  <c r="C57" i="27"/>
  <c r="C48" i="27"/>
  <c r="C31" i="27"/>
  <c r="C32" i="27"/>
  <c r="C33" i="27"/>
  <c r="C34" i="27"/>
  <c r="C35" i="27"/>
  <c r="C36" i="27"/>
  <c r="C37" i="27"/>
  <c r="C38" i="27"/>
  <c r="C39" i="27"/>
  <c r="C30" i="27"/>
  <c r="C13" i="27"/>
  <c r="C14" i="27"/>
  <c r="C15" i="27"/>
  <c r="C16" i="27"/>
  <c r="C17" i="27"/>
  <c r="C18" i="27"/>
  <c r="C19" i="27"/>
  <c r="C20" i="27"/>
  <c r="C21" i="27"/>
  <c r="C12" i="27"/>
  <c r="H334" i="14"/>
  <c r="H335" i="14"/>
  <c r="H336" i="14"/>
  <c r="H337" i="14"/>
  <c r="H338" i="14"/>
  <c r="H339" i="14"/>
  <c r="H340" i="14"/>
  <c r="H341" i="14"/>
  <c r="H342" i="14"/>
  <c r="H333" i="14"/>
  <c r="H283" i="14"/>
  <c r="H284" i="14"/>
  <c r="H285" i="14"/>
  <c r="H286" i="14"/>
  <c r="H287" i="14"/>
  <c r="H288" i="14"/>
  <c r="H289" i="14"/>
  <c r="H290" i="14"/>
  <c r="H291" i="14"/>
  <c r="H282" i="14"/>
  <c r="C276" i="14"/>
  <c r="C327" i="14" s="1"/>
  <c r="C328" i="14" s="1"/>
  <c r="D333" i="14" s="1"/>
  <c r="G282" i="14"/>
  <c r="J296" i="14"/>
  <c r="J297" i="14"/>
  <c r="J298" i="14"/>
  <c r="J299" i="14"/>
  <c r="J300" i="14"/>
  <c r="J301" i="14"/>
  <c r="J302" i="14"/>
  <c r="J303" i="14"/>
  <c r="J304" i="14"/>
  <c r="J305" i="14"/>
  <c r="D309" i="14"/>
  <c r="G333" i="14"/>
  <c r="H257" i="14"/>
  <c r="H258" i="14"/>
  <c r="H259" i="14"/>
  <c r="H260" i="14"/>
  <c r="H261" i="14"/>
  <c r="H262" i="14"/>
  <c r="H263" i="14"/>
  <c r="H264" i="14"/>
  <c r="H265" i="14"/>
  <c r="H256" i="14"/>
  <c r="H206" i="14"/>
  <c r="H207" i="14"/>
  <c r="H208" i="14"/>
  <c r="H209" i="14"/>
  <c r="H210" i="14"/>
  <c r="H211" i="14"/>
  <c r="H212" i="14"/>
  <c r="H213" i="14"/>
  <c r="H214" i="14"/>
  <c r="H205" i="14"/>
  <c r="C199" i="14"/>
  <c r="C250" i="14" s="1"/>
  <c r="C251" i="14" s="1"/>
  <c r="D256" i="14" s="1"/>
  <c r="G256" i="14"/>
  <c r="D232" i="14"/>
  <c r="J228" i="14"/>
  <c r="J227" i="14"/>
  <c r="J226" i="14"/>
  <c r="J225" i="14"/>
  <c r="J224" i="14"/>
  <c r="J223" i="14"/>
  <c r="J222" i="14"/>
  <c r="J221" i="14"/>
  <c r="J220" i="14"/>
  <c r="J219" i="14"/>
  <c r="G205" i="14"/>
  <c r="C116" i="14"/>
  <c r="C173" i="14" s="1"/>
  <c r="C174" i="14" s="1"/>
  <c r="D179" i="14" s="1"/>
  <c r="H180" i="14"/>
  <c r="H181" i="14"/>
  <c r="H185" i="14"/>
  <c r="H187" i="14"/>
  <c r="H179" i="14"/>
  <c r="G179" i="14"/>
  <c r="F96" i="14"/>
  <c r="G128" i="14"/>
  <c r="D155" i="14"/>
  <c r="J151" i="14"/>
  <c r="J150" i="14"/>
  <c r="J149" i="14"/>
  <c r="J148" i="14"/>
  <c r="J147" i="14"/>
  <c r="J146" i="14"/>
  <c r="J145" i="14"/>
  <c r="J144" i="14"/>
  <c r="J143" i="14"/>
  <c r="J142" i="14"/>
  <c r="H129" i="14"/>
  <c r="H130" i="14"/>
  <c r="H134" i="14"/>
  <c r="H136" i="14"/>
  <c r="H96" i="14"/>
  <c r="G97" i="14"/>
  <c r="G98" i="14"/>
  <c r="G102" i="14"/>
  <c r="G104" i="14"/>
  <c r="G96" i="14"/>
  <c r="L228" i="33" l="1"/>
  <c r="D242" i="33" s="1"/>
  <c r="L61" i="33"/>
  <c r="D75" i="33" s="1"/>
  <c r="L65" i="33"/>
  <c r="D79" i="33" s="1"/>
  <c r="L62" i="33"/>
  <c r="D76" i="33" s="1"/>
  <c r="L64" i="33"/>
  <c r="D78" i="33" s="1"/>
  <c r="L66" i="33"/>
  <c r="D80" i="33" s="1"/>
  <c r="L219" i="33"/>
  <c r="D233" i="33" s="1"/>
  <c r="L222" i="33"/>
  <c r="D236" i="33" s="1"/>
  <c r="L59" i="33"/>
  <c r="D73" i="33" s="1"/>
  <c r="L60" i="33"/>
  <c r="D74" i="33" s="1"/>
  <c r="L221" i="33"/>
  <c r="D235" i="33" s="1"/>
  <c r="L63" i="33"/>
  <c r="D77" i="33" s="1"/>
  <c r="L223" i="33"/>
  <c r="D237" i="33" s="1"/>
  <c r="L225" i="33"/>
  <c r="D239" i="33" s="1"/>
  <c r="L226" i="33"/>
  <c r="D240" i="33" s="1"/>
  <c r="L68" i="33"/>
  <c r="D82" i="33" s="1"/>
  <c r="L220" i="33"/>
  <c r="D234" i="33" s="1"/>
  <c r="L296" i="33"/>
  <c r="D310" i="33" s="1"/>
  <c r="L298" i="33"/>
  <c r="D312" i="33" s="1"/>
  <c r="L300" i="33"/>
  <c r="D314" i="33" s="1"/>
  <c r="L302" i="33"/>
  <c r="D316" i="33" s="1"/>
  <c r="L305" i="33"/>
  <c r="D319" i="33" s="1"/>
  <c r="L299" i="33"/>
  <c r="D313" i="33" s="1"/>
  <c r="L303" i="33"/>
  <c r="D317" i="33" s="1"/>
  <c r="B8" i="35"/>
  <c r="D26" i="35" s="1"/>
  <c r="C200" i="33"/>
  <c r="D205" i="33" s="1"/>
  <c r="I123" i="34"/>
  <c r="I80" i="34"/>
  <c r="F80" i="34"/>
  <c r="C277" i="14"/>
  <c r="D282" i="14" s="1"/>
  <c r="L145" i="33"/>
  <c r="D159" i="33" s="1"/>
  <c r="L149" i="33"/>
  <c r="D163" i="33" s="1"/>
  <c r="L297" i="33"/>
  <c r="D311" i="33" s="1"/>
  <c r="L301" i="33"/>
  <c r="D315" i="33" s="1"/>
  <c r="C53" i="35"/>
  <c r="C66" i="35"/>
  <c r="C28" i="35"/>
  <c r="C41" i="35"/>
  <c r="D25" i="35"/>
  <c r="D36" i="35"/>
  <c r="I166" i="34"/>
  <c r="L80" i="34"/>
  <c r="H342" i="33"/>
  <c r="H214" i="33"/>
  <c r="H188" i="33"/>
  <c r="H137" i="33"/>
  <c r="H291" i="33"/>
  <c r="H208" i="33"/>
  <c r="H182" i="33"/>
  <c r="H285" i="33"/>
  <c r="H259" i="33"/>
  <c r="G99" i="33"/>
  <c r="H336" i="33"/>
  <c r="L142" i="33"/>
  <c r="D156" i="33" s="1"/>
  <c r="L146" i="33"/>
  <c r="D160" i="33" s="1"/>
  <c r="H265" i="33"/>
  <c r="G101" i="33"/>
  <c r="C173" i="33"/>
  <c r="C174" i="33" s="1"/>
  <c r="D179" i="33" s="1"/>
  <c r="C117" i="33"/>
  <c r="D128" i="33" s="1"/>
  <c r="L144" i="33"/>
  <c r="D158" i="33" s="1"/>
  <c r="L148" i="33"/>
  <c r="D162" i="33" s="1"/>
  <c r="H184" i="33"/>
  <c r="H210" i="33"/>
  <c r="H261" i="33"/>
  <c r="C327" i="33"/>
  <c r="C328" i="33" s="1"/>
  <c r="D333" i="33" s="1"/>
  <c r="H337" i="33"/>
  <c r="H132" i="33"/>
  <c r="H212" i="33"/>
  <c r="H186" i="33"/>
  <c r="L143" i="33"/>
  <c r="D157" i="33" s="1"/>
  <c r="L147" i="33"/>
  <c r="D161" i="33" s="1"/>
  <c r="L151" i="33"/>
  <c r="D165" i="33" s="1"/>
  <c r="H287" i="33"/>
  <c r="H340" i="33"/>
  <c r="C200" i="14"/>
  <c r="D205" i="14" s="1"/>
  <c r="D72" i="14"/>
  <c r="J60" i="14"/>
  <c r="J61" i="14"/>
  <c r="J62" i="14"/>
  <c r="J63" i="14"/>
  <c r="J64" i="14"/>
  <c r="J65" i="14"/>
  <c r="J66" i="14"/>
  <c r="J67" i="14"/>
  <c r="J68" i="14"/>
  <c r="J59" i="14"/>
  <c r="B7" i="18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H186" i="14"/>
  <c r="H188" i="14"/>
  <c r="H184" i="14"/>
  <c r="H183" i="14"/>
  <c r="H182" i="14"/>
  <c r="O80" i="15"/>
  <c r="F45" i="14"/>
  <c r="C433" i="15"/>
  <c r="C390" i="15"/>
  <c r="C347" i="15"/>
  <c r="C304" i="15"/>
  <c r="C261" i="15"/>
  <c r="C218" i="15"/>
  <c r="C175" i="15"/>
  <c r="C132" i="15"/>
  <c r="C89" i="15"/>
  <c r="O422" i="15"/>
  <c r="L422" i="15"/>
  <c r="I422" i="15"/>
  <c r="F422" i="15"/>
  <c r="C422" i="15"/>
  <c r="O379" i="15"/>
  <c r="L379" i="15"/>
  <c r="I379" i="15"/>
  <c r="F379" i="15"/>
  <c r="C379" i="15"/>
  <c r="O336" i="15"/>
  <c r="L336" i="15"/>
  <c r="I336" i="15"/>
  <c r="F336" i="15"/>
  <c r="C336" i="15"/>
  <c r="O293" i="15"/>
  <c r="L293" i="15"/>
  <c r="I293" i="15"/>
  <c r="F293" i="15"/>
  <c r="C293" i="15"/>
  <c r="O250" i="15"/>
  <c r="L250" i="15"/>
  <c r="I250" i="15"/>
  <c r="F250" i="15"/>
  <c r="C250" i="15"/>
  <c r="O207" i="15"/>
  <c r="L207" i="15"/>
  <c r="I207" i="15"/>
  <c r="F207" i="15"/>
  <c r="C207" i="15"/>
  <c r="O164" i="15"/>
  <c r="L164" i="15"/>
  <c r="I164" i="15"/>
  <c r="F164" i="15"/>
  <c r="C164" i="15"/>
  <c r="O121" i="15"/>
  <c r="L121" i="15"/>
  <c r="I121" i="15"/>
  <c r="F121" i="15"/>
  <c r="C121" i="15"/>
  <c r="O434" i="15"/>
  <c r="L434" i="15"/>
  <c r="I434" i="15"/>
  <c r="F434" i="15"/>
  <c r="C434" i="15"/>
  <c r="O426" i="15"/>
  <c r="L426" i="15"/>
  <c r="I426" i="15"/>
  <c r="F426" i="15"/>
  <c r="C426" i="15"/>
  <c r="O425" i="15"/>
  <c r="L425" i="15"/>
  <c r="I425" i="15"/>
  <c r="F425" i="15"/>
  <c r="C425" i="15"/>
  <c r="O391" i="15"/>
  <c r="L391" i="15"/>
  <c r="I391" i="15"/>
  <c r="F391" i="15"/>
  <c r="C391" i="15"/>
  <c r="O383" i="15"/>
  <c r="L383" i="15"/>
  <c r="I383" i="15"/>
  <c r="F383" i="15"/>
  <c r="C383" i="15"/>
  <c r="O382" i="15"/>
  <c r="L382" i="15"/>
  <c r="I382" i="15"/>
  <c r="F382" i="15"/>
  <c r="C382" i="15"/>
  <c r="O348" i="15"/>
  <c r="L348" i="15"/>
  <c r="I348" i="15"/>
  <c r="F348" i="15"/>
  <c r="C348" i="15"/>
  <c r="O340" i="15"/>
  <c r="L340" i="15"/>
  <c r="I340" i="15"/>
  <c r="F340" i="15"/>
  <c r="C340" i="15"/>
  <c r="O339" i="15"/>
  <c r="L339" i="15"/>
  <c r="I339" i="15"/>
  <c r="F339" i="15"/>
  <c r="C339" i="15"/>
  <c r="O305" i="15"/>
  <c r="L305" i="15"/>
  <c r="I305" i="15"/>
  <c r="F305" i="15"/>
  <c r="C305" i="15"/>
  <c r="O297" i="15"/>
  <c r="L297" i="15"/>
  <c r="I297" i="15"/>
  <c r="F297" i="15"/>
  <c r="C297" i="15"/>
  <c r="O296" i="15"/>
  <c r="L296" i="15"/>
  <c r="I296" i="15"/>
  <c r="F296" i="15"/>
  <c r="C296" i="15"/>
  <c r="O262" i="15"/>
  <c r="L262" i="15"/>
  <c r="I262" i="15"/>
  <c r="F262" i="15"/>
  <c r="C262" i="15"/>
  <c r="O254" i="15"/>
  <c r="L254" i="15"/>
  <c r="I254" i="15"/>
  <c r="F254" i="15"/>
  <c r="C254" i="15"/>
  <c r="O253" i="15"/>
  <c r="L253" i="15"/>
  <c r="I253" i="15"/>
  <c r="F253" i="15"/>
  <c r="C253" i="15"/>
  <c r="O219" i="15"/>
  <c r="L219" i="15"/>
  <c r="I219" i="15"/>
  <c r="F219" i="15"/>
  <c r="C219" i="15"/>
  <c r="O211" i="15"/>
  <c r="L211" i="15"/>
  <c r="I211" i="15"/>
  <c r="F211" i="15"/>
  <c r="C211" i="15"/>
  <c r="O210" i="15"/>
  <c r="L210" i="15"/>
  <c r="I210" i="15"/>
  <c r="F210" i="15"/>
  <c r="C210" i="15"/>
  <c r="O176" i="15"/>
  <c r="L176" i="15"/>
  <c r="I176" i="15"/>
  <c r="F176" i="15"/>
  <c r="C176" i="15"/>
  <c r="O168" i="15"/>
  <c r="L168" i="15"/>
  <c r="I168" i="15"/>
  <c r="F168" i="15"/>
  <c r="C168" i="15"/>
  <c r="O167" i="15"/>
  <c r="L167" i="15"/>
  <c r="I167" i="15"/>
  <c r="F167" i="15"/>
  <c r="C167" i="15"/>
  <c r="O133" i="15"/>
  <c r="L133" i="15"/>
  <c r="I133" i="15"/>
  <c r="F133" i="15"/>
  <c r="C133" i="15"/>
  <c r="O125" i="15"/>
  <c r="L125" i="15"/>
  <c r="I125" i="15"/>
  <c r="F125" i="15"/>
  <c r="C125" i="15"/>
  <c r="O124" i="15"/>
  <c r="L124" i="15"/>
  <c r="I124" i="15"/>
  <c r="F124" i="15"/>
  <c r="C124" i="15"/>
  <c r="O90" i="15"/>
  <c r="L90" i="15"/>
  <c r="I90" i="15"/>
  <c r="F90" i="15"/>
  <c r="C90" i="15"/>
  <c r="O82" i="15"/>
  <c r="L82" i="15"/>
  <c r="I82" i="15"/>
  <c r="F82" i="15"/>
  <c r="C82" i="15"/>
  <c r="O81" i="15"/>
  <c r="L81" i="15"/>
  <c r="I81" i="15"/>
  <c r="F81" i="15"/>
  <c r="C81" i="15"/>
  <c r="L80" i="15"/>
  <c r="I80" i="15"/>
  <c r="F80" i="15"/>
  <c r="C80" i="15"/>
  <c r="O78" i="15"/>
  <c r="L78" i="15"/>
  <c r="I78" i="15"/>
  <c r="F78" i="15"/>
  <c r="C78" i="15"/>
  <c r="B9" i="35" l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D38" i="35"/>
  <c r="D49" i="35"/>
  <c r="C123" i="34"/>
  <c r="L123" i="15"/>
  <c r="I123" i="15"/>
  <c r="F123" i="15"/>
  <c r="C123" i="15"/>
  <c r="C67" i="35"/>
  <c r="D66" i="35"/>
  <c r="D51" i="35"/>
  <c r="D40" i="35"/>
  <c r="D65" i="35"/>
  <c r="C42" i="35"/>
  <c r="D41" i="35"/>
  <c r="D64" i="35"/>
  <c r="D27" i="35"/>
  <c r="D52" i="35"/>
  <c r="D39" i="35"/>
  <c r="D62" i="35"/>
  <c r="D28" i="35"/>
  <c r="C29" i="35"/>
  <c r="D53" i="35"/>
  <c r="C54" i="35"/>
  <c r="I209" i="34"/>
  <c r="L123" i="34"/>
  <c r="F166" i="34"/>
  <c r="O123" i="34"/>
  <c r="C166" i="34"/>
  <c r="G99" i="14"/>
  <c r="H131" i="14"/>
  <c r="G103" i="14"/>
  <c r="H135" i="14"/>
  <c r="G100" i="14"/>
  <c r="H132" i="14"/>
  <c r="G101" i="14"/>
  <c r="H133" i="14"/>
  <c r="G105" i="14"/>
  <c r="H137" i="14"/>
  <c r="O123" i="15" l="1"/>
  <c r="L166" i="15"/>
  <c r="I166" i="15"/>
  <c r="F166" i="15"/>
  <c r="C166" i="15"/>
  <c r="C55" i="35"/>
  <c r="D54" i="35"/>
  <c r="D42" i="35"/>
  <c r="C43" i="35"/>
  <c r="C30" i="35"/>
  <c r="D29" i="35"/>
  <c r="D67" i="35"/>
  <c r="C68" i="35"/>
  <c r="C209" i="34"/>
  <c r="F209" i="34"/>
  <c r="I252" i="34"/>
  <c r="L166" i="34"/>
  <c r="O166" i="34"/>
  <c r="O35" i="15"/>
  <c r="L35" i="15"/>
  <c r="I35" i="15"/>
  <c r="F35" i="15"/>
  <c r="C35" i="15"/>
  <c r="F37" i="15"/>
  <c r="I37" i="15"/>
  <c r="L37" i="15"/>
  <c r="O37" i="15"/>
  <c r="C37" i="15"/>
  <c r="O166" i="15" l="1"/>
  <c r="L209" i="15"/>
  <c r="I209" i="15"/>
  <c r="F209" i="15"/>
  <c r="C209" i="15"/>
  <c r="C56" i="35"/>
  <c r="D55" i="35"/>
  <c r="C44" i="35"/>
  <c r="D43" i="35"/>
  <c r="C69" i="35"/>
  <c r="D68" i="35"/>
  <c r="D30" i="35"/>
  <c r="C31" i="35"/>
  <c r="F252" i="34"/>
  <c r="L209" i="34"/>
  <c r="O209" i="34"/>
  <c r="I295" i="34"/>
  <c r="C252" i="34"/>
  <c r="O209" i="15" l="1"/>
  <c r="L252" i="15"/>
  <c r="I252" i="15"/>
  <c r="F252" i="15"/>
  <c r="C252" i="15"/>
  <c r="D69" i="35"/>
  <c r="C70" i="35"/>
  <c r="C57" i="35"/>
  <c r="D56" i="35"/>
  <c r="C32" i="35"/>
  <c r="D32" i="35" s="1"/>
  <c r="D31" i="35"/>
  <c r="D44" i="35"/>
  <c r="C45" i="35"/>
  <c r="D45" i="35" s="1"/>
  <c r="L252" i="34"/>
  <c r="C295" i="34"/>
  <c r="O252" i="34"/>
  <c r="F295" i="34"/>
  <c r="I338" i="34"/>
  <c r="B3664" i="8"/>
  <c r="B2509" i="7"/>
  <c r="J37" i="35" l="1"/>
  <c r="I37" i="35"/>
  <c r="L37" i="35"/>
  <c r="E37" i="35"/>
  <c r="O252" i="15"/>
  <c r="L295" i="15"/>
  <c r="I295" i="15"/>
  <c r="F295" i="15"/>
  <c r="C295" i="15"/>
  <c r="F24" i="35"/>
  <c r="E24" i="35"/>
  <c r="H24" i="35"/>
  <c r="L24" i="35"/>
  <c r="C58" i="35"/>
  <c r="D58" i="35" s="1"/>
  <c r="D57" i="35"/>
  <c r="C71" i="35"/>
  <c r="D71" i="35" s="1"/>
  <c r="D70" i="35"/>
  <c r="J24" i="35"/>
  <c r="K24" i="35"/>
  <c r="I24" i="35"/>
  <c r="G24" i="35"/>
  <c r="K37" i="35"/>
  <c r="N37" i="35"/>
  <c r="H37" i="35"/>
  <c r="G37" i="35"/>
  <c r="F37" i="35"/>
  <c r="N24" i="35"/>
  <c r="I424" i="34"/>
  <c r="I381" i="34"/>
  <c r="F338" i="34"/>
  <c r="C338" i="34"/>
  <c r="O295" i="34"/>
  <c r="L295" i="34"/>
  <c r="N68" i="1"/>
  <c r="J68" i="1"/>
  <c r="F68" i="1"/>
  <c r="B68" i="1"/>
  <c r="N51" i="1"/>
  <c r="N52" i="1" s="1"/>
  <c r="N54" i="1" s="1"/>
  <c r="J51" i="1"/>
  <c r="J52" i="1" s="1"/>
  <c r="J54" i="1" s="1"/>
  <c r="F51" i="1"/>
  <c r="F52" i="1" s="1"/>
  <c r="F54" i="1" s="1"/>
  <c r="B51" i="1"/>
  <c r="B52" i="1" s="1"/>
  <c r="F63" i="1"/>
  <c r="B63" i="1"/>
  <c r="F40" i="1"/>
  <c r="F41" i="1" s="1"/>
  <c r="F44" i="1" s="1"/>
  <c r="B40" i="1"/>
  <c r="B41" i="1" s="1"/>
  <c r="B44" i="1" s="1"/>
  <c r="N62" i="1"/>
  <c r="N40" i="1"/>
  <c r="J40" i="1"/>
  <c r="J62" i="1"/>
  <c r="B24" i="1"/>
  <c r="B20" i="1"/>
  <c r="B19" i="1"/>
  <c r="B14" i="1"/>
  <c r="B378" i="4"/>
  <c r="B8" i="1" s="1"/>
  <c r="B260" i="2"/>
  <c r="B7" i="1" s="1"/>
  <c r="L50" i="35" l="1"/>
  <c r="B11" i="1"/>
  <c r="O295" i="15"/>
  <c r="L338" i="15"/>
  <c r="I338" i="15"/>
  <c r="F338" i="15"/>
  <c r="C338" i="15"/>
  <c r="F50" i="35"/>
  <c r="J50" i="35"/>
  <c r="K50" i="35"/>
  <c r="N50" i="35"/>
  <c r="E50" i="35"/>
  <c r="G50" i="35"/>
  <c r="J63" i="35"/>
  <c r="L63" i="35"/>
  <c r="E63" i="35"/>
  <c r="K63" i="35"/>
  <c r="I63" i="35"/>
  <c r="F63" i="35"/>
  <c r="G63" i="35"/>
  <c r="H63" i="35"/>
  <c r="N63" i="35"/>
  <c r="H50" i="35"/>
  <c r="I50" i="35"/>
  <c r="F424" i="34"/>
  <c r="F381" i="34"/>
  <c r="O338" i="34"/>
  <c r="L338" i="34"/>
  <c r="C424" i="34"/>
  <c r="C381" i="34"/>
  <c r="B54" i="1"/>
  <c r="N41" i="1"/>
  <c r="N43" i="1" s="1"/>
  <c r="J41" i="1"/>
  <c r="J43" i="1" s="1"/>
  <c r="B22" i="1"/>
  <c r="B25" i="1" s="1"/>
  <c r="B29" i="1" s="1"/>
  <c r="B17" i="6"/>
  <c r="C17" i="6"/>
  <c r="C36" i="14"/>
  <c r="E45" i="14" s="1"/>
  <c r="C90" i="14"/>
  <c r="C91" i="14" s="1"/>
  <c r="E96" i="14" s="1"/>
  <c r="C117" i="14"/>
  <c r="D128" i="14" s="1"/>
  <c r="J36" i="14"/>
  <c r="C38" i="15"/>
  <c r="F38" i="15"/>
  <c r="I38" i="15"/>
  <c r="L38" i="15"/>
  <c r="O38" i="15"/>
  <c r="C39" i="15"/>
  <c r="F39" i="15"/>
  <c r="I39" i="15"/>
  <c r="L39" i="15"/>
  <c r="O39" i="15"/>
  <c r="C47" i="15"/>
  <c r="F47" i="15"/>
  <c r="I47" i="15"/>
  <c r="L47" i="15"/>
  <c r="O47" i="15"/>
  <c r="H6" i="18"/>
  <c r="K59" i="14" s="1"/>
  <c r="H7" i="18"/>
  <c r="K60" i="14" s="1"/>
  <c r="H8" i="18"/>
  <c r="K61" i="14" s="1"/>
  <c r="H9" i="18"/>
  <c r="K62" i="14" s="1"/>
  <c r="H10" i="18"/>
  <c r="K63" i="14" s="1"/>
  <c r="H11" i="18"/>
  <c r="K64" i="14" s="1"/>
  <c r="H12" i="18"/>
  <c r="K65" i="14" s="1"/>
  <c r="H13" i="18"/>
  <c r="K66" i="14" s="1"/>
  <c r="H14" i="18"/>
  <c r="K67" i="14" s="1"/>
  <c r="H15" i="18"/>
  <c r="K68" i="14" s="1"/>
  <c r="N77" i="18"/>
  <c r="K15" i="18" s="1"/>
  <c r="K305" i="14" s="1"/>
  <c r="L305" i="14" s="1"/>
  <c r="D319" i="14" s="1"/>
  <c r="B23" i="18"/>
  <c r="D23" i="18"/>
  <c r="C24" i="18"/>
  <c r="C25" i="18"/>
  <c r="C26" i="18" s="1"/>
  <c r="B36" i="18"/>
  <c r="D36" i="18"/>
  <c r="C37" i="18"/>
  <c r="C38" i="18"/>
  <c r="D38" i="18" s="1"/>
  <c r="B49" i="18"/>
  <c r="D49" i="18"/>
  <c r="C50" i="18"/>
  <c r="C51" i="18"/>
  <c r="C52" i="18" s="1"/>
  <c r="B62" i="18"/>
  <c r="D62" i="18"/>
  <c r="C63" i="18"/>
  <c r="C64" i="18"/>
  <c r="D64" i="18" s="1"/>
  <c r="E75" i="18"/>
  <c r="I6" i="18" s="1"/>
  <c r="K142" i="14" s="1"/>
  <c r="L142" i="14" s="1"/>
  <c r="D156" i="14" s="1"/>
  <c r="F75" i="18"/>
  <c r="I7" i="18"/>
  <c r="K143" i="14" s="1"/>
  <c r="L143" i="14" s="1"/>
  <c r="D157" i="14" s="1"/>
  <c r="G75" i="18"/>
  <c r="I8" i="18" s="1"/>
  <c r="K144" i="14" s="1"/>
  <c r="L144" i="14" s="1"/>
  <c r="D158" i="14" s="1"/>
  <c r="H75" i="18"/>
  <c r="I9" i="18" s="1"/>
  <c r="K145" i="14" s="1"/>
  <c r="L145" i="14" s="1"/>
  <c r="D159" i="14" s="1"/>
  <c r="I75" i="18"/>
  <c r="I10" i="18" s="1"/>
  <c r="K146" i="14" s="1"/>
  <c r="L146" i="14" s="1"/>
  <c r="D160" i="14" s="1"/>
  <c r="J75" i="18"/>
  <c r="I11" i="18" s="1"/>
  <c r="K147" i="14" s="1"/>
  <c r="L147" i="14" s="1"/>
  <c r="D161" i="14" s="1"/>
  <c r="K75" i="18"/>
  <c r="I12" i="18" s="1"/>
  <c r="K148" i="14" s="1"/>
  <c r="L148" i="14" s="1"/>
  <c r="D162" i="14" s="1"/>
  <c r="L75" i="18"/>
  <c r="I13" i="18" s="1"/>
  <c r="K149" i="14" s="1"/>
  <c r="L149" i="14" s="1"/>
  <c r="D163" i="14" s="1"/>
  <c r="M75" i="18"/>
  <c r="I14" i="18" s="1"/>
  <c r="K150" i="14" s="1"/>
  <c r="L150" i="14" s="1"/>
  <c r="D164" i="14" s="1"/>
  <c r="N75" i="18"/>
  <c r="I15" i="18" s="1"/>
  <c r="K151" i="14" s="1"/>
  <c r="L151" i="14" s="1"/>
  <c r="D165" i="14" s="1"/>
  <c r="C76" i="18"/>
  <c r="C77" i="18" s="1"/>
  <c r="E76" i="18"/>
  <c r="J6" i="18" s="1"/>
  <c r="K219" i="14" s="1"/>
  <c r="L219" i="14" s="1"/>
  <c r="D233" i="14" s="1"/>
  <c r="F76" i="18"/>
  <c r="J7" i="18" s="1"/>
  <c r="K220" i="14" s="1"/>
  <c r="L220" i="14" s="1"/>
  <c r="D234" i="14" s="1"/>
  <c r="G76" i="18"/>
  <c r="J8" i="18" s="1"/>
  <c r="K221" i="14" s="1"/>
  <c r="L221" i="14" s="1"/>
  <c r="D235" i="14" s="1"/>
  <c r="H76" i="18"/>
  <c r="J9" i="18" s="1"/>
  <c r="K222" i="14" s="1"/>
  <c r="L222" i="14" s="1"/>
  <c r="D236" i="14" s="1"/>
  <c r="I76" i="18"/>
  <c r="J10" i="18" s="1"/>
  <c r="K223" i="14" s="1"/>
  <c r="L223" i="14" s="1"/>
  <c r="D237" i="14" s="1"/>
  <c r="J76" i="18"/>
  <c r="K76" i="18"/>
  <c r="L76" i="18"/>
  <c r="J13" i="18" s="1"/>
  <c r="K226" i="14" s="1"/>
  <c r="L226" i="14" s="1"/>
  <c r="D240" i="14" s="1"/>
  <c r="M76" i="18"/>
  <c r="J14" i="18" s="1"/>
  <c r="K227" i="14" s="1"/>
  <c r="L227" i="14" s="1"/>
  <c r="D241" i="14" s="1"/>
  <c r="N76" i="18"/>
  <c r="E77" i="18"/>
  <c r="K6" i="18" s="1"/>
  <c r="K296" i="14" s="1"/>
  <c r="L296" i="14" s="1"/>
  <c r="D310" i="14" s="1"/>
  <c r="F77" i="18"/>
  <c r="K7" i="18" s="1"/>
  <c r="K297" i="14" s="1"/>
  <c r="L297" i="14" s="1"/>
  <c r="D311" i="14" s="1"/>
  <c r="G77" i="18"/>
  <c r="K8" i="18" s="1"/>
  <c r="K298" i="14" s="1"/>
  <c r="L298" i="14" s="1"/>
  <c r="D312" i="14" s="1"/>
  <c r="H77" i="18"/>
  <c r="I77" i="18"/>
  <c r="K10" i="18" s="1"/>
  <c r="K300" i="14" s="1"/>
  <c r="L300" i="14" s="1"/>
  <c r="D314" i="14" s="1"/>
  <c r="J77" i="18"/>
  <c r="K77" i="18"/>
  <c r="K12" i="18" s="1"/>
  <c r="K302" i="14" s="1"/>
  <c r="L302" i="14" s="1"/>
  <c r="D316" i="14" s="1"/>
  <c r="L77" i="18"/>
  <c r="K13" i="18" s="1"/>
  <c r="K303" i="14" s="1"/>
  <c r="L303" i="14" s="1"/>
  <c r="D317" i="14" s="1"/>
  <c r="M77" i="18"/>
  <c r="K14" i="18" s="1"/>
  <c r="K304" i="14" s="1"/>
  <c r="L304" i="14" s="1"/>
  <c r="D318" i="14" s="1"/>
  <c r="C19" i="30"/>
  <c r="D19" i="30"/>
  <c r="E19" i="30"/>
  <c r="F19" i="30"/>
  <c r="G19" i="30"/>
  <c r="C37" i="30"/>
  <c r="D37" i="30"/>
  <c r="E37" i="30"/>
  <c r="F37" i="30"/>
  <c r="G37" i="30"/>
  <c r="C44" i="30"/>
  <c r="D44" i="30"/>
  <c r="E44" i="30"/>
  <c r="F44" i="30"/>
  <c r="G44" i="30"/>
  <c r="C45" i="30"/>
  <c r="D45" i="30"/>
  <c r="E45" i="30"/>
  <c r="F45" i="30"/>
  <c r="G45" i="30"/>
  <c r="C46" i="30"/>
  <c r="D46" i="30"/>
  <c r="E46" i="30"/>
  <c r="F46" i="30"/>
  <c r="G46" i="30"/>
  <c r="C47" i="30"/>
  <c r="D47" i="30"/>
  <c r="E47" i="30"/>
  <c r="F47" i="30"/>
  <c r="G47" i="30"/>
  <c r="C48" i="30"/>
  <c r="D48" i="30"/>
  <c r="E48" i="30"/>
  <c r="F48" i="30"/>
  <c r="G48" i="30"/>
  <c r="C49" i="30"/>
  <c r="D49" i="30"/>
  <c r="E49" i="30"/>
  <c r="F49" i="30"/>
  <c r="G49" i="30"/>
  <c r="C50" i="30"/>
  <c r="D50" i="30"/>
  <c r="E50" i="30"/>
  <c r="F50" i="30"/>
  <c r="G50" i="30"/>
  <c r="C51" i="30"/>
  <c r="D51" i="30"/>
  <c r="E51" i="30"/>
  <c r="F51" i="30"/>
  <c r="G51" i="30"/>
  <c r="C52" i="30"/>
  <c r="D52" i="30"/>
  <c r="E52" i="30"/>
  <c r="F52" i="30"/>
  <c r="G52" i="30"/>
  <c r="C53" i="30"/>
  <c r="D53" i="30"/>
  <c r="E53" i="30"/>
  <c r="F53" i="30"/>
  <c r="G53" i="30"/>
  <c r="C59" i="30"/>
  <c r="C67" i="30" s="1"/>
  <c r="D59" i="30"/>
  <c r="D69" i="30" s="1"/>
  <c r="E59" i="30"/>
  <c r="E69" i="30" s="1"/>
  <c r="F59" i="30"/>
  <c r="F70" i="30" s="1"/>
  <c r="G59" i="30"/>
  <c r="G67" i="30" s="1"/>
  <c r="D25" i="18" l="1"/>
  <c r="C27" i="18"/>
  <c r="D26" i="18"/>
  <c r="K11" i="18"/>
  <c r="K301" i="14" s="1"/>
  <c r="L301" i="14" s="1"/>
  <c r="D315" i="14" s="1"/>
  <c r="E72" i="30"/>
  <c r="E75" i="30"/>
  <c r="E66" i="30"/>
  <c r="E76" i="30" s="1"/>
  <c r="E71" i="30"/>
  <c r="J15" i="18"/>
  <c r="K228" i="14" s="1"/>
  <c r="L228" i="14" s="1"/>
  <c r="D242" i="14" s="1"/>
  <c r="E70" i="30"/>
  <c r="E74" i="30"/>
  <c r="E68" i="30"/>
  <c r="B19" i="6"/>
  <c r="B12" i="1" s="1"/>
  <c r="B15" i="1" s="1"/>
  <c r="B17" i="1" s="1"/>
  <c r="G71" i="30"/>
  <c r="G69" i="30"/>
  <c r="G74" i="30"/>
  <c r="E73" i="30"/>
  <c r="G75" i="30"/>
  <c r="G73" i="30"/>
  <c r="G70" i="30"/>
  <c r="E67" i="30"/>
  <c r="G72" i="30"/>
  <c r="G66" i="30"/>
  <c r="G76" i="30" s="1"/>
  <c r="G68" i="30"/>
  <c r="F73" i="30"/>
  <c r="F71" i="30"/>
  <c r="F68" i="30"/>
  <c r="F66" i="30"/>
  <c r="F76" i="30" s="1"/>
  <c r="D66" i="30"/>
  <c r="D76" i="30" s="1"/>
  <c r="D67" i="30"/>
  <c r="F75" i="30"/>
  <c r="F72" i="30"/>
  <c r="F69" i="30"/>
  <c r="F67" i="30"/>
  <c r="D68" i="30"/>
  <c r="F74" i="30"/>
  <c r="D73" i="30"/>
  <c r="D74" i="30"/>
  <c r="D72" i="30"/>
  <c r="D70" i="30"/>
  <c r="D75" i="30"/>
  <c r="D71" i="30"/>
  <c r="C75" i="30"/>
  <c r="C68" i="30"/>
  <c r="C71" i="30"/>
  <c r="C70" i="30"/>
  <c r="C66" i="30"/>
  <c r="C76" i="30" s="1"/>
  <c r="C74" i="30"/>
  <c r="C69" i="30"/>
  <c r="C73" i="30"/>
  <c r="C72" i="30"/>
  <c r="O338" i="15"/>
  <c r="L381" i="15"/>
  <c r="L424" i="15"/>
  <c r="I424" i="15"/>
  <c r="I381" i="15"/>
  <c r="F381" i="15"/>
  <c r="F424" i="15"/>
  <c r="C381" i="15"/>
  <c r="C424" i="15"/>
  <c r="O424" i="34"/>
  <c r="O381" i="34"/>
  <c r="L381" i="34"/>
  <c r="L424" i="34"/>
  <c r="L59" i="14"/>
  <c r="D73" i="14" s="1"/>
  <c r="L66" i="14"/>
  <c r="D80" i="14" s="1"/>
  <c r="L62" i="14"/>
  <c r="D76" i="14" s="1"/>
  <c r="L65" i="14"/>
  <c r="D79" i="14" s="1"/>
  <c r="L61" i="14"/>
  <c r="D75" i="14" s="1"/>
  <c r="L67" i="14"/>
  <c r="D81" i="14" s="1"/>
  <c r="L63" i="14"/>
  <c r="D77" i="14" s="1"/>
  <c r="L68" i="14"/>
  <c r="D82" i="14" s="1"/>
  <c r="L64" i="14"/>
  <c r="D78" i="14" s="1"/>
  <c r="L60" i="14"/>
  <c r="D74" i="14" s="1"/>
  <c r="J12" i="18"/>
  <c r="K225" i="14" s="1"/>
  <c r="L225" i="14" s="1"/>
  <c r="D239" i="14" s="1"/>
  <c r="J11" i="18"/>
  <c r="K224" i="14" s="1"/>
  <c r="L224" i="14" s="1"/>
  <c r="D238" i="14" s="1"/>
  <c r="K9" i="18"/>
  <c r="K299" i="14" s="1"/>
  <c r="L299" i="14" s="1"/>
  <c r="D313" i="14" s="1"/>
  <c r="C65" i="18"/>
  <c r="D51" i="18"/>
  <c r="C39" i="18"/>
  <c r="C28" i="18"/>
  <c r="D28" i="18" s="1"/>
  <c r="D27" i="18"/>
  <c r="D52" i="18"/>
  <c r="C53" i="18"/>
  <c r="C29" i="18"/>
  <c r="B26" i="1"/>
  <c r="B28" i="1" s="1"/>
  <c r="O381" i="15" l="1"/>
  <c r="O424" i="15"/>
  <c r="C66" i="18"/>
  <c r="D65" i="18"/>
  <c r="D39" i="18"/>
  <c r="C40" i="18"/>
  <c r="C30" i="18"/>
  <c r="D29" i="18"/>
  <c r="C54" i="18"/>
  <c r="D53" i="18"/>
  <c r="B30" i="1"/>
  <c r="B31" i="1" s="1"/>
  <c r="C40" i="34" s="1"/>
  <c r="F428" i="34" l="1"/>
  <c r="F430" i="34" s="1"/>
  <c r="F436" i="34" s="1"/>
  <c r="D25" i="33" s="1"/>
  <c r="I299" i="34"/>
  <c r="I301" i="34" s="1"/>
  <c r="I307" i="34" s="1"/>
  <c r="E22" i="33" s="1"/>
  <c r="F213" i="34"/>
  <c r="F215" i="34" s="1"/>
  <c r="F221" i="34" s="1"/>
  <c r="D20" i="33" s="1"/>
  <c r="C169" i="34"/>
  <c r="C213" i="34"/>
  <c r="C215" i="34" s="1"/>
  <c r="C221" i="34" s="1"/>
  <c r="C20" i="33" s="1"/>
  <c r="I84" i="34"/>
  <c r="I86" i="34" s="1"/>
  <c r="I92" i="34" s="1"/>
  <c r="E17" i="33" s="1"/>
  <c r="L41" i="34"/>
  <c r="L43" i="34" s="1"/>
  <c r="L49" i="34" s="1"/>
  <c r="F16" i="33" s="1"/>
  <c r="I256" i="34"/>
  <c r="I258" i="34" s="1"/>
  <c r="I264" i="34" s="1"/>
  <c r="E21" i="33" s="1"/>
  <c r="I127" i="34"/>
  <c r="I129" i="34" s="1"/>
  <c r="I135" i="34" s="1"/>
  <c r="E18" i="33" s="1"/>
  <c r="C41" i="34"/>
  <c r="C43" i="34" s="1"/>
  <c r="C49" i="34" s="1"/>
  <c r="C16" i="33" s="1"/>
  <c r="O170" i="34"/>
  <c r="O172" i="34" s="1"/>
  <c r="O178" i="34" s="1"/>
  <c r="G19" i="33" s="1"/>
  <c r="C126" i="34"/>
  <c r="O213" i="34"/>
  <c r="O215" i="34" s="1"/>
  <c r="O221" i="34" s="1"/>
  <c r="G20" i="33" s="1"/>
  <c r="O428" i="34"/>
  <c r="O430" i="34" s="1"/>
  <c r="O436" i="34" s="1"/>
  <c r="G25" i="33" s="1"/>
  <c r="I342" i="34"/>
  <c r="I344" i="34" s="1"/>
  <c r="I350" i="34" s="1"/>
  <c r="E23" i="33" s="1"/>
  <c r="L213" i="34"/>
  <c r="L215" i="34" s="1"/>
  <c r="L221" i="34" s="1"/>
  <c r="F20" i="33" s="1"/>
  <c r="O84" i="34"/>
  <c r="O86" i="34" s="1"/>
  <c r="O92" i="34" s="1"/>
  <c r="G17" i="33" s="1"/>
  <c r="C427" i="34"/>
  <c r="C299" i="34"/>
  <c r="C301" i="34" s="1"/>
  <c r="C307" i="34" s="1"/>
  <c r="C22" i="33" s="1"/>
  <c r="F170" i="34"/>
  <c r="F172" i="34" s="1"/>
  <c r="F178" i="34" s="1"/>
  <c r="D19" i="33" s="1"/>
  <c r="C83" i="34"/>
  <c r="O342" i="34"/>
  <c r="O344" i="34" s="1"/>
  <c r="O350" i="34" s="1"/>
  <c r="G23" i="33" s="1"/>
  <c r="F84" i="34"/>
  <c r="F86" i="34" s="1"/>
  <c r="F92" i="34" s="1"/>
  <c r="D17" i="33" s="1"/>
  <c r="O385" i="34"/>
  <c r="O387" i="34" s="1"/>
  <c r="O393" i="34" s="1"/>
  <c r="O41" i="34"/>
  <c r="O43" i="34" s="1"/>
  <c r="O49" i="34" s="1"/>
  <c r="G16" i="33" s="1"/>
  <c r="C341" i="34"/>
  <c r="C428" i="34"/>
  <c r="C430" i="34" s="1"/>
  <c r="C436" i="34" s="1"/>
  <c r="C25" i="33" s="1"/>
  <c r="F299" i="34"/>
  <c r="F301" i="34" s="1"/>
  <c r="F307" i="34" s="1"/>
  <c r="D22" i="33" s="1"/>
  <c r="C212" i="34"/>
  <c r="C84" i="34"/>
  <c r="C86" i="34" s="1"/>
  <c r="C92" i="34" s="1"/>
  <c r="C17" i="33" s="1"/>
  <c r="I385" i="34"/>
  <c r="I387" i="34" s="1"/>
  <c r="I393" i="34" s="1"/>
  <c r="L256" i="34"/>
  <c r="L258" i="34" s="1"/>
  <c r="L264" i="34" s="1"/>
  <c r="F21" i="33" s="1"/>
  <c r="O127" i="34"/>
  <c r="O129" i="34" s="1"/>
  <c r="O135" i="34" s="1"/>
  <c r="G18" i="33" s="1"/>
  <c r="F41" i="34"/>
  <c r="F43" i="34" s="1"/>
  <c r="F49" i="34" s="1"/>
  <c r="D16" i="33" s="1"/>
  <c r="C342" i="34"/>
  <c r="C344" i="34" s="1"/>
  <c r="C350" i="34" s="1"/>
  <c r="C23" i="33" s="1"/>
  <c r="L170" i="34"/>
  <c r="L172" i="34" s="1"/>
  <c r="L178" i="34" s="1"/>
  <c r="F19" i="33" s="1"/>
  <c r="L127" i="34"/>
  <c r="L129" i="34" s="1"/>
  <c r="L135" i="34" s="1"/>
  <c r="F18" i="33" s="1"/>
  <c r="C385" i="34"/>
  <c r="C387" i="34" s="1"/>
  <c r="C393" i="34" s="1"/>
  <c r="L385" i="34"/>
  <c r="L387" i="34" s="1"/>
  <c r="L393" i="34" s="1"/>
  <c r="O256" i="34"/>
  <c r="O258" i="34" s="1"/>
  <c r="O264" i="34" s="1"/>
  <c r="G21" i="33" s="1"/>
  <c r="I170" i="34"/>
  <c r="I172" i="34" s="1"/>
  <c r="I178" i="34" s="1"/>
  <c r="E19" i="33" s="1"/>
  <c r="I41" i="34"/>
  <c r="I43" i="34" s="1"/>
  <c r="I49" i="34" s="1"/>
  <c r="E16" i="33" s="1"/>
  <c r="F342" i="34"/>
  <c r="F344" i="34" s="1"/>
  <c r="F350" i="34" s="1"/>
  <c r="D23" i="33" s="1"/>
  <c r="C255" i="34"/>
  <c r="C127" i="34"/>
  <c r="C129" i="34" s="1"/>
  <c r="C135" i="34" s="1"/>
  <c r="C18" i="33" s="1"/>
  <c r="I428" i="34"/>
  <c r="I430" i="34" s="1"/>
  <c r="I436" i="34" s="1"/>
  <c r="E25" i="33" s="1"/>
  <c r="L299" i="34"/>
  <c r="L301" i="34" s="1"/>
  <c r="L307" i="34" s="1"/>
  <c r="F22" i="33" s="1"/>
  <c r="F256" i="34"/>
  <c r="F258" i="34" s="1"/>
  <c r="F264" i="34" s="1"/>
  <c r="D21" i="33" s="1"/>
  <c r="C170" i="34"/>
  <c r="C172" i="34" s="1"/>
  <c r="C178" i="34" s="1"/>
  <c r="C19" i="33" s="1"/>
  <c r="C384" i="34"/>
  <c r="C256" i="34"/>
  <c r="C258" i="34" s="1"/>
  <c r="C264" i="34" s="1"/>
  <c r="C21" i="33" s="1"/>
  <c r="F127" i="34"/>
  <c r="F129" i="34" s="1"/>
  <c r="F135" i="34" s="1"/>
  <c r="D18" i="33" s="1"/>
  <c r="L428" i="34"/>
  <c r="L430" i="34" s="1"/>
  <c r="L436" i="34" s="1"/>
  <c r="F25" i="33" s="1"/>
  <c r="O299" i="34"/>
  <c r="O301" i="34" s="1"/>
  <c r="O307" i="34" s="1"/>
  <c r="G22" i="33" s="1"/>
  <c r="I213" i="34"/>
  <c r="I215" i="34" s="1"/>
  <c r="I221" i="34" s="1"/>
  <c r="E20" i="33" s="1"/>
  <c r="L84" i="34"/>
  <c r="L86" i="34" s="1"/>
  <c r="L92" i="34" s="1"/>
  <c r="F17" i="33" s="1"/>
  <c r="F385" i="34"/>
  <c r="F387" i="34" s="1"/>
  <c r="F393" i="34" s="1"/>
  <c r="C298" i="34"/>
  <c r="L342" i="34"/>
  <c r="L344" i="34" s="1"/>
  <c r="L350" i="34" s="1"/>
  <c r="F23" i="33" s="1"/>
  <c r="D66" i="18"/>
  <c r="C67" i="18"/>
  <c r="C41" i="18"/>
  <c r="D40" i="18"/>
  <c r="D30" i="18"/>
  <c r="C31" i="18"/>
  <c r="D54" i="18"/>
  <c r="C55" i="18"/>
  <c r="C40" i="15"/>
  <c r="C298" i="15" l="1"/>
  <c r="C126" i="15"/>
  <c r="O256" i="15"/>
  <c r="O258" i="15" s="1"/>
  <c r="O264" i="15" s="1"/>
  <c r="G21" i="14" s="1"/>
  <c r="O84" i="15"/>
  <c r="O86" i="15" s="1"/>
  <c r="O92" i="15" s="1"/>
  <c r="G17" i="14" s="1"/>
  <c r="C427" i="15"/>
  <c r="C255" i="15"/>
  <c r="C83" i="15"/>
  <c r="F256" i="15"/>
  <c r="F258" i="15" s="1"/>
  <c r="F264" i="15" s="1"/>
  <c r="D21" i="14" s="1"/>
  <c r="F213" i="15"/>
  <c r="F215" i="15" s="1"/>
  <c r="F221" i="15" s="1"/>
  <c r="D20" i="14" s="1"/>
  <c r="C170" i="15"/>
  <c r="C172" i="15" s="1"/>
  <c r="C178" i="15" s="1"/>
  <c r="C19" i="14" s="1"/>
  <c r="C84" i="15"/>
  <c r="C86" i="15" s="1"/>
  <c r="C92" i="15" s="1"/>
  <c r="C17" i="14" s="1"/>
  <c r="C384" i="15"/>
  <c r="C212" i="15"/>
  <c r="C341" i="15"/>
  <c r="C169" i="15"/>
  <c r="O428" i="15"/>
  <c r="O430" i="15" s="1"/>
  <c r="O436" i="15" s="1"/>
  <c r="G25" i="14" s="1"/>
  <c r="L213" i="15"/>
  <c r="L215" i="15" s="1"/>
  <c r="L221" i="15" s="1"/>
  <c r="F20" i="14" s="1"/>
  <c r="C385" i="15"/>
  <c r="C387" i="15" s="1"/>
  <c r="C393" i="15" s="1"/>
  <c r="C24" i="14" s="1"/>
  <c r="O170" i="15"/>
  <c r="O172" i="15" s="1"/>
  <c r="O178" i="15" s="1"/>
  <c r="G19" i="14" s="1"/>
  <c r="L299" i="15"/>
  <c r="L301" i="15" s="1"/>
  <c r="L307" i="15" s="1"/>
  <c r="F22" i="14" s="1"/>
  <c r="I428" i="15"/>
  <c r="I430" i="15" s="1"/>
  <c r="I436" i="15" s="1"/>
  <c r="E25" i="14" s="1"/>
  <c r="F170" i="15"/>
  <c r="F172" i="15" s="1"/>
  <c r="F178" i="15" s="1"/>
  <c r="D19" i="14" s="1"/>
  <c r="I385" i="15"/>
  <c r="I387" i="15" s="1"/>
  <c r="I393" i="15" s="1"/>
  <c r="E24" i="14" s="1"/>
  <c r="F127" i="15"/>
  <c r="F129" i="15" s="1"/>
  <c r="F135" i="15" s="1"/>
  <c r="D18" i="14" s="1"/>
  <c r="F299" i="15"/>
  <c r="F301" i="15" s="1"/>
  <c r="F307" i="15" s="1"/>
  <c r="D22" i="14" s="1"/>
  <c r="L84" i="15"/>
  <c r="L86" i="15" s="1"/>
  <c r="L92" i="15" s="1"/>
  <c r="F17" i="14" s="1"/>
  <c r="L256" i="15"/>
  <c r="L258" i="15" s="1"/>
  <c r="L264" i="15" s="1"/>
  <c r="F21" i="14" s="1"/>
  <c r="O385" i="15"/>
  <c r="O387" i="15" s="1"/>
  <c r="O393" i="15" s="1"/>
  <c r="G24" i="14" s="1"/>
  <c r="C213" i="15"/>
  <c r="C215" i="15" s="1"/>
  <c r="C221" i="15" s="1"/>
  <c r="C20" i="14" s="1"/>
  <c r="C342" i="15"/>
  <c r="C344" i="15" s="1"/>
  <c r="C350" i="15" s="1"/>
  <c r="C23" i="14" s="1"/>
  <c r="F84" i="15"/>
  <c r="F86" i="15" s="1"/>
  <c r="F92" i="15" s="1"/>
  <c r="D17" i="14" s="1"/>
  <c r="C299" i="15"/>
  <c r="C301" i="15" s="1"/>
  <c r="C307" i="15" s="1"/>
  <c r="C22" i="14" s="1"/>
  <c r="L428" i="15"/>
  <c r="L430" i="15" s="1"/>
  <c r="L436" i="15" s="1"/>
  <c r="F25" i="14" s="1"/>
  <c r="I170" i="15"/>
  <c r="I172" i="15" s="1"/>
  <c r="I178" i="15" s="1"/>
  <c r="E19" i="14" s="1"/>
  <c r="I342" i="15"/>
  <c r="I344" i="15" s="1"/>
  <c r="I350" i="15" s="1"/>
  <c r="E23" i="14" s="1"/>
  <c r="I127" i="15"/>
  <c r="I129" i="15" s="1"/>
  <c r="I135" i="15" s="1"/>
  <c r="E18" i="14" s="1"/>
  <c r="I299" i="15"/>
  <c r="I301" i="15" s="1"/>
  <c r="I307" i="15" s="1"/>
  <c r="E22" i="14" s="1"/>
  <c r="F428" i="15"/>
  <c r="F430" i="15" s="1"/>
  <c r="F436" i="15" s="1"/>
  <c r="D25" i="14" s="1"/>
  <c r="O213" i="15"/>
  <c r="O215" i="15" s="1"/>
  <c r="O221" i="15" s="1"/>
  <c r="G20" i="14" s="1"/>
  <c r="O342" i="15"/>
  <c r="O344" i="15" s="1"/>
  <c r="O350" i="15" s="1"/>
  <c r="G23" i="14" s="1"/>
  <c r="C127" i="15"/>
  <c r="C129" i="15" s="1"/>
  <c r="C135" i="15" s="1"/>
  <c r="C18" i="14" s="1"/>
  <c r="O299" i="15"/>
  <c r="O301" i="15" s="1"/>
  <c r="O307" i="15" s="1"/>
  <c r="G22" i="14" s="1"/>
  <c r="I213" i="15"/>
  <c r="I215" i="15" s="1"/>
  <c r="I221" i="15" s="1"/>
  <c r="E20" i="14" s="1"/>
  <c r="L385" i="15"/>
  <c r="L387" i="15" s="1"/>
  <c r="L393" i="15" s="1"/>
  <c r="F24" i="14" s="1"/>
  <c r="L170" i="15"/>
  <c r="L172" i="15" s="1"/>
  <c r="L178" i="15" s="1"/>
  <c r="F19" i="14" s="1"/>
  <c r="L342" i="15"/>
  <c r="L344" i="15" s="1"/>
  <c r="L350" i="15" s="1"/>
  <c r="F23" i="14" s="1"/>
  <c r="L127" i="15"/>
  <c r="L129" i="15" s="1"/>
  <c r="L135" i="15" s="1"/>
  <c r="F18" i="14" s="1"/>
  <c r="C256" i="15"/>
  <c r="C258" i="15" s="1"/>
  <c r="C264" i="15" s="1"/>
  <c r="C21" i="14" s="1"/>
  <c r="F385" i="15"/>
  <c r="F387" i="15" s="1"/>
  <c r="F393" i="15" s="1"/>
  <c r="D24" i="14" s="1"/>
  <c r="O127" i="15"/>
  <c r="O129" i="15" s="1"/>
  <c r="O135" i="15" s="1"/>
  <c r="G18" i="14" s="1"/>
  <c r="F342" i="15"/>
  <c r="F344" i="15" s="1"/>
  <c r="F350" i="15" s="1"/>
  <c r="D23" i="14" s="1"/>
  <c r="I84" i="15"/>
  <c r="I86" i="15" s="1"/>
  <c r="I92" i="15" s="1"/>
  <c r="E17" i="14" s="1"/>
  <c r="I256" i="15"/>
  <c r="I258" i="15" s="1"/>
  <c r="I264" i="15" s="1"/>
  <c r="E21" i="14" s="1"/>
  <c r="C428" i="15"/>
  <c r="C430" i="15" s="1"/>
  <c r="C436" i="15" s="1"/>
  <c r="C25" i="14" s="1"/>
  <c r="H23" i="33"/>
  <c r="H25" i="33"/>
  <c r="H22" i="33"/>
  <c r="H21" i="33"/>
  <c r="E30" i="33"/>
  <c r="H17" i="33"/>
  <c r="G30" i="33"/>
  <c r="C30" i="33"/>
  <c r="H16" i="33"/>
  <c r="F30" i="33"/>
  <c r="H19" i="33"/>
  <c r="H18" i="33"/>
  <c r="H20" i="33"/>
  <c r="D30" i="33"/>
  <c r="D67" i="18"/>
  <c r="C68" i="18"/>
  <c r="D41" i="18"/>
  <c r="C42" i="18"/>
  <c r="D55" i="18"/>
  <c r="C56" i="18"/>
  <c r="D31" i="18"/>
  <c r="C32" i="18"/>
  <c r="D32" i="18" s="1"/>
  <c r="I41" i="15"/>
  <c r="O41" i="15"/>
  <c r="C41" i="15"/>
  <c r="L41" i="15"/>
  <c r="F41" i="15"/>
  <c r="J30" i="33" l="1"/>
  <c r="J38" i="33" s="1"/>
  <c r="I30" i="33"/>
  <c r="D46" i="33"/>
  <c r="D97" i="33"/>
  <c r="D54" i="33"/>
  <c r="D105" i="33"/>
  <c r="D49" i="33"/>
  <c r="D100" i="33"/>
  <c r="D45" i="33"/>
  <c r="D96" i="33"/>
  <c r="D52" i="33"/>
  <c r="D103" i="33"/>
  <c r="D98" i="33"/>
  <c r="D47" i="33"/>
  <c r="D101" i="33"/>
  <c r="D50" i="33"/>
  <c r="D48" i="33"/>
  <c r="D99" i="33"/>
  <c r="D102" i="33"/>
  <c r="D51" i="33"/>
  <c r="M24" i="18"/>
  <c r="C69" i="18"/>
  <c r="D68" i="18"/>
  <c r="D42" i="18"/>
  <c r="C43" i="18"/>
  <c r="G24" i="18"/>
  <c r="I24" i="18"/>
  <c r="K24" i="18"/>
  <c r="F24" i="18"/>
  <c r="L24" i="18"/>
  <c r="N24" i="18"/>
  <c r="E24" i="18"/>
  <c r="H24" i="18"/>
  <c r="D56" i="18"/>
  <c r="C57" i="18"/>
  <c r="J24" i="18"/>
  <c r="L43" i="15"/>
  <c r="L49" i="15" s="1"/>
  <c r="F16" i="14" s="1"/>
  <c r="F30" i="14" s="1"/>
  <c r="C43" i="15"/>
  <c r="C49" i="15" s="1"/>
  <c r="C16" i="14" s="1"/>
  <c r="C30" i="14" s="1"/>
  <c r="O43" i="15"/>
  <c r="O49" i="15" s="1"/>
  <c r="G16" i="14" s="1"/>
  <c r="G30" i="14" s="1"/>
  <c r="F43" i="15"/>
  <c r="F49" i="15" s="1"/>
  <c r="D16" i="14" s="1"/>
  <c r="D30" i="14" s="1"/>
  <c r="I43" i="15"/>
  <c r="I49" i="15" s="1"/>
  <c r="E16" i="14" s="1"/>
  <c r="E30" i="14" s="1"/>
  <c r="J30" i="14" l="1"/>
  <c r="I30" i="14"/>
  <c r="J37" i="33"/>
  <c r="J39" i="33" s="1"/>
  <c r="C96" i="33"/>
  <c r="C45" i="33"/>
  <c r="C70" i="18"/>
  <c r="D69" i="18"/>
  <c r="D43" i="18"/>
  <c r="C44" i="18"/>
  <c r="C58" i="18"/>
  <c r="D58" i="18" s="1"/>
  <c r="D57" i="18"/>
  <c r="I46" i="33" l="1"/>
  <c r="C74" i="33" s="1"/>
  <c r="E74" i="33" s="1"/>
  <c r="D13" i="31" s="1"/>
  <c r="I45" i="33"/>
  <c r="I51" i="33"/>
  <c r="C79" i="33" s="1"/>
  <c r="E79" i="33" s="1"/>
  <c r="D18" i="31" s="1"/>
  <c r="I52" i="33"/>
  <c r="C80" i="33" s="1"/>
  <c r="E80" i="33" s="1"/>
  <c r="D19" i="31" s="1"/>
  <c r="I50" i="33"/>
  <c r="C78" i="33" s="1"/>
  <c r="E78" i="33" s="1"/>
  <c r="D17" i="31" s="1"/>
  <c r="I48" i="33"/>
  <c r="C76" i="33" s="1"/>
  <c r="E76" i="33" s="1"/>
  <c r="D15" i="31" s="1"/>
  <c r="I47" i="33"/>
  <c r="C75" i="33" s="1"/>
  <c r="E75" i="33" s="1"/>
  <c r="D14" i="31" s="1"/>
  <c r="I49" i="33"/>
  <c r="C77" i="33" s="1"/>
  <c r="E77" i="33" s="1"/>
  <c r="D16" i="31" s="1"/>
  <c r="I54" i="33"/>
  <c r="C82" i="33" s="1"/>
  <c r="E82" i="33" s="1"/>
  <c r="D21" i="31" s="1"/>
  <c r="E282" i="33"/>
  <c r="E256" i="33"/>
  <c r="E179" i="33"/>
  <c r="E128" i="33"/>
  <c r="E205" i="33"/>
  <c r="E333" i="33"/>
  <c r="D70" i="18"/>
  <c r="C71" i="18"/>
  <c r="D71" i="18" s="1"/>
  <c r="C45" i="18"/>
  <c r="D45" i="18" s="1"/>
  <c r="D44" i="18"/>
  <c r="F50" i="18"/>
  <c r="I50" i="18"/>
  <c r="J50" i="18"/>
  <c r="H50" i="18"/>
  <c r="G50" i="18"/>
  <c r="M50" i="18"/>
  <c r="K50" i="18"/>
  <c r="N50" i="18"/>
  <c r="L50" i="18"/>
  <c r="E50" i="18"/>
  <c r="G63" i="18" l="1"/>
  <c r="C129" i="33"/>
  <c r="C180" i="33"/>
  <c r="C182" i="33"/>
  <c r="C131" i="33"/>
  <c r="C183" i="33"/>
  <c r="C132" i="33"/>
  <c r="C181" i="33"/>
  <c r="C130" i="33"/>
  <c r="C184" i="33"/>
  <c r="C133" i="33"/>
  <c r="C121" i="33"/>
  <c r="C123" i="33" s="1"/>
  <c r="C73" i="33"/>
  <c r="E73" i="33" s="1"/>
  <c r="D12" i="31" s="1"/>
  <c r="C128" i="33"/>
  <c r="C179" i="33"/>
  <c r="C188" i="33"/>
  <c r="C137" i="33"/>
  <c r="C134" i="33"/>
  <c r="C185" i="33"/>
  <c r="C186" i="33"/>
  <c r="C135" i="33"/>
  <c r="L37" i="18"/>
  <c r="M37" i="18"/>
  <c r="K63" i="18"/>
  <c r="F37" i="18"/>
  <c r="G37" i="18"/>
  <c r="H37" i="18"/>
  <c r="J37" i="18"/>
  <c r="I37" i="18"/>
  <c r="K37" i="18"/>
  <c r="N37" i="18"/>
  <c r="E37" i="18"/>
  <c r="M63" i="18"/>
  <c r="H63" i="18"/>
  <c r="F63" i="18"/>
  <c r="N63" i="18"/>
  <c r="J63" i="18"/>
  <c r="L63" i="18"/>
  <c r="E63" i="18"/>
  <c r="I63" i="18"/>
  <c r="F179" i="33" l="1"/>
  <c r="I180" i="33" s="1"/>
  <c r="F333" i="33"/>
  <c r="F256" i="33"/>
  <c r="F128" i="33"/>
  <c r="I133" i="33" s="1"/>
  <c r="C161" i="33" s="1"/>
  <c r="E161" i="33" s="1"/>
  <c r="D35" i="31" s="1"/>
  <c r="F205" i="33"/>
  <c r="F282" i="33"/>
  <c r="I185" i="33"/>
  <c r="I179" i="33"/>
  <c r="I184" i="33"/>
  <c r="I183" i="33"/>
  <c r="H18" i="14"/>
  <c r="H21" i="14"/>
  <c r="H23" i="14"/>
  <c r="H16" i="14"/>
  <c r="H19" i="14"/>
  <c r="H20" i="14"/>
  <c r="H25" i="14"/>
  <c r="H17" i="14"/>
  <c r="H24" i="14"/>
  <c r="H22" i="14"/>
  <c r="I128" i="33" l="1"/>
  <c r="C156" i="33" s="1"/>
  <c r="E156" i="33" s="1"/>
  <c r="D30" i="31" s="1"/>
  <c r="I129" i="33"/>
  <c r="C157" i="33" s="1"/>
  <c r="E157" i="33" s="1"/>
  <c r="D31" i="31" s="1"/>
  <c r="I134" i="33"/>
  <c r="C162" i="33" s="1"/>
  <c r="E162" i="33" s="1"/>
  <c r="D36" i="31" s="1"/>
  <c r="I132" i="33"/>
  <c r="C160" i="33" s="1"/>
  <c r="E160" i="33" s="1"/>
  <c r="D34" i="31" s="1"/>
  <c r="I130" i="33"/>
  <c r="C158" i="33" s="1"/>
  <c r="E158" i="33" s="1"/>
  <c r="D32" i="31" s="1"/>
  <c r="I131" i="33"/>
  <c r="C159" i="33" s="1"/>
  <c r="E159" i="33" s="1"/>
  <c r="D33" i="31" s="1"/>
  <c r="C210" i="33"/>
  <c r="I210" i="33" s="1"/>
  <c r="C238" i="33" s="1"/>
  <c r="E238" i="33" s="1"/>
  <c r="D53" i="31" s="1"/>
  <c r="C261" i="33"/>
  <c r="I261" i="33" s="1"/>
  <c r="C205" i="33"/>
  <c r="I205" i="33" s="1"/>
  <c r="C233" i="33" s="1"/>
  <c r="E233" i="33" s="1"/>
  <c r="D48" i="31" s="1"/>
  <c r="C256" i="33"/>
  <c r="I256" i="33" s="1"/>
  <c r="C211" i="33"/>
  <c r="I211" i="33" s="1"/>
  <c r="C239" i="33" s="1"/>
  <c r="E239" i="33" s="1"/>
  <c r="D54" i="31" s="1"/>
  <c r="C262" i="33"/>
  <c r="I262" i="33" s="1"/>
  <c r="C206" i="33"/>
  <c r="I206" i="33" s="1"/>
  <c r="C234" i="33" s="1"/>
  <c r="E234" i="33" s="1"/>
  <c r="D49" i="31" s="1"/>
  <c r="C257" i="33"/>
  <c r="I257" i="33" s="1"/>
  <c r="I182" i="33"/>
  <c r="I188" i="33"/>
  <c r="I137" i="33"/>
  <c r="C165" i="33" s="1"/>
  <c r="E165" i="33" s="1"/>
  <c r="D39" i="31" s="1"/>
  <c r="C260" i="33"/>
  <c r="I260" i="33" s="1"/>
  <c r="C209" i="33"/>
  <c r="I209" i="33" s="1"/>
  <c r="C237" i="33" s="1"/>
  <c r="E237" i="33" s="1"/>
  <c r="D52" i="31" s="1"/>
  <c r="I181" i="33"/>
  <c r="I186" i="33"/>
  <c r="I135" i="33"/>
  <c r="C163" i="33" s="1"/>
  <c r="E163" i="33" s="1"/>
  <c r="D37" i="31" s="1"/>
  <c r="D51" i="14"/>
  <c r="D102" i="14"/>
  <c r="D50" i="14"/>
  <c r="D101" i="14"/>
  <c r="D47" i="14"/>
  <c r="D98" i="14"/>
  <c r="D46" i="14"/>
  <c r="D97" i="14"/>
  <c r="D45" i="14"/>
  <c r="D96" i="14"/>
  <c r="D49" i="14"/>
  <c r="D100" i="14"/>
  <c r="D53" i="14"/>
  <c r="D104" i="14"/>
  <c r="D48" i="14"/>
  <c r="D99" i="14"/>
  <c r="D54" i="14"/>
  <c r="D105" i="14"/>
  <c r="D52" i="14"/>
  <c r="D103" i="14"/>
  <c r="J38" i="14"/>
  <c r="C337" i="33" l="1"/>
  <c r="I337" i="33" s="1"/>
  <c r="C286" i="33"/>
  <c r="I286" i="33" s="1"/>
  <c r="C314" i="33" s="1"/>
  <c r="E314" i="33" s="1"/>
  <c r="D70" i="31" s="1"/>
  <c r="C283" i="33"/>
  <c r="I283" i="33" s="1"/>
  <c r="C311" i="33" s="1"/>
  <c r="E311" i="33" s="1"/>
  <c r="D67" i="31" s="1"/>
  <c r="C334" i="33"/>
  <c r="I334" i="33" s="1"/>
  <c r="C282" i="33"/>
  <c r="I282" i="33" s="1"/>
  <c r="C310" i="33" s="1"/>
  <c r="E310" i="33" s="1"/>
  <c r="D66" i="31" s="1"/>
  <c r="C333" i="33"/>
  <c r="I333" i="33" s="1"/>
  <c r="C212" i="33"/>
  <c r="I212" i="33" s="1"/>
  <c r="C240" i="33" s="1"/>
  <c r="E240" i="33" s="1"/>
  <c r="D55" i="31" s="1"/>
  <c r="C263" i="33"/>
  <c r="I263" i="33" s="1"/>
  <c r="C207" i="33"/>
  <c r="I207" i="33" s="1"/>
  <c r="C235" i="33" s="1"/>
  <c r="E235" i="33" s="1"/>
  <c r="D50" i="31" s="1"/>
  <c r="C258" i="33"/>
  <c r="I258" i="33" s="1"/>
  <c r="C265" i="33"/>
  <c r="I265" i="33" s="1"/>
  <c r="C214" i="33"/>
  <c r="I214" i="33" s="1"/>
  <c r="C242" i="33" s="1"/>
  <c r="E242" i="33" s="1"/>
  <c r="D57" i="31" s="1"/>
  <c r="C339" i="33"/>
  <c r="I339" i="33" s="1"/>
  <c r="C288" i="33"/>
  <c r="I288" i="33" s="1"/>
  <c r="C316" i="33" s="1"/>
  <c r="E316" i="33" s="1"/>
  <c r="D72" i="31" s="1"/>
  <c r="C338" i="33"/>
  <c r="I338" i="33" s="1"/>
  <c r="C287" i="33"/>
  <c r="I287" i="33" s="1"/>
  <c r="C315" i="33" s="1"/>
  <c r="E315" i="33" s="1"/>
  <c r="D71" i="31" s="1"/>
  <c r="C259" i="33"/>
  <c r="I259" i="33" s="1"/>
  <c r="C208" i="33"/>
  <c r="I208" i="33" s="1"/>
  <c r="C236" i="33" s="1"/>
  <c r="E236" i="33" s="1"/>
  <c r="D51" i="31" s="1"/>
  <c r="C96" i="14"/>
  <c r="J37" i="14"/>
  <c r="J39" i="14" s="1"/>
  <c r="C45" i="14"/>
  <c r="C340" i="33" l="1"/>
  <c r="I340" i="33" s="1"/>
  <c r="C289" i="33"/>
  <c r="I289" i="33" s="1"/>
  <c r="C317" i="33" s="1"/>
  <c r="E317" i="33" s="1"/>
  <c r="D73" i="31" s="1"/>
  <c r="C291" i="33"/>
  <c r="I291" i="33" s="1"/>
  <c r="C319" i="33" s="1"/>
  <c r="E319" i="33" s="1"/>
  <c r="D75" i="31" s="1"/>
  <c r="C342" i="33"/>
  <c r="I342" i="33" s="1"/>
  <c r="C284" i="33"/>
  <c r="I284" i="33" s="1"/>
  <c r="C312" i="33" s="1"/>
  <c r="E312" i="33" s="1"/>
  <c r="D68" i="31" s="1"/>
  <c r="C335" i="33"/>
  <c r="I335" i="33" s="1"/>
  <c r="C285" i="33"/>
  <c r="I285" i="33" s="1"/>
  <c r="C313" i="33" s="1"/>
  <c r="E313" i="33" s="1"/>
  <c r="D69" i="31" s="1"/>
  <c r="C336" i="33"/>
  <c r="I336" i="33" s="1"/>
  <c r="E282" i="14"/>
  <c r="E333" i="14"/>
  <c r="E256" i="14"/>
  <c r="E205" i="14"/>
  <c r="E179" i="14"/>
  <c r="E128" i="14"/>
  <c r="I46" i="14"/>
  <c r="I50" i="14"/>
  <c r="I54" i="14"/>
  <c r="I47" i="14"/>
  <c r="I51" i="14"/>
  <c r="I45" i="14"/>
  <c r="I48" i="14"/>
  <c r="I52" i="14"/>
  <c r="I49" i="14"/>
  <c r="I53" i="14"/>
  <c r="C132" i="14" l="1"/>
  <c r="C183" i="14"/>
  <c r="C133" i="14"/>
  <c r="C184" i="14"/>
  <c r="C135" i="14"/>
  <c r="C186" i="14"/>
  <c r="C134" i="14"/>
  <c r="C185" i="14"/>
  <c r="C131" i="14"/>
  <c r="C182" i="14"/>
  <c r="C129" i="14"/>
  <c r="C180" i="14"/>
  <c r="C136" i="14"/>
  <c r="C187" i="14"/>
  <c r="C137" i="14"/>
  <c r="C188" i="14"/>
  <c r="C128" i="14"/>
  <c r="C179" i="14"/>
  <c r="C130" i="14"/>
  <c r="C181" i="14"/>
  <c r="C121" i="14"/>
  <c r="C123" i="14" s="1"/>
  <c r="C73" i="14"/>
  <c r="C77" i="14"/>
  <c r="C79" i="14"/>
  <c r="E79" i="14" s="1"/>
  <c r="C74" i="14"/>
  <c r="C78" i="14"/>
  <c r="E78" i="14" s="1"/>
  <c r="C81" i="14"/>
  <c r="E81" i="14" s="1"/>
  <c r="D20" i="27" s="1"/>
  <c r="E20" i="27" s="1"/>
  <c r="C75" i="14"/>
  <c r="E75" i="14" s="1"/>
  <c r="C80" i="14"/>
  <c r="E80" i="14" s="1"/>
  <c r="C82" i="14"/>
  <c r="E82" i="14" s="1"/>
  <c r="C76" i="14"/>
  <c r="D18" i="27" l="1"/>
  <c r="E18" i="27" s="1"/>
  <c r="E18" i="31"/>
  <c r="E19" i="31"/>
  <c r="D19" i="27"/>
  <c r="E19" i="27" s="1"/>
  <c r="D14" i="27"/>
  <c r="E14" i="27" s="1"/>
  <c r="E14" i="31"/>
  <c r="E17" i="31"/>
  <c r="D17" i="27"/>
  <c r="E17" i="27" s="1"/>
  <c r="D21" i="27"/>
  <c r="E21" i="27" s="1"/>
  <c r="E21" i="31"/>
  <c r="F282" i="14"/>
  <c r="F333" i="14"/>
  <c r="F256" i="14"/>
  <c r="F205" i="14"/>
  <c r="F128" i="14"/>
  <c r="I129" i="14" s="1"/>
  <c r="C157" i="14" s="1"/>
  <c r="E157" i="14" s="1"/>
  <c r="F179" i="14"/>
  <c r="I181" i="14" s="1"/>
  <c r="E76" i="14"/>
  <c r="E74" i="14"/>
  <c r="E77" i="14"/>
  <c r="E73" i="14"/>
  <c r="E16" i="31" l="1"/>
  <c r="D16" i="27"/>
  <c r="E16" i="27" s="1"/>
  <c r="E13" i="31"/>
  <c r="D13" i="27"/>
  <c r="E13" i="27" s="1"/>
  <c r="D12" i="27"/>
  <c r="E12" i="27" s="1"/>
  <c r="E12" i="31"/>
  <c r="E15" i="31"/>
  <c r="D15" i="27"/>
  <c r="E15" i="27" s="1"/>
  <c r="C207" i="14"/>
  <c r="I207" i="14" s="1"/>
  <c r="C235" i="14" s="1"/>
  <c r="C258" i="14"/>
  <c r="I258" i="14" s="1"/>
  <c r="E31" i="31"/>
  <c r="D31" i="27"/>
  <c r="E31" i="27" s="1"/>
  <c r="I179" i="14"/>
  <c r="I186" i="14"/>
  <c r="I182" i="14"/>
  <c r="I185" i="14"/>
  <c r="I136" i="14"/>
  <c r="C164" i="14" s="1"/>
  <c r="E164" i="14" s="1"/>
  <c r="I130" i="14"/>
  <c r="C158" i="14" s="1"/>
  <c r="E158" i="14" s="1"/>
  <c r="I132" i="14"/>
  <c r="C160" i="14" s="1"/>
  <c r="E160" i="14" s="1"/>
  <c r="I188" i="14"/>
  <c r="I180" i="14"/>
  <c r="I184" i="14"/>
  <c r="I137" i="14"/>
  <c r="C165" i="14" s="1"/>
  <c r="E165" i="14" s="1"/>
  <c r="I128" i="14"/>
  <c r="I135" i="14"/>
  <c r="C163" i="14" s="1"/>
  <c r="E163" i="14" s="1"/>
  <c r="I131" i="14"/>
  <c r="C159" i="14" s="1"/>
  <c r="E159" i="14" s="1"/>
  <c r="I133" i="14"/>
  <c r="C161" i="14" s="1"/>
  <c r="E161" i="14" s="1"/>
  <c r="I134" i="14"/>
  <c r="C162" i="14" s="1"/>
  <c r="E162" i="14" s="1"/>
  <c r="I187" i="14"/>
  <c r="I183" i="14"/>
  <c r="C260" i="14" l="1"/>
  <c r="I260" i="14" s="1"/>
  <c r="C209" i="14"/>
  <c r="I209" i="14" s="1"/>
  <c r="C237" i="14" s="1"/>
  <c r="E237" i="14" s="1"/>
  <c r="C261" i="14"/>
  <c r="I261" i="14" s="1"/>
  <c r="C210" i="14"/>
  <c r="I210" i="14" s="1"/>
  <c r="C238" i="14" s="1"/>
  <c r="E238" i="14" s="1"/>
  <c r="C259" i="14"/>
  <c r="I259" i="14" s="1"/>
  <c r="C208" i="14"/>
  <c r="I208" i="14" s="1"/>
  <c r="C236" i="14" s="1"/>
  <c r="E236" i="14" s="1"/>
  <c r="C213" i="14"/>
  <c r="I213" i="14" s="1"/>
  <c r="C241" i="14" s="1"/>
  <c r="E241" i="14" s="1"/>
  <c r="D56" i="27" s="1"/>
  <c r="E56" i="27" s="1"/>
  <c r="C264" i="14"/>
  <c r="I264" i="14" s="1"/>
  <c r="C257" i="14"/>
  <c r="I257" i="14" s="1"/>
  <c r="C206" i="14"/>
  <c r="I206" i="14" s="1"/>
  <c r="C234" i="14" s="1"/>
  <c r="E234" i="14" s="1"/>
  <c r="C263" i="14"/>
  <c r="I263" i="14" s="1"/>
  <c r="C212" i="14"/>
  <c r="I212" i="14" s="1"/>
  <c r="C240" i="14" s="1"/>
  <c r="E240" i="14" s="1"/>
  <c r="C335" i="14"/>
  <c r="I335" i="14" s="1"/>
  <c r="C284" i="14"/>
  <c r="I284" i="14" s="1"/>
  <c r="C312" i="14" s="1"/>
  <c r="E312" i="14" s="1"/>
  <c r="C262" i="14"/>
  <c r="I262" i="14" s="1"/>
  <c r="C211" i="14"/>
  <c r="I211" i="14" s="1"/>
  <c r="C239" i="14" s="1"/>
  <c r="E239" i="14" s="1"/>
  <c r="C214" i="14"/>
  <c r="I214" i="14" s="1"/>
  <c r="C242" i="14" s="1"/>
  <c r="C265" i="14"/>
  <c r="I265" i="14" s="1"/>
  <c r="C205" i="14"/>
  <c r="I205" i="14" s="1"/>
  <c r="C233" i="14" s="1"/>
  <c r="E233" i="14" s="1"/>
  <c r="C256" i="14"/>
  <c r="I256" i="14" s="1"/>
  <c r="E36" i="31"/>
  <c r="D36" i="27"/>
  <c r="E36" i="27" s="1"/>
  <c r="E34" i="31"/>
  <c r="D34" i="27"/>
  <c r="E34" i="27" s="1"/>
  <c r="D38" i="27"/>
  <c r="E38" i="27" s="1"/>
  <c r="E32" i="31"/>
  <c r="D32" i="27"/>
  <c r="E32" i="27" s="1"/>
  <c r="E37" i="31"/>
  <c r="D37" i="27"/>
  <c r="E37" i="27" s="1"/>
  <c r="E35" i="31"/>
  <c r="D35" i="27"/>
  <c r="E35" i="27" s="1"/>
  <c r="E39" i="31"/>
  <c r="D39" i="27"/>
  <c r="E39" i="27" s="1"/>
  <c r="E33" i="31"/>
  <c r="D33" i="27"/>
  <c r="E33" i="27" s="1"/>
  <c r="C156" i="14"/>
  <c r="E156" i="14" s="1"/>
  <c r="E242" i="14"/>
  <c r="E235" i="14"/>
  <c r="D53" i="27" l="1"/>
  <c r="E53" i="27" s="1"/>
  <c r="E53" i="31"/>
  <c r="E52" i="31"/>
  <c r="D52" i="27"/>
  <c r="E52" i="27" s="1"/>
  <c r="D48" i="27"/>
  <c r="E48" i="27" s="1"/>
  <c r="E48" i="31"/>
  <c r="C339" i="14"/>
  <c r="I339" i="14" s="1"/>
  <c r="C288" i="14"/>
  <c r="I288" i="14" s="1"/>
  <c r="C316" i="14" s="1"/>
  <c r="E316" i="14" s="1"/>
  <c r="D54" i="27"/>
  <c r="E54" i="31"/>
  <c r="C291" i="14"/>
  <c r="I291" i="14" s="1"/>
  <c r="C319" i="14" s="1"/>
  <c r="E319" i="14" s="1"/>
  <c r="C342" i="14"/>
  <c r="I342" i="14" s="1"/>
  <c r="E68" i="31"/>
  <c r="D68" i="27"/>
  <c r="D49" i="27"/>
  <c r="E49" i="27" s="1"/>
  <c r="E49" i="31"/>
  <c r="E51" i="31"/>
  <c r="D51" i="27"/>
  <c r="E51" i="27" s="1"/>
  <c r="C338" i="14"/>
  <c r="I338" i="14" s="1"/>
  <c r="C287" i="14"/>
  <c r="I287" i="14" s="1"/>
  <c r="C315" i="14" s="1"/>
  <c r="E315" i="14" s="1"/>
  <c r="C340" i="14"/>
  <c r="I340" i="14" s="1"/>
  <c r="C289" i="14"/>
  <c r="I289" i="14" s="1"/>
  <c r="C317" i="14" s="1"/>
  <c r="E317" i="14" s="1"/>
  <c r="C334" i="14"/>
  <c r="I334" i="14" s="1"/>
  <c r="C283" i="14"/>
  <c r="I283" i="14" s="1"/>
  <c r="C311" i="14" s="1"/>
  <c r="E311" i="14" s="1"/>
  <c r="C336" i="14"/>
  <c r="I336" i="14" s="1"/>
  <c r="C285" i="14"/>
  <c r="I285" i="14" s="1"/>
  <c r="C313" i="14" s="1"/>
  <c r="E313" i="14" s="1"/>
  <c r="D57" i="27"/>
  <c r="E57" i="27" s="1"/>
  <c r="E57" i="31"/>
  <c r="D50" i="27"/>
  <c r="E50" i="27" s="1"/>
  <c r="E50" i="31"/>
  <c r="C333" i="14"/>
  <c r="I333" i="14" s="1"/>
  <c r="C282" i="14"/>
  <c r="I282" i="14" s="1"/>
  <c r="C310" i="14" s="1"/>
  <c r="E310" i="14" s="1"/>
  <c r="E55" i="31"/>
  <c r="D55" i="27"/>
  <c r="E55" i="27" s="1"/>
  <c r="C290" i="14"/>
  <c r="I290" i="14" s="1"/>
  <c r="C318" i="14" s="1"/>
  <c r="E318" i="14" s="1"/>
  <c r="D74" i="27" s="1"/>
  <c r="C341" i="14"/>
  <c r="I341" i="14" s="1"/>
  <c r="C337" i="14"/>
  <c r="I337" i="14" s="1"/>
  <c r="C286" i="14"/>
  <c r="I286" i="14" s="1"/>
  <c r="C314" i="14" s="1"/>
  <c r="E314" i="14" s="1"/>
  <c r="E30" i="31"/>
  <c r="D30" i="27"/>
  <c r="E30" i="27" s="1"/>
  <c r="E54" i="27"/>
  <c r="E66" i="31" l="1"/>
  <c r="D66" i="27"/>
  <c r="E66" i="27" s="1"/>
  <c r="D71" i="27"/>
  <c r="E71" i="31"/>
  <c r="D75" i="27"/>
  <c r="E75" i="31"/>
  <c r="E70" i="31"/>
  <c r="D70" i="27"/>
  <c r="E69" i="31"/>
  <c r="D69" i="27"/>
  <c r="E69" i="27" s="1"/>
  <c r="E73" i="31"/>
  <c r="D73" i="27"/>
  <c r="E73" i="27" s="1"/>
  <c r="E67" i="31"/>
  <c r="D67" i="27"/>
  <c r="E67" i="27" s="1"/>
  <c r="E72" i="31"/>
  <c r="D72" i="27"/>
  <c r="E72" i="27" s="1"/>
  <c r="E74" i="27"/>
  <c r="E68" i="27"/>
  <c r="E75" i="27" l="1"/>
  <c r="E71" i="27"/>
  <c r="E7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Michiels</author>
  </authors>
  <commentList>
    <comment ref="A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VREG:</t>
        </r>
        <r>
          <rPr>
            <sz val="9"/>
            <color indexed="81"/>
            <rFont val="Tahoma"/>
            <family val="2"/>
          </rPr>
          <t xml:space="preserve">
gemiddelde rendement van Belgische overheidsleningen op de secundaire markt, referentietarief van de OLO’s</t>
        </r>
      </text>
    </comment>
    <comment ref="E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VREG:</t>
        </r>
        <r>
          <rPr>
            <sz val="9"/>
            <color indexed="81"/>
            <rFont val="Tahoma"/>
            <family val="2"/>
          </rPr>
          <t xml:space="preserve">
gemiddelde rendement van Belgische overheidsleningen op de secundaire markt, referentietarief van de OLO’s</t>
        </r>
      </text>
    </comment>
  </commentList>
</comments>
</file>

<file path=xl/sharedStrings.xml><?xml version="1.0" encoding="utf-8"?>
<sst xmlns="http://schemas.openxmlformats.org/spreadsheetml/2006/main" count="5346" uniqueCount="2885">
  <si>
    <t>OVERZICHTSTABEL</t>
  </si>
  <si>
    <t>wacc</t>
  </si>
  <si>
    <t>Normatieve kapitaalkostenvergoedingen tariefmethodologie 2021-2024</t>
  </si>
  <si>
    <t>T1</t>
  </si>
  <si>
    <t>Data Belgische staatsobligaties laatste 12 maanden</t>
  </si>
  <si>
    <t>T2</t>
  </si>
  <si>
    <t>Data Duitse staatsobligaties laatste 12 maanden</t>
  </si>
  <si>
    <t>T3</t>
  </si>
  <si>
    <t>Data marktrisicopremie</t>
  </si>
  <si>
    <t>T4</t>
  </si>
  <si>
    <t>Data Belgische staatsobligaties laatste 10 jaar</t>
  </si>
  <si>
    <t>T5</t>
  </si>
  <si>
    <t>Data Duitse staatsobligaties laatste 10 jaar</t>
  </si>
  <si>
    <t>TI_Elek</t>
  </si>
  <si>
    <t>Toegelaten inkomen elektriciteitsdistributienetbeheerders totaal</t>
  </si>
  <si>
    <t>TI_Ex_Elek</t>
  </si>
  <si>
    <t>Toegelaten inkomen elektriciteitsdistributienetbeheerders voor exogene kosten</t>
  </si>
  <si>
    <t>TI_En_Elek</t>
  </si>
  <si>
    <t>Toegelaten inkomen elektriciteitsdistributienetbeheerders voor endogene kosten</t>
  </si>
  <si>
    <t>T9</t>
  </si>
  <si>
    <t>Data uit de door de VREG goedgekeurde rapporteringen endogene kosten elektriciteit</t>
  </si>
  <si>
    <t>T10</t>
  </si>
  <si>
    <t>Voorschotregeling elektriciteit</t>
  </si>
  <si>
    <t>TI_Gas</t>
  </si>
  <si>
    <t>Toegelaten inkomen aardgasdistributienetbeheerders totaal</t>
  </si>
  <si>
    <t>TI_Ex_Gas</t>
  </si>
  <si>
    <t>Toegelaten inkomen aardgasdistributienetbeheerders voor exogene kosten</t>
  </si>
  <si>
    <t>TI_En_Gas</t>
  </si>
  <si>
    <t>Toegelaten inkomen aardgasdistributienetbeheerders voor endogene kosten</t>
  </si>
  <si>
    <t>T14</t>
  </si>
  <si>
    <t>Data uit de door de VREG goedgekeurde rapporteringen endogene kosten aardgas</t>
  </si>
  <si>
    <t>T15</t>
  </si>
  <si>
    <t>Voorschotregeling aardgas</t>
  </si>
  <si>
    <t>T16</t>
  </si>
  <si>
    <t>Toegelaten inkomen elektriciteitsdistributienetbeheerder 12 jaar na initiële plaatsing oplaadpunt</t>
  </si>
  <si>
    <t>Berekening VREG van de normatieve kapitaalkostenvergoeding tariefmethodologie 2021-2024</t>
  </si>
  <si>
    <t>wacc RAB (excl. HWMW) en NBK</t>
  </si>
  <si>
    <t>Waarde</t>
  </si>
  <si>
    <t>Bron</t>
  </si>
  <si>
    <t>kapitaalkostvergoeding HWMW</t>
  </si>
  <si>
    <t>Gearing</t>
  </si>
  <si>
    <t>-</t>
  </si>
  <si>
    <t>Rente Belgische staatsobligatie nieuw (BE)</t>
  </si>
  <si>
    <t>Rente Duitse staatsobligatie nieuw (DE)</t>
  </si>
  <si>
    <t>Weging BE t.o.v. BE+DE</t>
  </si>
  <si>
    <t>ECB-premie</t>
  </si>
  <si>
    <t>Risicovrije rente eigen vermogen</t>
  </si>
  <si>
    <t xml:space="preserve">Marktrisicopremie </t>
  </si>
  <si>
    <t>Asset bèta uit marktobservaties 2018-2019</t>
  </si>
  <si>
    <t>EE</t>
  </si>
  <si>
    <t>Equity bèta</t>
  </si>
  <si>
    <t>Kost Eigen Vermogen na T</t>
  </si>
  <si>
    <t>Vennootschapsbelasting T</t>
  </si>
  <si>
    <t>Kost Eigen Vermogen vóór T</t>
  </si>
  <si>
    <t>Nieuwe schulden t.o.v. nieuwe + oude schulden</t>
  </si>
  <si>
    <t>Rente Belgische staatsobligatie oud</t>
  </si>
  <si>
    <t>Rente Duitse staatsobligatie oud</t>
  </si>
  <si>
    <t>Risicovrije rente oud</t>
  </si>
  <si>
    <t>A-rated utilities 10Y oud</t>
  </si>
  <si>
    <t>A-rated utilities 10Y nieuw</t>
  </si>
  <si>
    <t>Risicopremie schulden oud</t>
  </si>
  <si>
    <t>Risicopremie schulden nieuw</t>
  </si>
  <si>
    <t>Transactiekosten voor schulden oud en nieuw</t>
  </si>
  <si>
    <t>Rentevoet schulden nieuw</t>
  </si>
  <si>
    <t>Rentevoet schulden oud</t>
  </si>
  <si>
    <t>Kost Vreemd Vermogen</t>
  </si>
  <si>
    <t>Wacc vóór vennootschapsbelasting 2021-2024</t>
  </si>
  <si>
    <t>EX-ANTE WAARDEN</t>
  </si>
  <si>
    <t>Ex-ante kapitaalkostvergoeding voorraad steuncertificaten 2021</t>
  </si>
  <si>
    <t>Ex-ante kapitaalkostvergoeding voorraad steuncertificaten 2022</t>
  </si>
  <si>
    <t>Ex-ante kapitaalkostvergoeding voorraad steuncertificaten 2023</t>
  </si>
  <si>
    <t>Ex-ante kapitaalkostvergoeding voorraad steuncertificaten 2024</t>
  </si>
  <si>
    <t>Datum</t>
  </si>
  <si>
    <t xml:space="preserve">Belgische staatsobligatie 1 jaar </t>
  </si>
  <si>
    <t>NBB</t>
  </si>
  <si>
    <t xml:space="preserve">Belgische staatsobligatie 7 jaar </t>
  </si>
  <si>
    <t xml:space="preserve">Belgische staatsobligatie 8 jaar </t>
  </si>
  <si>
    <t>Belgische staatsobligatie 7 jaar in 2021, impliciet</t>
  </si>
  <si>
    <t>Belgische staatsobligatie 7 jaar in 2022, impliciet</t>
  </si>
  <si>
    <t>Belgische staatsobligatie 7 jaar in 2023, impliciet</t>
  </si>
  <si>
    <t>Belgische staatsobligatie 7 jaar ex-ante</t>
  </si>
  <si>
    <t>wettelijke rentevoet 2021 ex-ante inschatting</t>
  </si>
  <si>
    <t>FOD</t>
  </si>
  <si>
    <t>wettelijke rentevoet 2022 ex-ante inschatting</t>
  </si>
  <si>
    <t>Ex-ante kapitaalkostvergoeding regulatoire saldi 2021</t>
  </si>
  <si>
    <t>Ex-ante kapitaalkostvergoeding regulatoire saldi 2022</t>
  </si>
  <si>
    <t>Ex-ante kapitaalkostvergoeding regulatoire saldi 2023</t>
  </si>
  <si>
    <t>Ex-ante kapitaalkostvergoeding regulatoire saldi 2024</t>
  </si>
  <si>
    <t xml:space="preserve">Belgische staatsobligatie 4 jaar </t>
  </si>
  <si>
    <t xml:space="preserve">Belgische staatsobligatie 5 jaar </t>
  </si>
  <si>
    <t>Belgische staatsobligatie 4 jaar in 2021, impliciet</t>
  </si>
  <si>
    <t>Belgische staatsobligatie 4 jaar in 2022, impliciet</t>
  </si>
  <si>
    <t>Belgische staatsobligatie 4 jaar in 2023, impliciet</t>
  </si>
  <si>
    <t>Belgische staatsobligatie 4 jaar in 2024, impliciet</t>
  </si>
  <si>
    <t>Belgische staatsobligatie 4 jaar ex-ante</t>
  </si>
  <si>
    <t>EX-POST WAARDEN</t>
  </si>
  <si>
    <t>Ex-post kapitaalkostvergoeding voorraad steuncertificaten 2021</t>
  </si>
  <si>
    <t>Ex-post kapitaalkostvergoeding voorraad steuncertificaten 2022</t>
  </si>
  <si>
    <t>Ex-post kapitaalkostvergoeding voorraad steuncertificaten 2023</t>
  </si>
  <si>
    <t>Ex-post kapitaalkostvergoeding voorraad steuncertificaten 2024</t>
  </si>
  <si>
    <r>
      <t xml:space="preserve">OLO 7 jaar 1/1/2021-31/12/2021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</si>
  <si>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7 jaar 1/1/2022-31/12/2022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</si>
  <si>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7 jaar 1/1/2023-31/12/2023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</si>
  <si>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7 jaar 1/1/2024-31/12/2024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</si>
  <si>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t>Wettelijke rentevoet 2021</t>
  </si>
  <si>
    <t>Wettelijke rentevoet 2022</t>
  </si>
  <si>
    <t>Ex-post kapitaalkostvergoeding regulatoire saldi 2021</t>
  </si>
  <si>
    <t>Ex-post kapitaalkostvergoeding regulatoire saldi 2022</t>
  </si>
  <si>
    <t>Ex-post kapitaalkostvergoeding regulatoire saldi 2023</t>
  </si>
  <si>
    <t>Ex-post kapitaalkostvergoeding regulatoire saldi 2024</t>
  </si>
  <si>
    <r>
      <t xml:space="preserve">OLO 4 jaar 1/1/2021-31/12/2021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</si>
  <si>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4 jaar 1/1/2022-31/12/2022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</si>
  <si>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4 jaar 1/1/2023-31/12/2023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</si>
  <si>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4 jaar 1/1/2024-31/12/2024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</si>
  <si>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t>TABEL 1: Data Belgische staatsobligaties laatste 12 maanden</t>
  </si>
  <si>
    <t>van:</t>
  </si>
  <si>
    <t>tot:</t>
  </si>
  <si>
    <t>Korte termijn - Belgische staatsobligaties</t>
  </si>
  <si>
    <t>Bron: Nationale Bank België</t>
  </si>
  <si>
    <t>datum</t>
  </si>
  <si>
    <t>Referentietarief van de OLO's  (10 jaar resterende looptijd)</t>
  </si>
  <si>
    <t>gemiddelde</t>
  </si>
  <si>
    <t>TABEL 2: Data Duitse staatsobligaties laatste 12 maanden</t>
  </si>
  <si>
    <t>Korte termijn - Duitse staatsobligaties</t>
  </si>
  <si>
    <t>Bron: Nationale Bank Duitsland</t>
  </si>
  <si>
    <t>Referentietarief van de federale obligaties (10 jaar resterende looptijd)</t>
  </si>
  <si>
    <t/>
  </si>
  <si>
    <t>TABEL 3: Data marktrisicopremie</t>
  </si>
  <si>
    <t>Land (eurozone)</t>
  </si>
  <si>
    <t>Marktrisicopremie 1900-2018[1]</t>
  </si>
  <si>
    <t xml:space="preserve">Marktkapitalisatie </t>
  </si>
  <si>
    <t>Meetkundig gemiddelde</t>
  </si>
  <si>
    <t>Rekenkundig gemiddelde</t>
  </si>
  <si>
    <t>in miljoen EUR[2]</t>
  </si>
  <si>
    <t>België</t>
  </si>
  <si>
    <t>Duitsland</t>
  </si>
  <si>
    <t>Finland</t>
  </si>
  <si>
    <t>Frankrijk</t>
  </si>
  <si>
    <t>Ierland</t>
  </si>
  <si>
    <t>Italië</t>
  </si>
  <si>
    <t>Nederland</t>
  </si>
  <si>
    <t>Oostenrijk</t>
  </si>
  <si>
    <t>Portugal</t>
  </si>
  <si>
    <t>Spanje</t>
  </si>
  <si>
    <t>Gewogen gemiddelde</t>
  </si>
  <si>
    <t>Aanname weging VREG</t>
  </si>
  <si>
    <t>Puntschatting  marktrisicopremie</t>
  </si>
  <si>
    <t>[1] Credit Suisse Global Investment Returns Sourcebook 2019, E. Dimson, P. Marsh, M. Staunton, Table 9 p.32</t>
  </si>
  <si>
    <t>[2] Thomson Reuters EIKON via Europe Economics, 15/01/2020</t>
  </si>
  <si>
    <t>TABEL 4: Data Belgische staatsobligaties laatste 10 jaar</t>
  </si>
  <si>
    <t>2010-01-04</t>
  </si>
  <si>
    <t>2010-01-05</t>
  </si>
  <si>
    <t>2010-01-06</t>
  </si>
  <si>
    <t>2010-01-07</t>
  </si>
  <si>
    <t>2010-01-08</t>
  </si>
  <si>
    <t>2010-01-11</t>
  </si>
  <si>
    <t>2010-01-12</t>
  </si>
  <si>
    <t>2010-01-13</t>
  </si>
  <si>
    <t>2010-01-14</t>
  </si>
  <si>
    <t>2010-01-15</t>
  </si>
  <si>
    <t>2010-01-18</t>
  </si>
  <si>
    <t>2010-01-19</t>
  </si>
  <si>
    <t>2010-01-20</t>
  </si>
  <si>
    <t>2010-01-21</t>
  </si>
  <si>
    <t>2010-01-22</t>
  </si>
  <si>
    <t>2010-01-25</t>
  </si>
  <si>
    <t>2010-01-26</t>
  </si>
  <si>
    <t>2010-01-27</t>
  </si>
  <si>
    <t>2010-01-28</t>
  </si>
  <si>
    <t>2010-01-29</t>
  </si>
  <si>
    <t>2010-02-01</t>
  </si>
  <si>
    <t>2010-02-02</t>
  </si>
  <si>
    <t>2010-02-03</t>
  </si>
  <si>
    <t>2010-02-04</t>
  </si>
  <si>
    <t>2010-02-05</t>
  </si>
  <si>
    <t>2010-02-08</t>
  </si>
  <si>
    <t>2010-02-09</t>
  </si>
  <si>
    <t>2010-02-10</t>
  </si>
  <si>
    <t>2010-02-11</t>
  </si>
  <si>
    <t>2010-02-12</t>
  </si>
  <si>
    <t>2010-02-15</t>
  </si>
  <si>
    <t>2010-02-16</t>
  </si>
  <si>
    <t>2010-02-17</t>
  </si>
  <si>
    <t>2010-02-18</t>
  </si>
  <si>
    <t>2010-02-19</t>
  </si>
  <si>
    <t>2010-02-22</t>
  </si>
  <si>
    <t>2010-02-23</t>
  </si>
  <si>
    <t>2010-02-24</t>
  </si>
  <si>
    <t>2010-02-25</t>
  </si>
  <si>
    <t>2010-02-26</t>
  </si>
  <si>
    <t>2010-03-01</t>
  </si>
  <si>
    <t>2010-03-02</t>
  </si>
  <si>
    <t>2010-03-03</t>
  </si>
  <si>
    <t>2010-03-04</t>
  </si>
  <si>
    <t>2010-03-05</t>
  </si>
  <si>
    <t>2010-03-08</t>
  </si>
  <si>
    <t>2010-03-09</t>
  </si>
  <si>
    <t>2010-03-10</t>
  </si>
  <si>
    <t>2010-03-11</t>
  </si>
  <si>
    <t>2010-03-12</t>
  </si>
  <si>
    <t>2010-03-15</t>
  </si>
  <si>
    <t>2010-03-16</t>
  </si>
  <si>
    <t>2010-03-17</t>
  </si>
  <si>
    <t>2010-03-18</t>
  </si>
  <si>
    <t>2010-03-19</t>
  </si>
  <si>
    <t>2010-03-22</t>
  </si>
  <si>
    <t>2010-03-23</t>
  </si>
  <si>
    <t>2010-03-24</t>
  </si>
  <si>
    <t>2010-03-25</t>
  </si>
  <si>
    <t>2010-03-26</t>
  </si>
  <si>
    <t>2010-03-29</t>
  </si>
  <si>
    <t>2010-03-30</t>
  </si>
  <si>
    <t>2010-03-31</t>
  </si>
  <si>
    <t>2010-04-01</t>
  </si>
  <si>
    <t>2010-04-06</t>
  </si>
  <si>
    <t>2010-04-07</t>
  </si>
  <si>
    <t>2010-04-08</t>
  </si>
  <si>
    <t>2010-04-09</t>
  </si>
  <si>
    <t>2010-04-12</t>
  </si>
  <si>
    <t>2010-04-13</t>
  </si>
  <si>
    <t>2010-04-14</t>
  </si>
  <si>
    <t>2010-04-15</t>
  </si>
  <si>
    <t>2010-04-16</t>
  </si>
  <si>
    <t>2010-04-19</t>
  </si>
  <si>
    <t>2010-04-20</t>
  </si>
  <si>
    <t>2010-04-21</t>
  </si>
  <si>
    <t>2010-04-22</t>
  </si>
  <si>
    <t>2010-04-23</t>
  </si>
  <si>
    <t>2010-04-26</t>
  </si>
  <si>
    <t>2010-04-27</t>
  </si>
  <si>
    <t>2010-04-28</t>
  </si>
  <si>
    <t>2010-04-29</t>
  </si>
  <si>
    <t>2010-04-30</t>
  </si>
  <si>
    <t>2010-05-03</t>
  </si>
  <si>
    <t>2010-05-04</t>
  </si>
  <si>
    <t>2010-05-05</t>
  </si>
  <si>
    <t>2010-05-06</t>
  </si>
  <si>
    <t>2010-05-07</t>
  </si>
  <si>
    <t>2010-05-10</t>
  </si>
  <si>
    <t>2010-05-11</t>
  </si>
  <si>
    <t>2010-05-12</t>
  </si>
  <si>
    <t>2010-05-17</t>
  </si>
  <si>
    <t>2010-05-18</t>
  </si>
  <si>
    <t>2010-05-19</t>
  </si>
  <si>
    <t>2010-05-20</t>
  </si>
  <si>
    <t>2010-05-21</t>
  </si>
  <si>
    <t>2010-05-25</t>
  </si>
  <si>
    <t>2010-05-26</t>
  </si>
  <si>
    <t>2010-05-27</t>
  </si>
  <si>
    <t>2010-05-28</t>
  </si>
  <si>
    <t>2010-05-31</t>
  </si>
  <si>
    <t>2010-06-01</t>
  </si>
  <si>
    <t>2010-06-02</t>
  </si>
  <si>
    <t>2010-06-03</t>
  </si>
  <si>
    <t>2010-06-04</t>
  </si>
  <si>
    <t>2010-06-07</t>
  </si>
  <si>
    <t>2010-06-08</t>
  </si>
  <si>
    <t>2010-06-09</t>
  </si>
  <si>
    <t>2010-06-10</t>
  </si>
  <si>
    <t>2010-06-11</t>
  </si>
  <si>
    <t>2010-06-14</t>
  </si>
  <si>
    <t>2010-06-15</t>
  </si>
  <si>
    <t>2010-06-16</t>
  </si>
  <si>
    <t>2010-06-17</t>
  </si>
  <si>
    <t>2010-06-18</t>
  </si>
  <si>
    <t>2010-06-21</t>
  </si>
  <si>
    <t>2010-06-22</t>
  </si>
  <si>
    <t>2010-06-23</t>
  </si>
  <si>
    <t>2010-06-24</t>
  </si>
  <si>
    <t>2010-06-25</t>
  </si>
  <si>
    <t>2010-06-28</t>
  </si>
  <si>
    <t>2010-06-29</t>
  </si>
  <si>
    <t>2010-06-30</t>
  </si>
  <si>
    <t>2010-07-01</t>
  </si>
  <si>
    <t>2010-07-02</t>
  </si>
  <si>
    <t>2010-07-05</t>
  </si>
  <si>
    <t>2010-07-06</t>
  </si>
  <si>
    <t>2010-07-07</t>
  </si>
  <si>
    <t>2010-07-08</t>
  </si>
  <si>
    <t>2010-07-09</t>
  </si>
  <si>
    <t>2010-07-12</t>
  </si>
  <si>
    <t>2010-07-13</t>
  </si>
  <si>
    <t>2010-07-14</t>
  </si>
  <si>
    <t>2010-07-15</t>
  </si>
  <si>
    <t>2010-07-16</t>
  </si>
  <si>
    <t>2010-07-19</t>
  </si>
  <si>
    <t>2010-07-20</t>
  </si>
  <si>
    <t>2010-07-22</t>
  </si>
  <si>
    <t>2010-07-23</t>
  </si>
  <si>
    <t>2010-07-26</t>
  </si>
  <si>
    <t>2010-07-27</t>
  </si>
  <si>
    <t>2010-07-28</t>
  </si>
  <si>
    <t>2010-07-29</t>
  </si>
  <si>
    <t>2010-07-30</t>
  </si>
  <si>
    <t>2010-08-02</t>
  </si>
  <si>
    <t>2010-08-03</t>
  </si>
  <si>
    <t>2010-08-04</t>
  </si>
  <si>
    <t>2010-08-05</t>
  </si>
  <si>
    <t>2010-08-06</t>
  </si>
  <si>
    <t>2010-08-09</t>
  </si>
  <si>
    <t>2010-08-10</t>
  </si>
  <si>
    <t>2010-08-11</t>
  </si>
  <si>
    <t>2010-08-12</t>
  </si>
  <si>
    <t>2010-08-13</t>
  </si>
  <si>
    <t>2010-08-16</t>
  </si>
  <si>
    <t>2010-08-17</t>
  </si>
  <si>
    <t>2010-08-18</t>
  </si>
  <si>
    <t>2010-08-19</t>
  </si>
  <si>
    <t>2010-08-20</t>
  </si>
  <si>
    <t>2010-08-23</t>
  </si>
  <si>
    <t>2010-08-24</t>
  </si>
  <si>
    <t>2010-08-25</t>
  </si>
  <si>
    <t>2010-08-26</t>
  </si>
  <si>
    <t>2010-08-27</t>
  </si>
  <si>
    <t>2010-08-30</t>
  </si>
  <si>
    <t>2010-08-31</t>
  </si>
  <si>
    <t>2010-09-01</t>
  </si>
  <si>
    <t>2010-09-02</t>
  </si>
  <si>
    <t>2010-09-03</t>
  </si>
  <si>
    <t>2010-09-06</t>
  </si>
  <si>
    <t>2010-09-07</t>
  </si>
  <si>
    <t>2010-09-08</t>
  </si>
  <si>
    <t>2010-09-09</t>
  </si>
  <si>
    <t>2010-09-10</t>
  </si>
  <si>
    <t>2010-09-13</t>
  </si>
  <si>
    <t>2010-09-14</t>
  </si>
  <si>
    <t>2010-09-15</t>
  </si>
  <si>
    <t>2010-09-16</t>
  </si>
  <si>
    <t>2010-09-17</t>
  </si>
  <si>
    <t>2010-09-20</t>
  </si>
  <si>
    <t>2010-09-21</t>
  </si>
  <si>
    <t>2010-09-22</t>
  </si>
  <si>
    <t>2010-09-23</t>
  </si>
  <si>
    <t>2010-09-24</t>
  </si>
  <si>
    <t>2010-09-27</t>
  </si>
  <si>
    <t>2010-09-28</t>
  </si>
  <si>
    <t>2010-09-29</t>
  </si>
  <si>
    <t>2010-09-30</t>
  </si>
  <si>
    <t>2010-10-01</t>
  </si>
  <si>
    <t>2010-10-04</t>
  </si>
  <si>
    <t>2010-10-05</t>
  </si>
  <si>
    <t>2010-10-06</t>
  </si>
  <si>
    <t>2010-10-07</t>
  </si>
  <si>
    <t>2010-10-08</t>
  </si>
  <si>
    <t>2010-10-11</t>
  </si>
  <si>
    <t>2010-10-12</t>
  </si>
  <si>
    <t>2010-10-13</t>
  </si>
  <si>
    <t>2010-10-14</t>
  </si>
  <si>
    <t>2010-10-15</t>
  </si>
  <si>
    <t>2010-10-18</t>
  </si>
  <si>
    <t>2010-10-19</t>
  </si>
  <si>
    <t>2010-10-20</t>
  </si>
  <si>
    <t>2010-10-21</t>
  </si>
  <si>
    <t>2010-10-22</t>
  </si>
  <si>
    <t>2010-10-25</t>
  </si>
  <si>
    <t>2010-10-26</t>
  </si>
  <si>
    <t>2010-10-27</t>
  </si>
  <si>
    <t>2010-10-28</t>
  </si>
  <si>
    <t>2010-10-29</t>
  </si>
  <si>
    <t>2010-11-02</t>
  </si>
  <si>
    <t>2010-11-03</t>
  </si>
  <si>
    <t>2010-11-04</t>
  </si>
  <si>
    <t>2010-11-05</t>
  </si>
  <si>
    <t>2010-11-08</t>
  </si>
  <si>
    <t>2010-11-09</t>
  </si>
  <si>
    <t>2010-11-10</t>
  </si>
  <si>
    <t>2010-11-12</t>
  </si>
  <si>
    <t>2010-11-15</t>
  </si>
  <si>
    <t>2010-11-16</t>
  </si>
  <si>
    <t>2010-11-17</t>
  </si>
  <si>
    <t>2010-11-18</t>
  </si>
  <si>
    <t>2010-11-19</t>
  </si>
  <si>
    <t>2010-11-22</t>
  </si>
  <si>
    <t>2010-11-23</t>
  </si>
  <si>
    <t>2010-11-24</t>
  </si>
  <si>
    <t>2010-11-25</t>
  </si>
  <si>
    <t>2010-11-26</t>
  </si>
  <si>
    <t>2010-11-29</t>
  </si>
  <si>
    <t>2010-11-30</t>
  </si>
  <si>
    <t>2010-12-01</t>
  </si>
  <si>
    <t>2010-12-02</t>
  </si>
  <si>
    <t>2010-12-03</t>
  </si>
  <si>
    <t>2010-12-06</t>
  </si>
  <si>
    <t>2010-12-07</t>
  </si>
  <si>
    <t>2010-12-08</t>
  </si>
  <si>
    <t>2010-12-09</t>
  </si>
  <si>
    <t>2010-12-10</t>
  </si>
  <si>
    <t>2010-12-13</t>
  </si>
  <si>
    <t>2010-12-14</t>
  </si>
  <si>
    <t>2010-12-15</t>
  </si>
  <si>
    <t>2010-12-16</t>
  </si>
  <si>
    <t>2010-12-17</t>
  </si>
  <si>
    <t>2010-12-20</t>
  </si>
  <si>
    <t>2010-12-21</t>
  </si>
  <si>
    <t>2010-12-22</t>
  </si>
  <si>
    <t>2010-12-23</t>
  </si>
  <si>
    <t>2010-12-24</t>
  </si>
  <si>
    <t>2010-12-27</t>
  </si>
  <si>
    <t>2010-12-28</t>
  </si>
  <si>
    <t>2010-12-29</t>
  </si>
  <si>
    <t>2010-12-30</t>
  </si>
  <si>
    <t>2010-12-31</t>
  </si>
  <si>
    <t>2011-01-03</t>
  </si>
  <si>
    <t>2011-01-04</t>
  </si>
  <si>
    <t>2011-01-05</t>
  </si>
  <si>
    <t>2011-01-06</t>
  </si>
  <si>
    <t>2011-01-07</t>
  </si>
  <si>
    <t>2011-01-10</t>
  </si>
  <si>
    <t>2011-01-11</t>
  </si>
  <si>
    <t>2011-01-12</t>
  </si>
  <si>
    <t>2011-01-13</t>
  </si>
  <si>
    <t>2011-01-14</t>
  </si>
  <si>
    <t>2011-01-17</t>
  </si>
  <si>
    <t>2011-01-18</t>
  </si>
  <si>
    <t>2011-01-19</t>
  </si>
  <si>
    <t>2011-01-20</t>
  </si>
  <si>
    <t>2011-01-21</t>
  </si>
  <si>
    <t>2011-01-24</t>
  </si>
  <si>
    <t>2011-01-25</t>
  </si>
  <si>
    <t>2011-01-26</t>
  </si>
  <si>
    <t>2011-01-27</t>
  </si>
  <si>
    <t>2011-01-28</t>
  </si>
  <si>
    <t>2011-01-31</t>
  </si>
  <si>
    <t>2011-02-01</t>
  </si>
  <si>
    <t>2011-02-02</t>
  </si>
  <si>
    <t>2011-02-03</t>
  </si>
  <si>
    <t>2011-02-04</t>
  </si>
  <si>
    <t>2011-02-07</t>
  </si>
  <si>
    <t>2011-02-08</t>
  </si>
  <si>
    <t>2011-02-09</t>
  </si>
  <si>
    <t>2011-02-10</t>
  </si>
  <si>
    <t>2011-02-11</t>
  </si>
  <si>
    <t>2011-02-14</t>
  </si>
  <si>
    <t>2011-02-15</t>
  </si>
  <si>
    <t>2011-02-16</t>
  </si>
  <si>
    <t>2011-02-17</t>
  </si>
  <si>
    <t>2011-02-18</t>
  </si>
  <si>
    <t>2011-02-21</t>
  </si>
  <si>
    <t>2011-02-22</t>
  </si>
  <si>
    <t>2011-02-23</t>
  </si>
  <si>
    <t>2011-02-24</t>
  </si>
  <si>
    <t>2011-02-25</t>
  </si>
  <si>
    <t>2011-02-28</t>
  </si>
  <si>
    <t>2011-03-01</t>
  </si>
  <si>
    <t>2011-03-02</t>
  </si>
  <si>
    <t>2011-03-03</t>
  </si>
  <si>
    <t>2011-03-04</t>
  </si>
  <si>
    <t>2011-03-07</t>
  </si>
  <si>
    <t>2011-03-08</t>
  </si>
  <si>
    <t>2011-03-09</t>
  </si>
  <si>
    <t>2011-03-10</t>
  </si>
  <si>
    <t>2011-03-11</t>
  </si>
  <si>
    <t>2011-03-14</t>
  </si>
  <si>
    <t>2011-03-15</t>
  </si>
  <si>
    <t>2011-03-16</t>
  </si>
  <si>
    <t>2011-03-17</t>
  </si>
  <si>
    <t>2011-03-18</t>
  </si>
  <si>
    <t>2011-03-21</t>
  </si>
  <si>
    <t>2011-03-22</t>
  </si>
  <si>
    <t>2011-03-23</t>
  </si>
  <si>
    <t>2011-03-24</t>
  </si>
  <si>
    <t>2011-03-25</t>
  </si>
  <si>
    <t>2011-03-28</t>
  </si>
  <si>
    <t>2011-03-29</t>
  </si>
  <si>
    <t>2011-03-30</t>
  </si>
  <si>
    <t>2011-03-31</t>
  </si>
  <si>
    <t>2011-04-01</t>
  </si>
  <si>
    <t>2011-04-04</t>
  </si>
  <si>
    <t>2011-04-05</t>
  </si>
  <si>
    <t>2011-04-06</t>
  </si>
  <si>
    <t>2011-04-07</t>
  </si>
  <si>
    <t>2011-04-08</t>
  </si>
  <si>
    <t>2011-04-11</t>
  </si>
  <si>
    <t>2011-04-12</t>
  </si>
  <si>
    <t>2011-04-13</t>
  </si>
  <si>
    <t>2011-04-14</t>
  </si>
  <si>
    <t>2011-04-15</t>
  </si>
  <si>
    <t>2011-04-18</t>
  </si>
  <si>
    <t>2011-04-19</t>
  </si>
  <si>
    <t>2011-04-20</t>
  </si>
  <si>
    <t>2011-04-21</t>
  </si>
  <si>
    <t>2011-04-26</t>
  </si>
  <si>
    <t>2011-04-27</t>
  </si>
  <si>
    <t>2011-04-28</t>
  </si>
  <si>
    <t>2011-04-29</t>
  </si>
  <si>
    <t>2011-05-02</t>
  </si>
  <si>
    <t>2011-05-03</t>
  </si>
  <si>
    <t>2011-05-04</t>
  </si>
  <si>
    <t>2011-05-05</t>
  </si>
  <si>
    <t>2011-05-06</t>
  </si>
  <si>
    <t>2011-05-09</t>
  </si>
  <si>
    <t>2011-05-10</t>
  </si>
  <si>
    <t>2011-05-11</t>
  </si>
  <si>
    <t>2011-05-12</t>
  </si>
  <si>
    <t>2011-05-13</t>
  </si>
  <si>
    <t>2011-05-16</t>
  </si>
  <si>
    <t>2011-05-17</t>
  </si>
  <si>
    <t>2011-05-18</t>
  </si>
  <si>
    <t>2011-05-19</t>
  </si>
  <si>
    <t>2011-05-20</t>
  </si>
  <si>
    <t>2011-05-23</t>
  </si>
  <si>
    <t>2011-05-24</t>
  </si>
  <si>
    <t>2011-05-25</t>
  </si>
  <si>
    <t>2011-05-26</t>
  </si>
  <si>
    <t>2011-05-27</t>
  </si>
  <si>
    <t>2011-05-30</t>
  </si>
  <si>
    <t>2011-05-31</t>
  </si>
  <si>
    <t>2011-06-01</t>
  </si>
  <si>
    <t>2011-06-06</t>
  </si>
  <si>
    <t>2011-06-07</t>
  </si>
  <si>
    <t>2011-06-08</t>
  </si>
  <si>
    <t>2011-06-09</t>
  </si>
  <si>
    <t>2011-06-10</t>
  </si>
  <si>
    <t>2011-06-14</t>
  </si>
  <si>
    <t>2011-06-15</t>
  </si>
  <si>
    <t>2011-06-16</t>
  </si>
  <si>
    <t>2011-06-17</t>
  </si>
  <si>
    <t>2011-06-20</t>
  </si>
  <si>
    <t>2011-06-21</t>
  </si>
  <si>
    <t>2011-06-22</t>
  </si>
  <si>
    <t>2011-06-23</t>
  </si>
  <si>
    <t>2011-06-24</t>
  </si>
  <si>
    <t>2011-06-27</t>
  </si>
  <si>
    <t>2011-06-28</t>
  </si>
  <si>
    <t>2011-06-29</t>
  </si>
  <si>
    <t>2011-06-30</t>
  </si>
  <si>
    <t>2011-07-01</t>
  </si>
  <si>
    <t>2011-07-04</t>
  </si>
  <si>
    <t>2011-07-05</t>
  </si>
  <si>
    <t>2011-07-06</t>
  </si>
  <si>
    <t>2011-07-07</t>
  </si>
  <si>
    <t>2011-07-08</t>
  </si>
  <si>
    <t>2011-07-11</t>
  </si>
  <si>
    <t>2011-07-12</t>
  </si>
  <si>
    <t>2011-07-13</t>
  </si>
  <si>
    <t>2011-07-14</t>
  </si>
  <si>
    <t>2011-07-15</t>
  </si>
  <si>
    <t>2011-07-18</t>
  </si>
  <si>
    <t>2011-07-19</t>
  </si>
  <si>
    <t>2011-07-20</t>
  </si>
  <si>
    <t>2011-07-22</t>
  </si>
  <si>
    <t>2011-07-25</t>
  </si>
  <si>
    <t>2011-07-26</t>
  </si>
  <si>
    <t>2011-07-27</t>
  </si>
  <si>
    <t>2011-07-28</t>
  </si>
  <si>
    <t>2011-07-29</t>
  </si>
  <si>
    <t>2011-08-01</t>
  </si>
  <si>
    <t>2011-08-02</t>
  </si>
  <si>
    <t>2011-08-03</t>
  </si>
  <si>
    <t>2011-08-04</t>
  </si>
  <si>
    <t>2011-08-05</t>
  </si>
  <si>
    <t>2011-08-08</t>
  </si>
  <si>
    <t>2011-08-09</t>
  </si>
  <si>
    <t>2011-08-10</t>
  </si>
  <si>
    <t>2011-08-11</t>
  </si>
  <si>
    <t>2011-08-12</t>
  </si>
  <si>
    <t>2011-08-16</t>
  </si>
  <si>
    <t>2011-08-17</t>
  </si>
  <si>
    <t>2011-08-18</t>
  </si>
  <si>
    <t>2011-08-19</t>
  </si>
  <si>
    <t>2011-08-22</t>
  </si>
  <si>
    <t>2011-08-23</t>
  </si>
  <si>
    <t>2011-08-24</t>
  </si>
  <si>
    <t>2011-08-25</t>
  </si>
  <si>
    <t>2011-08-26</t>
  </si>
  <si>
    <t>2011-08-29</t>
  </si>
  <si>
    <t>2011-08-30</t>
  </si>
  <si>
    <t>2011-08-31</t>
  </si>
  <si>
    <t>2011-09-01</t>
  </si>
  <si>
    <t>2011-09-02</t>
  </si>
  <si>
    <t>2011-09-05</t>
  </si>
  <si>
    <t>2011-09-06</t>
  </si>
  <si>
    <t>2011-09-07</t>
  </si>
  <si>
    <t>2011-09-08</t>
  </si>
  <si>
    <t>2011-09-09</t>
  </si>
  <si>
    <t>2011-09-12</t>
  </si>
  <si>
    <t>2011-09-13</t>
  </si>
  <si>
    <t>2011-09-14</t>
  </si>
  <si>
    <t>2011-09-15</t>
  </si>
  <si>
    <t>2011-09-16</t>
  </si>
  <si>
    <t>2011-09-19</t>
  </si>
  <si>
    <t>2011-09-20</t>
  </si>
  <si>
    <t>2011-09-21</t>
  </si>
  <si>
    <t>2011-09-22</t>
  </si>
  <si>
    <t>2011-09-23</t>
  </si>
  <si>
    <t>2011-09-26</t>
  </si>
  <si>
    <t>2011-09-27</t>
  </si>
  <si>
    <t>2011-09-28</t>
  </si>
  <si>
    <t>2011-09-29</t>
  </si>
  <si>
    <t>2011-09-30</t>
  </si>
  <si>
    <t>2011-10-03</t>
  </si>
  <si>
    <t>2011-10-04</t>
  </si>
  <si>
    <t>2011-10-05</t>
  </si>
  <si>
    <t>2011-10-06</t>
  </si>
  <si>
    <t>2011-10-07</t>
  </si>
  <si>
    <t>2011-10-10</t>
  </si>
  <si>
    <t>2011-10-11</t>
  </si>
  <si>
    <t>2011-10-12</t>
  </si>
  <si>
    <t>2011-10-13</t>
  </si>
  <si>
    <t>2011-10-14</t>
  </si>
  <si>
    <t>2011-10-17</t>
  </si>
  <si>
    <t>2011-10-18</t>
  </si>
  <si>
    <t>2011-10-19</t>
  </si>
  <si>
    <t>2011-10-20</t>
  </si>
  <si>
    <t>2011-10-21</t>
  </si>
  <si>
    <t>2011-10-24</t>
  </si>
  <si>
    <t>2011-10-25</t>
  </si>
  <si>
    <t>2011-10-26</t>
  </si>
  <si>
    <t>2011-10-27</t>
  </si>
  <si>
    <t>2011-10-28</t>
  </si>
  <si>
    <t>2011-10-31</t>
  </si>
  <si>
    <t>2011-11-02</t>
  </si>
  <si>
    <t>2011-11-03</t>
  </si>
  <si>
    <t>2011-11-04</t>
  </si>
  <si>
    <t>2011-11-07</t>
  </si>
  <si>
    <t>2011-11-08</t>
  </si>
  <si>
    <t>2011-11-09</t>
  </si>
  <si>
    <t>2011-11-10</t>
  </si>
  <si>
    <t>2011-11-14</t>
  </si>
  <si>
    <t>2011-11-15</t>
  </si>
  <si>
    <t>2011-11-16</t>
  </si>
  <si>
    <t>2011-11-17</t>
  </si>
  <si>
    <t>2011-11-18</t>
  </si>
  <si>
    <t>2011-11-21</t>
  </si>
  <si>
    <t>2011-11-22</t>
  </si>
  <si>
    <t>2011-11-23</t>
  </si>
  <si>
    <t>2011-11-24</t>
  </si>
  <si>
    <t>2011-11-25</t>
  </si>
  <si>
    <t>2011-11-28</t>
  </si>
  <si>
    <t>2011-11-29</t>
  </si>
  <si>
    <t>2011-11-30</t>
  </si>
  <si>
    <t>2011-12-01</t>
  </si>
  <si>
    <t>2011-12-02</t>
  </si>
  <si>
    <t>2011-12-05</t>
  </si>
  <si>
    <t>2011-12-06</t>
  </si>
  <si>
    <t>2011-12-07</t>
  </si>
  <si>
    <t>2011-12-08</t>
  </si>
  <si>
    <t>2011-12-09</t>
  </si>
  <si>
    <t>2011-12-12</t>
  </si>
  <si>
    <t>2011-12-13</t>
  </si>
  <si>
    <t>2011-12-14</t>
  </si>
  <si>
    <t>2011-12-15</t>
  </si>
  <si>
    <t>2011-12-16</t>
  </si>
  <si>
    <t>2011-12-19</t>
  </si>
  <si>
    <t>2011-12-20</t>
  </si>
  <si>
    <t>2011-12-21</t>
  </si>
  <si>
    <t>2011-12-22</t>
  </si>
  <si>
    <t>2011-12-23</t>
  </si>
  <si>
    <t>2011-12-27</t>
  </si>
  <si>
    <t>2011-12-28</t>
  </si>
  <si>
    <t>2011-12-29</t>
  </si>
  <si>
    <t>2011-12-30</t>
  </si>
  <si>
    <t>2012-01-02</t>
  </si>
  <si>
    <t>2012-01-03</t>
  </si>
  <si>
    <t>2012-01-04</t>
  </si>
  <si>
    <t>2012-01-05</t>
  </si>
  <si>
    <t>2012-01-06</t>
  </si>
  <si>
    <t>2012-01-09</t>
  </si>
  <si>
    <t>2012-01-10</t>
  </si>
  <si>
    <t>2012-01-11</t>
  </si>
  <si>
    <t>2012-01-12</t>
  </si>
  <si>
    <t>2012-01-13</t>
  </si>
  <si>
    <t>2012-01-16</t>
  </si>
  <si>
    <t>2012-01-17</t>
  </si>
  <si>
    <t>2012-01-18</t>
  </si>
  <si>
    <t>2012-01-19</t>
  </si>
  <si>
    <t>2012-01-20</t>
  </si>
  <si>
    <t>2012-01-23</t>
  </si>
  <si>
    <t>2012-01-24</t>
  </si>
  <si>
    <t>2012-01-25</t>
  </si>
  <si>
    <t>2012-01-26</t>
  </si>
  <si>
    <t>2012-01-27</t>
  </si>
  <si>
    <t>2012-01-30</t>
  </si>
  <si>
    <t>2012-01-31</t>
  </si>
  <si>
    <t>2012-02-01</t>
  </si>
  <si>
    <t>2012-02-02</t>
  </si>
  <si>
    <t>2012-02-03</t>
  </si>
  <si>
    <t>2012-02-06</t>
  </si>
  <si>
    <t>2012-02-07</t>
  </si>
  <si>
    <t>2012-02-08</t>
  </si>
  <si>
    <t>2012-02-09</t>
  </si>
  <si>
    <t>2012-02-10</t>
  </si>
  <si>
    <t>2012-02-13</t>
  </si>
  <si>
    <t>2012-02-14</t>
  </si>
  <si>
    <t>2012-02-15</t>
  </si>
  <si>
    <t>2012-02-16</t>
  </si>
  <si>
    <t>2012-02-17</t>
  </si>
  <si>
    <t>2012-02-20</t>
  </si>
  <si>
    <t>2012-02-21</t>
  </si>
  <si>
    <t>2012-02-22</t>
  </si>
  <si>
    <t>2012-02-23</t>
  </si>
  <si>
    <t>2012-02-24</t>
  </si>
  <si>
    <t>2012-02-27</t>
  </si>
  <si>
    <t>2012-02-28</t>
  </si>
  <si>
    <t>2012-02-29</t>
  </si>
  <si>
    <t>2012-03-01</t>
  </si>
  <si>
    <t>2012-03-02</t>
  </si>
  <si>
    <t>2012-03-05</t>
  </si>
  <si>
    <t>2012-03-06</t>
  </si>
  <si>
    <t>2012-03-07</t>
  </si>
  <si>
    <t>2012-03-08</t>
  </si>
  <si>
    <t>2012-03-09</t>
  </si>
  <si>
    <t>2012-03-12</t>
  </si>
  <si>
    <t>2012-03-13</t>
  </si>
  <si>
    <t>2012-03-14</t>
  </si>
  <si>
    <t>2012-03-15</t>
  </si>
  <si>
    <t>2012-03-16</t>
  </si>
  <si>
    <t>2012-03-19</t>
  </si>
  <si>
    <t>2012-03-20</t>
  </si>
  <si>
    <t>2012-03-21</t>
  </si>
  <si>
    <t>2012-03-22</t>
  </si>
  <si>
    <t>2012-03-23</t>
  </si>
  <si>
    <t>2012-03-26</t>
  </si>
  <si>
    <t>2012-03-27</t>
  </si>
  <si>
    <t>2012-03-28</t>
  </si>
  <si>
    <t>2012-03-29</t>
  </si>
  <si>
    <t>2012-03-30</t>
  </si>
  <si>
    <t>2012-04-02</t>
  </si>
  <si>
    <t>2012-04-03</t>
  </si>
  <si>
    <t>2012-04-04</t>
  </si>
  <si>
    <t>2012-04-05</t>
  </si>
  <si>
    <t>2012-04-10</t>
  </si>
  <si>
    <t>2012-04-11</t>
  </si>
  <si>
    <t>2012-04-12</t>
  </si>
  <si>
    <t>2012-04-13</t>
  </si>
  <si>
    <t>2012-04-16</t>
  </si>
  <si>
    <t>2012-04-17</t>
  </si>
  <si>
    <t>2012-04-18</t>
  </si>
  <si>
    <t>2012-04-19</t>
  </si>
  <si>
    <t>2012-04-20</t>
  </si>
  <si>
    <t>2012-04-23</t>
  </si>
  <si>
    <t>2012-04-24</t>
  </si>
  <si>
    <t>2012-04-25</t>
  </si>
  <si>
    <t>2012-04-26</t>
  </si>
  <si>
    <t>2012-04-27</t>
  </si>
  <si>
    <t>2012-04-30</t>
  </si>
  <si>
    <t>2012-05-02</t>
  </si>
  <si>
    <t>2012-05-03</t>
  </si>
  <si>
    <t>2012-05-04</t>
  </si>
  <si>
    <t>2012-05-07</t>
  </si>
  <si>
    <t>2012-05-08</t>
  </si>
  <si>
    <t>2012-05-09</t>
  </si>
  <si>
    <t>2012-05-10</t>
  </si>
  <si>
    <t>2012-05-11</t>
  </si>
  <si>
    <t>2012-05-14</t>
  </si>
  <si>
    <t>2012-05-15</t>
  </si>
  <si>
    <t>2012-05-16</t>
  </si>
  <si>
    <t>2012-05-21</t>
  </si>
  <si>
    <t>2012-05-22</t>
  </si>
  <si>
    <t>2012-05-23</t>
  </si>
  <si>
    <t>2012-05-24</t>
  </si>
  <si>
    <t>2012-05-25</t>
  </si>
  <si>
    <t>2012-05-29</t>
  </si>
  <si>
    <t>2012-05-30</t>
  </si>
  <si>
    <t>2012-05-31</t>
  </si>
  <si>
    <t>2012-06-01</t>
  </si>
  <si>
    <t>2012-06-04</t>
  </si>
  <si>
    <t>2012-06-05</t>
  </si>
  <si>
    <t>2012-06-06</t>
  </si>
  <si>
    <t>2012-06-07</t>
  </si>
  <si>
    <t>2012-06-08</t>
  </si>
  <si>
    <t>2012-06-11</t>
  </si>
  <si>
    <t>2012-06-12</t>
  </si>
  <si>
    <t>2012-06-13</t>
  </si>
  <si>
    <t>2012-06-14</t>
  </si>
  <si>
    <t>2012-06-15</t>
  </si>
  <si>
    <t>2012-06-18</t>
  </si>
  <si>
    <t>2012-06-19</t>
  </si>
  <si>
    <t>2012-06-20</t>
  </si>
  <si>
    <t>2012-06-21</t>
  </si>
  <si>
    <t>2012-06-22</t>
  </si>
  <si>
    <t>2012-06-25</t>
  </si>
  <si>
    <t>2012-06-26</t>
  </si>
  <si>
    <t>2012-06-27</t>
  </si>
  <si>
    <t>2012-06-28</t>
  </si>
  <si>
    <t>2012-06-29</t>
  </si>
  <si>
    <t>2012-07-02</t>
  </si>
  <si>
    <t>2012-07-03</t>
  </si>
  <si>
    <t>2012-07-04</t>
  </si>
  <si>
    <t>2012-07-05</t>
  </si>
  <si>
    <t>2012-07-06</t>
  </si>
  <si>
    <t>2012-07-09</t>
  </si>
  <si>
    <t>2012-07-10</t>
  </si>
  <si>
    <t>2012-07-11</t>
  </si>
  <si>
    <t>2012-07-12</t>
  </si>
  <si>
    <t>2012-07-13</t>
  </si>
  <si>
    <t>2012-07-16</t>
  </si>
  <si>
    <t>2012-07-17</t>
  </si>
  <si>
    <t>2012-07-18</t>
  </si>
  <si>
    <t>2012-07-19</t>
  </si>
  <si>
    <t>2012-07-20</t>
  </si>
  <si>
    <t>2012-07-23</t>
  </si>
  <si>
    <t>2012-07-24</t>
  </si>
  <si>
    <t>2012-07-25</t>
  </si>
  <si>
    <t>2012-07-26</t>
  </si>
  <si>
    <t>2012-07-27</t>
  </si>
  <si>
    <t>2012-07-30</t>
  </si>
  <si>
    <t>2012-07-31</t>
  </si>
  <si>
    <t>2012-08-01</t>
  </si>
  <si>
    <t>2012-08-02</t>
  </si>
  <si>
    <t>2012-08-03</t>
  </si>
  <si>
    <t>2012-08-06</t>
  </si>
  <si>
    <t>2012-08-07</t>
  </si>
  <si>
    <t>2012-08-08</t>
  </si>
  <si>
    <t>2012-08-09</t>
  </si>
  <si>
    <t>2012-08-10</t>
  </si>
  <si>
    <t>2012-08-13</t>
  </si>
  <si>
    <t>2012-08-14</t>
  </si>
  <si>
    <t>2012-08-16</t>
  </si>
  <si>
    <t>2012-08-17</t>
  </si>
  <si>
    <t>2012-08-20</t>
  </si>
  <si>
    <t>2012-08-21</t>
  </si>
  <si>
    <t>2012-08-22</t>
  </si>
  <si>
    <t>2012-08-23</t>
  </si>
  <si>
    <t>2012-08-24</t>
  </si>
  <si>
    <t>2012-08-27</t>
  </si>
  <si>
    <t>2012-08-28</t>
  </si>
  <si>
    <t>2012-08-29</t>
  </si>
  <si>
    <t>2012-08-30</t>
  </si>
  <si>
    <t>2012-08-31</t>
  </si>
  <si>
    <t>2012-09-03</t>
  </si>
  <si>
    <t>2012-09-04</t>
  </si>
  <si>
    <t>2012-09-05</t>
  </si>
  <si>
    <t>2012-09-06</t>
  </si>
  <si>
    <t>2012-09-07</t>
  </si>
  <si>
    <t>2012-09-10</t>
  </si>
  <si>
    <t>2012-09-11</t>
  </si>
  <si>
    <t>2012-09-12</t>
  </si>
  <si>
    <t>2012-09-13</t>
  </si>
  <si>
    <t>2012-09-14</t>
  </si>
  <si>
    <t>2012-09-17</t>
  </si>
  <si>
    <t>2012-09-18</t>
  </si>
  <si>
    <t>2012-09-19</t>
  </si>
  <si>
    <t>2012-09-20</t>
  </si>
  <si>
    <t>2012-09-21</t>
  </si>
  <si>
    <t>2012-09-24</t>
  </si>
  <si>
    <t>2012-09-25</t>
  </si>
  <si>
    <t>2012-09-26</t>
  </si>
  <si>
    <t>2012-09-27</t>
  </si>
  <si>
    <t>2012-09-28</t>
  </si>
  <si>
    <t>2012-10-01</t>
  </si>
  <si>
    <t>2012-10-02</t>
  </si>
  <si>
    <t>2012-10-03</t>
  </si>
  <si>
    <t>2012-10-04</t>
  </si>
  <si>
    <t>2012-10-05</t>
  </si>
  <si>
    <t>2012-10-08</t>
  </si>
  <si>
    <t>2012-10-09</t>
  </si>
  <si>
    <t>2012-10-10</t>
  </si>
  <si>
    <t>2012-10-11</t>
  </si>
  <si>
    <t>2012-10-12</t>
  </si>
  <si>
    <t>2012-10-15</t>
  </si>
  <si>
    <t>2012-10-16</t>
  </si>
  <si>
    <t>2012-10-17</t>
  </si>
  <si>
    <t>2012-10-18</t>
  </si>
  <si>
    <t>2012-10-19</t>
  </si>
  <si>
    <t>2012-10-22</t>
  </si>
  <si>
    <t>2012-10-23</t>
  </si>
  <si>
    <t>2012-10-24</t>
  </si>
  <si>
    <t>2012-10-25</t>
  </si>
  <si>
    <t>2012-10-26</t>
  </si>
  <si>
    <t>2012-10-29</t>
  </si>
  <si>
    <t>2012-10-30</t>
  </si>
  <si>
    <t>2012-10-31</t>
  </si>
  <si>
    <t>2012-11-02</t>
  </si>
  <si>
    <t>2012-11-05</t>
  </si>
  <si>
    <t>2012-11-06</t>
  </si>
  <si>
    <t>2012-11-07</t>
  </si>
  <si>
    <t>2012-11-08</t>
  </si>
  <si>
    <t>2012-11-09</t>
  </si>
  <si>
    <t>2012-11-12</t>
  </si>
  <si>
    <t>2012-11-13</t>
  </si>
  <si>
    <t>2012-11-14</t>
  </si>
  <si>
    <t>2012-11-15</t>
  </si>
  <si>
    <t>2012-11-16</t>
  </si>
  <si>
    <t>2012-11-19</t>
  </si>
  <si>
    <t>2012-11-20</t>
  </si>
  <si>
    <t>2012-11-21</t>
  </si>
  <si>
    <t>2012-11-22</t>
  </si>
  <si>
    <t>2012-11-23</t>
  </si>
  <si>
    <t>2012-11-26</t>
  </si>
  <si>
    <t>2012-11-27</t>
  </si>
  <si>
    <t>2012-11-28</t>
  </si>
  <si>
    <t>2012-11-29</t>
  </si>
  <si>
    <t>2012-11-30</t>
  </si>
  <si>
    <t>2012-12-03</t>
  </si>
  <si>
    <t>2012-12-04</t>
  </si>
  <si>
    <t>2012-12-05</t>
  </si>
  <si>
    <t>2012-12-06</t>
  </si>
  <si>
    <t>2012-12-07</t>
  </si>
  <si>
    <t>2012-12-10</t>
  </si>
  <si>
    <t>2012-12-11</t>
  </si>
  <si>
    <t>2012-12-12</t>
  </si>
  <si>
    <t>2012-12-13</t>
  </si>
  <si>
    <t>2012-12-14</t>
  </si>
  <si>
    <t>2012-12-17</t>
  </si>
  <si>
    <t>2012-12-18</t>
  </si>
  <si>
    <t>2012-12-19</t>
  </si>
  <si>
    <t>2012-12-20</t>
  </si>
  <si>
    <t>2012-12-21</t>
  </si>
  <si>
    <t>2012-12-24</t>
  </si>
  <si>
    <t>2012-12-27</t>
  </si>
  <si>
    <t>2012-12-28</t>
  </si>
  <si>
    <t>2012-12-31</t>
  </si>
  <si>
    <t>2013-01-02</t>
  </si>
  <si>
    <t>2013-01-03</t>
  </si>
  <si>
    <t>2013-01-04</t>
  </si>
  <si>
    <t>2013-01-07</t>
  </si>
  <si>
    <t>2013-01-08</t>
  </si>
  <si>
    <t>2013-01-09</t>
  </si>
  <si>
    <t>2013-01-10</t>
  </si>
  <si>
    <t>2013-01-11</t>
  </si>
  <si>
    <t>2013-01-14</t>
  </si>
  <si>
    <t>2013-01-15</t>
  </si>
  <si>
    <t>2013-01-16</t>
  </si>
  <si>
    <t>2013-01-17</t>
  </si>
  <si>
    <t>2013-01-18</t>
  </si>
  <si>
    <t>2013-01-21</t>
  </si>
  <si>
    <t>2013-01-22</t>
  </si>
  <si>
    <t>2013-01-23</t>
  </si>
  <si>
    <t>2013-01-24</t>
  </si>
  <si>
    <t>2013-01-25</t>
  </si>
  <si>
    <t>2013-01-28</t>
  </si>
  <si>
    <t>2013-01-29</t>
  </si>
  <si>
    <t>2013-01-30</t>
  </si>
  <si>
    <t>2013-01-31</t>
  </si>
  <si>
    <t>2013-02-01</t>
  </si>
  <si>
    <t>2013-02-04</t>
  </si>
  <si>
    <t>2013-02-05</t>
  </si>
  <si>
    <t>2013-02-06</t>
  </si>
  <si>
    <t>2013-02-07</t>
  </si>
  <si>
    <t>2013-02-08</t>
  </si>
  <si>
    <t>2013-02-11</t>
  </si>
  <si>
    <t>2013-02-12</t>
  </si>
  <si>
    <t>2013-02-13</t>
  </si>
  <si>
    <t>2013-02-14</t>
  </si>
  <si>
    <t>2013-02-15</t>
  </si>
  <si>
    <t>2013-02-18</t>
  </si>
  <si>
    <t>2013-02-19</t>
  </si>
  <si>
    <t>2013-02-20</t>
  </si>
  <si>
    <t>2013-02-21</t>
  </si>
  <si>
    <t>2013-02-22</t>
  </si>
  <si>
    <t>2013-02-25</t>
  </si>
  <si>
    <t>2013-02-26</t>
  </si>
  <si>
    <t>2013-02-27</t>
  </si>
  <si>
    <t>2013-02-28</t>
  </si>
  <si>
    <t>2013-03-01</t>
  </si>
  <si>
    <t>2013-03-04</t>
  </si>
  <si>
    <t>2013-03-05</t>
  </si>
  <si>
    <t>2013-03-06</t>
  </si>
  <si>
    <t>2013-03-07</t>
  </si>
  <si>
    <t>2013-03-08</t>
  </si>
  <si>
    <t>2013-03-11</t>
  </si>
  <si>
    <t>2013-03-12</t>
  </si>
  <si>
    <t>2013-03-13</t>
  </si>
  <si>
    <t>2013-03-14</t>
  </si>
  <si>
    <t>2013-03-15</t>
  </si>
  <si>
    <t>2013-03-18</t>
  </si>
  <si>
    <t>2013-03-19</t>
  </si>
  <si>
    <t>2013-03-20</t>
  </si>
  <si>
    <t>2013-03-21</t>
  </si>
  <si>
    <t>2013-03-22</t>
  </si>
  <si>
    <t>2013-03-25</t>
  </si>
  <si>
    <t>2013-03-26</t>
  </si>
  <si>
    <t>2013-03-27</t>
  </si>
  <si>
    <t>2013-03-28</t>
  </si>
  <si>
    <t>2013-04-02</t>
  </si>
  <si>
    <t>2013-04-03</t>
  </si>
  <si>
    <t>2013-04-04</t>
  </si>
  <si>
    <t>2013-04-05</t>
  </si>
  <si>
    <t>2013-04-08</t>
  </si>
  <si>
    <t>2013-04-09</t>
  </si>
  <si>
    <t>2013-04-10</t>
  </si>
  <si>
    <t>2013-04-11</t>
  </si>
  <si>
    <t>2013-04-12</t>
  </si>
  <si>
    <t>2013-04-15</t>
  </si>
  <si>
    <t>2013-04-16</t>
  </si>
  <si>
    <t>2013-04-17</t>
  </si>
  <si>
    <t>2013-04-18</t>
  </si>
  <si>
    <t>2013-04-19</t>
  </si>
  <si>
    <t>2013-04-22</t>
  </si>
  <si>
    <t>2013-04-23</t>
  </si>
  <si>
    <t>2013-04-24</t>
  </si>
  <si>
    <t>2013-04-25</t>
  </si>
  <si>
    <t>2013-04-26</t>
  </si>
  <si>
    <t>2013-04-29</t>
  </si>
  <si>
    <t>2013-04-30</t>
  </si>
  <si>
    <t>2013-05-02</t>
  </si>
  <si>
    <t>2013-05-03</t>
  </si>
  <si>
    <t>2013-05-06</t>
  </si>
  <si>
    <t>2013-05-07</t>
  </si>
  <si>
    <t>2013-05-08</t>
  </si>
  <si>
    <t>2013-05-13</t>
  </si>
  <si>
    <t>2013-05-14</t>
  </si>
  <si>
    <t>2013-05-15</t>
  </si>
  <si>
    <t>2013-05-16</t>
  </si>
  <si>
    <t>2013-05-17</t>
  </si>
  <si>
    <t>2013-05-21</t>
  </si>
  <si>
    <t>2013-05-22</t>
  </si>
  <si>
    <t>2013-05-23</t>
  </si>
  <si>
    <t>2013-05-24</t>
  </si>
  <si>
    <t>2013-05-27</t>
  </si>
  <si>
    <t>2013-05-28</t>
  </si>
  <si>
    <t>2013-05-29</t>
  </si>
  <si>
    <t>2013-05-30</t>
  </si>
  <si>
    <t>2013-05-31</t>
  </si>
  <si>
    <t>2013-06-03</t>
  </si>
  <si>
    <t>2013-06-04</t>
  </si>
  <si>
    <t>2013-06-05</t>
  </si>
  <si>
    <t>2013-06-06</t>
  </si>
  <si>
    <t>2013-06-07</t>
  </si>
  <si>
    <t>2013-06-10</t>
  </si>
  <si>
    <t>2013-06-11</t>
  </si>
  <si>
    <t>2013-06-12</t>
  </si>
  <si>
    <t>2013-06-13</t>
  </si>
  <si>
    <t>2013-06-14</t>
  </si>
  <si>
    <t>2013-06-17</t>
  </si>
  <si>
    <t>2013-06-18</t>
  </si>
  <si>
    <t>2013-06-19</t>
  </si>
  <si>
    <t>2013-06-20</t>
  </si>
  <si>
    <t>2013-06-21</t>
  </si>
  <si>
    <t>2013-06-24</t>
  </si>
  <si>
    <t>2013-06-25</t>
  </si>
  <si>
    <t>2013-06-26</t>
  </si>
  <si>
    <t>2013-06-27</t>
  </si>
  <si>
    <t>2013-06-28</t>
  </si>
  <si>
    <t>2013-07-01</t>
  </si>
  <si>
    <t>2013-07-02</t>
  </si>
  <si>
    <t>2013-07-03</t>
  </si>
  <si>
    <t>2013-07-04</t>
  </si>
  <si>
    <t>2013-07-05</t>
  </si>
  <si>
    <t>2013-07-08</t>
  </si>
  <si>
    <t>2013-07-09</t>
  </si>
  <si>
    <t>2013-07-10</t>
  </si>
  <si>
    <t>2013-07-11</t>
  </si>
  <si>
    <t>2013-07-12</t>
  </si>
  <si>
    <t>2013-07-15</t>
  </si>
  <si>
    <t>2013-07-16</t>
  </si>
  <si>
    <t>2013-07-17</t>
  </si>
  <si>
    <t>2013-07-18</t>
  </si>
  <si>
    <t>2013-07-19</t>
  </si>
  <si>
    <t>2013-07-22</t>
  </si>
  <si>
    <t>2013-07-23</t>
  </si>
  <si>
    <t>2013-07-24</t>
  </si>
  <si>
    <t>2013-07-25</t>
  </si>
  <si>
    <t>2013-07-26</t>
  </si>
  <si>
    <t>2013-07-29</t>
  </si>
  <si>
    <t>2013-07-30</t>
  </si>
  <si>
    <t>2013-07-31</t>
  </si>
  <si>
    <t>2013-08-01</t>
  </si>
  <si>
    <t>2013-08-02</t>
  </si>
  <si>
    <t>2013-08-05</t>
  </si>
  <si>
    <t>2013-08-06</t>
  </si>
  <si>
    <t>2013-08-07</t>
  </si>
  <si>
    <t>2013-08-08</t>
  </si>
  <si>
    <t>2013-08-09</t>
  </si>
  <si>
    <t>2013-08-12</t>
  </si>
  <si>
    <t>2013-08-13</t>
  </si>
  <si>
    <t>2013-08-14</t>
  </si>
  <si>
    <t>2013-08-16</t>
  </si>
  <si>
    <t>2013-08-19</t>
  </si>
  <si>
    <t>2013-08-20</t>
  </si>
  <si>
    <t>2013-08-21</t>
  </si>
  <si>
    <t>2013-08-22</t>
  </si>
  <si>
    <t>2013-08-23</t>
  </si>
  <si>
    <t>2013-08-26</t>
  </si>
  <si>
    <t>2013-08-27</t>
  </si>
  <si>
    <t>2013-08-28</t>
  </si>
  <si>
    <t>2013-08-29</t>
  </si>
  <si>
    <t>2013-08-30</t>
  </si>
  <si>
    <t>2013-09-02</t>
  </si>
  <si>
    <t>2013-09-03</t>
  </si>
  <si>
    <t>2013-09-04</t>
  </si>
  <si>
    <t>2013-09-05</t>
  </si>
  <si>
    <t>2013-09-06</t>
  </si>
  <si>
    <t>2013-09-09</t>
  </si>
  <si>
    <t>2013-09-10</t>
  </si>
  <si>
    <t>2013-09-11</t>
  </si>
  <si>
    <t>2013-09-12</t>
  </si>
  <si>
    <t>2013-09-13</t>
  </si>
  <si>
    <t>2013-09-16</t>
  </si>
  <si>
    <t>2013-09-17</t>
  </si>
  <si>
    <t>2013-09-18</t>
  </si>
  <si>
    <t>2013-09-19</t>
  </si>
  <si>
    <t>2013-09-20</t>
  </si>
  <si>
    <t>2013-09-23</t>
  </si>
  <si>
    <t>2013-09-24</t>
  </si>
  <si>
    <t>2013-09-25</t>
  </si>
  <si>
    <t>2013-09-26</t>
  </si>
  <si>
    <t>2013-09-27</t>
  </si>
  <si>
    <t>2013-09-30</t>
  </si>
  <si>
    <t>2013-10-01</t>
  </si>
  <si>
    <t>2013-10-02</t>
  </si>
  <si>
    <t>2013-10-03</t>
  </si>
  <si>
    <t>2013-10-04</t>
  </si>
  <si>
    <t>2013-10-07</t>
  </si>
  <si>
    <t>2013-10-08</t>
  </si>
  <si>
    <t>2013-10-09</t>
  </si>
  <si>
    <t>2013-10-10</t>
  </si>
  <si>
    <t>2013-10-11</t>
  </si>
  <si>
    <t>2013-10-14</t>
  </si>
  <si>
    <t>2013-10-15</t>
  </si>
  <si>
    <t>2013-10-16</t>
  </si>
  <si>
    <t>2013-10-17</t>
  </si>
  <si>
    <t>2013-10-18</t>
  </si>
  <si>
    <t>2013-10-21</t>
  </si>
  <si>
    <t>2013-10-22</t>
  </si>
  <si>
    <t>2013-10-23</t>
  </si>
  <si>
    <t>2013-10-24</t>
  </si>
  <si>
    <t>2013-10-25</t>
  </si>
  <si>
    <t>2013-10-28</t>
  </si>
  <si>
    <t>2013-10-29</t>
  </si>
  <si>
    <t>2013-10-30</t>
  </si>
  <si>
    <t>2013-10-31</t>
  </si>
  <si>
    <t>2013-11-04</t>
  </si>
  <si>
    <t>2013-11-05</t>
  </si>
  <si>
    <t>2013-11-06</t>
  </si>
  <si>
    <t>2013-11-07</t>
  </si>
  <si>
    <t>2013-11-08</t>
  </si>
  <si>
    <t>2013-11-12</t>
  </si>
  <si>
    <t>2013-11-13</t>
  </si>
  <si>
    <t>2013-11-14</t>
  </si>
  <si>
    <t>2013-11-15</t>
  </si>
  <si>
    <t>2013-11-18</t>
  </si>
  <si>
    <t>2013-11-19</t>
  </si>
  <si>
    <t>2013-11-20</t>
  </si>
  <si>
    <t>2013-11-21</t>
  </si>
  <si>
    <t>2013-11-22</t>
  </si>
  <si>
    <t>2013-11-25</t>
  </si>
  <si>
    <t>2013-11-26</t>
  </si>
  <si>
    <t>2013-11-27</t>
  </si>
  <si>
    <t>2013-11-28</t>
  </si>
  <si>
    <t>2013-11-29</t>
  </si>
  <si>
    <t>2013-12-02</t>
  </si>
  <si>
    <t>2013-12-03</t>
  </si>
  <si>
    <t>2013-12-04</t>
  </si>
  <si>
    <t>2013-12-05</t>
  </si>
  <si>
    <t>2013-12-06</t>
  </si>
  <si>
    <t>2013-12-09</t>
  </si>
  <si>
    <t>2013-12-10</t>
  </si>
  <si>
    <t>2013-12-11</t>
  </si>
  <si>
    <t>2013-12-12</t>
  </si>
  <si>
    <t>2013-12-13</t>
  </si>
  <si>
    <t>2013-12-16</t>
  </si>
  <si>
    <t>2013-12-17</t>
  </si>
  <si>
    <t>2013-12-18</t>
  </si>
  <si>
    <t>2013-12-19</t>
  </si>
  <si>
    <t>2013-12-20</t>
  </si>
  <si>
    <t>2013-12-23</t>
  </si>
  <si>
    <t>2013-12-24</t>
  </si>
  <si>
    <t>2013-12-27</t>
  </si>
  <si>
    <t>2013-12-30</t>
  </si>
  <si>
    <t>2013-12-31</t>
  </si>
  <si>
    <t>2014-01-02</t>
  </si>
  <si>
    <t>2014-01-03</t>
  </si>
  <si>
    <t>2014-01-06</t>
  </si>
  <si>
    <t>2014-01-07</t>
  </si>
  <si>
    <t>2014-01-08</t>
  </si>
  <si>
    <t>2014-01-09</t>
  </si>
  <si>
    <t>2014-01-10</t>
  </si>
  <si>
    <t>2014-01-13</t>
  </si>
  <si>
    <t>2014-01-14</t>
  </si>
  <si>
    <t>2014-01-15</t>
  </si>
  <si>
    <t>2014-01-16</t>
  </si>
  <si>
    <t>2014-01-17</t>
  </si>
  <si>
    <t>2014-01-20</t>
  </si>
  <si>
    <t>2014-01-21</t>
  </si>
  <si>
    <t>2014-01-22</t>
  </si>
  <si>
    <t>2014-01-23</t>
  </si>
  <si>
    <t>2014-01-24</t>
  </si>
  <si>
    <t>2014-01-27</t>
  </si>
  <si>
    <t>2014-01-28</t>
  </si>
  <si>
    <t>2014-01-29</t>
  </si>
  <si>
    <t>2014-01-30</t>
  </si>
  <si>
    <t>2014-01-31</t>
  </si>
  <si>
    <t>2014-02-03</t>
  </si>
  <si>
    <t>2014-02-04</t>
  </si>
  <si>
    <t>2014-02-05</t>
  </si>
  <si>
    <t>2014-02-06</t>
  </si>
  <si>
    <t>2014-02-07</t>
  </si>
  <si>
    <t>2014-02-10</t>
  </si>
  <si>
    <t>2014-02-11</t>
  </si>
  <si>
    <t>2014-02-12</t>
  </si>
  <si>
    <t>2014-02-13</t>
  </si>
  <si>
    <t>2014-02-14</t>
  </si>
  <si>
    <t>2014-02-17</t>
  </si>
  <si>
    <t>2014-02-18</t>
  </si>
  <si>
    <t>2014-02-19</t>
  </si>
  <si>
    <t>2014-02-20</t>
  </si>
  <si>
    <t>2014-02-21</t>
  </si>
  <si>
    <t>2014-02-24</t>
  </si>
  <si>
    <t>2014-02-25</t>
  </si>
  <si>
    <t>2014-02-26</t>
  </si>
  <si>
    <t>2014-02-27</t>
  </si>
  <si>
    <t>2014-02-28</t>
  </si>
  <si>
    <t>2014-03-03</t>
  </si>
  <si>
    <t>2014-03-04</t>
  </si>
  <si>
    <t>2014-03-05</t>
  </si>
  <si>
    <t>2014-03-06</t>
  </si>
  <si>
    <t>2014-03-07</t>
  </si>
  <si>
    <t>2014-03-10</t>
  </si>
  <si>
    <t>2014-03-11</t>
  </si>
  <si>
    <t>2014-03-12</t>
  </si>
  <si>
    <t>2014-03-13</t>
  </si>
  <si>
    <t>2014-03-14</t>
  </si>
  <si>
    <t>2014-03-17</t>
  </si>
  <si>
    <t>2014-03-18</t>
  </si>
  <si>
    <t>2014-03-19</t>
  </si>
  <si>
    <t>2014-03-20</t>
  </si>
  <si>
    <t>2014-03-21</t>
  </si>
  <si>
    <t>2014-03-24</t>
  </si>
  <si>
    <t>2014-03-25</t>
  </si>
  <si>
    <t>2014-03-26</t>
  </si>
  <si>
    <t>2014-03-27</t>
  </si>
  <si>
    <t>2014-03-28</t>
  </si>
  <si>
    <t>2014-03-31</t>
  </si>
  <si>
    <t>2014-04-01</t>
  </si>
  <si>
    <t>2014-04-02</t>
  </si>
  <si>
    <t>2014-04-03</t>
  </si>
  <si>
    <t>2014-04-04</t>
  </si>
  <si>
    <t>2014-04-07</t>
  </si>
  <si>
    <t>2014-04-08</t>
  </si>
  <si>
    <t>2014-04-09</t>
  </si>
  <si>
    <t>2014-04-10</t>
  </si>
  <si>
    <t>2014-04-11</t>
  </si>
  <si>
    <t>2014-04-14</t>
  </si>
  <si>
    <t>2014-04-15</t>
  </si>
  <si>
    <t>2014-04-16</t>
  </si>
  <si>
    <t>2014-04-17</t>
  </si>
  <si>
    <t>2014-04-22</t>
  </si>
  <si>
    <t>2014-04-23</t>
  </si>
  <si>
    <t>2014-04-24</t>
  </si>
  <si>
    <t>2014-04-25</t>
  </si>
  <si>
    <t>2014-04-28</t>
  </si>
  <si>
    <t>2014-04-29</t>
  </si>
  <si>
    <t>2014-04-30</t>
  </si>
  <si>
    <t>2014-05-02</t>
  </si>
  <si>
    <t>2014-05-05</t>
  </si>
  <si>
    <t>2014-05-06</t>
  </si>
  <si>
    <t>2014-05-07</t>
  </si>
  <si>
    <t>2014-05-08</t>
  </si>
  <si>
    <t>2014-05-09</t>
  </si>
  <si>
    <t>2014-05-12</t>
  </si>
  <si>
    <t>2014-05-13</t>
  </si>
  <si>
    <t>2014-05-14</t>
  </si>
  <si>
    <t>2014-05-15</t>
  </si>
  <si>
    <t>2014-05-16</t>
  </si>
  <si>
    <t>2014-05-19</t>
  </si>
  <si>
    <t>2014-05-20</t>
  </si>
  <si>
    <t>2014-05-21</t>
  </si>
  <si>
    <t>2014-05-22</t>
  </si>
  <si>
    <t>2014-05-23</t>
  </si>
  <si>
    <t>2014-05-26</t>
  </si>
  <si>
    <t>2014-05-27</t>
  </si>
  <si>
    <t>2014-05-28</t>
  </si>
  <si>
    <t>2014-06-02</t>
  </si>
  <si>
    <t>2014-06-03</t>
  </si>
  <si>
    <t>2014-06-04</t>
  </si>
  <si>
    <t>2014-06-05</t>
  </si>
  <si>
    <t>2014-06-06</t>
  </si>
  <si>
    <t>2014-06-10</t>
  </si>
  <si>
    <t>2014-06-11</t>
  </si>
  <si>
    <t>2014-06-12</t>
  </si>
  <si>
    <t>2014-06-13</t>
  </si>
  <si>
    <t>2014-06-16</t>
  </si>
  <si>
    <t>2014-06-17</t>
  </si>
  <si>
    <t>2014-06-18</t>
  </si>
  <si>
    <t>2014-06-19</t>
  </si>
  <si>
    <t>2014-06-20</t>
  </si>
  <si>
    <t>2014-06-23</t>
  </si>
  <si>
    <t>2014-06-24</t>
  </si>
  <si>
    <t>2014-06-25</t>
  </si>
  <si>
    <t>2014-06-26</t>
  </si>
  <si>
    <t>2014-06-27</t>
  </si>
  <si>
    <t>2014-06-30</t>
  </si>
  <si>
    <t>2014-07-01</t>
  </si>
  <si>
    <t>2014-07-02</t>
  </si>
  <si>
    <t>2014-07-03</t>
  </si>
  <si>
    <t>2014-07-04</t>
  </si>
  <si>
    <t>2014-07-07</t>
  </si>
  <si>
    <t>2014-07-08</t>
  </si>
  <si>
    <t>2014-07-09</t>
  </si>
  <si>
    <t>2014-07-10</t>
  </si>
  <si>
    <t>2014-07-11</t>
  </si>
  <si>
    <t>2014-07-14</t>
  </si>
  <si>
    <t>2014-07-15</t>
  </si>
  <si>
    <t>2014-07-16</t>
  </si>
  <si>
    <t>2014-07-17</t>
  </si>
  <si>
    <t>2014-07-18</t>
  </si>
  <si>
    <t>2014-07-22</t>
  </si>
  <si>
    <t>2014-07-23</t>
  </si>
  <si>
    <t>2014-07-24</t>
  </si>
  <si>
    <t>2014-07-25</t>
  </si>
  <si>
    <t>2014-07-28</t>
  </si>
  <si>
    <t>2014-07-29</t>
  </si>
  <si>
    <t>2014-07-30</t>
  </si>
  <si>
    <t>2014-07-31</t>
  </si>
  <si>
    <t>2014-08-01</t>
  </si>
  <si>
    <t>2014-08-04</t>
  </si>
  <si>
    <t>2014-08-05</t>
  </si>
  <si>
    <t>2014-08-06</t>
  </si>
  <si>
    <t>2014-08-07</t>
  </si>
  <si>
    <t>2014-08-08</t>
  </si>
  <si>
    <t>2014-08-11</t>
  </si>
  <si>
    <t>2014-08-12</t>
  </si>
  <si>
    <t>2014-08-13</t>
  </si>
  <si>
    <t>2014-08-14</t>
  </si>
  <si>
    <t>2014-08-18</t>
  </si>
  <si>
    <t>2014-08-19</t>
  </si>
  <si>
    <t>2014-08-20</t>
  </si>
  <si>
    <t>2014-08-21</t>
  </si>
  <si>
    <t>2014-08-22</t>
  </si>
  <si>
    <t>2014-08-25</t>
  </si>
  <si>
    <t>2014-08-26</t>
  </si>
  <si>
    <t>2014-08-27</t>
  </si>
  <si>
    <t>2014-08-28</t>
  </si>
  <si>
    <t>2014-08-29</t>
  </si>
  <si>
    <t>2014-09-01</t>
  </si>
  <si>
    <t>2014-09-02</t>
  </si>
  <si>
    <t>2014-09-03</t>
  </si>
  <si>
    <t>2014-09-04</t>
  </si>
  <si>
    <t>2014-09-05</t>
  </si>
  <si>
    <t>2014-09-08</t>
  </si>
  <si>
    <t>2014-09-09</t>
  </si>
  <si>
    <t>2014-09-10</t>
  </si>
  <si>
    <t>2014-09-11</t>
  </si>
  <si>
    <t>2014-09-12</t>
  </si>
  <si>
    <t>2014-09-15</t>
  </si>
  <si>
    <t>2014-09-16</t>
  </si>
  <si>
    <t>2014-09-17</t>
  </si>
  <si>
    <t>2014-09-18</t>
  </si>
  <si>
    <t>2014-09-19</t>
  </si>
  <si>
    <t>2014-09-22</t>
  </si>
  <si>
    <t>2014-09-23</t>
  </si>
  <si>
    <t>2014-09-24</t>
  </si>
  <si>
    <t>2014-09-25</t>
  </si>
  <si>
    <t>2014-09-26</t>
  </si>
  <si>
    <t>2014-09-29</t>
  </si>
  <si>
    <t>2014-09-30</t>
  </si>
  <si>
    <t>2014-10-01</t>
  </si>
  <si>
    <t>2014-10-02</t>
  </si>
  <si>
    <t>2014-10-03</t>
  </si>
  <si>
    <t>2014-10-06</t>
  </si>
  <si>
    <t>2014-10-07</t>
  </si>
  <si>
    <t>2014-10-08</t>
  </si>
  <si>
    <t>2014-10-09</t>
  </si>
  <si>
    <t>2014-10-10</t>
  </si>
  <si>
    <t>2014-10-13</t>
  </si>
  <si>
    <t>2014-10-14</t>
  </si>
  <si>
    <t>2014-10-15</t>
  </si>
  <si>
    <t>2014-10-16</t>
  </si>
  <si>
    <t>2014-10-17</t>
  </si>
  <si>
    <t>2014-10-20</t>
  </si>
  <si>
    <t>2014-10-21</t>
  </si>
  <si>
    <t>2014-10-22</t>
  </si>
  <si>
    <t>2014-10-23</t>
  </si>
  <si>
    <t>2014-10-24</t>
  </si>
  <si>
    <t>2014-10-27</t>
  </si>
  <si>
    <t>2014-10-28</t>
  </si>
  <si>
    <t>2014-10-29</t>
  </si>
  <si>
    <t>2014-10-30</t>
  </si>
  <si>
    <t>2014-10-31</t>
  </si>
  <si>
    <t>2014-11-03</t>
  </si>
  <si>
    <t>2014-11-04</t>
  </si>
  <si>
    <t>2014-11-05</t>
  </si>
  <si>
    <t>2014-11-06</t>
  </si>
  <si>
    <t>2014-11-07</t>
  </si>
  <si>
    <t>2014-11-10</t>
  </si>
  <si>
    <t>2014-11-12</t>
  </si>
  <si>
    <t>2014-11-13</t>
  </si>
  <si>
    <t>2014-11-14</t>
  </si>
  <si>
    <t>2014-11-17</t>
  </si>
  <si>
    <t>2014-11-18</t>
  </si>
  <si>
    <t>2014-11-19</t>
  </si>
  <si>
    <t>2014-11-20</t>
  </si>
  <si>
    <t>2014-11-21</t>
  </si>
  <si>
    <t>2014-11-24</t>
  </si>
  <si>
    <t>2014-11-25</t>
  </si>
  <si>
    <t>2014-11-26</t>
  </si>
  <si>
    <t>2014-11-27</t>
  </si>
  <si>
    <t>2014-11-28</t>
  </si>
  <si>
    <t>2014-12-01</t>
  </si>
  <si>
    <t>2014-12-02</t>
  </si>
  <si>
    <t>2014-12-03</t>
  </si>
  <si>
    <t>2014-12-04</t>
  </si>
  <si>
    <t>2014-12-05</t>
  </si>
  <si>
    <t>2014-12-08</t>
  </si>
  <si>
    <t>2014-12-09</t>
  </si>
  <si>
    <t>2014-12-10</t>
  </si>
  <si>
    <t>2014-12-11</t>
  </si>
  <si>
    <t>2014-12-12</t>
  </si>
  <si>
    <t>2014-12-15</t>
  </si>
  <si>
    <t>2014-12-16</t>
  </si>
  <si>
    <t>2014-12-17</t>
  </si>
  <si>
    <t>2014-12-18</t>
  </si>
  <si>
    <t>2014-12-19</t>
  </si>
  <si>
    <t>2014-12-22</t>
  </si>
  <si>
    <t>2014-12-23</t>
  </si>
  <si>
    <t>2014-12-24</t>
  </si>
  <si>
    <t>2014-12-29</t>
  </si>
  <si>
    <t>2014-12-30</t>
  </si>
  <si>
    <t>2014-12-31</t>
  </si>
  <si>
    <t>2015-01-02</t>
  </si>
  <si>
    <t>2015-01-05</t>
  </si>
  <si>
    <t>2015-01-06</t>
  </si>
  <si>
    <t>2015-01-07</t>
  </si>
  <si>
    <t>2015-01-08</t>
  </si>
  <si>
    <t>2015-01-09</t>
  </si>
  <si>
    <t>2015-01-12</t>
  </si>
  <si>
    <t>2015-01-13</t>
  </si>
  <si>
    <t>2015-01-14</t>
  </si>
  <si>
    <t>2015-01-15</t>
  </si>
  <si>
    <t>2015-01-16</t>
  </si>
  <si>
    <t>2015-01-19</t>
  </si>
  <si>
    <t>2015-01-20</t>
  </si>
  <si>
    <t>2015-01-21</t>
  </si>
  <si>
    <t>2015-01-22</t>
  </si>
  <si>
    <t>2015-01-23</t>
  </si>
  <si>
    <t>2015-01-26</t>
  </si>
  <si>
    <t>2015-01-27</t>
  </si>
  <si>
    <t>2015-01-28</t>
  </si>
  <si>
    <t>2015-01-29</t>
  </si>
  <si>
    <t>2015-01-30</t>
  </si>
  <si>
    <t>2015-02-02</t>
  </si>
  <si>
    <t>2015-02-03</t>
  </si>
  <si>
    <t>2015-02-04</t>
  </si>
  <si>
    <t>2015-02-05</t>
  </si>
  <si>
    <t>2015-02-06</t>
  </si>
  <si>
    <t>2015-02-09</t>
  </si>
  <si>
    <t>2015-02-10</t>
  </si>
  <si>
    <t>2015-02-11</t>
  </si>
  <si>
    <t>2015-02-12</t>
  </si>
  <si>
    <t>2015-02-13</t>
  </si>
  <si>
    <t>2015-02-16</t>
  </si>
  <si>
    <t>2015-02-17</t>
  </si>
  <si>
    <t>2015-02-18</t>
  </si>
  <si>
    <t>2015-02-19</t>
  </si>
  <si>
    <t>2015-02-20</t>
  </si>
  <si>
    <t>2015-02-23</t>
  </si>
  <si>
    <t>2015-02-24</t>
  </si>
  <si>
    <t>2015-02-25</t>
  </si>
  <si>
    <t>2015-02-26</t>
  </si>
  <si>
    <t>2015-02-27</t>
  </si>
  <si>
    <t>2015-03-02</t>
  </si>
  <si>
    <t>2015-03-03</t>
  </si>
  <si>
    <t>2015-03-04</t>
  </si>
  <si>
    <t>2015-03-05</t>
  </si>
  <si>
    <t>2015-03-06</t>
  </si>
  <si>
    <t>2015-03-09</t>
  </si>
  <si>
    <t>2015-03-10</t>
  </si>
  <si>
    <t>2015-03-11</t>
  </si>
  <si>
    <t>2015-03-12</t>
  </si>
  <si>
    <t>2015-03-13</t>
  </si>
  <si>
    <t>2015-03-16</t>
  </si>
  <si>
    <t>2015-03-17</t>
  </si>
  <si>
    <t>2015-03-18</t>
  </si>
  <si>
    <t>2015-03-19</t>
  </si>
  <si>
    <t>2015-03-20</t>
  </si>
  <si>
    <t>2015-03-23</t>
  </si>
  <si>
    <t>2015-03-24</t>
  </si>
  <si>
    <t>2015-03-25</t>
  </si>
  <si>
    <t>2015-03-26</t>
  </si>
  <si>
    <t>2015-03-27</t>
  </si>
  <si>
    <t>2015-03-30</t>
  </si>
  <si>
    <t>2015-03-31</t>
  </si>
  <si>
    <t>2015-04-01</t>
  </si>
  <si>
    <t>2015-04-02</t>
  </si>
  <si>
    <t>2015-04-07</t>
  </si>
  <si>
    <t>2015-04-08</t>
  </si>
  <si>
    <t>2015-04-09</t>
  </si>
  <si>
    <t>2015-04-10</t>
  </si>
  <si>
    <t>2015-04-13</t>
  </si>
  <si>
    <t>2015-04-14</t>
  </si>
  <si>
    <t>2015-04-15</t>
  </si>
  <si>
    <t>2015-04-16</t>
  </si>
  <si>
    <t>2015-04-17</t>
  </si>
  <si>
    <t>2015-04-20</t>
  </si>
  <si>
    <t>2015-04-21</t>
  </si>
  <si>
    <t>2015-04-22</t>
  </si>
  <si>
    <t>2015-04-23</t>
  </si>
  <si>
    <t>2015-04-24</t>
  </si>
  <si>
    <t>2015-04-27</t>
  </si>
  <si>
    <t>2015-04-28</t>
  </si>
  <si>
    <t>2015-04-29</t>
  </si>
  <si>
    <t>2015-04-30</t>
  </si>
  <si>
    <t>2015-05-04</t>
  </si>
  <si>
    <t>2015-05-05</t>
  </si>
  <si>
    <t>2015-05-06</t>
  </si>
  <si>
    <t>2015-05-07</t>
  </si>
  <si>
    <t>2015-05-08</t>
  </si>
  <si>
    <t>2015-05-11</t>
  </si>
  <si>
    <t>2015-05-12</t>
  </si>
  <si>
    <t>2015-05-13</t>
  </si>
  <si>
    <t>2015-05-18</t>
  </si>
  <si>
    <t>2015-05-19</t>
  </si>
  <si>
    <t>2015-05-20</t>
  </si>
  <si>
    <t>2015-05-21</t>
  </si>
  <si>
    <t>2015-05-22</t>
  </si>
  <si>
    <t>2015-05-26</t>
  </si>
  <si>
    <t>2015-05-27</t>
  </si>
  <si>
    <t>2015-05-28</t>
  </si>
  <si>
    <t>2015-05-29</t>
  </si>
  <si>
    <t>2015-06-01</t>
  </si>
  <si>
    <t>2015-06-02</t>
  </si>
  <si>
    <t>2015-06-03</t>
  </si>
  <si>
    <t>2015-06-04</t>
  </si>
  <si>
    <t>2015-06-05</t>
  </si>
  <si>
    <t>2015-06-08</t>
  </si>
  <si>
    <t>2015-06-09</t>
  </si>
  <si>
    <t>2015-06-10</t>
  </si>
  <si>
    <t>2015-06-11</t>
  </si>
  <si>
    <t>2015-06-12</t>
  </si>
  <si>
    <t>2015-06-15</t>
  </si>
  <si>
    <t>2015-06-16</t>
  </si>
  <si>
    <t>2015-06-17</t>
  </si>
  <si>
    <t>2015-06-18</t>
  </si>
  <si>
    <t>2015-06-19</t>
  </si>
  <si>
    <t>2015-06-22</t>
  </si>
  <si>
    <t>2015-06-23</t>
  </si>
  <si>
    <t>2015-06-24</t>
  </si>
  <si>
    <t>2015-06-25</t>
  </si>
  <si>
    <t>2015-06-26</t>
  </si>
  <si>
    <t>2015-06-29</t>
  </si>
  <si>
    <t>2015-06-30</t>
  </si>
  <si>
    <t>2015-07-01</t>
  </si>
  <si>
    <t>2015-07-02</t>
  </si>
  <si>
    <t>2015-07-03</t>
  </si>
  <si>
    <t>2015-07-06</t>
  </si>
  <si>
    <t>2015-07-07</t>
  </si>
  <si>
    <t>2015-07-08</t>
  </si>
  <si>
    <t>2015-07-09</t>
  </si>
  <si>
    <t>2015-07-10</t>
  </si>
  <si>
    <t>2015-07-13</t>
  </si>
  <si>
    <t>2015-07-14</t>
  </si>
  <si>
    <t>2015-07-15</t>
  </si>
  <si>
    <t>2015-07-16</t>
  </si>
  <si>
    <t>2015-07-17</t>
  </si>
  <si>
    <t>2015-07-20</t>
  </si>
  <si>
    <t>2015-07-22</t>
  </si>
  <si>
    <t>2015-07-23</t>
  </si>
  <si>
    <t>2015-07-24</t>
  </si>
  <si>
    <t>2015-07-27</t>
  </si>
  <si>
    <t>2015-07-28</t>
  </si>
  <si>
    <t>2015-07-29</t>
  </si>
  <si>
    <t>2015-07-30</t>
  </si>
  <si>
    <t>2015-07-31</t>
  </si>
  <si>
    <t>2015-08-03</t>
  </si>
  <si>
    <t>2015-08-04</t>
  </si>
  <si>
    <t>2015-08-05</t>
  </si>
  <si>
    <t>2015-08-06</t>
  </si>
  <si>
    <t>2015-08-07</t>
  </si>
  <si>
    <t>2015-08-10</t>
  </si>
  <si>
    <t>2015-08-11</t>
  </si>
  <si>
    <t>2015-08-12</t>
  </si>
  <si>
    <t>2015-08-13</t>
  </si>
  <si>
    <t>2015-08-14</t>
  </si>
  <si>
    <t>2015-08-17</t>
  </si>
  <si>
    <t>2015-08-18</t>
  </si>
  <si>
    <t>2015-08-19</t>
  </si>
  <si>
    <t>2015-08-20</t>
  </si>
  <si>
    <t>2015-08-21</t>
  </si>
  <si>
    <t>2015-08-24</t>
  </si>
  <si>
    <t>2015-08-25</t>
  </si>
  <si>
    <t>2015-08-26</t>
  </si>
  <si>
    <t>2015-08-27</t>
  </si>
  <si>
    <t>2015-08-28</t>
  </si>
  <si>
    <t>2015-08-31</t>
  </si>
  <si>
    <t>2015-09-01</t>
  </si>
  <si>
    <t>2015-09-02</t>
  </si>
  <si>
    <t>2015-09-03</t>
  </si>
  <si>
    <t>2015-09-04</t>
  </si>
  <si>
    <t>2015-09-07</t>
  </si>
  <si>
    <t>2015-09-08</t>
  </si>
  <si>
    <t>2015-09-09</t>
  </si>
  <si>
    <t>2015-09-10</t>
  </si>
  <si>
    <t>2015-09-11</t>
  </si>
  <si>
    <t>2015-09-14</t>
  </si>
  <si>
    <t>2015-09-15</t>
  </si>
  <si>
    <t>2015-09-16</t>
  </si>
  <si>
    <t>2015-09-17</t>
  </si>
  <si>
    <t>2015-09-18</t>
  </si>
  <si>
    <t>2015-09-21</t>
  </si>
  <si>
    <t>2015-09-22</t>
  </si>
  <si>
    <t>2015-09-23</t>
  </si>
  <si>
    <t>2015-09-24</t>
  </si>
  <si>
    <t>2015-09-25</t>
  </si>
  <si>
    <t>2015-09-28</t>
  </si>
  <si>
    <t>2015-09-29</t>
  </si>
  <si>
    <t>2015-09-30</t>
  </si>
  <si>
    <t>2015-10-01</t>
  </si>
  <si>
    <t>2015-10-02</t>
  </si>
  <si>
    <t>2015-10-05</t>
  </si>
  <si>
    <t>2015-10-06</t>
  </si>
  <si>
    <t>2015-10-07</t>
  </si>
  <si>
    <t>2015-10-08</t>
  </si>
  <si>
    <t>2015-10-09</t>
  </si>
  <si>
    <t>2015-10-12</t>
  </si>
  <si>
    <t>2015-10-13</t>
  </si>
  <si>
    <t>2015-10-14</t>
  </si>
  <si>
    <t>2015-10-15</t>
  </si>
  <si>
    <t>2015-10-16</t>
  </si>
  <si>
    <t>2015-10-19</t>
  </si>
  <si>
    <t>2015-10-20</t>
  </si>
  <si>
    <t>2015-10-21</t>
  </si>
  <si>
    <t>2015-10-22</t>
  </si>
  <si>
    <t>2015-10-23</t>
  </si>
  <si>
    <t>2015-10-26</t>
  </si>
  <si>
    <t>2015-10-27</t>
  </si>
  <si>
    <t>2015-10-28</t>
  </si>
  <si>
    <t>2015-10-29</t>
  </si>
  <si>
    <t>2015-10-30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</si>
  <si>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</si>
  <si>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</si>
  <si>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</si>
  <si>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</si>
  <si>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</si>
  <si>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</si>
  <si>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</si>
  <si>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</si>
  <si>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</si>
  <si>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</si>
  <si>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</si>
  <si>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</si>
  <si>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</si>
  <si>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</si>
  <si>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</si>
  <si>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</si>
  <si>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</si>
  <si>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</si>
  <si>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</si>
  <si>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</si>
  <si>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</si>
  <si>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</si>
  <si>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</si>
  <si>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</si>
  <si>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</si>
  <si>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</si>
  <si>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</si>
  <si>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</si>
  <si>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</si>
  <si>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</si>
  <si>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</si>
  <si>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2015-12-16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</si>
  <si>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</si>
  <si>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</si>
  <si>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</si>
  <si>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</si>
  <si>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</si>
  <si>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</si>
  <si>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</si>
  <si>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</si>
  <si>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</si>
  <si>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</si>
  <si>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</si>
  <si>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</si>
  <si>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</si>
  <si>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</si>
  <si>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</si>
  <si>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</si>
  <si>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</si>
  <si>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</si>
  <si>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</si>
  <si>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</si>
  <si>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</si>
  <si>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</si>
  <si>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</si>
  <si>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</si>
  <si>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</si>
  <si>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</si>
  <si>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</si>
  <si>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</si>
  <si>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</si>
  <si>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</si>
  <si>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</si>
  <si>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</si>
  <si>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</si>
  <si>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</si>
  <si>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</si>
  <si>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</si>
  <si>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</si>
  <si>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</si>
  <si>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</si>
  <si>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</si>
  <si>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</si>
  <si>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</si>
  <si>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</si>
  <si>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</si>
  <si>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</si>
  <si>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</si>
  <si>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</si>
  <si>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</si>
  <si>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</si>
  <si>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</si>
  <si>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</si>
  <si>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</si>
  <si>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</si>
  <si>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</si>
  <si>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</si>
  <si>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</si>
  <si>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</si>
  <si>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</si>
  <si>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</si>
  <si>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</si>
  <si>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</si>
  <si>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</si>
  <si>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</si>
  <si>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</si>
  <si>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</si>
  <si>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2016-03-21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</si>
  <si>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</si>
  <si>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</si>
  <si>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</si>
  <si>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</si>
  <si>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</si>
  <si>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</si>
  <si>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</si>
  <si>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</si>
  <si>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</si>
  <si>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</si>
  <si>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</si>
  <si>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</si>
  <si>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</si>
  <si>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</si>
  <si>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</si>
  <si>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</si>
  <si>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</si>
  <si>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</si>
  <si>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</si>
  <si>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</si>
  <si>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</si>
  <si>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</si>
  <si>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</si>
  <si>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</si>
  <si>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2016-04-27</t>
  </si>
  <si>
    <t>2016-04-28</t>
  </si>
  <si>
    <t>2016-04-29</t>
  </si>
  <si>
    <t>2016-05-02</t>
  </si>
  <si>
    <t>2016-05-03</t>
  </si>
  <si>
    <t>2016-05-04</t>
  </si>
  <si>
    <t>2016-05-09</t>
  </si>
  <si>
    <t>2016-05-10</t>
  </si>
  <si>
    <t>2016-05-11</t>
  </si>
  <si>
    <t>2016-05-12</t>
  </si>
  <si>
    <t>2016-05-13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</si>
  <si>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</si>
  <si>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</si>
  <si>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</si>
  <si>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</si>
  <si>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</si>
  <si>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</si>
  <si>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</si>
  <si>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</si>
  <si>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</si>
  <si>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</si>
  <si>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</si>
  <si>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</si>
  <si>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</si>
  <si>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</si>
  <si>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</si>
  <si>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</si>
  <si>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</si>
  <si>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</si>
  <si>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</si>
  <si>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</si>
  <si>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</si>
  <si>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</si>
  <si>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2016-06-16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</si>
  <si>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</si>
  <si>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</si>
  <si>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</si>
  <si>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</si>
  <si>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</si>
  <si>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</si>
  <si>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</si>
  <si>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</si>
  <si>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</si>
  <si>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</si>
  <si>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</si>
  <si>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</si>
  <si>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</si>
  <si>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</si>
  <si>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</si>
  <si>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</si>
  <si>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</si>
  <si>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</si>
  <si>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</si>
  <si>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</si>
  <si>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</si>
  <si>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</si>
  <si>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</si>
  <si>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</si>
  <si>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</si>
  <si>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</si>
  <si>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</si>
  <si>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</si>
  <si>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</si>
  <si>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</si>
  <si>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</si>
  <si>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</si>
  <si>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2016-08-03</t>
  </si>
  <si>
    <t>2016-08-04</t>
  </si>
  <si>
    <t>2016-08-05</t>
  </si>
  <si>
    <t>2016-08-08</t>
  </si>
  <si>
    <t>2016-08-09</t>
  </si>
  <si>
    <t>2016-08-10</t>
  </si>
  <si>
    <t>2016-08-11</t>
  </si>
  <si>
    <t>2016-08-12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</si>
  <si>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</si>
  <si>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</si>
  <si>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</si>
  <si>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</si>
  <si>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</si>
  <si>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</si>
  <si>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</si>
  <si>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</si>
  <si>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</si>
  <si>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</si>
  <si>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</si>
  <si>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</si>
  <si>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</si>
  <si>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</si>
  <si>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</si>
  <si>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</si>
  <si>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</si>
  <si>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</si>
  <si>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</si>
  <si>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</si>
  <si>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</si>
  <si>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</si>
  <si>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</si>
  <si>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</si>
  <si>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</si>
  <si>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</si>
  <si>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</si>
  <si>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</si>
  <si>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</si>
  <si>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</si>
  <si>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</si>
  <si>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</si>
  <si>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</si>
  <si>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</si>
  <si>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</si>
  <si>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</si>
  <si>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</si>
  <si>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</si>
  <si>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</si>
  <si>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</si>
  <si>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</si>
  <si>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</si>
  <si>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</si>
  <si>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</si>
  <si>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</si>
  <si>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</si>
  <si>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</si>
  <si>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</si>
  <si>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</si>
  <si>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</si>
  <si>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</si>
  <si>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</si>
  <si>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</si>
  <si>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</si>
  <si>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</si>
  <si>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2016-11-02</t>
  </si>
  <si>
    <t>2016-11-03</t>
  </si>
  <si>
    <t>2016-11-04</t>
  </si>
  <si>
    <t>2016-11-07</t>
  </si>
  <si>
    <t>2016-11-08</t>
  </si>
  <si>
    <t>2016-11-09</t>
  </si>
  <si>
    <t>2016-11-10</t>
  </si>
  <si>
    <t>2016-11-14</t>
  </si>
  <si>
    <t>2016-11-15</t>
  </si>
  <si>
    <t>2016-11-16</t>
  </si>
  <si>
    <t>2016-11-17</t>
  </si>
  <si>
    <t>2016-11-18</t>
  </si>
  <si>
    <t>2016-11-21</t>
  </si>
  <si>
    <t>2016-11-22</t>
  </si>
  <si>
    <t>2016-11-23</t>
  </si>
  <si>
    <t>2016-11-24</t>
  </si>
  <si>
    <t>2016-11-25</t>
  </si>
  <si>
    <t>2016-11-28</t>
  </si>
  <si>
    <t>2016-11-29</t>
  </si>
  <si>
    <t>2016-11-30</t>
  </si>
  <si>
    <t>2016-12-01</t>
  </si>
  <si>
    <t>2016-12-02</t>
  </si>
  <si>
    <t>2016-12-05</t>
  </si>
  <si>
    <t>2016-12-06</t>
  </si>
  <si>
    <t>2016-12-07</t>
  </si>
  <si>
    <t>2016-12-08</t>
  </si>
  <si>
    <t>2016-12-09</t>
  </si>
  <si>
    <t>2016-12-12</t>
  </si>
  <si>
    <t>2016-12-13</t>
  </si>
  <si>
    <t>2016-12-14</t>
  </si>
  <si>
    <t>2016-12-15</t>
  </si>
  <si>
    <t>2016-12-16</t>
  </si>
  <si>
    <t>2016-12-19</t>
  </si>
  <si>
    <t>2016-12-20</t>
  </si>
  <si>
    <t>2016-12-21</t>
  </si>
  <si>
    <t>2016-12-22</t>
  </si>
  <si>
    <t>2016-12-23</t>
  </si>
  <si>
    <t>2016-12-27</t>
  </si>
  <si>
    <t>2016-12-28</t>
  </si>
  <si>
    <t>2016-12-29</t>
  </si>
  <si>
    <t>2016-12-30</t>
  </si>
  <si>
    <t>2017-01-02</t>
  </si>
  <si>
    <t>2017-01-03</t>
  </si>
  <si>
    <t>2017-01-04</t>
  </si>
  <si>
    <t>2017-01-05</t>
  </si>
  <si>
    <t>2017-01-06</t>
  </si>
  <si>
    <t>2017-01-09</t>
  </si>
  <si>
    <t>2017-01-10</t>
  </si>
  <si>
    <t>2017-01-11</t>
  </si>
  <si>
    <t>2017-01-12</t>
  </si>
  <si>
    <t>2017-01-13</t>
  </si>
  <si>
    <t>2017-01-16</t>
  </si>
  <si>
    <t>2017-01-17</t>
  </si>
  <si>
    <t>2017-01-18</t>
  </si>
  <si>
    <t>2017-01-19</t>
  </si>
  <si>
    <t>2017-01-20</t>
  </si>
  <si>
    <t>2017-01-23</t>
  </si>
  <si>
    <t>2017-01-24</t>
  </si>
  <si>
    <t>2017-01-25</t>
  </si>
  <si>
    <t>2017-01-26</t>
  </si>
  <si>
    <t>2017-01-27</t>
  </si>
  <si>
    <t>2017-01-30</t>
  </si>
  <si>
    <t>2017-01-31</t>
  </si>
  <si>
    <t>2017-02-01</t>
  </si>
  <si>
    <t>2017-02-02</t>
  </si>
  <si>
    <t>2017-02-03</t>
  </si>
  <si>
    <t>2017-02-06</t>
  </si>
  <si>
    <t>2017-02-07</t>
  </si>
  <si>
    <t>2017-02-08</t>
  </si>
  <si>
    <t>2017-02-09</t>
  </si>
  <si>
    <t>2017-02-10</t>
  </si>
  <si>
    <t>2017-02-13</t>
  </si>
  <si>
    <t>2017-02-14</t>
  </si>
  <si>
    <t>2017-02-15</t>
  </si>
  <si>
    <t>2017-02-16</t>
  </si>
  <si>
    <t>2017-02-17</t>
  </si>
  <si>
    <t>2017-02-20</t>
  </si>
  <si>
    <t>2017-02-21</t>
  </si>
  <si>
    <t>2017-02-22</t>
  </si>
  <si>
    <t>2017-02-23</t>
  </si>
  <si>
    <t>2017-02-24</t>
  </si>
  <si>
    <t>2017-02-27</t>
  </si>
  <si>
    <t>2017-02-28</t>
  </si>
  <si>
    <t>2017-03-01</t>
  </si>
  <si>
    <t>2017-03-02</t>
  </si>
  <si>
    <t>2017-03-03</t>
  </si>
  <si>
    <t>2017-03-06</t>
  </si>
  <si>
    <t>2017-03-07</t>
  </si>
  <si>
    <t>2017-03-08</t>
  </si>
  <si>
    <t>2017-03-09</t>
  </si>
  <si>
    <t>2017-03-10</t>
  </si>
  <si>
    <t>2017-03-13</t>
  </si>
  <si>
    <t>2017-03-14</t>
  </si>
  <si>
    <t>2017-03-15</t>
  </si>
  <si>
    <t>2017-03-16</t>
  </si>
  <si>
    <t>2017-03-17</t>
  </si>
  <si>
    <t>2017-03-20</t>
  </si>
  <si>
    <t>2017-03-21</t>
  </si>
  <si>
    <t>2017-03-22</t>
  </si>
  <si>
    <t>2017-03-23</t>
  </si>
  <si>
    <t>2017-03-24</t>
  </si>
  <si>
    <t>2017-03-27</t>
  </si>
  <si>
    <t>2017-03-28</t>
  </si>
  <si>
    <t>2017-03-29</t>
  </si>
  <si>
    <t>2017-03-30</t>
  </si>
  <si>
    <t>2017-03-31</t>
  </si>
  <si>
    <t>2017-04-03</t>
  </si>
  <si>
    <t>2017-04-04</t>
  </si>
  <si>
    <t>2017-04-05</t>
  </si>
  <si>
    <t>2017-04-06</t>
  </si>
  <si>
    <t>2017-04-07</t>
  </si>
  <si>
    <t>2017-04-10</t>
  </si>
  <si>
    <t>2017-04-11</t>
  </si>
  <si>
    <t>2017-04-12</t>
  </si>
  <si>
    <t>2017-04-13</t>
  </si>
  <si>
    <t>2017-04-18</t>
  </si>
  <si>
    <t>2017-04-19</t>
  </si>
  <si>
    <t>2017-04-20</t>
  </si>
  <si>
    <t>2017-04-21</t>
  </si>
  <si>
    <t>2017-04-24</t>
  </si>
  <si>
    <t>2017-04-25</t>
  </si>
  <si>
    <t>2017-04-26</t>
  </si>
  <si>
    <t>2017-04-27</t>
  </si>
  <si>
    <t>2017-04-28</t>
  </si>
  <si>
    <t>2017-05-02</t>
  </si>
  <si>
    <t>2017-05-03</t>
  </si>
  <si>
    <t>2017-05-04</t>
  </si>
  <si>
    <t>2017-05-05</t>
  </si>
  <si>
    <t>2017-05-08</t>
  </si>
  <si>
    <t>2017-05-09</t>
  </si>
  <si>
    <t>2017-05-10</t>
  </si>
  <si>
    <t>2017-05-11</t>
  </si>
  <si>
    <t>2017-05-12</t>
  </si>
  <si>
    <t>2017-05-15</t>
  </si>
  <si>
    <t>2017-05-16</t>
  </si>
  <si>
    <t>2017-05-17</t>
  </si>
  <si>
    <t>2017-05-18</t>
  </si>
  <si>
    <t>2017-05-19</t>
  </si>
  <si>
    <t>2017-05-22</t>
  </si>
  <si>
    <t>2017-05-23</t>
  </si>
  <si>
    <t>2017-05-24</t>
  </si>
  <si>
    <t>2017-05-29</t>
  </si>
  <si>
    <t>2017-05-30</t>
  </si>
  <si>
    <t>2017-05-31</t>
  </si>
  <si>
    <t>2017-06-01</t>
  </si>
  <si>
    <t>2017-06-02</t>
  </si>
  <si>
    <t>2017-06-06</t>
  </si>
  <si>
    <t>2017-06-07</t>
  </si>
  <si>
    <t>2017-06-08</t>
  </si>
  <si>
    <t>2017-06-09</t>
  </si>
  <si>
    <t>2017-06-12</t>
  </si>
  <si>
    <t>2017-06-13</t>
  </si>
  <si>
    <t>2017-06-14</t>
  </si>
  <si>
    <t>2017-06-15</t>
  </si>
  <si>
    <t>2017-06-16</t>
  </si>
  <si>
    <t>2017-06-19</t>
  </si>
  <si>
    <t>2017-06-20</t>
  </si>
  <si>
    <t>2017-06-21</t>
  </si>
  <si>
    <t>2017-06-22</t>
  </si>
  <si>
    <t>2017-06-23</t>
  </si>
  <si>
    <t>2017-06-26</t>
  </si>
  <si>
    <t>2017-06-27</t>
  </si>
  <si>
    <t>2017-06-28</t>
  </si>
  <si>
    <t>2017-06-29</t>
  </si>
  <si>
    <t>2017-06-30</t>
  </si>
  <si>
    <t>2017-07-03</t>
  </si>
  <si>
    <t>2017-07-04</t>
  </si>
  <si>
    <t>2017-07-05</t>
  </si>
  <si>
    <t>2017-07-06</t>
  </si>
  <si>
    <t>2017-07-07</t>
  </si>
  <si>
    <t>2017-07-10</t>
  </si>
  <si>
    <t>2017-07-11</t>
  </si>
  <si>
    <t>2017-07-12</t>
  </si>
  <si>
    <t>2017-07-13</t>
  </si>
  <si>
    <t>2017-07-14</t>
  </si>
  <si>
    <t>2017-07-17</t>
  </si>
  <si>
    <t>2017-07-18</t>
  </si>
  <si>
    <t>2017-07-19</t>
  </si>
  <si>
    <t>2017-07-20</t>
  </si>
  <si>
    <t>2017-07-24</t>
  </si>
  <si>
    <t>2017-07-25</t>
  </si>
  <si>
    <t>2017-07-26</t>
  </si>
  <si>
    <t>2017-07-27</t>
  </si>
  <si>
    <t>2017-07-28</t>
  </si>
  <si>
    <t>2017-07-31</t>
  </si>
  <si>
    <t>2017-08-01</t>
  </si>
  <si>
    <t>2017-08-02</t>
  </si>
  <si>
    <t>2017-08-03</t>
  </si>
  <si>
    <t>2017-08-04</t>
  </si>
  <si>
    <t>2017-08-07</t>
  </si>
  <si>
    <t>2017-08-08</t>
  </si>
  <si>
    <t>2017-08-09</t>
  </si>
  <si>
    <t>2017-08-10</t>
  </si>
  <si>
    <t>2017-08-11</t>
  </si>
  <si>
    <t>2017-08-14</t>
  </si>
  <si>
    <t>2017-08-16</t>
  </si>
  <si>
    <t>2017-08-17</t>
  </si>
  <si>
    <t>2017-08-18</t>
  </si>
  <si>
    <t>2017-08-21</t>
  </si>
  <si>
    <t>2017-08-22</t>
  </si>
  <si>
    <t>2017-08-23</t>
  </si>
  <si>
    <t>2017-08-24</t>
  </si>
  <si>
    <t>2017-08-25</t>
  </si>
  <si>
    <t>2017-08-28</t>
  </si>
  <si>
    <t>2017-08-29</t>
  </si>
  <si>
    <t>2017-08-30</t>
  </si>
  <si>
    <t>2017-08-31</t>
  </si>
  <si>
    <t>2017-09-01</t>
  </si>
  <si>
    <t>2017-09-04</t>
  </si>
  <si>
    <t>2017-09-05</t>
  </si>
  <si>
    <t>2017-09-06</t>
  </si>
  <si>
    <t>2017-09-07</t>
  </si>
  <si>
    <t>2017-09-08</t>
  </si>
  <si>
    <t>2017-09-11</t>
  </si>
  <si>
    <t>2017-09-12</t>
  </si>
  <si>
    <t>2017-09-13</t>
  </si>
  <si>
    <t>2017-09-14</t>
  </si>
  <si>
    <t>2017-09-15</t>
  </si>
  <si>
    <t>2017-09-18</t>
  </si>
  <si>
    <t>2017-09-19</t>
  </si>
  <si>
    <t>2017-09-20</t>
  </si>
  <si>
    <t>2017-09-21</t>
  </si>
  <si>
    <t>2017-09-22</t>
  </si>
  <si>
    <t>2017-09-25</t>
  </si>
  <si>
    <t>2017-09-26</t>
  </si>
  <si>
    <t>2017-09-27</t>
  </si>
  <si>
    <t>2017-09-28</t>
  </si>
  <si>
    <t>2017-09-29</t>
  </si>
  <si>
    <t>2017-10-02</t>
  </si>
  <si>
    <t>2017-10-03</t>
  </si>
  <si>
    <t>2017-10-04</t>
  </si>
  <si>
    <t>2017-10-05</t>
  </si>
  <si>
    <t>2017-10-06</t>
  </si>
  <si>
    <t>2017-10-09</t>
  </si>
  <si>
    <t>2017-10-10</t>
  </si>
  <si>
    <t>2017-10-11</t>
  </si>
  <si>
    <t>2017-10-12</t>
  </si>
  <si>
    <t>2017-10-13</t>
  </si>
  <si>
    <t>2017-10-16</t>
  </si>
  <si>
    <t>2017-10-17</t>
  </si>
  <si>
    <t>2017-10-18</t>
  </si>
  <si>
    <t>2017-10-19</t>
  </si>
  <si>
    <t>2017-10-20</t>
  </si>
  <si>
    <t>2017-10-23</t>
  </si>
  <si>
    <t>2017-10-24</t>
  </si>
  <si>
    <t>2017-10-25</t>
  </si>
  <si>
    <t>2017-10-26</t>
  </si>
  <si>
    <t>2017-10-27</t>
  </si>
  <si>
    <t>2017-10-30</t>
  </si>
  <si>
    <t>2017-10-31</t>
  </si>
  <si>
    <t>2017-11-02</t>
  </si>
  <si>
    <t>2017-11-03</t>
  </si>
  <si>
    <t>2017-11-06</t>
  </si>
  <si>
    <t>2017-11-07</t>
  </si>
  <si>
    <t>2017-11-08</t>
  </si>
  <si>
    <t>2017-11-09</t>
  </si>
  <si>
    <t>2017-11-10</t>
  </si>
  <si>
    <t>2017-11-13</t>
  </si>
  <si>
    <t>2017-11-14</t>
  </si>
  <si>
    <t>2017-11-15</t>
  </si>
  <si>
    <t>2017-11-16</t>
  </si>
  <si>
    <t>2017-11-17</t>
  </si>
  <si>
    <t>2017-11-20</t>
  </si>
  <si>
    <t>2017-11-21</t>
  </si>
  <si>
    <t>2017-11-22</t>
  </si>
  <si>
    <t>2017-11-23</t>
  </si>
  <si>
    <t>2017-11-24</t>
  </si>
  <si>
    <t>2017-11-27</t>
  </si>
  <si>
    <t>2017-11-28</t>
  </si>
  <si>
    <t>2017-11-29</t>
  </si>
  <si>
    <t>2017-11-30</t>
  </si>
  <si>
    <t>2017-12-01</t>
  </si>
  <si>
    <t>2017-12-04</t>
  </si>
  <si>
    <t>2017-12-05</t>
  </si>
  <si>
    <t>2017-12-06</t>
  </si>
  <si>
    <t>2017-12-07</t>
  </si>
  <si>
    <t>2017-12-08</t>
  </si>
  <si>
    <t>2017-12-11</t>
  </si>
  <si>
    <t>2017-12-12</t>
  </si>
  <si>
    <t>2017-12-13</t>
  </si>
  <si>
    <t>2017-12-14</t>
  </si>
  <si>
    <t>2017-12-15</t>
  </si>
  <si>
    <t>2017-12-18</t>
  </si>
  <si>
    <t>2017-12-19</t>
  </si>
  <si>
    <t>2017-12-20</t>
  </si>
  <si>
    <t>2017-12-21</t>
  </si>
  <si>
    <t>2017-12-22</t>
  </si>
  <si>
    <t>2017-12-27</t>
  </si>
  <si>
    <t>2017-12-28</t>
  </si>
  <si>
    <t>2017-12-29</t>
  </si>
  <si>
    <t>2018-01-02</t>
  </si>
  <si>
    <t>2018-01-03</t>
  </si>
  <si>
    <t>2018-01-04</t>
  </si>
  <si>
    <t>2018-01-05</t>
  </si>
  <si>
    <t>2018-01-08</t>
  </si>
  <si>
    <t>2018-01-09</t>
  </si>
  <si>
    <t>2018-01-10</t>
  </si>
  <si>
    <t>2018-01-11</t>
  </si>
  <si>
    <t>2018-01-12</t>
  </si>
  <si>
    <t>2018-01-15</t>
  </si>
  <si>
    <t>2018-01-16</t>
  </si>
  <si>
    <t>2018-01-17</t>
  </si>
  <si>
    <t>2018-01-18</t>
  </si>
  <si>
    <t>2018-01-19</t>
  </si>
  <si>
    <t>2018-01-22</t>
  </si>
  <si>
    <t>2018-01-23</t>
  </si>
  <si>
    <t>2018-01-24</t>
  </si>
  <si>
    <t>2018-01-25</t>
  </si>
  <si>
    <t>2018-01-26</t>
  </si>
  <si>
    <t>2018-01-29</t>
  </si>
  <si>
    <t>2018-01-30</t>
  </si>
  <si>
    <t>2018-01-31</t>
  </si>
  <si>
    <t>2018-02-01</t>
  </si>
  <si>
    <t>2018-02-02</t>
  </si>
  <si>
    <t>2018-02-05</t>
  </si>
  <si>
    <t>2018-02-06</t>
  </si>
  <si>
    <t>2018-02-07</t>
  </si>
  <si>
    <t>2018-02-08</t>
  </si>
  <si>
    <t>2018-02-09</t>
  </si>
  <si>
    <t>2018-02-12</t>
  </si>
  <si>
    <t>2018-02-13</t>
  </si>
  <si>
    <t>2018-02-14</t>
  </si>
  <si>
    <t>2018-02-15</t>
  </si>
  <si>
    <t>2018-02-16</t>
  </si>
  <si>
    <t>2018-02-19</t>
  </si>
  <si>
    <t>2018-02-20</t>
  </si>
  <si>
    <t>2018-02-21</t>
  </si>
  <si>
    <t>2018-02-22</t>
  </si>
  <si>
    <t>2018-02-23</t>
  </si>
  <si>
    <t>2018-02-26</t>
  </si>
  <si>
    <t>2018-02-27</t>
  </si>
  <si>
    <t>2018-02-28</t>
  </si>
  <si>
    <t>2018-03-01</t>
  </si>
  <si>
    <t>2018-03-02</t>
  </si>
  <si>
    <t>2018-03-05</t>
  </si>
  <si>
    <t>2018-03-06</t>
  </si>
  <si>
    <t>2018-03-07</t>
  </si>
  <si>
    <t>2018-03-08</t>
  </si>
  <si>
    <t>2018-03-09</t>
  </si>
  <si>
    <t>2018-03-12</t>
  </si>
  <si>
    <t>2018-03-13</t>
  </si>
  <si>
    <t>2018-03-14</t>
  </si>
  <si>
    <t>2018-03-15</t>
  </si>
  <si>
    <t>2018-03-16</t>
  </si>
  <si>
    <t>2018-03-19</t>
  </si>
  <si>
    <t>2018-03-20</t>
  </si>
  <si>
    <t>2018-03-21</t>
  </si>
  <si>
    <t>2018-03-22</t>
  </si>
  <si>
    <t>2018-03-23</t>
  </si>
  <si>
    <t>2018-03-26</t>
  </si>
  <si>
    <t>2018-03-27</t>
  </si>
  <si>
    <t>2018-03-28</t>
  </si>
  <si>
    <t>2018-03-29</t>
  </si>
  <si>
    <t>2018-04-03</t>
  </si>
  <si>
    <t>2018-04-04</t>
  </si>
  <si>
    <t>2018-04-05</t>
  </si>
  <si>
    <t>2018-04-06</t>
  </si>
  <si>
    <t>2018-04-09</t>
  </si>
  <si>
    <t>2018-04-10</t>
  </si>
  <si>
    <t>2018-04-11</t>
  </si>
  <si>
    <t>2018-04-12</t>
  </si>
  <si>
    <t>2018-04-13</t>
  </si>
  <si>
    <t>2018-04-16</t>
  </si>
  <si>
    <t>2018-04-17</t>
  </si>
  <si>
    <t>2018-04-18</t>
  </si>
  <si>
    <t>2018-04-19</t>
  </si>
  <si>
    <t>2018-04-20</t>
  </si>
  <si>
    <t>2018-04-23</t>
  </si>
  <si>
    <t>2018-04-24</t>
  </si>
  <si>
    <t>2018-04-25</t>
  </si>
  <si>
    <t>2018-04-26</t>
  </si>
  <si>
    <t>2018-04-27</t>
  </si>
  <si>
    <t>2018-04-30</t>
  </si>
  <si>
    <t>2018-05-02</t>
  </si>
  <si>
    <t>2018-05-03</t>
  </si>
  <si>
    <t>2018-05-04</t>
  </si>
  <si>
    <t>2018-05-07</t>
  </si>
  <si>
    <t>2018-05-08</t>
  </si>
  <si>
    <t>2018-05-09</t>
  </si>
  <si>
    <t>2018-05-14</t>
  </si>
  <si>
    <t>2018-05-15</t>
  </si>
  <si>
    <t>2018-05-16</t>
  </si>
  <si>
    <t>2018-05-17</t>
  </si>
  <si>
    <t>2018-05-18</t>
  </si>
  <si>
    <t>2018-05-22</t>
  </si>
  <si>
    <t>2018-05-23</t>
  </si>
  <si>
    <t>2018-05-24</t>
  </si>
  <si>
    <t>2018-05-25</t>
  </si>
  <si>
    <t>2018-05-28</t>
  </si>
  <si>
    <t>2018-05-29</t>
  </si>
  <si>
    <t>2018-05-30</t>
  </si>
  <si>
    <t>2018-05-31</t>
  </si>
  <si>
    <t>2018-06-01</t>
  </si>
  <si>
    <t>2018-06-04</t>
  </si>
  <si>
    <t>2018-06-05</t>
  </si>
  <si>
    <t>2018-06-06</t>
  </si>
  <si>
    <t>2018-06-07</t>
  </si>
  <si>
    <t>2018-06-08</t>
  </si>
  <si>
    <t>2018-06-11</t>
  </si>
  <si>
    <t>2018-06-12</t>
  </si>
  <si>
    <t>2018-06-13</t>
  </si>
  <si>
    <t>2018-06-14</t>
  </si>
  <si>
    <t>2018-06-15</t>
  </si>
  <si>
    <t>2018-06-18</t>
  </si>
  <si>
    <t>2018-06-19</t>
  </si>
  <si>
    <t>2018-06-20</t>
  </si>
  <si>
    <t>2018-06-21</t>
  </si>
  <si>
    <t>2018-06-22</t>
  </si>
  <si>
    <t>2018-06-25</t>
  </si>
  <si>
    <t>2018-06-26</t>
  </si>
  <si>
    <t>2018-06-27</t>
  </si>
  <si>
    <t>2018-06-28</t>
  </si>
  <si>
    <t>2018-06-29</t>
  </si>
  <si>
    <t>2018-07-02</t>
  </si>
  <si>
    <t>2018-07-03</t>
  </si>
  <si>
    <t>2018-07-04</t>
  </si>
  <si>
    <t>2018-07-05</t>
  </si>
  <si>
    <t>2018-07-06</t>
  </si>
  <si>
    <t>2018-07-09</t>
  </si>
  <si>
    <t>2018-07-10</t>
  </si>
  <si>
    <t>2018-07-11</t>
  </si>
  <si>
    <t>2018-07-12</t>
  </si>
  <si>
    <t>2018-07-13</t>
  </si>
  <si>
    <t>2018-07-16</t>
  </si>
  <si>
    <t>2018-07-17</t>
  </si>
  <si>
    <t>2018-07-18</t>
  </si>
  <si>
    <t>2018-07-19</t>
  </si>
  <si>
    <t>2018-07-20</t>
  </si>
  <si>
    <t>2018-07-23</t>
  </si>
  <si>
    <t>2018-07-24</t>
  </si>
  <si>
    <t>2018-07-25</t>
  </si>
  <si>
    <t>2018-07-26</t>
  </si>
  <si>
    <t>2018-07-27</t>
  </si>
  <si>
    <t>2018-07-30</t>
  </si>
  <si>
    <t>2018-07-31</t>
  </si>
  <si>
    <t>2018-08-01</t>
  </si>
  <si>
    <t>2018-08-02</t>
  </si>
  <si>
    <t>2018-08-03</t>
  </si>
  <si>
    <t>2018-08-06</t>
  </si>
  <si>
    <t>2018-08-07</t>
  </si>
  <si>
    <t>2018-08-08</t>
  </si>
  <si>
    <t>2018-08-09</t>
  </si>
  <si>
    <t>2018-08-10</t>
  </si>
  <si>
    <t>2018-08-13</t>
  </si>
  <si>
    <t>2018-08-14</t>
  </si>
  <si>
    <t>2018-08-16</t>
  </si>
  <si>
    <t>2018-08-17</t>
  </si>
  <si>
    <t>2018-08-20</t>
  </si>
  <si>
    <t>2018-08-21</t>
  </si>
  <si>
    <t>2018-08-22</t>
  </si>
  <si>
    <t>2018-08-23</t>
  </si>
  <si>
    <t>2018-08-24</t>
  </si>
  <si>
    <t>2018-08-27</t>
  </si>
  <si>
    <t>2018-08-28</t>
  </si>
  <si>
    <t>2018-08-29</t>
  </si>
  <si>
    <t>2018-08-30</t>
  </si>
  <si>
    <t>2018-08-31</t>
  </si>
  <si>
    <t>2018-09-03</t>
  </si>
  <si>
    <t>2018-09-04</t>
  </si>
  <si>
    <t>2018-09-05</t>
  </si>
  <si>
    <t>2018-09-06</t>
  </si>
  <si>
    <t>2018-09-07</t>
  </si>
  <si>
    <t>2018-09-10</t>
  </si>
  <si>
    <t>2018-09-11</t>
  </si>
  <si>
    <t>2018-09-12</t>
  </si>
  <si>
    <t>2018-09-13</t>
  </si>
  <si>
    <t>2018-09-14</t>
  </si>
  <si>
    <t>2018-09-17</t>
  </si>
  <si>
    <t>2018-09-18</t>
  </si>
  <si>
    <t>2018-09-19</t>
  </si>
  <si>
    <t>2018-09-20</t>
  </si>
  <si>
    <t>2018-09-21</t>
  </si>
  <si>
    <t>2018-09-24</t>
  </si>
  <si>
    <t>2018-09-25</t>
  </si>
  <si>
    <t>2018-09-26</t>
  </si>
  <si>
    <t>2018-09-27</t>
  </si>
  <si>
    <t>2018-09-28</t>
  </si>
  <si>
    <t>2018-10-01</t>
  </si>
  <si>
    <t>2018-10-02</t>
  </si>
  <si>
    <t>2018-10-03</t>
  </si>
  <si>
    <t>2018-10-04</t>
  </si>
  <si>
    <t>2018-10-05</t>
  </si>
  <si>
    <t>2018-10-08</t>
  </si>
  <si>
    <t>2018-10-09</t>
  </si>
  <si>
    <t>2018-10-10</t>
  </si>
  <si>
    <t>2018-10-11</t>
  </si>
  <si>
    <t>2018-10-12</t>
  </si>
  <si>
    <t>2018-10-15</t>
  </si>
  <si>
    <t>2018-10-16</t>
  </si>
  <si>
    <t>2018-10-17</t>
  </si>
  <si>
    <t>2018-10-18</t>
  </si>
  <si>
    <t>2018-10-19</t>
  </si>
  <si>
    <t>2018-10-22</t>
  </si>
  <si>
    <t>2018-10-23</t>
  </si>
  <si>
    <t>2018-10-24</t>
  </si>
  <si>
    <t>2018-10-25</t>
  </si>
  <si>
    <t>2018-10-26</t>
  </si>
  <si>
    <t>2018-10-29</t>
  </si>
  <si>
    <t>2018-10-30</t>
  </si>
  <si>
    <t>2018-10-31</t>
  </si>
  <si>
    <t>2018-11-02</t>
  </si>
  <si>
    <t>2018-11-05</t>
  </si>
  <si>
    <t>2018-11-06</t>
  </si>
  <si>
    <t>2018-11-07</t>
  </si>
  <si>
    <t>2018-11-08</t>
  </si>
  <si>
    <t>2018-11-09</t>
  </si>
  <si>
    <t>2018-11-12</t>
  </si>
  <si>
    <t>2018-11-13</t>
  </si>
  <si>
    <t>2018-11-14</t>
  </si>
  <si>
    <t>2018-11-15</t>
  </si>
  <si>
    <t>2018-11-16</t>
  </si>
  <si>
    <t>2018-11-19</t>
  </si>
  <si>
    <t>2018-11-20</t>
  </si>
  <si>
    <t>2018-11-21</t>
  </si>
  <si>
    <t>2018-11-22</t>
  </si>
  <si>
    <t>2018-11-23</t>
  </si>
  <si>
    <t>2018-11-26</t>
  </si>
  <si>
    <t>2018-11-27</t>
  </si>
  <si>
    <t>2018-11-28</t>
  </si>
  <si>
    <t>2018-11-29</t>
  </si>
  <si>
    <t>2018-11-30</t>
  </si>
  <si>
    <t>2018-12-03</t>
  </si>
  <si>
    <t>2018-12-04</t>
  </si>
  <si>
    <t>2018-12-05</t>
  </si>
  <si>
    <t>2018-12-06</t>
  </si>
  <si>
    <t>2018-12-07</t>
  </si>
  <si>
    <t>2018-12-10</t>
  </si>
  <si>
    <t>2018-12-11</t>
  </si>
  <si>
    <t>2018-12-12</t>
  </si>
  <si>
    <t>2018-12-13</t>
  </si>
  <si>
    <t>2018-12-14</t>
  </si>
  <si>
    <t>2018-12-17</t>
  </si>
  <si>
    <t>2018-12-18</t>
  </si>
  <si>
    <t>2018-12-19</t>
  </si>
  <si>
    <t>2018-12-20</t>
  </si>
  <si>
    <t>2018-12-21</t>
  </si>
  <si>
    <t>2018-12-27</t>
  </si>
  <si>
    <t>2018-12-28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</si>
  <si>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</si>
  <si>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</si>
  <si>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</si>
  <si>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</si>
  <si>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</si>
  <si>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</si>
  <si>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</si>
  <si>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</si>
  <si>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</si>
  <si>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</si>
  <si>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</si>
  <si>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</si>
  <si>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</si>
  <si>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</si>
  <si>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</si>
  <si>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</si>
  <si>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</si>
  <si>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</si>
  <si>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</si>
  <si>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</si>
  <si>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</si>
  <si>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</si>
  <si>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</si>
  <si>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</si>
  <si>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</si>
  <si>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</si>
  <si>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</si>
  <si>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</si>
  <si>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</si>
  <si>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</si>
  <si>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</si>
  <si>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</si>
  <si>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</si>
  <si>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</si>
  <si>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</si>
  <si>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</si>
  <si>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</si>
  <si>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</si>
  <si>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</si>
  <si>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</si>
  <si>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</si>
  <si>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</si>
  <si>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2019-03-01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</si>
  <si>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</si>
  <si>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</si>
  <si>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</si>
  <si>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</si>
  <si>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</si>
  <si>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</si>
  <si>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</si>
  <si>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</si>
  <si>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</si>
  <si>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</si>
  <si>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</si>
  <si>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</si>
  <si>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</si>
  <si>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</si>
  <si>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</si>
  <si>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</si>
  <si>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</si>
  <si>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</si>
  <si>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</si>
  <si>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</si>
  <si>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2019-04-01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</si>
  <si>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</si>
  <si>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</si>
  <si>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</si>
  <si>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</si>
  <si>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</si>
  <si>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</si>
  <si>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</si>
  <si>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</si>
  <si>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</si>
  <si>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</si>
  <si>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</si>
  <si>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</si>
  <si>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</si>
  <si>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2019-04-23</t>
  </si>
  <si>
    <t>2019-04-24</t>
  </si>
  <si>
    <t>2019-04-25</t>
  </si>
  <si>
    <t>2019-04-26</t>
  </si>
  <si>
    <t>2019-04-29</t>
  </si>
  <si>
    <t>2019-04-30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</si>
  <si>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</si>
  <si>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</si>
  <si>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</si>
  <si>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</si>
  <si>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</si>
  <si>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</si>
  <si>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</si>
  <si>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</si>
  <si>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</si>
  <si>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</si>
  <si>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</si>
  <si>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</si>
  <si>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</si>
  <si>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</si>
  <si>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</si>
  <si>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</si>
  <si>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</si>
  <si>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</si>
  <si>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</si>
  <si>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</si>
  <si>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2019-06-03</t>
  </si>
  <si>
    <t>2019-06-04</t>
  </si>
  <si>
    <t>2019-06-05</t>
  </si>
  <si>
    <t>2019-06-06</t>
  </si>
  <si>
    <t>2019-06-07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</si>
  <si>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</si>
  <si>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</si>
  <si>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</si>
  <si>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</si>
  <si>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</si>
  <si>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</si>
  <si>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</si>
  <si>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</si>
  <si>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</si>
  <si>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</si>
  <si>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</si>
  <si>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</si>
  <si>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</si>
  <si>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</si>
  <si>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2019-07-01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</si>
  <si>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</si>
  <si>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</si>
  <si>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</si>
  <si>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</si>
  <si>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</si>
  <si>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</si>
  <si>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</si>
  <si>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</si>
  <si>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</si>
  <si>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</si>
  <si>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</si>
  <si>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</si>
  <si>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</si>
  <si>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</si>
  <si>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</si>
  <si>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</si>
  <si>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</si>
  <si>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</si>
  <si>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</si>
  <si>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</si>
  <si>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</si>
  <si>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</si>
  <si>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</si>
  <si>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</si>
  <si>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</si>
  <si>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</si>
  <si>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</si>
  <si>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</si>
  <si>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</si>
  <si>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</si>
  <si>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</si>
  <si>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</si>
  <si>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</si>
  <si>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</si>
  <si>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</si>
  <si>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</si>
  <si>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</si>
  <si>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</si>
  <si>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</si>
  <si>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</si>
  <si>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</si>
  <si>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</si>
  <si>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</si>
  <si>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</si>
  <si>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</si>
  <si>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</si>
  <si>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</si>
  <si>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</si>
  <si>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</si>
  <si>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</si>
  <si>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</si>
  <si>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</si>
  <si>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</si>
  <si>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</si>
  <si>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</si>
  <si>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</si>
  <si>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</si>
  <si>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</si>
  <si>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</si>
  <si>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</si>
  <si>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</si>
  <si>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</si>
  <si>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</si>
  <si>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2019-09-30</t>
  </si>
  <si>
    <t>2019-10-01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</si>
  <si>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</si>
  <si>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</si>
  <si>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</si>
  <si>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</si>
  <si>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</si>
  <si>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</si>
  <si>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</si>
  <si>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</si>
  <si>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</si>
  <si>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</si>
  <si>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</si>
  <si>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</si>
  <si>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</si>
  <si>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</si>
  <si>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</si>
  <si>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</si>
  <si>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</si>
  <si>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</si>
  <si>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</si>
  <si>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</si>
  <si>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</si>
  <si>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</si>
  <si>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2019-11-04</t>
  </si>
  <si>
    <t>2019-11-05</t>
  </si>
  <si>
    <t>2019-11-06</t>
  </si>
  <si>
    <t>2019-11-07</t>
  </si>
  <si>
    <t>2019-11-08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</si>
  <si>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</si>
  <si>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</si>
  <si>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</si>
  <si>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</si>
  <si>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</si>
  <si>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</si>
  <si>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</si>
  <si>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</si>
  <si>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</si>
  <si>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</si>
  <si>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</si>
  <si>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</si>
  <si>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</si>
  <si>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</si>
  <si>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</si>
  <si>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</si>
  <si>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</si>
  <si>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</si>
  <si>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</si>
  <si>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</si>
  <si>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</si>
  <si>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</si>
  <si>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</si>
  <si>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</si>
  <si>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</si>
  <si>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</si>
  <si>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</si>
  <si>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</si>
  <si>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</si>
  <si>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</si>
  <si>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2019-12-27</t>
  </si>
  <si>
    <t>2019-12-30</t>
  </si>
  <si>
    <t>2010-2016</t>
  </si>
  <si>
    <t>TABEL 5: Data Duitse staatsobligaties laatste 10 jaar</t>
  </si>
  <si>
    <t>ELEKTRICITEIT</t>
  </si>
  <si>
    <t>Inkomsten 2021</t>
  </si>
  <si>
    <t>Door de VREG toegelaten inkomsten uit periodieke distributienettarieven 2021</t>
  </si>
  <si>
    <r>
      <t>TI</t>
    </r>
    <r>
      <rPr>
        <vertAlign val="subscript"/>
        <sz val="10"/>
        <color indexed="8"/>
        <rFont val="Calibri"/>
        <family val="2"/>
      </rPr>
      <t>ex,2021,i</t>
    </r>
  </si>
  <si>
    <r>
      <t>TI</t>
    </r>
    <r>
      <rPr>
        <vertAlign val="subscript"/>
        <sz val="10"/>
        <color indexed="8"/>
        <rFont val="Calibri"/>
        <family val="2"/>
      </rPr>
      <t>end,2021,i</t>
    </r>
  </si>
  <si>
    <r>
      <t>TI</t>
    </r>
    <r>
      <rPr>
        <vertAlign val="subscript"/>
        <sz val="10"/>
        <color indexed="8"/>
        <rFont val="Calibri"/>
        <family val="2"/>
      </rPr>
      <t>2021,i</t>
    </r>
  </si>
  <si>
    <t>Gaselwest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</si>
  <si>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</si>
  <si>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</si>
  <si>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</si>
  <si>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</si>
  <si>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</si>
  <si>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</si>
  <si>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</si>
  <si>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PBE</t>
  </si>
  <si>
    <t>Sibelgas</t>
  </si>
  <si>
    <t>Inkomsten 2022</t>
  </si>
  <si>
    <t>Door de VREG toegelaten inkomsten uit periodieke distributienettarieven 2022</t>
  </si>
  <si>
    <r>
      <t>TI</t>
    </r>
    <r>
      <rPr>
        <vertAlign val="subscript"/>
        <sz val="10"/>
        <color indexed="8"/>
        <rFont val="Calibri"/>
        <family val="2"/>
      </rPr>
      <t>ex,2022,i</t>
    </r>
  </si>
  <si>
    <r>
      <t>TI</t>
    </r>
    <r>
      <rPr>
        <vertAlign val="subscript"/>
        <sz val="10"/>
        <color indexed="8"/>
        <rFont val="Calibri"/>
        <family val="2"/>
      </rPr>
      <t>end,2022,i</t>
    </r>
  </si>
  <si>
    <r>
      <t>TI</t>
    </r>
    <r>
      <rPr>
        <vertAlign val="subscript"/>
        <sz val="10"/>
        <color indexed="8"/>
        <rFont val="Calibri"/>
        <family val="2"/>
      </rPr>
      <t>2022,i</t>
    </r>
  </si>
  <si>
    <t>Inkomsten 2023</t>
  </si>
  <si>
    <t>Door de VREG toegelaten inkomsten uit periodieke distributienettarieven 2023</t>
  </si>
  <si>
    <r>
      <t>TI</t>
    </r>
    <r>
      <rPr>
        <vertAlign val="subscript"/>
        <sz val="10"/>
        <color indexed="8"/>
        <rFont val="Calibri"/>
        <family val="2"/>
      </rPr>
      <t>ex,2023,i</t>
    </r>
  </si>
  <si>
    <r>
      <t>TI</t>
    </r>
    <r>
      <rPr>
        <vertAlign val="subscript"/>
        <sz val="10"/>
        <color indexed="8"/>
        <rFont val="Calibri"/>
        <family val="2"/>
      </rPr>
      <t>end,2023,i</t>
    </r>
  </si>
  <si>
    <r>
      <t>TI</t>
    </r>
    <r>
      <rPr>
        <vertAlign val="subscript"/>
        <sz val="10"/>
        <color indexed="8"/>
        <rFont val="Calibri"/>
        <family val="2"/>
      </rPr>
      <t>2023,i</t>
    </r>
  </si>
  <si>
    <t>Inkomsten 2024</t>
  </si>
  <si>
    <t>Door de VREG toegelaten inkomsten uit periodieke distributienettarieven 2024</t>
  </si>
  <si>
    <r>
      <t>TI</t>
    </r>
    <r>
      <rPr>
        <vertAlign val="subscript"/>
        <sz val="10"/>
        <color indexed="8"/>
        <rFont val="Calibri"/>
        <family val="2"/>
      </rPr>
      <t>ex,2024,i</t>
    </r>
  </si>
  <si>
    <r>
      <t>TI</t>
    </r>
    <r>
      <rPr>
        <vertAlign val="subscript"/>
        <sz val="10"/>
        <color indexed="8"/>
        <rFont val="Calibri"/>
        <family val="2"/>
      </rPr>
      <t>end,2024i</t>
    </r>
  </si>
  <si>
    <r>
      <t>TI</t>
    </r>
    <r>
      <rPr>
        <vertAlign val="subscript"/>
        <sz val="10"/>
        <color indexed="8"/>
        <rFont val="Calibri"/>
        <family val="2"/>
      </rPr>
      <t>2024,i</t>
    </r>
  </si>
  <si>
    <t>Toegelaten inkomen uit periodieke distributienettarieven voor exogene kosten</t>
  </si>
  <si>
    <t>EX-ANTE</t>
  </si>
  <si>
    <t>Toegelaten inkomsten exogene kosten 2021 (volgend uit rapportering budget door distributienetbeheerder volgens bijlage 4 na nazicht VREG)</t>
  </si>
  <si>
    <t>Toegelaten inkomsten exogene kosten 2022 (volgend uit rapportering budget door distributienetbeheerder volgens bijlage 4 na nazicht VREG)</t>
  </si>
  <si>
    <t>Toegelaten inkomsten exogene kosten 2023 (volgend uit rapportering budget door distributienetbeheerder volgens bijlage 4 na nazicht VREG)</t>
  </si>
  <si>
    <t>Toegelaten inkomsten exogene kosten 2024 (volgend uit rapportering budget door distributienetbeheerder volgens bijlage 4 na nazicht VREG)</t>
  </si>
  <si>
    <t>Toegelaten inkomen uit periodieke distributienettarieven voor endogene kosten</t>
  </si>
  <si>
    <t>Totale geactualiseerde endogene kosten per distributienetbeheerder  (T11)</t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</si>
  <si>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</si>
  <si>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</si>
  <si>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</si>
  <si>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</si>
  <si>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r>
      <t>TK</t>
    </r>
    <r>
      <rPr>
        <b/>
        <vertAlign val="subscript"/>
        <sz val="11"/>
        <color indexed="8"/>
        <rFont val="Calibri"/>
        <family val="2"/>
      </rPr>
      <t>trend,2021</t>
    </r>
  </si>
  <si>
    <r>
      <t>TK</t>
    </r>
    <r>
      <rPr>
        <b/>
        <vertAlign val="subscript"/>
        <sz val="11"/>
        <color indexed="8"/>
        <rFont val="Calibri"/>
        <family val="2"/>
      </rPr>
      <t>trend,2024</t>
    </r>
  </si>
  <si>
    <t xml:space="preserve">Evolutie sector </t>
  </si>
  <si>
    <t>Inflatieverwachtingen in 2020 o.b.v. consumptieprijsindex</t>
  </si>
  <si>
    <t>X-waarde reguleringsperiode 2021-2024</t>
  </si>
  <si>
    <r>
      <t>I</t>
    </r>
    <r>
      <rPr>
        <b/>
        <vertAlign val="subscript"/>
        <sz val="11"/>
        <color indexed="8"/>
        <rFont val="Calibri"/>
        <family val="2"/>
      </rPr>
      <t>2021,v</t>
    </r>
  </si>
  <si>
    <t>FP</t>
  </si>
  <si>
    <t>beginjaar</t>
  </si>
  <si>
    <r>
      <t>I</t>
    </r>
    <r>
      <rPr>
        <b/>
        <vertAlign val="subscript"/>
        <sz val="11"/>
        <color indexed="8"/>
        <rFont val="Calibri"/>
        <family val="2"/>
      </rPr>
      <t>2020</t>
    </r>
  </si>
  <si>
    <t>eindjaar</t>
  </si>
  <si>
    <r>
      <t>CPI</t>
    </r>
    <r>
      <rPr>
        <b/>
        <vertAlign val="subscript"/>
        <sz val="11"/>
        <color indexed="8"/>
        <rFont val="Calibri"/>
        <family val="2"/>
      </rPr>
      <t>2021,v</t>
    </r>
  </si>
  <si>
    <t>p</t>
  </si>
  <si>
    <r>
      <t>TI</t>
    </r>
    <r>
      <rPr>
        <b/>
        <vertAlign val="subscript"/>
        <sz val="10"/>
        <color indexed="8"/>
        <rFont val="Calibri"/>
        <family val="2"/>
      </rPr>
      <t>trend,2021</t>
    </r>
  </si>
  <si>
    <t>Netto frontier shift elektriciteit</t>
  </si>
  <si>
    <r>
      <t>TI</t>
    </r>
    <r>
      <rPr>
        <b/>
        <vertAlign val="subscript"/>
        <sz val="10"/>
        <color indexed="8"/>
        <rFont val="Calibri"/>
        <family val="2"/>
      </rPr>
      <t>trend,2024</t>
    </r>
  </si>
  <si>
    <t>x</t>
  </si>
  <si>
    <t>x"</t>
  </si>
  <si>
    <t>Toegelaten inkomsten endogene kosten basisgedeelte 2021</t>
  </si>
  <si>
    <r>
      <t>q</t>
    </r>
    <r>
      <rPr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</si>
  <si>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21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</si>
  <si>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</t>
    </r>
  </si>
  <si>
    <t>Ex-ante aanvullende endogene termen 2021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</si>
  <si>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</si>
  <si>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NI,2021,i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</si>
  <si>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</si>
  <si>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</si>
  <si>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</si>
  <si>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</si>
  <si>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</si>
  <si>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V</t>
    </r>
    <r>
      <rPr>
        <b/>
        <vertAlign val="subscript"/>
        <sz val="10"/>
        <color indexed="8"/>
        <rFont val="Calibri"/>
        <family val="2"/>
      </rPr>
      <t>2021,i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2021,i</t>
    </r>
  </si>
  <si>
    <t>Totaal aanvullend</t>
  </si>
  <si>
    <t>Toegelaten inkomsten endogene kosten 2021</t>
  </si>
  <si>
    <r>
      <t>TI</t>
    </r>
    <r>
      <rPr>
        <b/>
        <vertAlign val="subscript"/>
        <sz val="10"/>
        <color indexed="8"/>
        <rFont val="Calibri"/>
        <family val="2"/>
      </rPr>
      <t>end,2021,i</t>
    </r>
  </si>
  <si>
    <t>EX-POST BASISGEDEELTE 2021</t>
  </si>
  <si>
    <t>Inflatie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</si>
  <si>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2021</t>
    </r>
  </si>
  <si>
    <r>
      <t>CPI</t>
    </r>
    <r>
      <rPr>
        <b/>
        <vertAlign val="subscript"/>
        <sz val="11"/>
        <color indexed="8"/>
        <rFont val="Calibri"/>
        <family val="2"/>
      </rPr>
      <t>2021</t>
    </r>
  </si>
  <si>
    <t>Toegelaten inkomsten endogene kosten basisgedeelte 2021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</si>
  <si>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basis,2021,i,ex-post</t>
    </r>
  </si>
  <si>
    <t>Inflatieverwachtingen in 2021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</si>
  <si>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2022,v</t>
    </r>
  </si>
  <si>
    <r>
      <t>CPI</t>
    </r>
    <r>
      <rPr>
        <b/>
        <vertAlign val="subscript"/>
        <sz val="11"/>
        <color indexed="8"/>
        <rFont val="Calibri"/>
        <family val="2"/>
      </rPr>
      <t>2022,v</t>
    </r>
  </si>
  <si>
    <t>x' waarde</t>
  </si>
  <si>
    <t>B</t>
  </si>
  <si>
    <t>x'</t>
  </si>
  <si>
    <t>Toegelaten inkomsten endogene kosten basisgedeelte 2022</t>
  </si>
  <si>
    <r>
      <t>CPI</t>
    </r>
    <r>
      <rPr>
        <vertAlign val="subscript"/>
        <sz val="11"/>
        <color indexed="8"/>
        <rFont val="Calibri"/>
        <family val="2"/>
      </rPr>
      <t>2022,v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</si>
  <si>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basis,2022,i</t>
    </r>
  </si>
  <si>
    <t>Ex-ante aanvullende endogene termen 2022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</si>
  <si>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A,2022,i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</si>
  <si>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NI,2022,i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</si>
  <si>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</si>
  <si>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</si>
  <si>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</si>
  <si>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</si>
  <si>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</si>
  <si>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V</t>
    </r>
    <r>
      <rPr>
        <b/>
        <vertAlign val="subscript"/>
        <sz val="10"/>
        <color indexed="8"/>
        <rFont val="Calibri"/>
        <family val="2"/>
      </rPr>
      <t>2022,i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2022,i</t>
    </r>
  </si>
  <si>
    <t>Toegelaten inkomsten endogene kosten 2022</t>
  </si>
  <si>
    <r>
      <t>TI</t>
    </r>
    <r>
      <rPr>
        <b/>
        <vertAlign val="subscript"/>
        <sz val="10"/>
        <color indexed="8"/>
        <rFont val="Calibri"/>
        <family val="2"/>
      </rPr>
      <t>end,2022,i</t>
    </r>
  </si>
  <si>
    <t>EX-POST BASISGEDEELTE 2022</t>
  </si>
  <si>
    <r>
      <t>I</t>
    </r>
    <r>
      <rPr>
        <b/>
        <vertAlign val="subscript"/>
        <sz val="11"/>
        <color indexed="8"/>
        <rFont val="Calibri"/>
        <family val="2"/>
      </rPr>
      <t>2022</t>
    </r>
  </si>
  <si>
    <r>
      <t>CPI</t>
    </r>
    <r>
      <rPr>
        <b/>
        <vertAlign val="subscript"/>
        <sz val="11"/>
        <color indexed="8"/>
        <rFont val="Calibri"/>
        <family val="2"/>
      </rPr>
      <t>2022</t>
    </r>
  </si>
  <si>
    <t>Toegelaten inkomsten endogene kosten basisgedeelte 2022 ex-post</t>
  </si>
  <si>
    <r>
      <t>CPI</t>
    </r>
    <r>
      <rPr>
        <vertAlign val="subscript"/>
        <sz val="11"/>
        <color indexed="8"/>
        <rFont val="Calibri"/>
        <family val="2"/>
      </rPr>
      <t>2022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</si>
  <si>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basis,2022,i,ex-post</t>
    </r>
  </si>
  <si>
    <t>Inflatieverwachtingen in 2022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</si>
  <si>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2023,v</t>
    </r>
  </si>
  <si>
    <r>
      <t>CPI</t>
    </r>
    <r>
      <rPr>
        <b/>
        <vertAlign val="subscript"/>
        <sz val="11"/>
        <color indexed="8"/>
        <rFont val="Calibri"/>
        <family val="2"/>
      </rPr>
      <t>2023,v</t>
    </r>
  </si>
  <si>
    <t>Toegelaten inkomsten endogene kosten basisgedeelte 2023</t>
  </si>
  <si>
    <r>
      <t>CPI</t>
    </r>
    <r>
      <rPr>
        <vertAlign val="subscript"/>
        <sz val="11"/>
        <color indexed="8"/>
        <rFont val="Calibri"/>
        <family val="2"/>
      </rPr>
      <t>2023,v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</si>
  <si>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basis,2023,i</t>
    </r>
  </si>
  <si>
    <t>Ex-ante aanvullende endogene termen 2023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</si>
  <si>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A,2023,i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</si>
  <si>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NI,2023,i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</si>
  <si>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</si>
  <si>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</si>
  <si>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</si>
  <si>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</si>
  <si>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</si>
  <si>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V</t>
    </r>
    <r>
      <rPr>
        <b/>
        <vertAlign val="subscript"/>
        <sz val="10"/>
        <color indexed="8"/>
        <rFont val="Calibri"/>
        <family val="2"/>
      </rPr>
      <t>2023,i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2023,i</t>
    </r>
  </si>
  <si>
    <t>Toegelaten inkomsten endogene kosten 2023</t>
  </si>
  <si>
    <r>
      <t>TI</t>
    </r>
    <r>
      <rPr>
        <b/>
        <vertAlign val="subscript"/>
        <sz val="10"/>
        <color indexed="8"/>
        <rFont val="Calibri"/>
        <family val="2"/>
      </rPr>
      <t>end,2023,i</t>
    </r>
  </si>
  <si>
    <t>EX-POST BASISGEDEELTE 2023</t>
  </si>
  <si>
    <r>
      <t>I</t>
    </r>
    <r>
      <rPr>
        <b/>
        <vertAlign val="subscript"/>
        <sz val="11"/>
        <color indexed="8"/>
        <rFont val="Calibri"/>
        <family val="2"/>
      </rPr>
      <t>2023</t>
    </r>
  </si>
  <si>
    <r>
      <t>CPI</t>
    </r>
    <r>
      <rPr>
        <b/>
        <vertAlign val="subscript"/>
        <sz val="11"/>
        <color indexed="8"/>
        <rFont val="Calibri"/>
        <family val="2"/>
      </rPr>
      <t>2023</t>
    </r>
  </si>
  <si>
    <t>Toegelaten inkomsten endogene kosten basisgedeelte 2023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</si>
  <si>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basis,2023,i,ex-post</t>
    </r>
  </si>
  <si>
    <t>Inflatieverwachtingen in 2023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</si>
  <si>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2024,v</t>
    </r>
  </si>
  <si>
    <r>
      <t>CPI</t>
    </r>
    <r>
      <rPr>
        <b/>
        <vertAlign val="subscript"/>
        <sz val="11"/>
        <color indexed="8"/>
        <rFont val="Calibri"/>
        <family val="2"/>
      </rPr>
      <t>2024,v</t>
    </r>
  </si>
  <si>
    <t>Toegelaten inkomsten endogene kosten basisgedeelte 2024</t>
  </si>
  <si>
    <r>
      <t>CPI</t>
    </r>
    <r>
      <rPr>
        <vertAlign val="subscript"/>
        <sz val="11"/>
        <color indexed="8"/>
        <rFont val="Calibri"/>
        <family val="2"/>
      </rPr>
      <t>2024,v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</si>
  <si>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basis,2024,i</t>
    </r>
  </si>
  <si>
    <t>Ex-ante aanvullende endogene termen 2024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</si>
  <si>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A,2024,i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</si>
  <si>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NI,2024,i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</si>
  <si>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2024,i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</si>
  <si>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2024,i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</si>
  <si>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ex-ante,2024,i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</si>
  <si>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ex-post,2024,i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</si>
  <si>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2024,i</t>
    </r>
  </si>
  <si>
    <r>
      <t>V</t>
    </r>
    <r>
      <rPr>
        <b/>
        <vertAlign val="subscript"/>
        <sz val="10"/>
        <color indexed="8"/>
        <rFont val="Calibri"/>
        <family val="2"/>
      </rPr>
      <t>2024,i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2024,i</t>
    </r>
  </si>
  <si>
    <t>Toegelaten inkomsten endogene kosten 2024</t>
  </si>
  <si>
    <r>
      <t>TI</t>
    </r>
    <r>
      <rPr>
        <b/>
        <vertAlign val="subscript"/>
        <sz val="10"/>
        <color indexed="8"/>
        <rFont val="Calibri"/>
        <family val="2"/>
      </rPr>
      <t>end,2024,i</t>
    </r>
  </si>
  <si>
    <t>EX-POST BASISGEDEELTE 2024</t>
  </si>
  <si>
    <r>
      <t>I</t>
    </r>
    <r>
      <rPr>
        <b/>
        <vertAlign val="subscript"/>
        <sz val="11"/>
        <color indexed="8"/>
        <rFont val="Calibri"/>
        <family val="2"/>
      </rPr>
      <t>2024</t>
    </r>
  </si>
  <si>
    <t>Toegelaten inkomsten endogene kosten basisgedeelte 2024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</si>
  <si>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basis,2024,i,ex-post</t>
    </r>
  </si>
  <si>
    <t>TABEL 9: Data uit de door de VREG goedgekeurde rapporteringen endogene kosten elektriciteit</t>
  </si>
  <si>
    <t>Overdracht van data uit de door de VREG goedgekeurde rapporteringen endogene kosten</t>
  </si>
  <si>
    <t>gerapporteerd in 2016</t>
  </si>
  <si>
    <t>gerapporteerd in 2017</t>
  </si>
  <si>
    <t>gerapporteerd in 2018</t>
  </si>
  <si>
    <t>gerapporteerd in 2019</t>
  </si>
  <si>
    <t>gerapporteerd in 2020</t>
  </si>
  <si>
    <t>boekjaar</t>
  </si>
  <si>
    <t>Afschrijvingen IVA</t>
  </si>
  <si>
    <t>Aandeel Vlaamse Gewest (%)</t>
  </si>
  <si>
    <t>Afschrijvingen MVA- historische aanschaffingswaarde</t>
  </si>
  <si>
    <t>Operationele kosten</t>
  </si>
  <si>
    <t>Spreiding van de impact tgv wijziging waarderingsregels</t>
  </si>
  <si>
    <t>Operationele opbrengsten</t>
  </si>
  <si>
    <t>RAB waarde excl. herwaarderingsmeerwaarden</t>
  </si>
  <si>
    <t>Nettobedrijfskapitaal</t>
  </si>
  <si>
    <t>Verworpen kosten</t>
  </si>
  <si>
    <t>Onderwerp 1</t>
  </si>
  <si>
    <t>Onderwerp 2</t>
  </si>
  <si>
    <t>Onderwerp 3</t>
  </si>
  <si>
    <t>Totaal verworpen kosten</t>
  </si>
  <si>
    <t>Gerapporteerde afschrijvingen</t>
  </si>
  <si>
    <t>Gerapporteerde operationele nettokosten</t>
  </si>
  <si>
    <t>Gerapporteerde RAB en Nettobedrijfskapitaal</t>
  </si>
  <si>
    <t>Wacc</t>
  </si>
  <si>
    <t xml:space="preserve">Kapitaalkosten RAB en nettobedrijfskapitaal </t>
  </si>
  <si>
    <t>Totale endogene kosten niet-verworpen</t>
  </si>
  <si>
    <t>consumptieprijsindex maand juli van het jaar</t>
  </si>
  <si>
    <t>consumptieprijsindex maand juli 2020</t>
  </si>
  <si>
    <t>Actualisatiefactor</t>
  </si>
  <si>
    <t>Totale geactualiseerde endogene kosten</t>
  </si>
  <si>
    <t>Overzicht voorschotten (netto)</t>
  </si>
  <si>
    <t>CPIndexcijfer maand juli (FOD)</t>
  </si>
  <si>
    <r>
      <t>I</t>
    </r>
    <r>
      <rPr>
        <vertAlign val="subscript"/>
        <sz val="10"/>
        <color indexed="8"/>
        <rFont val="Calibri"/>
        <family val="2"/>
      </rPr>
      <t>i</t>
    </r>
  </si>
  <si>
    <t>Openstaand saldo aan NHW</t>
  </si>
  <si>
    <t>Voorschot terugname in jaar</t>
  </si>
  <si>
    <t>Som voorschot terugname in jaar</t>
  </si>
  <si>
    <t>AARDGAS</t>
  </si>
  <si>
    <t>TABEL 14: Data uit de door de VREG goedgekeurde rapporteringen endogene kosten aardgas</t>
  </si>
  <si>
    <t>TABEL 16: Toegelaten inkomen elektriciteitsdistributienetbeheerder 12 jaar na initiële plaatsing oplaadpunt</t>
  </si>
  <si>
    <t>Aantal in opdracht van de elektriciteitsdistributienetbeheerder initieel geïnstalleerde oplaadpunten</t>
  </si>
  <si>
    <t>Plaatsing</t>
  </si>
  <si>
    <t>in 2016</t>
  </si>
  <si>
    <t>in 2017</t>
  </si>
  <si>
    <t>in 2018</t>
  </si>
  <si>
    <t>in 2019</t>
  </si>
  <si>
    <t>in 2020</t>
  </si>
  <si>
    <r>
      <t>L</t>
    </r>
    <r>
      <rPr>
        <b/>
        <vertAlign val="subscript"/>
        <sz val="11"/>
        <color indexed="8"/>
        <rFont val="Calibri"/>
        <family val="2"/>
      </rPr>
      <t>i,2016</t>
    </r>
  </si>
  <si>
    <r>
      <t>L</t>
    </r>
    <r>
      <rPr>
        <b/>
        <vertAlign val="subscript"/>
        <sz val="11"/>
        <color indexed="8"/>
        <rFont val="Calibri"/>
        <family val="2"/>
      </rPr>
      <t>i,2017</t>
    </r>
  </si>
  <si>
    <r>
      <t>L</t>
    </r>
    <r>
      <rPr>
        <b/>
        <vertAlign val="subscript"/>
        <sz val="11"/>
        <color indexed="8"/>
        <rFont val="Calibri"/>
        <family val="2"/>
      </rPr>
      <t>i,2018</t>
    </r>
  </si>
  <si>
    <r>
      <t>L</t>
    </r>
    <r>
      <rPr>
        <b/>
        <vertAlign val="subscript"/>
        <sz val="11"/>
        <color indexed="8"/>
        <rFont val="Calibri"/>
        <family val="2"/>
      </rPr>
      <t>i,2019</t>
    </r>
  </si>
  <si>
    <r>
      <t>L</t>
    </r>
    <r>
      <rPr>
        <b/>
        <vertAlign val="subscript"/>
        <sz val="11"/>
        <color indexed="8"/>
        <rFont val="Calibri"/>
        <family val="2"/>
      </rPr>
      <t>i,2020</t>
    </r>
  </si>
  <si>
    <t>Totaal</t>
  </si>
  <si>
    <t xml:space="preserve">Bron: bijlage 6 tariefmethodologie </t>
  </si>
  <si>
    <t xml:space="preserve">Globaal saldo opgebouwd voor oplaadpunten initiëel geïnstalleerd in opdracht van elektriciteitsdistributienetbeheerder </t>
  </si>
  <si>
    <t xml:space="preserve">Saldo opgebouwd t.e.m. </t>
  </si>
  <si>
    <r>
      <t>S</t>
    </r>
    <r>
      <rPr>
        <b/>
        <vertAlign val="subscript"/>
        <sz val="10"/>
        <color indexed="8"/>
        <rFont val="Calibri"/>
        <family val="2"/>
      </rPr>
      <t>i,2016</t>
    </r>
  </si>
  <si>
    <r>
      <t>S</t>
    </r>
    <r>
      <rPr>
        <b/>
        <vertAlign val="subscript"/>
        <sz val="10"/>
        <color indexed="8"/>
        <rFont val="Calibri"/>
        <family val="2"/>
      </rPr>
      <t>i,2017</t>
    </r>
  </si>
  <si>
    <r>
      <t>S</t>
    </r>
    <r>
      <rPr>
        <b/>
        <vertAlign val="subscript"/>
        <sz val="10"/>
        <color indexed="8"/>
        <rFont val="Calibri"/>
        <family val="2"/>
      </rPr>
      <t>i,2018</t>
    </r>
  </si>
  <si>
    <r>
      <t>S</t>
    </r>
    <r>
      <rPr>
        <b/>
        <vertAlign val="subscript"/>
        <sz val="10"/>
        <color indexed="8"/>
        <rFont val="Calibri"/>
        <family val="2"/>
      </rPr>
      <t>i,2019</t>
    </r>
  </si>
  <si>
    <r>
      <t>S</t>
    </r>
    <r>
      <rPr>
        <b/>
        <vertAlign val="subscript"/>
        <sz val="11"/>
        <color indexed="8"/>
        <rFont val="Calibri"/>
        <family val="2"/>
      </rPr>
      <t>i,2020</t>
    </r>
  </si>
  <si>
    <t>Individueel rendement per oplaadpunt initiëel geïnstalleerd in opdracht van elektriciteitsdistributienetbeheerder (11 jaar na plaatsing)</t>
  </si>
  <si>
    <r>
      <t>S</t>
    </r>
    <r>
      <rPr>
        <b/>
        <vertAlign val="subscript"/>
        <sz val="10"/>
        <color indexed="8"/>
        <rFont val="Calibri"/>
        <family val="2"/>
      </rPr>
      <t>i,2016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i,2016</t>
    </r>
  </si>
  <si>
    <r>
      <t>S</t>
    </r>
    <r>
      <rPr>
        <b/>
        <vertAlign val="subscript"/>
        <sz val="10"/>
        <color indexed="8"/>
        <rFont val="Calibri"/>
        <family val="2"/>
      </rPr>
      <t>i,2017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i,2017</t>
    </r>
  </si>
  <si>
    <r>
      <t>S</t>
    </r>
    <r>
      <rPr>
        <b/>
        <vertAlign val="subscript"/>
        <sz val="10"/>
        <color indexed="8"/>
        <rFont val="Calibri"/>
        <family val="2"/>
      </rPr>
      <t>i,2018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i,2018</t>
    </r>
  </si>
  <si>
    <r>
      <t>S</t>
    </r>
    <r>
      <rPr>
        <b/>
        <vertAlign val="subscript"/>
        <sz val="10"/>
        <color indexed="8"/>
        <rFont val="Calibri"/>
        <family val="2"/>
      </rPr>
      <t>i,2019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i,2019</t>
    </r>
  </si>
  <si>
    <r>
      <t>S</t>
    </r>
    <r>
      <rPr>
        <b/>
        <vertAlign val="subscript"/>
        <sz val="10"/>
        <color indexed="8"/>
        <rFont val="Calibri"/>
        <family val="2"/>
      </rPr>
      <t>i,2020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i,2020</t>
    </r>
  </si>
  <si>
    <t>Gewogen gemiddeld rendement per oplaadpunt initiëel geïnstalleerd in opdracht van de elektriciteitsdistributienetbeheerder</t>
  </si>
  <si>
    <r>
      <t>R</t>
    </r>
    <r>
      <rPr>
        <b/>
        <vertAlign val="subscript"/>
        <sz val="10"/>
        <color indexed="8"/>
        <rFont val="Calibri"/>
        <family val="2"/>
      </rPr>
      <t>2016</t>
    </r>
  </si>
  <si>
    <r>
      <t>R</t>
    </r>
    <r>
      <rPr>
        <b/>
        <vertAlign val="subscript"/>
        <sz val="10"/>
        <color indexed="8"/>
        <rFont val="Calibri"/>
        <family val="2"/>
      </rPr>
      <t>2017</t>
    </r>
  </si>
  <si>
    <r>
      <t>R</t>
    </r>
    <r>
      <rPr>
        <b/>
        <vertAlign val="subscript"/>
        <sz val="10"/>
        <color indexed="8"/>
        <rFont val="Calibri"/>
        <family val="2"/>
      </rPr>
      <t>2018</t>
    </r>
  </si>
  <si>
    <r>
      <t>R</t>
    </r>
    <r>
      <rPr>
        <b/>
        <vertAlign val="subscript"/>
        <sz val="10"/>
        <color indexed="8"/>
        <rFont val="Calibri"/>
        <family val="2"/>
      </rPr>
      <t>2019</t>
    </r>
  </si>
  <si>
    <r>
      <t>R</t>
    </r>
    <r>
      <rPr>
        <b/>
        <vertAlign val="subscript"/>
        <sz val="10"/>
        <color indexed="8"/>
        <rFont val="Calibri"/>
        <family val="2"/>
      </rPr>
      <t>2020</t>
    </r>
  </si>
  <si>
    <t xml:space="preserve">Bijkomend toegelaten inkomen elektriciteitsdistributienetbeheerder voor endogene kosten </t>
  </si>
  <si>
    <t>in het jaar:</t>
  </si>
  <si>
    <r>
      <t>TI</t>
    </r>
    <r>
      <rPr>
        <b/>
        <vertAlign val="subscript"/>
        <sz val="10"/>
        <color indexed="8"/>
        <rFont val="Calibri"/>
        <family val="2"/>
      </rPr>
      <t>i,R,2028</t>
    </r>
  </si>
  <si>
    <r>
      <t>TI</t>
    </r>
    <r>
      <rPr>
        <b/>
        <vertAlign val="subscript"/>
        <sz val="10"/>
        <color indexed="8"/>
        <rFont val="Calibri"/>
        <family val="2"/>
      </rPr>
      <t>i,R,2029</t>
    </r>
  </si>
  <si>
    <r>
      <t>TI</t>
    </r>
    <r>
      <rPr>
        <b/>
        <vertAlign val="subscript"/>
        <sz val="10"/>
        <color indexed="8"/>
        <rFont val="Calibri"/>
        <family val="2"/>
      </rPr>
      <t>i,R,2030</t>
    </r>
  </si>
  <si>
    <r>
      <t>TI</t>
    </r>
    <r>
      <rPr>
        <b/>
        <vertAlign val="subscript"/>
        <sz val="10"/>
        <color indexed="8"/>
        <rFont val="Calibri"/>
        <family val="2"/>
      </rPr>
      <t>i,R,2031</t>
    </r>
  </si>
  <si>
    <r>
      <t>TI</t>
    </r>
    <r>
      <rPr>
        <b/>
        <vertAlign val="subscript"/>
        <sz val="10"/>
        <color indexed="8"/>
        <rFont val="Calibri"/>
        <family val="2"/>
      </rPr>
      <t>i,R,2032</t>
    </r>
  </si>
  <si>
    <t>TABEL 15: Voorschotregeling aardgas (indien keuze met expliciete terugname in een bepaald jaar nadien)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</si>
  <si>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</si>
  <si>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H,2022,i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</si>
  <si>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H,2023,i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</si>
  <si>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H,2024,i</t>
    </r>
  </si>
  <si>
    <t>TABEL 10: Voorschotregeling elektriciteit (indien keuze met expliciete terugname in een bepaald jaar nadien)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</si>
</sst>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0%"/>
    <numFmt numFmtId="168" formatCode="0.0%"/>
    <numFmt numFmtId="169" formatCode="0.00000"/>
    <numFmt numFmtId="170" formatCode="0.000000"/>
    <numFmt numFmtId="171" formatCode="#,##0.00\ &quot;€&quot;"/>
    <numFmt numFmtId="172" formatCode="d/mm/yyyy;@"/>
    <numFmt numFmtId="173" formatCode="_-* #,##0.000000\ _€_-;\-* #,##0.000000\ _€_-;_-* &quot;-&quot;??\ _€_-;_-@_-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vertAlign val="subscript"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.65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lightUp">
        <bgColor theme="0" tint="-0.249977111117893"/>
      </patternFill>
    </fill>
    <fill>
      <patternFill patternType="lightUp">
        <bgColor theme="3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4">
    <xf numFmtId="0" fontId="0" fillId="0" borderId="0"/>
    <xf numFmtId="0" fontId="10" fillId="0" borderId="0"/>
    <xf numFmtId="0" fontId="5" fillId="2" borderId="0" applyNumberFormat="0" applyBorder="0" applyAlignment="0" applyProtection="0"/>
    <xf numFmtId="0" fontId="8" fillId="12" borderId="2" applyNumberFormat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3" borderId="1" applyNumberFormat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14" borderId="6" applyNumberFormat="0" applyFont="0" applyAlignment="0" applyProtection="0"/>
    <xf numFmtId="0" fontId="7" fillId="11" borderId="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2" fillId="13" borderId="8" applyNumberFormat="0" applyProtection="0">
      <alignment vertical="center"/>
    </xf>
    <xf numFmtId="4" fontId="13" fillId="15" borderId="8" applyNumberFormat="0" applyProtection="0">
      <alignment vertical="center"/>
    </xf>
    <xf numFmtId="4" fontId="12" fillId="15" borderId="8" applyNumberFormat="0" applyProtection="0">
      <alignment horizontal="left" vertical="center" indent="1"/>
    </xf>
    <xf numFmtId="0" fontId="12" fillId="15" borderId="8" applyNumberFormat="0" applyProtection="0">
      <alignment horizontal="left" vertical="top" indent="1"/>
    </xf>
    <xf numFmtId="4" fontId="12" fillId="16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4" fillId="2" borderId="8" applyNumberFormat="0" applyProtection="0">
      <alignment horizontal="right" vertical="center"/>
    </xf>
    <xf numFmtId="4" fontId="14" fillId="4" borderId="8" applyNumberFormat="0" applyProtection="0">
      <alignment horizontal="right" vertical="center"/>
    </xf>
    <xf numFmtId="4" fontId="14" fillId="8" borderId="8" applyNumberFormat="0" applyProtection="0">
      <alignment horizontal="right" vertical="center"/>
    </xf>
    <xf numFmtId="4" fontId="14" fillId="6" borderId="8" applyNumberFormat="0" applyProtection="0">
      <alignment horizontal="right" vertical="center"/>
    </xf>
    <xf numFmtId="4" fontId="14" fillId="7" borderId="8" applyNumberFormat="0" applyProtection="0">
      <alignment horizontal="right" vertical="center"/>
    </xf>
    <xf numFmtId="4" fontId="14" fillId="10" borderId="8" applyNumberFormat="0" applyProtection="0">
      <alignment horizontal="right" vertical="center"/>
    </xf>
    <xf numFmtId="4" fontId="14" fillId="9" borderId="8" applyNumberFormat="0" applyProtection="0">
      <alignment horizontal="right" vertical="center"/>
    </xf>
    <xf numFmtId="4" fontId="14" fillId="18" borderId="8" applyNumberFormat="0" applyProtection="0">
      <alignment horizontal="right" vertical="center"/>
    </xf>
    <xf numFmtId="4" fontId="14" fillId="5" borderId="8" applyNumberFormat="0" applyProtection="0">
      <alignment horizontal="right" vertical="center"/>
    </xf>
    <xf numFmtId="4" fontId="12" fillId="19" borderId="9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17" borderId="8" applyNumberFormat="0" applyProtection="0">
      <alignment horizontal="right" vertical="center"/>
    </xf>
    <xf numFmtId="4" fontId="14" fillId="2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top" indent="1"/>
    </xf>
    <xf numFmtId="0" fontId="10" fillId="16" borderId="8" applyNumberFormat="0" applyProtection="0">
      <alignment horizontal="left" vertical="center" indent="1"/>
    </xf>
    <xf numFmtId="0" fontId="10" fillId="16" borderId="8" applyNumberFormat="0" applyProtection="0">
      <alignment horizontal="left" vertical="top" indent="1"/>
    </xf>
    <xf numFmtId="0" fontId="10" fillId="22" borderId="8" applyNumberFormat="0" applyProtection="0">
      <alignment horizontal="left" vertical="center" indent="1"/>
    </xf>
    <xf numFmtId="0" fontId="10" fillId="22" borderId="8" applyNumberFormat="0" applyProtection="0">
      <alignment horizontal="left" vertical="top" indent="1"/>
    </xf>
    <xf numFmtId="0" fontId="10" fillId="23" borderId="8" applyNumberFormat="0" applyProtection="0">
      <alignment horizontal="left" vertical="center" indent="1"/>
    </xf>
    <xf numFmtId="0" fontId="10" fillId="23" borderId="8" applyNumberFormat="0" applyProtection="0">
      <alignment horizontal="left" vertical="top" indent="1"/>
    </xf>
    <xf numFmtId="0" fontId="10" fillId="24" borderId="10" applyNumberFormat="0">
      <protection locked="0"/>
    </xf>
    <xf numFmtId="4" fontId="14" fillId="25" borderId="8" applyNumberFormat="0" applyProtection="0">
      <alignment vertical="center"/>
    </xf>
    <xf numFmtId="4" fontId="16" fillId="25" borderId="8" applyNumberFormat="0" applyProtection="0">
      <alignment vertical="center"/>
    </xf>
    <xf numFmtId="4" fontId="14" fillId="25" borderId="8" applyNumberFormat="0" applyProtection="0">
      <alignment horizontal="left" vertical="center" indent="1"/>
    </xf>
    <xf numFmtId="0" fontId="14" fillId="25" borderId="8" applyNumberFormat="0" applyProtection="0">
      <alignment horizontal="left" vertical="top" indent="1"/>
    </xf>
    <xf numFmtId="4" fontId="14" fillId="20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4" fillId="17" borderId="8" applyNumberFormat="0" applyProtection="0">
      <alignment horizontal="left" vertical="center" indent="1"/>
    </xf>
    <xf numFmtId="4" fontId="14" fillId="17" borderId="8" applyNumberFormat="0" applyProtection="0">
      <alignment horizontal="left" vertical="center" indent="1"/>
    </xf>
    <xf numFmtId="0" fontId="14" fillId="16" borderId="8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8" fillId="2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5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27" fillId="0" borderId="0"/>
    <xf numFmtId="0" fontId="10" fillId="0" borderId="0"/>
    <xf numFmtId="0" fontId="14" fillId="0" borderId="0">
      <alignment vertical="top"/>
    </xf>
    <xf numFmtId="0" fontId="14" fillId="0" borderId="0">
      <alignment vertical="top"/>
    </xf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Font="1"/>
    <xf numFmtId="0" fontId="0" fillId="0" borderId="0" xfId="0"/>
    <xf numFmtId="0" fontId="29" fillId="28" borderId="11" xfId="0" applyFont="1" applyFill="1" applyBorder="1" applyAlignment="1" applyProtection="1">
      <alignment vertical="center"/>
    </xf>
    <xf numFmtId="0" fontId="28" fillId="29" borderId="0" xfId="0" applyFont="1" applyFill="1"/>
    <xf numFmtId="0" fontId="0" fillId="29" borderId="0" xfId="0" applyFont="1" applyFill="1"/>
    <xf numFmtId="0" fontId="0" fillId="30" borderId="0" xfId="0" applyFill="1"/>
    <xf numFmtId="0" fontId="29" fillId="28" borderId="10" xfId="0" applyFont="1" applyFill="1" applyBorder="1" applyAlignment="1" applyProtection="1">
      <alignment horizontal="right" vertical="center"/>
    </xf>
    <xf numFmtId="0" fontId="29" fillId="28" borderId="11" xfId="0" applyFont="1" applyFill="1" applyBorder="1" applyAlignment="1" applyProtection="1">
      <alignment horizontal="left" vertical="center"/>
    </xf>
    <xf numFmtId="0" fontId="29" fillId="28" borderId="11" xfId="0" applyFont="1" applyFill="1" applyBorder="1" applyAlignment="1" applyProtection="1">
      <alignment horizontal="left" vertical="center" indent="2"/>
    </xf>
    <xf numFmtId="0" fontId="29" fillId="0" borderId="11" xfId="0" applyFont="1" applyFill="1" applyBorder="1" applyProtection="1"/>
    <xf numFmtId="0" fontId="28" fillId="0" borderId="10" xfId="0" applyFont="1" applyBorder="1" applyAlignment="1">
      <alignment horizontal="center" vertical="center"/>
    </xf>
    <xf numFmtId="0" fontId="0" fillId="0" borderId="0" xfId="0"/>
    <xf numFmtId="0" fontId="0" fillId="31" borderId="0" xfId="0" applyFont="1" applyFill="1"/>
    <xf numFmtId="0" fontId="28" fillId="31" borderId="0" xfId="0" applyFont="1" applyFill="1"/>
    <xf numFmtId="0" fontId="0" fillId="27" borderId="0" xfId="0" applyFont="1" applyFill="1"/>
    <xf numFmtId="0" fontId="29" fillId="32" borderId="10" xfId="0" applyFont="1" applyFill="1" applyBorder="1" applyAlignment="1" applyProtection="1">
      <alignment horizontal="right" vertical="center"/>
    </xf>
    <xf numFmtId="0" fontId="29" fillId="32" borderId="11" xfId="0" applyFont="1" applyFill="1" applyBorder="1" applyAlignment="1" applyProtection="1">
      <alignment horizontal="left" vertical="center"/>
    </xf>
    <xf numFmtId="0" fontId="29" fillId="32" borderId="11" xfId="0" applyFont="1" applyFill="1" applyBorder="1" applyAlignment="1" applyProtection="1">
      <alignment horizontal="left" vertical="center" indent="2"/>
    </xf>
    <xf numFmtId="0" fontId="29" fillId="32" borderId="11" xfId="0" applyFont="1" applyFill="1" applyBorder="1" applyAlignment="1" applyProtection="1">
      <alignment vertical="center"/>
    </xf>
    <xf numFmtId="0" fontId="29" fillId="27" borderId="11" xfId="0" applyFont="1" applyFill="1" applyBorder="1" applyProtection="1"/>
    <xf numFmtId="2" fontId="0" fillId="33" borderId="10" xfId="0" applyNumberFormat="1" applyFont="1" applyFill="1" applyBorder="1"/>
    <xf numFmtId="0" fontId="28" fillId="34" borderId="0" xfId="0" applyFont="1" applyFill="1"/>
    <xf numFmtId="0" fontId="0" fillId="34" borderId="0" xfId="0" applyFont="1" applyFill="1"/>
    <xf numFmtId="0" fontId="0" fillId="28" borderId="0" xfId="0" applyFill="1"/>
    <xf numFmtId="0" fontId="0" fillId="28" borderId="19" xfId="0" applyFill="1" applyBorder="1"/>
    <xf numFmtId="0" fontId="0" fillId="28" borderId="20" xfId="0" applyFill="1" applyBorder="1"/>
    <xf numFmtId="0" fontId="0" fillId="28" borderId="21" xfId="0" applyFill="1" applyBorder="1"/>
    <xf numFmtId="0" fontId="26" fillId="28" borderId="22" xfId="11" applyFill="1" applyBorder="1"/>
    <xf numFmtId="0" fontId="26" fillId="28" borderId="23" xfId="11" applyFill="1" applyBorder="1"/>
    <xf numFmtId="0" fontId="26" fillId="28" borderId="24" xfId="11" applyFill="1" applyBorder="1"/>
    <xf numFmtId="0" fontId="0" fillId="28" borderId="0" xfId="0" applyFont="1" applyFill="1"/>
    <xf numFmtId="0" fontId="31" fillId="28" borderId="0" xfId="0" applyFont="1" applyFill="1"/>
    <xf numFmtId="0" fontId="30" fillId="28" borderId="14" xfId="0" applyFont="1" applyFill="1" applyBorder="1" applyAlignment="1">
      <alignment horizontal="left" vertical="center"/>
    </xf>
    <xf numFmtId="0" fontId="30" fillId="28" borderId="15" xfId="0" applyFont="1" applyFill="1" applyBorder="1" applyAlignment="1">
      <alignment horizontal="left" vertical="center"/>
    </xf>
    <xf numFmtId="0" fontId="32" fillId="28" borderId="29" xfId="0" applyFont="1" applyFill="1" applyBorder="1" applyAlignment="1">
      <alignment horizontal="left" vertical="center"/>
    </xf>
    <xf numFmtId="0" fontId="32" fillId="28" borderId="18" xfId="0" applyFont="1" applyFill="1" applyBorder="1" applyAlignment="1">
      <alignment horizontal="center" vertical="center"/>
    </xf>
    <xf numFmtId="0" fontId="32" fillId="28" borderId="29" xfId="0" applyFont="1" applyFill="1" applyBorder="1" applyAlignment="1">
      <alignment horizontal="center" vertical="center"/>
    </xf>
    <xf numFmtId="0" fontId="28" fillId="28" borderId="0" xfId="0" applyFont="1" applyFill="1"/>
    <xf numFmtId="0" fontId="28" fillId="28" borderId="0" xfId="0" applyFont="1" applyFill="1" applyAlignment="1">
      <alignment horizontal="right"/>
    </xf>
    <xf numFmtId="14" fontId="28" fillId="28" borderId="0" xfId="0" applyNumberFormat="1" applyFont="1" applyFill="1" applyAlignment="1">
      <alignment horizontal="left"/>
    </xf>
    <xf numFmtId="0" fontId="0" fillId="28" borderId="10" xfId="0" applyFill="1" applyBorder="1" applyAlignment="1">
      <alignment horizontal="left" vertical="top" wrapText="1"/>
    </xf>
    <xf numFmtId="0" fontId="0" fillId="28" borderId="0" xfId="0" applyFill="1" applyAlignment="1">
      <alignment horizontal="left" vertical="top"/>
    </xf>
    <xf numFmtId="0" fontId="0" fillId="28" borderId="10" xfId="0" applyFill="1" applyBorder="1"/>
    <xf numFmtId="2" fontId="0" fillId="28" borderId="0" xfId="0" applyNumberFormat="1" applyFill="1"/>
    <xf numFmtId="0" fontId="28" fillId="28" borderId="16" xfId="0" applyFont="1" applyFill="1" applyBorder="1"/>
    <xf numFmtId="0" fontId="0" fillId="28" borderId="18" xfId="0" applyFill="1" applyBorder="1"/>
    <xf numFmtId="14" fontId="0" fillId="28" borderId="10" xfId="0" applyNumberFormat="1" applyFill="1" applyBorder="1"/>
    <xf numFmtId="0" fontId="0" fillId="28" borderId="0" xfId="0" applyFill="1" applyAlignment="1">
      <alignment horizontal="left"/>
    </xf>
    <xf numFmtId="0" fontId="0" fillId="28" borderId="17" xfId="0" applyFont="1" applyFill="1" applyBorder="1"/>
    <xf numFmtId="0" fontId="0" fillId="28" borderId="18" xfId="0" applyFont="1" applyFill="1" applyBorder="1"/>
    <xf numFmtId="0" fontId="33" fillId="28" borderId="10" xfId="0" applyFont="1" applyFill="1" applyBorder="1" applyAlignment="1">
      <alignment horizontal="right" vertical="center" wrapText="1"/>
    </xf>
    <xf numFmtId="0" fontId="33" fillId="28" borderId="10" xfId="0" applyFont="1" applyFill="1" applyBorder="1" applyAlignment="1">
      <alignment horizontal="center" vertical="center" wrapText="1"/>
    </xf>
    <xf numFmtId="0" fontId="34" fillId="28" borderId="10" xfId="11" applyFont="1" applyFill="1" applyBorder="1" applyAlignment="1">
      <alignment horizontal="right" vertical="center" wrapText="1"/>
    </xf>
    <xf numFmtId="0" fontId="35" fillId="28" borderId="0" xfId="0" applyFont="1" applyFill="1" applyAlignment="1">
      <alignment horizontal="right"/>
    </xf>
    <xf numFmtId="0" fontId="36" fillId="28" borderId="10" xfId="0" applyFont="1" applyFill="1" applyBorder="1" applyAlignment="1">
      <alignment horizontal="justify" vertical="center" wrapText="1"/>
    </xf>
    <xf numFmtId="10" fontId="36" fillId="28" borderId="10" xfId="0" applyNumberFormat="1" applyFont="1" applyFill="1" applyBorder="1" applyAlignment="1">
      <alignment horizontal="center" vertical="center" wrapText="1"/>
    </xf>
    <xf numFmtId="4" fontId="33" fillId="28" borderId="10" xfId="0" applyNumberFormat="1" applyFont="1" applyFill="1" applyBorder="1" applyAlignment="1">
      <alignment horizontal="right" vertical="center" wrapText="1"/>
    </xf>
    <xf numFmtId="4" fontId="33" fillId="28" borderId="33" xfId="0" applyNumberFormat="1" applyFont="1" applyFill="1" applyBorder="1" applyAlignment="1">
      <alignment vertical="center" wrapText="1"/>
    </xf>
    <xf numFmtId="0" fontId="33" fillId="28" borderId="34" xfId="0" applyFont="1" applyFill="1" applyBorder="1" applyAlignment="1">
      <alignment vertical="center" wrapText="1"/>
    </xf>
    <xf numFmtId="9" fontId="33" fillId="28" borderId="10" xfId="0" applyNumberFormat="1" applyFont="1" applyFill="1" applyBorder="1" applyAlignment="1">
      <alignment horizontal="center" vertical="center" wrapText="1"/>
    </xf>
    <xf numFmtId="0" fontId="36" fillId="28" borderId="10" xfId="0" applyFont="1" applyFill="1" applyBorder="1" applyAlignment="1">
      <alignment horizontal="left" vertical="center" wrapText="1"/>
    </xf>
    <xf numFmtId="0" fontId="0" fillId="28" borderId="0" xfId="0" applyFill="1"/>
    <xf numFmtId="0" fontId="0" fillId="28" borderId="0" xfId="0" applyFill="1" applyBorder="1"/>
    <xf numFmtId="14" fontId="0" fillId="28" borderId="0" xfId="0" applyNumberFormat="1" applyFill="1"/>
    <xf numFmtId="0" fontId="0" fillId="28" borderId="13" xfId="0" applyFill="1" applyBorder="1"/>
    <xf numFmtId="0" fontId="0" fillId="28" borderId="14" xfId="0" applyFill="1" applyBorder="1"/>
    <xf numFmtId="0" fontId="0" fillId="28" borderId="15" xfId="0" applyFill="1" applyBorder="1"/>
    <xf numFmtId="0" fontId="0" fillId="28" borderId="10" xfId="0" applyFill="1" applyBorder="1" applyAlignment="1">
      <alignment horizontal="right"/>
    </xf>
    <xf numFmtId="0" fontId="28" fillId="28" borderId="0" xfId="0" applyFont="1" applyFill="1" applyBorder="1"/>
    <xf numFmtId="0" fontId="0" fillId="28" borderId="12" xfId="0" applyFill="1" applyBorder="1"/>
    <xf numFmtId="0" fontId="28" fillId="28" borderId="12" xfId="0" applyFont="1" applyFill="1" applyBorder="1" applyAlignment="1">
      <alignment horizontal="center" vertical="top"/>
    </xf>
    <xf numFmtId="165" fontId="25" fillId="28" borderId="10" xfId="182" applyFont="1" applyFill="1" applyBorder="1"/>
    <xf numFmtId="0" fontId="28" fillId="28" borderId="0" xfId="0" applyFont="1" applyFill="1" applyBorder="1" applyAlignment="1">
      <alignment horizontal="center" vertical="top"/>
    </xf>
    <xf numFmtId="0" fontId="28" fillId="28" borderId="0" xfId="0" applyFont="1" applyFill="1" applyBorder="1" applyAlignment="1">
      <alignment horizontal="center" vertical="center"/>
    </xf>
    <xf numFmtId="165" fontId="25" fillId="28" borderId="0" xfId="182" applyFont="1" applyFill="1" applyBorder="1"/>
    <xf numFmtId="0" fontId="0" fillId="28" borderId="29" xfId="0" applyFill="1" applyBorder="1"/>
    <xf numFmtId="0" fontId="28" fillId="0" borderId="29" xfId="0" applyFont="1" applyBorder="1" applyAlignment="1">
      <alignment horizontal="center" vertical="center"/>
    </xf>
    <xf numFmtId="0" fontId="28" fillId="28" borderId="10" xfId="0" applyFont="1" applyFill="1" applyBorder="1" applyAlignment="1">
      <alignment horizontal="center"/>
    </xf>
    <xf numFmtId="0" fontId="28" fillId="28" borderId="10" xfId="0" applyFont="1" applyFill="1" applyBorder="1" applyAlignment="1">
      <alignment horizontal="center" vertical="center"/>
    </xf>
    <xf numFmtId="10" fontId="25" fillId="28" borderId="10" xfId="182" applyNumberFormat="1" applyFont="1" applyFill="1" applyBorder="1"/>
    <xf numFmtId="0" fontId="37" fillId="28" borderId="10" xfId="0" applyFont="1" applyFill="1" applyBorder="1" applyAlignment="1">
      <alignment horizontal="center"/>
    </xf>
    <xf numFmtId="0" fontId="28" fillId="28" borderId="10" xfId="0" applyFont="1" applyFill="1" applyBorder="1"/>
    <xf numFmtId="2" fontId="0" fillId="28" borderId="10" xfId="0" applyNumberFormat="1" applyFont="1" applyFill="1" applyBorder="1"/>
    <xf numFmtId="10" fontId="25" fillId="28" borderId="10" xfId="118" applyNumberFormat="1" applyFont="1" applyFill="1" applyBorder="1"/>
    <xf numFmtId="0" fontId="28" fillId="28" borderId="10" xfId="0" applyFont="1" applyFill="1" applyBorder="1" applyAlignment="1">
      <alignment horizontal="left"/>
    </xf>
    <xf numFmtId="170" fontId="0" fillId="28" borderId="10" xfId="0" applyNumberFormat="1" applyFill="1" applyBorder="1"/>
    <xf numFmtId="0" fontId="28" fillId="28" borderId="10" xfId="0" applyFont="1" applyFill="1" applyBorder="1" applyAlignment="1">
      <alignment horizontal="center" vertical="top"/>
    </xf>
    <xf numFmtId="0" fontId="38" fillId="28" borderId="0" xfId="0" applyFont="1" applyFill="1"/>
    <xf numFmtId="0" fontId="28" fillId="28" borderId="29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/>
    </xf>
    <xf numFmtId="166" fontId="25" fillId="28" borderId="10" xfId="14" applyFont="1" applyFill="1" applyBorder="1" applyAlignment="1">
      <alignment horizontal="center" vertical="center"/>
    </xf>
    <xf numFmtId="166" fontId="25" fillId="28" borderId="0" xfId="14" applyNumberFormat="1" applyFont="1" applyFill="1" applyBorder="1"/>
    <xf numFmtId="0" fontId="28" fillId="28" borderId="0" xfId="0" applyFont="1" applyFill="1" applyAlignment="1">
      <alignment horizontal="center" vertical="center"/>
    </xf>
    <xf numFmtId="0" fontId="0" fillId="28" borderId="10" xfId="0" applyFont="1" applyFill="1" applyBorder="1" applyAlignment="1">
      <alignment horizontal="center" vertical="center"/>
    </xf>
    <xf numFmtId="0" fontId="0" fillId="28" borderId="10" xfId="0" applyFont="1" applyFill="1" applyBorder="1" applyAlignment="1">
      <alignment vertical="top"/>
    </xf>
    <xf numFmtId="0" fontId="0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171" fontId="25" fillId="28" borderId="10" xfId="182" applyNumberFormat="1" applyFont="1" applyFill="1" applyBorder="1"/>
    <xf numFmtId="171" fontId="25" fillId="28" borderId="37" xfId="182" applyNumberFormat="1" applyFont="1" applyFill="1" applyBorder="1"/>
    <xf numFmtId="171" fontId="25" fillId="32" borderId="10" xfId="182" applyNumberFormat="1" applyFont="1" applyFill="1" applyBorder="1"/>
    <xf numFmtId="4" fontId="25" fillId="33" borderId="10" xfId="14" applyNumberFormat="1" applyFont="1" applyFill="1" applyBorder="1" applyAlignment="1">
      <alignment horizontal="center" vertical="center"/>
    </xf>
    <xf numFmtId="4" fontId="25" fillId="28" borderId="10" xfId="14" applyNumberFormat="1" applyFont="1" applyFill="1" applyBorder="1" applyAlignment="1">
      <alignment horizontal="center" vertical="center"/>
    </xf>
    <xf numFmtId="0" fontId="26" fillId="28" borderId="29" xfId="11" applyFill="1" applyBorder="1"/>
    <xf numFmtId="0" fontId="28" fillId="0" borderId="10" xfId="0" applyFont="1" applyBorder="1" applyAlignment="1">
      <alignment horizontal="center"/>
    </xf>
    <xf numFmtId="165" fontId="25" fillId="33" borderId="10" xfId="182" applyFont="1" applyFill="1" applyBorder="1"/>
    <xf numFmtId="165" fontId="25" fillId="0" borderId="10" xfId="182" applyFont="1" applyBorder="1"/>
    <xf numFmtId="0" fontId="0" fillId="28" borderId="0" xfId="0" applyFill="1"/>
    <xf numFmtId="10" fontId="25" fillId="28" borderId="0" xfId="118" applyNumberFormat="1" applyFont="1" applyFill="1"/>
    <xf numFmtId="0" fontId="0" fillId="28" borderId="10" xfId="0" applyFill="1" applyBorder="1" applyAlignment="1">
      <alignment horizontal="center"/>
    </xf>
    <xf numFmtId="0" fontId="0" fillId="28" borderId="0" xfId="0" applyFill="1" applyAlignment="1">
      <alignment horizontal="center"/>
    </xf>
    <xf numFmtId="165" fontId="28" fillId="0" borderId="10" xfId="182" applyFont="1" applyBorder="1"/>
    <xf numFmtId="3" fontId="0" fillId="33" borderId="10" xfId="0" applyNumberFormat="1" applyFill="1" applyBorder="1"/>
    <xf numFmtId="3" fontId="28" fillId="0" borderId="10" xfId="0" applyNumberFormat="1" applyFont="1" applyBorder="1"/>
    <xf numFmtId="0" fontId="28" fillId="28" borderId="10" xfId="0" quotePrefix="1" applyFont="1" applyFill="1" applyBorder="1" applyAlignment="1">
      <alignment horizontal="center" vertical="center"/>
    </xf>
    <xf numFmtId="15" fontId="0" fillId="28" borderId="0" xfId="0" applyNumberFormat="1" applyFill="1"/>
    <xf numFmtId="0" fontId="0" fillId="28" borderId="0" xfId="0" applyFill="1"/>
    <xf numFmtId="9" fontId="0" fillId="28" borderId="0" xfId="0" applyNumberFormat="1" applyFont="1" applyFill="1"/>
    <xf numFmtId="10" fontId="0" fillId="28" borderId="0" xfId="0" applyNumberFormat="1" applyFont="1" applyFill="1"/>
    <xf numFmtId="0" fontId="32" fillId="0" borderId="29" xfId="0" applyFont="1" applyFill="1" applyBorder="1" applyAlignment="1">
      <alignment horizontal="left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0" fillId="0" borderId="0" xfId="0" applyFont="1" applyFill="1"/>
    <xf numFmtId="0" fontId="30" fillId="0" borderId="14" xfId="0" applyFont="1" applyFill="1" applyBorder="1" applyAlignment="1">
      <alignment horizontal="left" vertical="center"/>
    </xf>
    <xf numFmtId="10" fontId="30" fillId="0" borderId="14" xfId="0" applyNumberFormat="1" applyFont="1" applyFill="1" applyBorder="1" applyAlignment="1">
      <alignment horizontal="center" vertical="center"/>
    </xf>
    <xf numFmtId="10" fontId="30" fillId="0" borderId="25" xfId="0" applyNumberFormat="1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left" vertical="center"/>
    </xf>
    <xf numFmtId="10" fontId="30" fillId="0" borderId="45" xfId="0" applyNumberFormat="1" applyFont="1" applyFill="1" applyBorder="1" applyAlignment="1">
      <alignment horizontal="center" vertical="center"/>
    </xf>
    <xf numFmtId="10" fontId="30" fillId="0" borderId="46" xfId="0" applyNumberFormat="1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left" vertical="center"/>
    </xf>
    <xf numFmtId="10" fontId="30" fillId="0" borderId="29" xfId="0" applyNumberFormat="1" applyFont="1" applyFill="1" applyBorder="1" applyAlignment="1">
      <alignment horizontal="center" vertical="center"/>
    </xf>
    <xf numFmtId="10" fontId="30" fillId="0" borderId="3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0" fontId="30" fillId="0" borderId="0" xfId="0" applyNumberFormat="1" applyFont="1" applyFill="1" applyBorder="1" applyAlignment="1">
      <alignment horizontal="center" vertical="center"/>
    </xf>
    <xf numFmtId="9" fontId="30" fillId="0" borderId="0" xfId="0" applyNumberFormat="1" applyFont="1" applyFill="1" applyBorder="1" applyAlignment="1">
      <alignment horizontal="center" vertical="center"/>
    </xf>
    <xf numFmtId="9" fontId="30" fillId="0" borderId="28" xfId="0" applyNumberFormat="1" applyFont="1" applyFill="1" applyBorder="1" applyAlignment="1">
      <alignment horizontal="center" vertical="center"/>
    </xf>
    <xf numFmtId="9" fontId="30" fillId="0" borderId="2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/>
    </xf>
    <xf numFmtId="10" fontId="30" fillId="0" borderId="26" xfId="0" applyNumberFormat="1" applyFont="1" applyFill="1" applyBorder="1" applyAlignment="1">
      <alignment horizontal="center" vertical="center"/>
    </xf>
    <xf numFmtId="167" fontId="30" fillId="0" borderId="0" xfId="0" applyNumberFormat="1" applyFont="1" applyFill="1" applyBorder="1" applyAlignment="1">
      <alignment horizontal="center" vertical="center"/>
    </xf>
    <xf numFmtId="167" fontId="30" fillId="0" borderId="29" xfId="0" applyNumberFormat="1" applyFont="1" applyFill="1" applyBorder="1" applyAlignment="1">
      <alignment horizontal="center" vertical="center"/>
    </xf>
    <xf numFmtId="165" fontId="30" fillId="0" borderId="0" xfId="182" applyFont="1" applyFill="1" applyBorder="1" applyAlignment="1">
      <alignment horizontal="center" vertical="center"/>
    </xf>
    <xf numFmtId="0" fontId="0" fillId="0" borderId="0" xfId="0" applyFont="1" applyFill="1" applyBorder="1"/>
    <xf numFmtId="166" fontId="0" fillId="28" borderId="0" xfId="14" applyFont="1" applyFill="1"/>
    <xf numFmtId="10" fontId="30" fillId="0" borderId="31" xfId="0" applyNumberFormat="1" applyFont="1" applyFill="1" applyBorder="1" applyAlignment="1">
      <alignment horizontal="center" vertical="center"/>
    </xf>
    <xf numFmtId="9" fontId="30" fillId="0" borderId="14" xfId="0" applyNumberFormat="1" applyFont="1" applyFill="1" applyBorder="1" applyAlignment="1">
      <alignment horizontal="center" vertical="center"/>
    </xf>
    <xf numFmtId="9" fontId="30" fillId="0" borderId="31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10" fontId="30" fillId="0" borderId="32" xfId="0" applyNumberFormat="1" applyFont="1" applyFill="1" applyBorder="1" applyAlignment="1">
      <alignment horizontal="center" vertical="center"/>
    </xf>
    <xf numFmtId="10" fontId="30" fillId="0" borderId="15" xfId="0" applyNumberFormat="1" applyFont="1" applyFill="1" applyBorder="1" applyAlignment="1">
      <alignment horizontal="center" vertical="center"/>
    </xf>
    <xf numFmtId="0" fontId="0" fillId="28" borderId="0" xfId="0" applyFont="1" applyFill="1" applyBorder="1"/>
    <xf numFmtId="0" fontId="0" fillId="37" borderId="0" xfId="0" applyFont="1" applyFill="1"/>
    <xf numFmtId="0" fontId="30" fillId="28" borderId="29" xfId="0" applyFont="1" applyFill="1" applyBorder="1" applyAlignment="1">
      <alignment horizontal="left" vertical="center"/>
    </xf>
    <xf numFmtId="9" fontId="30" fillId="0" borderId="29" xfId="0" applyNumberFormat="1" applyFont="1" applyFill="1" applyBorder="1" applyAlignment="1">
      <alignment horizontal="center" vertical="center"/>
    </xf>
    <xf numFmtId="9" fontId="30" fillId="0" borderId="18" xfId="0" applyNumberFormat="1" applyFont="1" applyFill="1" applyBorder="1" applyAlignment="1">
      <alignment horizontal="center" vertical="center"/>
    </xf>
    <xf numFmtId="0" fontId="30" fillId="28" borderId="13" xfId="0" applyFont="1" applyFill="1" applyBorder="1" applyAlignment="1">
      <alignment horizontal="left" vertical="center"/>
    </xf>
    <xf numFmtId="10" fontId="30" fillId="0" borderId="13" xfId="0" applyNumberFormat="1" applyFont="1" applyFill="1" applyBorder="1" applyAlignment="1">
      <alignment horizontal="center" vertical="center"/>
    </xf>
    <xf numFmtId="10" fontId="30" fillId="0" borderId="36" xfId="0" applyNumberFormat="1" applyFont="1" applyFill="1" applyBorder="1" applyAlignment="1">
      <alignment horizontal="center" vertical="center"/>
    </xf>
    <xf numFmtId="10" fontId="30" fillId="0" borderId="18" xfId="0" applyNumberFormat="1" applyFont="1" applyFill="1" applyBorder="1" applyAlignment="1">
      <alignment horizontal="center" vertical="center"/>
    </xf>
    <xf numFmtId="9" fontId="30" fillId="0" borderId="13" xfId="0" applyNumberFormat="1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14" fontId="0" fillId="28" borderId="0" xfId="0" applyNumberFormat="1" applyFont="1" applyFill="1"/>
    <xf numFmtId="168" fontId="30" fillId="0" borderId="29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 applyProtection="1">
      <alignment horizontal="left" vertical="center" indent="2"/>
    </xf>
    <xf numFmtId="0" fontId="29" fillId="0" borderId="11" xfId="0" applyFont="1" applyFill="1" applyBorder="1" applyAlignment="1" applyProtection="1">
      <alignment vertical="center"/>
    </xf>
    <xf numFmtId="0" fontId="29" fillId="28" borderId="10" xfId="0" applyFont="1" applyFill="1" applyBorder="1" applyAlignment="1" applyProtection="1">
      <alignment vertical="center"/>
    </xf>
    <xf numFmtId="0" fontId="29" fillId="28" borderId="10" xfId="0" applyFont="1" applyFill="1" applyBorder="1" applyAlignment="1" applyProtection="1">
      <alignment horizontal="left" vertical="center" indent="2"/>
    </xf>
    <xf numFmtId="0" fontId="0" fillId="0" borderId="10" xfId="0" applyFont="1" applyFill="1" applyBorder="1"/>
    <xf numFmtId="0" fontId="29" fillId="0" borderId="11" xfId="0" applyFont="1" applyFill="1" applyBorder="1" applyAlignment="1" applyProtection="1">
      <alignment horizontal="left" vertical="center"/>
    </xf>
    <xf numFmtId="10" fontId="25" fillId="0" borderId="10" xfId="182" applyNumberFormat="1" applyFont="1" applyFill="1" applyBorder="1"/>
    <xf numFmtId="171" fontId="25" fillId="0" borderId="0" xfId="182" applyNumberFormat="1" applyFont="1" applyFill="1" applyBorder="1"/>
    <xf numFmtId="10" fontId="25" fillId="0" borderId="0" xfId="182" applyNumberFormat="1" applyFont="1" applyFill="1" applyBorder="1"/>
    <xf numFmtId="165" fontId="25" fillId="0" borderId="10" xfId="182" applyFont="1" applyFill="1" applyBorder="1"/>
    <xf numFmtId="165" fontId="0" fillId="28" borderId="0" xfId="182" applyFont="1" applyFill="1"/>
    <xf numFmtId="165" fontId="0" fillId="0" borderId="10" xfId="182" applyFont="1" applyBorder="1"/>
    <xf numFmtId="173" fontId="0" fillId="28" borderId="10" xfId="14" applyNumberFormat="1" applyFont="1" applyFill="1" applyBorder="1" applyAlignment="1">
      <alignment vertical="center"/>
    </xf>
    <xf numFmtId="171" fontId="0" fillId="28" borderId="0" xfId="0" applyNumberFormat="1" applyFill="1"/>
    <xf numFmtId="0" fontId="0" fillId="0" borderId="0" xfId="0" applyFill="1" applyBorder="1"/>
    <xf numFmtId="165" fontId="25" fillId="28" borderId="37" xfId="182" applyFont="1" applyFill="1" applyBorder="1"/>
    <xf numFmtId="165" fontId="25" fillId="28" borderId="11" xfId="182" applyFont="1" applyFill="1" applyBorder="1"/>
    <xf numFmtId="165" fontId="25" fillId="28" borderId="27" xfId="182" applyFont="1" applyFill="1" applyBorder="1"/>
    <xf numFmtId="165" fontId="25" fillId="28" borderId="14" xfId="182" applyFont="1" applyFill="1" applyBorder="1"/>
    <xf numFmtId="165" fontId="25" fillId="28" borderId="15" xfId="182" applyFont="1" applyFill="1" applyBorder="1"/>
    <xf numFmtId="173" fontId="0" fillId="33" borderId="10" xfId="14" applyNumberFormat="1" applyFont="1" applyFill="1" applyBorder="1" applyAlignment="1">
      <alignment vertical="center"/>
    </xf>
    <xf numFmtId="0" fontId="28" fillId="28" borderId="10" xfId="0" applyFont="1" applyFill="1" applyBorder="1" applyAlignment="1">
      <alignment horizontal="left" vertical="center"/>
    </xf>
    <xf numFmtId="165" fontId="0" fillId="28" borderId="10" xfId="182" applyFont="1" applyFill="1" applyBorder="1"/>
    <xf numFmtId="171" fontId="25" fillId="28" borderId="0" xfId="182" applyNumberFormat="1" applyFont="1" applyFill="1" applyBorder="1"/>
    <xf numFmtId="0" fontId="0" fillId="28" borderId="0" xfId="0" applyFill="1" applyBorder="1" applyAlignment="1">
      <alignment horizontal="center" vertical="center"/>
    </xf>
    <xf numFmtId="173" fontId="0" fillId="28" borderId="0" xfId="14" applyNumberFormat="1" applyFont="1" applyFill="1" applyBorder="1" applyAlignment="1">
      <alignment vertical="center"/>
    </xf>
    <xf numFmtId="165" fontId="25" fillId="28" borderId="13" xfId="182" applyFont="1" applyFill="1" applyBorder="1"/>
    <xf numFmtId="171" fontId="25" fillId="33" borderId="13" xfId="182" applyNumberFormat="1" applyFont="1" applyFill="1" applyBorder="1"/>
    <xf numFmtId="171" fontId="25" fillId="33" borderId="14" xfId="182" applyNumberFormat="1" applyFont="1" applyFill="1" applyBorder="1"/>
    <xf numFmtId="171" fontId="25" fillId="33" borderId="15" xfId="182" applyNumberFormat="1" applyFont="1" applyFill="1" applyBorder="1"/>
    <xf numFmtId="0" fontId="0" fillId="32" borderId="0" xfId="0" applyFont="1" applyFill="1"/>
    <xf numFmtId="0" fontId="29" fillId="27" borderId="11" xfId="0" applyFont="1" applyFill="1" applyBorder="1" applyAlignment="1" applyProtection="1">
      <alignment horizontal="left" vertical="center" indent="2"/>
    </xf>
    <xf numFmtId="0" fontId="29" fillId="27" borderId="11" xfId="0" applyFont="1" applyFill="1" applyBorder="1" applyAlignment="1" applyProtection="1">
      <alignment vertical="center"/>
    </xf>
    <xf numFmtId="0" fontId="29" fillId="32" borderId="10" xfId="0" applyFont="1" applyFill="1" applyBorder="1" applyAlignment="1" applyProtection="1">
      <alignment vertical="center"/>
    </xf>
    <xf numFmtId="0" fontId="29" fillId="32" borderId="10" xfId="0" applyFont="1" applyFill="1" applyBorder="1" applyAlignment="1" applyProtection="1">
      <alignment horizontal="left" vertical="center" indent="2"/>
    </xf>
    <xf numFmtId="0" fontId="0" fillId="27" borderId="10" xfId="0" applyFont="1" applyFill="1" applyBorder="1"/>
    <xf numFmtId="0" fontId="29" fillId="27" borderId="11" xfId="0" applyFont="1" applyFill="1" applyBorder="1" applyAlignment="1" applyProtection="1">
      <alignment horizontal="left" vertical="center"/>
    </xf>
    <xf numFmtId="165" fontId="25" fillId="27" borderId="10" xfId="182" applyFont="1" applyFill="1" applyBorder="1"/>
    <xf numFmtId="10" fontId="25" fillId="27" borderId="10" xfId="182" applyNumberFormat="1" applyFont="1" applyFill="1" applyBorder="1"/>
    <xf numFmtId="10" fontId="25" fillId="32" borderId="10" xfId="182" applyNumberFormat="1" applyFont="1" applyFill="1" applyBorder="1"/>
    <xf numFmtId="165" fontId="25" fillId="32" borderId="37" xfId="182" applyFont="1" applyFill="1" applyBorder="1"/>
    <xf numFmtId="165" fontId="25" fillId="32" borderId="11" xfId="182" applyFont="1" applyFill="1" applyBorder="1"/>
    <xf numFmtId="165" fontId="25" fillId="32" borderId="14" xfId="182" applyFont="1" applyFill="1" applyBorder="1"/>
    <xf numFmtId="173" fontId="0" fillId="32" borderId="10" xfId="14" applyNumberFormat="1" applyFont="1" applyFill="1" applyBorder="1" applyAlignment="1">
      <alignment vertical="center"/>
    </xf>
    <xf numFmtId="171" fontId="25" fillId="27" borderId="14" xfId="182" applyNumberFormat="1" applyFont="1" applyFill="1" applyBorder="1"/>
    <xf numFmtId="171" fontId="25" fillId="27" borderId="37" xfId="182" applyNumberFormat="1" applyFont="1" applyFill="1" applyBorder="1"/>
    <xf numFmtId="165" fontId="25" fillId="27" borderId="11" xfId="182" applyFont="1" applyFill="1" applyBorder="1"/>
    <xf numFmtId="165" fontId="25" fillId="27" borderId="14" xfId="182" applyFont="1" applyFill="1" applyBorder="1"/>
    <xf numFmtId="171" fontId="25" fillId="27" borderId="10" xfId="182" applyNumberFormat="1" applyFont="1" applyFill="1" applyBorder="1"/>
    <xf numFmtId="173" fontId="0" fillId="27" borderId="10" xfId="14" applyNumberFormat="1" applyFont="1" applyFill="1" applyBorder="1" applyAlignment="1">
      <alignment vertical="center"/>
    </xf>
    <xf numFmtId="10" fontId="30" fillId="33" borderId="14" xfId="0" applyNumberFormat="1" applyFont="1" applyFill="1" applyBorder="1" applyAlignment="1">
      <alignment horizontal="center" vertical="center"/>
    </xf>
    <xf numFmtId="10" fontId="30" fillId="33" borderId="27" xfId="0" applyNumberFormat="1" applyFont="1" applyFill="1" applyBorder="1" applyAlignment="1">
      <alignment horizontal="center" vertical="center"/>
    </xf>
    <xf numFmtId="10" fontId="30" fillId="33" borderId="27" xfId="118" applyNumberFormat="1" applyFont="1" applyFill="1" applyBorder="1" applyAlignment="1">
      <alignment horizontal="center" vertical="center"/>
    </xf>
    <xf numFmtId="165" fontId="0" fillId="0" borderId="10" xfId="182" applyFont="1" applyFill="1" applyBorder="1"/>
    <xf numFmtId="10" fontId="0" fillId="0" borderId="10" xfId="0" applyNumberFormat="1" applyFont="1" applyFill="1" applyBorder="1"/>
    <xf numFmtId="0" fontId="0" fillId="28" borderId="10" xfId="0" applyFill="1" applyBorder="1" applyAlignment="1">
      <alignment horizontal="left"/>
    </xf>
    <xf numFmtId="0" fontId="32" fillId="28" borderId="23" xfId="0" applyFont="1" applyFill="1" applyBorder="1" applyAlignment="1">
      <alignment horizontal="center" vertical="center"/>
    </xf>
    <xf numFmtId="0" fontId="32" fillId="28" borderId="38" xfId="0" applyFont="1" applyFill="1" applyBorder="1" applyAlignment="1">
      <alignment horizontal="left" vertical="center"/>
    </xf>
    <xf numFmtId="0" fontId="0" fillId="28" borderId="35" xfId="0" applyNumberFormat="1" applyFont="1" applyFill="1" applyBorder="1" applyAlignment="1">
      <alignment horizontal="left"/>
    </xf>
    <xf numFmtId="0" fontId="0" fillId="28" borderId="47" xfId="0" applyNumberFormat="1" applyFont="1" applyFill="1" applyBorder="1" applyAlignment="1">
      <alignment horizontal="left"/>
    </xf>
    <xf numFmtId="0" fontId="0" fillId="28" borderId="48" xfId="0" applyNumberFormat="1" applyFont="1" applyFill="1" applyBorder="1" applyAlignment="1">
      <alignment horizontal="left"/>
    </xf>
    <xf numFmtId="10" fontId="0" fillId="28" borderId="13" xfId="118" applyNumberFormat="1" applyFont="1" applyFill="1" applyBorder="1"/>
    <xf numFmtId="10" fontId="0" fillId="28" borderId="14" xfId="118" applyNumberFormat="1" applyFont="1" applyFill="1" applyBorder="1"/>
    <xf numFmtId="10" fontId="0" fillId="28" borderId="15" xfId="118" applyNumberFormat="1" applyFont="1" applyFill="1" applyBorder="1"/>
    <xf numFmtId="0" fontId="0" fillId="28" borderId="10" xfId="0" applyFill="1" applyBorder="1" applyAlignment="1">
      <alignment horizontal="center" vertical="center"/>
    </xf>
    <xf numFmtId="0" fontId="0" fillId="28" borderId="10" xfId="0" applyFont="1" applyFill="1" applyBorder="1" applyAlignment="1">
      <alignment horizontal="left" vertical="top"/>
    </xf>
    <xf numFmtId="0" fontId="28" fillId="28" borderId="16" xfId="0" applyFont="1" applyFill="1" applyBorder="1" applyAlignment="1">
      <alignment horizontal="center"/>
    </xf>
    <xf numFmtId="0" fontId="28" fillId="28" borderId="18" xfId="0" applyFont="1" applyFill="1" applyBorder="1" applyAlignment="1">
      <alignment horizontal="center"/>
    </xf>
    <xf numFmtId="172" fontId="30" fillId="0" borderId="35" xfId="0" applyNumberFormat="1" applyFont="1" applyFill="1" applyBorder="1" applyAlignment="1">
      <alignment horizontal="center" vertical="center"/>
    </xf>
    <xf numFmtId="172" fontId="30" fillId="0" borderId="36" xfId="0" applyNumberFormat="1" applyFont="1" applyFill="1" applyBorder="1" applyAlignment="1">
      <alignment horizontal="center" vertical="center"/>
    </xf>
    <xf numFmtId="0" fontId="28" fillId="28" borderId="16" xfId="0" applyFont="1" applyFill="1" applyBorder="1" applyAlignment="1">
      <alignment horizontal="left"/>
    </xf>
    <xf numFmtId="0" fontId="28" fillId="28" borderId="17" xfId="0" applyFont="1" applyFill="1" applyBorder="1" applyAlignment="1">
      <alignment horizontal="left"/>
    </xf>
    <xf numFmtId="0" fontId="28" fillId="28" borderId="18" xfId="0" applyFont="1" applyFill="1" applyBorder="1" applyAlignment="1">
      <alignment horizontal="left"/>
    </xf>
    <xf numFmtId="0" fontId="0" fillId="28" borderId="0" xfId="0" applyFill="1" applyAlignment="1"/>
    <xf numFmtId="0" fontId="33" fillId="28" borderId="10" xfId="0" applyFont="1" applyFill="1" applyBorder="1" applyAlignment="1">
      <alignment horizontal="justify" vertical="center" wrapText="1"/>
    </xf>
    <xf numFmtId="0" fontId="34" fillId="28" borderId="10" xfId="11" applyFont="1" applyFill="1" applyBorder="1" applyAlignment="1">
      <alignment horizontal="center" vertical="center" wrapText="1"/>
    </xf>
    <xf numFmtId="10" fontId="33" fillId="28" borderId="10" xfId="0" applyNumberFormat="1" applyFont="1" applyFill="1" applyBorder="1" applyAlignment="1">
      <alignment horizontal="center" vertical="center" wrapText="1"/>
    </xf>
    <xf numFmtId="0" fontId="39" fillId="28" borderId="38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40" xfId="0" applyFont="1" applyFill="1" applyBorder="1" applyAlignment="1">
      <alignment horizontal="center" vertical="center"/>
    </xf>
    <xf numFmtId="0" fontId="39" fillId="28" borderId="41" xfId="0" applyFont="1" applyFill="1" applyBorder="1" applyAlignment="1">
      <alignment horizontal="center" vertical="center"/>
    </xf>
    <xf numFmtId="0" fontId="39" fillId="28" borderId="21" xfId="0" applyFont="1" applyFill="1" applyBorder="1" applyAlignment="1">
      <alignment horizontal="center" vertical="center"/>
    </xf>
    <xf numFmtId="0" fontId="40" fillId="36" borderId="16" xfId="0" applyFont="1" applyFill="1" applyBorder="1" applyAlignment="1">
      <alignment horizontal="center"/>
    </xf>
    <xf numFmtId="0" fontId="40" fillId="36" borderId="17" xfId="0" applyFont="1" applyFill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0" fontId="0" fillId="28" borderId="10" xfId="0" applyNumberFormat="1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165" fontId="0" fillId="28" borderId="10" xfId="182" applyFont="1" applyFill="1" applyBorder="1" applyAlignment="1">
      <alignment horizontal="center" vertical="center"/>
    </xf>
    <xf numFmtId="165" fontId="0" fillId="0" borderId="10" xfId="182" applyFont="1" applyFill="1" applyBorder="1" applyAlignment="1">
      <alignment horizontal="center" vertical="center"/>
    </xf>
    <xf numFmtId="0" fontId="41" fillId="0" borderId="11" xfId="118" applyNumberFormat="1" applyFont="1" applyFill="1" applyBorder="1" applyAlignment="1" applyProtection="1">
      <alignment horizontal="center" vertical="center"/>
    </xf>
    <xf numFmtId="0" fontId="41" fillId="0" borderId="44" xfId="118" applyNumberFormat="1" applyFont="1" applyFill="1" applyBorder="1" applyAlignment="1" applyProtection="1">
      <alignment horizontal="center" vertical="center"/>
    </xf>
    <xf numFmtId="0" fontId="41" fillId="0" borderId="37" xfId="118" applyNumberFormat="1" applyFont="1" applyFill="1" applyBorder="1" applyAlignment="1" applyProtection="1">
      <alignment horizontal="center" vertical="center"/>
    </xf>
    <xf numFmtId="165" fontId="29" fillId="28" borderId="10" xfId="182" applyFont="1" applyFill="1" applyBorder="1" applyAlignment="1" applyProtection="1">
      <alignment horizontal="right" vertical="center"/>
    </xf>
    <xf numFmtId="165" fontId="29" fillId="28" borderId="11" xfId="182" applyFont="1" applyFill="1" applyBorder="1" applyAlignment="1" applyProtection="1">
      <alignment horizontal="right" vertical="center"/>
    </xf>
    <xf numFmtId="165" fontId="29" fillId="28" borderId="44" xfId="182" applyFont="1" applyFill="1" applyBorder="1" applyAlignment="1" applyProtection="1">
      <alignment horizontal="right" vertical="center"/>
    </xf>
    <xf numFmtId="165" fontId="29" fillId="28" borderId="37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vertical="center"/>
    </xf>
    <xf numFmtId="10" fontId="29" fillId="0" borderId="10" xfId="119" applyNumberFormat="1" applyFont="1" applyFill="1" applyBorder="1" applyAlignment="1" applyProtection="1">
      <alignment horizontal="right"/>
      <protection locked="0"/>
    </xf>
    <xf numFmtId="165" fontId="41" fillId="33" borderId="10" xfId="182" applyFont="1" applyFill="1" applyBorder="1" applyAlignment="1" applyProtection="1">
      <alignment horizontal="right" vertical="center"/>
    </xf>
    <xf numFmtId="164" fontId="41" fillId="0" borderId="10" xfId="0" applyNumberFormat="1" applyFont="1" applyFill="1" applyBorder="1" applyAlignment="1" applyProtection="1">
      <alignment horizontal="right" vertical="center"/>
    </xf>
    <xf numFmtId="169" fontId="29" fillId="28" borderId="10" xfId="0" applyNumberFormat="1" applyFont="1" applyFill="1" applyBorder="1" applyAlignment="1" applyProtection="1">
      <alignment horizontal="right"/>
    </xf>
    <xf numFmtId="165" fontId="29" fillId="33" borderId="10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horizontal="right"/>
    </xf>
    <xf numFmtId="10" fontId="29" fillId="0" borderId="10" xfId="0" applyNumberFormat="1" applyFont="1" applyFill="1" applyBorder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/>
    </xf>
    <xf numFmtId="164" fontId="41" fillId="0" borderId="10" xfId="0" applyNumberFormat="1" applyFont="1" applyFill="1" applyBorder="1" applyAlignment="1" applyProtection="1">
      <alignment horizontal="center" vertical="center"/>
    </xf>
    <xf numFmtId="165" fontId="29" fillId="0" borderId="10" xfId="182" applyFont="1" applyFill="1" applyBorder="1" applyAlignment="1" applyProtection="1">
      <alignment horizontal="right" vertical="center"/>
    </xf>
    <xf numFmtId="165" fontId="29" fillId="33" borderId="10" xfId="182" applyFont="1" applyFill="1" applyBorder="1" applyAlignment="1" applyProtection="1">
      <alignment vertical="center"/>
    </xf>
    <xf numFmtId="168" fontId="41" fillId="0" borderId="11" xfId="118" applyNumberFormat="1" applyFont="1" applyFill="1" applyBorder="1" applyAlignment="1" applyProtection="1">
      <alignment horizontal="center" vertical="center"/>
    </xf>
    <xf numFmtId="168" fontId="41" fillId="0" borderId="44" xfId="118" applyNumberFormat="1" applyFont="1" applyFill="1" applyBorder="1" applyAlignment="1" applyProtection="1">
      <alignment horizontal="center" vertical="center"/>
    </xf>
    <xf numFmtId="168" fontId="41" fillId="0" borderId="37" xfId="118" applyNumberFormat="1" applyFont="1" applyFill="1" applyBorder="1" applyAlignment="1" applyProtection="1">
      <alignment horizontal="center" vertical="center"/>
    </xf>
    <xf numFmtId="165" fontId="41" fillId="28" borderId="10" xfId="182" applyFont="1" applyFill="1" applyBorder="1" applyAlignment="1" applyProtection="1">
      <alignment horizontal="right" vertical="center"/>
    </xf>
    <xf numFmtId="164" fontId="29" fillId="28" borderId="10" xfId="0" applyNumberFormat="1" applyFont="1" applyFill="1" applyBorder="1" applyAlignment="1" applyProtection="1">
      <alignment horizontal="right" vertical="center"/>
    </xf>
    <xf numFmtId="2" fontId="29" fillId="28" borderId="10" xfId="0" applyNumberFormat="1" applyFont="1" applyFill="1" applyBorder="1" applyAlignment="1" applyProtection="1">
      <alignment horizontal="right"/>
    </xf>
    <xf numFmtId="0" fontId="0" fillId="0" borderId="11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29" fillId="28" borderId="42" xfId="0" applyFont="1" applyFill="1" applyBorder="1" applyAlignment="1" applyProtection="1">
      <alignment horizontal="center" vertical="center"/>
    </xf>
    <xf numFmtId="0" fontId="29" fillId="28" borderId="12" xfId="0" applyFont="1" applyFill="1" applyBorder="1" applyAlignment="1" applyProtection="1">
      <alignment horizontal="center" vertical="center"/>
    </xf>
    <xf numFmtId="10" fontId="29" fillId="33" borderId="10" xfId="119" applyNumberFormat="1" applyFont="1" applyFill="1" applyBorder="1" applyAlignment="1" applyProtection="1">
      <alignment horizontal="right"/>
      <protection locked="0"/>
    </xf>
    <xf numFmtId="10" fontId="29" fillId="33" borderId="10" xfId="119" applyNumberFormat="1" applyFont="1" applyFill="1" applyBorder="1" applyAlignment="1" applyProtection="1">
      <alignment horizontal="right"/>
    </xf>
    <xf numFmtId="10" fontId="29" fillId="33" borderId="10" xfId="119" applyNumberFormat="1" applyFont="1" applyFill="1" applyBorder="1" applyAlignment="1" applyProtection="1">
      <alignment vertical="center"/>
    </xf>
    <xf numFmtId="10" fontId="29" fillId="33" borderId="10" xfId="119" applyNumberFormat="1" applyFont="1" applyFill="1" applyBorder="1" applyAlignment="1" applyProtection="1">
      <alignment horizontal="right" vertical="center"/>
    </xf>
    <xf numFmtId="0" fontId="41" fillId="33" borderId="11" xfId="118" applyNumberFormat="1" applyFont="1" applyFill="1" applyBorder="1" applyAlignment="1" applyProtection="1">
      <alignment horizontal="center" vertical="center"/>
    </xf>
    <xf numFmtId="0" fontId="41" fillId="33" borderId="44" xfId="118" applyNumberFormat="1" applyFont="1" applyFill="1" applyBorder="1" applyAlignment="1" applyProtection="1">
      <alignment horizontal="center" vertical="center"/>
    </xf>
    <xf numFmtId="0" fontId="41" fillId="33" borderId="37" xfId="118" applyNumberFormat="1" applyFont="1" applyFill="1" applyBorder="1" applyAlignment="1" applyProtection="1">
      <alignment horizontal="center" vertical="center"/>
    </xf>
    <xf numFmtId="0" fontId="0" fillId="28" borderId="10" xfId="0" applyFont="1" applyFill="1" applyBorder="1" applyAlignment="1">
      <alignment horizontal="left" vertical="top"/>
    </xf>
    <xf numFmtId="0" fontId="0" fillId="28" borderId="12" xfId="0" applyFont="1" applyFill="1" applyBorder="1" applyAlignment="1">
      <alignment horizontal="left" vertical="top"/>
    </xf>
    <xf numFmtId="0" fontId="0" fillId="28" borderId="42" xfId="0" applyFont="1" applyFill="1" applyBorder="1" applyAlignment="1">
      <alignment horizontal="left" vertical="top"/>
    </xf>
    <xf numFmtId="0" fontId="0" fillId="28" borderId="43" xfId="0" applyFont="1" applyFill="1" applyBorder="1" applyAlignment="1">
      <alignment horizontal="left" vertical="top"/>
    </xf>
    <xf numFmtId="0" fontId="0" fillId="27" borderId="11" xfId="0" applyFont="1" applyFill="1" applyBorder="1" applyAlignment="1">
      <alignment horizontal="center"/>
    </xf>
    <xf numFmtId="0" fontId="0" fillId="27" borderId="44" xfId="0" applyFont="1" applyFill="1" applyBorder="1" applyAlignment="1">
      <alignment horizontal="center"/>
    </xf>
    <xf numFmtId="0" fontId="0" fillId="27" borderId="37" xfId="0" applyFont="1" applyFill="1" applyBorder="1" applyAlignment="1">
      <alignment horizontal="center"/>
    </xf>
    <xf numFmtId="10" fontId="29" fillId="27" borderId="10" xfId="119" applyNumberFormat="1" applyFont="1" applyFill="1" applyBorder="1" applyAlignment="1" applyProtection="1">
      <alignment horizontal="right"/>
    </xf>
    <xf numFmtId="10" fontId="29" fillId="27" borderId="10" xfId="119" applyNumberFormat="1" applyFont="1" applyFill="1" applyBorder="1" applyAlignment="1" applyProtection="1">
      <alignment horizontal="right"/>
      <protection locked="0"/>
    </xf>
    <xf numFmtId="165" fontId="41" fillId="35" borderId="10" xfId="182" applyFont="1" applyFill="1" applyBorder="1" applyAlignment="1" applyProtection="1">
      <alignment horizontal="right" vertical="center"/>
    </xf>
    <xf numFmtId="0" fontId="29" fillId="32" borderId="42" xfId="0" applyFont="1" applyFill="1" applyBorder="1" applyAlignment="1" applyProtection="1">
      <alignment horizontal="center" vertical="center"/>
    </xf>
    <xf numFmtId="0" fontId="29" fillId="32" borderId="12" xfId="0" applyFont="1" applyFill="1" applyBorder="1" applyAlignment="1" applyProtection="1">
      <alignment horizontal="center" vertical="center"/>
    </xf>
    <xf numFmtId="10" fontId="29" fillId="27" borderId="10" xfId="119" applyNumberFormat="1" applyFont="1" applyFill="1" applyBorder="1" applyAlignment="1" applyProtection="1">
      <alignment vertical="center"/>
    </xf>
    <xf numFmtId="164" fontId="41" fillId="27" borderId="10" xfId="0" applyNumberFormat="1" applyFont="1" applyFill="1" applyBorder="1" applyAlignment="1" applyProtection="1">
      <alignment horizontal="right" vertical="center"/>
    </xf>
    <xf numFmtId="164" fontId="41" fillId="27" borderId="10" xfId="0" applyNumberFormat="1" applyFont="1" applyFill="1" applyBorder="1" applyAlignment="1" applyProtection="1">
      <alignment horizontal="center" vertical="center"/>
    </xf>
    <xf numFmtId="10" fontId="29" fillId="27" borderId="10" xfId="119" applyNumberFormat="1" applyFont="1" applyFill="1" applyBorder="1" applyAlignment="1" applyProtection="1">
      <alignment horizontal="right" vertical="center"/>
    </xf>
    <xf numFmtId="10" fontId="29" fillId="27" borderId="10" xfId="0" applyNumberFormat="1" applyFont="1" applyFill="1" applyBorder="1" applyAlignment="1" applyProtection="1">
      <alignment horizontal="right" vertical="center"/>
    </xf>
    <xf numFmtId="164" fontId="29" fillId="27" borderId="10" xfId="0" applyNumberFormat="1" applyFont="1" applyFill="1" applyBorder="1" applyAlignment="1" applyProtection="1">
      <alignment horizontal="right" vertical="center"/>
    </xf>
    <xf numFmtId="165" fontId="29" fillId="35" borderId="10" xfId="182" applyFont="1" applyFill="1" applyBorder="1" applyAlignment="1" applyProtection="1">
      <alignment horizontal="right" vertical="center"/>
    </xf>
    <xf numFmtId="165" fontId="29" fillId="27" borderId="10" xfId="182" applyFont="1" applyFill="1" applyBorder="1" applyAlignment="1" applyProtection="1">
      <alignment horizontal="right" vertical="center"/>
    </xf>
    <xf numFmtId="165" fontId="29" fillId="32" borderId="10" xfId="182" applyFont="1" applyFill="1" applyBorder="1" applyAlignment="1" applyProtection="1">
      <alignment horizontal="right" vertical="center"/>
    </xf>
    <xf numFmtId="168" fontId="41" fillId="27" borderId="11" xfId="118" applyNumberFormat="1" applyFont="1" applyFill="1" applyBorder="1" applyAlignment="1" applyProtection="1">
      <alignment horizontal="center" vertical="center"/>
    </xf>
    <xf numFmtId="168" fontId="41" fillId="27" borderId="44" xfId="118" applyNumberFormat="1" applyFont="1" applyFill="1" applyBorder="1" applyAlignment="1" applyProtection="1">
      <alignment horizontal="center" vertical="center"/>
    </xf>
    <xf numFmtId="168" fontId="41" fillId="27" borderId="37" xfId="118" applyNumberFormat="1" applyFont="1" applyFill="1" applyBorder="1" applyAlignment="1" applyProtection="1">
      <alignment horizontal="center" vertical="center"/>
    </xf>
    <xf numFmtId="165" fontId="29" fillId="35" borderId="10" xfId="182" applyFont="1" applyFill="1" applyBorder="1" applyAlignment="1" applyProtection="1">
      <alignment vertical="center"/>
    </xf>
    <xf numFmtId="2" fontId="29" fillId="32" borderId="10" xfId="0" applyNumberFormat="1" applyFont="1" applyFill="1" applyBorder="1" applyAlignment="1" applyProtection="1">
      <alignment horizontal="right"/>
    </xf>
    <xf numFmtId="0" fontId="41" fillId="27" borderId="11" xfId="118" applyNumberFormat="1" applyFont="1" applyFill="1" applyBorder="1" applyAlignment="1" applyProtection="1">
      <alignment horizontal="center" vertical="center"/>
    </xf>
    <xf numFmtId="0" fontId="41" fillId="27" borderId="44" xfId="118" applyNumberFormat="1" applyFont="1" applyFill="1" applyBorder="1" applyAlignment="1" applyProtection="1">
      <alignment horizontal="center" vertical="center"/>
    </xf>
    <xf numFmtId="0" fontId="41" fillId="27" borderId="37" xfId="118" applyNumberFormat="1" applyFont="1" applyFill="1" applyBorder="1" applyAlignment="1" applyProtection="1">
      <alignment horizontal="center" vertical="center"/>
    </xf>
    <xf numFmtId="164" fontId="29" fillId="32" borderId="10" xfId="0" applyNumberFormat="1" applyFont="1" applyFill="1" applyBorder="1" applyAlignment="1" applyProtection="1">
      <alignment horizontal="right" vertical="center"/>
    </xf>
    <xf numFmtId="165" fontId="41" fillId="32" borderId="10" xfId="182" applyFont="1" applyFill="1" applyBorder="1" applyAlignment="1" applyProtection="1">
      <alignment horizontal="right" vertical="center"/>
    </xf>
    <xf numFmtId="165" fontId="29" fillId="32" borderId="11" xfId="182" applyFont="1" applyFill="1" applyBorder="1" applyAlignment="1" applyProtection="1">
      <alignment horizontal="right" vertical="center"/>
    </xf>
    <xf numFmtId="165" fontId="29" fillId="32" borderId="44" xfId="182" applyFont="1" applyFill="1" applyBorder="1" applyAlignment="1" applyProtection="1">
      <alignment horizontal="right" vertical="center"/>
    </xf>
    <xf numFmtId="165" fontId="29" fillId="32" borderId="37" xfId="182" applyFont="1" applyFill="1" applyBorder="1" applyAlignment="1" applyProtection="1">
      <alignment horizontal="right" vertical="center"/>
    </xf>
    <xf numFmtId="169" fontId="29" fillId="32" borderId="10" xfId="0" applyNumberFormat="1" applyFont="1" applyFill="1" applyBorder="1" applyAlignment="1" applyProtection="1">
      <alignment horizontal="right"/>
    </xf>
    <xf numFmtId="0" fontId="25" fillId="28" borderId="10" xfId="182" applyNumberFormat="1" applyFont="1" applyFill="1" applyBorder="1"/>
  </cellXfs>
  <cellStyles count="184">
    <cellStyle name="_x000d__x000a_JournalTemplate=C:\COMFO\CTALK\JOURSTD.TPL_x000d__x000a_LbStateAddress=3 3 0 251 1 89 2 311_x000d__x000a_LbStateJou" xfId="1" xr:uid="{00000000-0005-0000-0000-000000000000}"/>
    <cellStyle name="Bad" xfId="2" xr:uid="{00000000-0005-0000-0000-000001000000}"/>
    <cellStyle name="Check Cell" xfId="3" xr:uid="{00000000-0005-0000-0000-000002000000}"/>
    <cellStyle name="Comma 2" xfId="4" xr:uid="{00000000-0005-0000-0000-000003000000}"/>
    <cellStyle name="Euro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Hyperlink 2" xfId="12" xr:uid="{00000000-0005-0000-0000-00000B000000}"/>
    <cellStyle name="Input" xfId="13" xr:uid="{00000000-0005-0000-0000-00000C000000}"/>
    <cellStyle name="Komma" xfId="14" builtinId="3"/>
    <cellStyle name="Komma 2" xfId="15" xr:uid="{00000000-0005-0000-0000-00000E000000}"/>
    <cellStyle name="Komma 3" xfId="16" xr:uid="{00000000-0005-0000-0000-00000F000000}"/>
    <cellStyle name="Milliers 2" xfId="17" xr:uid="{00000000-0005-0000-0000-000010000000}"/>
    <cellStyle name="Milliers 5" xfId="18" xr:uid="{00000000-0005-0000-0000-000011000000}"/>
    <cellStyle name="Milliers 8" xfId="19" xr:uid="{00000000-0005-0000-0000-000012000000}"/>
    <cellStyle name="Normal 10" xfId="20" xr:uid="{00000000-0005-0000-0000-000013000000}"/>
    <cellStyle name="Normal 13" xfId="21" xr:uid="{00000000-0005-0000-0000-000014000000}"/>
    <cellStyle name="Normal 14" xfId="22" xr:uid="{00000000-0005-0000-0000-000015000000}"/>
    <cellStyle name="Normal 15" xfId="23" xr:uid="{00000000-0005-0000-0000-000016000000}"/>
    <cellStyle name="Normal 16" xfId="24" xr:uid="{00000000-0005-0000-0000-000017000000}"/>
    <cellStyle name="Normal 17" xfId="25" xr:uid="{00000000-0005-0000-0000-000018000000}"/>
    <cellStyle name="Normal 18" xfId="26" xr:uid="{00000000-0005-0000-0000-000019000000}"/>
    <cellStyle name="Normal 19" xfId="27" xr:uid="{00000000-0005-0000-0000-00001A000000}"/>
    <cellStyle name="Normal 2" xfId="28" xr:uid="{00000000-0005-0000-0000-00001B000000}"/>
    <cellStyle name="Normal 2 11" xfId="29" xr:uid="{00000000-0005-0000-0000-00001C000000}"/>
    <cellStyle name="Normal 2 12" xfId="30" xr:uid="{00000000-0005-0000-0000-00001D000000}"/>
    <cellStyle name="Normal 2 13" xfId="31" xr:uid="{00000000-0005-0000-0000-00001E000000}"/>
    <cellStyle name="Normal 2 2" xfId="32" xr:uid="{00000000-0005-0000-0000-00001F000000}"/>
    <cellStyle name="Normal 2 2 2" xfId="33" xr:uid="{00000000-0005-0000-0000-000020000000}"/>
    <cellStyle name="Normal 20" xfId="34" xr:uid="{00000000-0005-0000-0000-000021000000}"/>
    <cellStyle name="Normal 21" xfId="35" xr:uid="{00000000-0005-0000-0000-000022000000}"/>
    <cellStyle name="Normal 22" xfId="36" xr:uid="{00000000-0005-0000-0000-000023000000}"/>
    <cellStyle name="Normal 23" xfId="37" xr:uid="{00000000-0005-0000-0000-000024000000}"/>
    <cellStyle name="Normal 24" xfId="38" xr:uid="{00000000-0005-0000-0000-000025000000}"/>
    <cellStyle name="Normal 25" xfId="39" xr:uid="{00000000-0005-0000-0000-000026000000}"/>
    <cellStyle name="Normal 26" xfId="40" xr:uid="{00000000-0005-0000-0000-000027000000}"/>
    <cellStyle name="Normal 27" xfId="41" xr:uid="{00000000-0005-0000-0000-000028000000}"/>
    <cellStyle name="Normal 28" xfId="42" xr:uid="{00000000-0005-0000-0000-000029000000}"/>
    <cellStyle name="Normal 29" xfId="43" xr:uid="{00000000-0005-0000-0000-00002A000000}"/>
    <cellStyle name="Normal 3" xfId="44" xr:uid="{00000000-0005-0000-0000-00002B000000}"/>
    <cellStyle name="Normal 3 2" xfId="45" xr:uid="{00000000-0005-0000-0000-00002C000000}"/>
    <cellStyle name="Normal 3 3" xfId="46" xr:uid="{00000000-0005-0000-0000-00002D000000}"/>
    <cellStyle name="Normal 30" xfId="47" xr:uid="{00000000-0005-0000-0000-00002E000000}"/>
    <cellStyle name="Normal 31" xfId="48" xr:uid="{00000000-0005-0000-0000-00002F000000}"/>
    <cellStyle name="Normal 32" xfId="49" xr:uid="{00000000-0005-0000-0000-000030000000}"/>
    <cellStyle name="Normal 33" xfId="50" xr:uid="{00000000-0005-0000-0000-000031000000}"/>
    <cellStyle name="Normal 34" xfId="51" xr:uid="{00000000-0005-0000-0000-000032000000}"/>
    <cellStyle name="Normal 35" xfId="52" xr:uid="{00000000-0005-0000-0000-000033000000}"/>
    <cellStyle name="Normal 36" xfId="53" xr:uid="{00000000-0005-0000-0000-000034000000}"/>
    <cellStyle name="Normal 37" xfId="54" xr:uid="{00000000-0005-0000-0000-000035000000}"/>
    <cellStyle name="Normal 38" xfId="55" xr:uid="{00000000-0005-0000-0000-000036000000}"/>
    <cellStyle name="Normal 39" xfId="56" xr:uid="{00000000-0005-0000-0000-000037000000}"/>
    <cellStyle name="Normal 4" xfId="57" xr:uid="{00000000-0005-0000-0000-000038000000}"/>
    <cellStyle name="Normal 40" xfId="58" xr:uid="{00000000-0005-0000-0000-000039000000}"/>
    <cellStyle name="Normal 41" xfId="59" xr:uid="{00000000-0005-0000-0000-00003A000000}"/>
    <cellStyle name="Normal 42" xfId="60" xr:uid="{00000000-0005-0000-0000-00003B000000}"/>
    <cellStyle name="Normal 43" xfId="61" xr:uid="{00000000-0005-0000-0000-00003C000000}"/>
    <cellStyle name="Normal 44" xfId="62" xr:uid="{00000000-0005-0000-0000-00003D000000}"/>
    <cellStyle name="Normal 45" xfId="63" xr:uid="{00000000-0005-0000-0000-00003E000000}"/>
    <cellStyle name="Normal 46" xfId="64" xr:uid="{00000000-0005-0000-0000-00003F000000}"/>
    <cellStyle name="Normal 47" xfId="65" xr:uid="{00000000-0005-0000-0000-000040000000}"/>
    <cellStyle name="Normal 48" xfId="66" xr:uid="{00000000-0005-0000-0000-000041000000}"/>
    <cellStyle name="Normal 49" xfId="67" xr:uid="{00000000-0005-0000-0000-000042000000}"/>
    <cellStyle name="Normal 50" xfId="68" xr:uid="{00000000-0005-0000-0000-000043000000}"/>
    <cellStyle name="Normal 51" xfId="69" xr:uid="{00000000-0005-0000-0000-000044000000}"/>
    <cellStyle name="Normal 52" xfId="70" xr:uid="{00000000-0005-0000-0000-000045000000}"/>
    <cellStyle name="Normal 53" xfId="71" xr:uid="{00000000-0005-0000-0000-000046000000}"/>
    <cellStyle name="Normal 54" xfId="72" xr:uid="{00000000-0005-0000-0000-000047000000}"/>
    <cellStyle name="Normal 56" xfId="73" xr:uid="{00000000-0005-0000-0000-000048000000}"/>
    <cellStyle name="Normal 57" xfId="74" xr:uid="{00000000-0005-0000-0000-000049000000}"/>
    <cellStyle name="Normal 58" xfId="75" xr:uid="{00000000-0005-0000-0000-00004A000000}"/>
    <cellStyle name="Normal 59" xfId="76" xr:uid="{00000000-0005-0000-0000-00004B000000}"/>
    <cellStyle name="Normal 60" xfId="77" xr:uid="{00000000-0005-0000-0000-00004C000000}"/>
    <cellStyle name="Normal 61" xfId="78" xr:uid="{00000000-0005-0000-0000-00004D000000}"/>
    <cellStyle name="Normal 62" xfId="79" xr:uid="{00000000-0005-0000-0000-00004E000000}"/>
    <cellStyle name="Normal 63" xfId="80" xr:uid="{00000000-0005-0000-0000-00004F000000}"/>
    <cellStyle name="Normal 64" xfId="81" xr:uid="{00000000-0005-0000-0000-000050000000}"/>
    <cellStyle name="Normal 65" xfId="82" xr:uid="{00000000-0005-0000-0000-000051000000}"/>
    <cellStyle name="Normal 66" xfId="83" xr:uid="{00000000-0005-0000-0000-000052000000}"/>
    <cellStyle name="Normal 67" xfId="84" xr:uid="{00000000-0005-0000-0000-000053000000}"/>
    <cellStyle name="Normal 68" xfId="85" xr:uid="{00000000-0005-0000-0000-000054000000}"/>
    <cellStyle name="Normal 69" xfId="86" xr:uid="{00000000-0005-0000-0000-000055000000}"/>
    <cellStyle name="Normal 70" xfId="87" xr:uid="{00000000-0005-0000-0000-000056000000}"/>
    <cellStyle name="Normal 71" xfId="88" xr:uid="{00000000-0005-0000-0000-000057000000}"/>
    <cellStyle name="Normal 72" xfId="89" xr:uid="{00000000-0005-0000-0000-000058000000}"/>
    <cellStyle name="Normal 73" xfId="90" xr:uid="{00000000-0005-0000-0000-000059000000}"/>
    <cellStyle name="Normal 74" xfId="91" xr:uid="{00000000-0005-0000-0000-00005A000000}"/>
    <cellStyle name="Normal 75" xfId="92" xr:uid="{00000000-0005-0000-0000-00005B000000}"/>
    <cellStyle name="Normal 76" xfId="93" xr:uid="{00000000-0005-0000-0000-00005C000000}"/>
    <cellStyle name="Normal 77" xfId="94" xr:uid="{00000000-0005-0000-0000-00005D000000}"/>
    <cellStyle name="Normal 78" xfId="95" xr:uid="{00000000-0005-0000-0000-00005E000000}"/>
    <cellStyle name="Normal 79" xfId="96" xr:uid="{00000000-0005-0000-0000-00005F000000}"/>
    <cellStyle name="Normal 80" xfId="97" xr:uid="{00000000-0005-0000-0000-000060000000}"/>
    <cellStyle name="Normal 81" xfId="98" xr:uid="{00000000-0005-0000-0000-000061000000}"/>
    <cellStyle name="Normal 82" xfId="99" xr:uid="{00000000-0005-0000-0000-000062000000}"/>
    <cellStyle name="Normal 83" xfId="100" xr:uid="{00000000-0005-0000-0000-000063000000}"/>
    <cellStyle name="Normal 84" xfId="101" xr:uid="{00000000-0005-0000-0000-000064000000}"/>
    <cellStyle name="Normal 85" xfId="102" xr:uid="{00000000-0005-0000-0000-000065000000}"/>
    <cellStyle name="Normal 86" xfId="103" xr:uid="{00000000-0005-0000-0000-000066000000}"/>
    <cellStyle name="Normal 87" xfId="104" xr:uid="{00000000-0005-0000-0000-000067000000}"/>
    <cellStyle name="Normal 88" xfId="105" xr:uid="{00000000-0005-0000-0000-000068000000}"/>
    <cellStyle name="Normal 89" xfId="106" xr:uid="{00000000-0005-0000-0000-000069000000}"/>
    <cellStyle name="Normal 9" xfId="107" xr:uid="{00000000-0005-0000-0000-00006A000000}"/>
    <cellStyle name="Normal 90" xfId="108" xr:uid="{00000000-0005-0000-0000-00006B000000}"/>
    <cellStyle name="Normal 91" xfId="109" xr:uid="{00000000-0005-0000-0000-00006C000000}"/>
    <cellStyle name="Normal 92" xfId="110" xr:uid="{00000000-0005-0000-0000-00006D000000}"/>
    <cellStyle name="Normal 93" xfId="111" xr:uid="{00000000-0005-0000-0000-00006E000000}"/>
    <cellStyle name="Normal 94" xfId="112" xr:uid="{00000000-0005-0000-0000-00006F000000}"/>
    <cellStyle name="Normal 95 2" xfId="113" xr:uid="{00000000-0005-0000-0000-000070000000}"/>
    <cellStyle name="Note" xfId="114" xr:uid="{00000000-0005-0000-0000-000071000000}"/>
    <cellStyle name="Output" xfId="115" xr:uid="{00000000-0005-0000-0000-000072000000}"/>
    <cellStyle name="Percent 2" xfId="116" xr:uid="{00000000-0005-0000-0000-000073000000}"/>
    <cellStyle name="Pourcentage 2" xfId="117" xr:uid="{00000000-0005-0000-0000-000074000000}"/>
    <cellStyle name="Procent" xfId="118" builtinId="5"/>
    <cellStyle name="Procent 2" xfId="119" xr:uid="{00000000-0005-0000-0000-000076000000}"/>
    <cellStyle name="Procent 3" xfId="120" xr:uid="{00000000-0005-0000-0000-000077000000}"/>
    <cellStyle name="Procent 4" xfId="121" xr:uid="{00000000-0005-0000-0000-000078000000}"/>
    <cellStyle name="Procent 5" xfId="122" xr:uid="{00000000-0005-0000-0000-000079000000}"/>
    <cellStyle name="SAPBEXaggData" xfId="123" xr:uid="{00000000-0005-0000-0000-00007A000000}"/>
    <cellStyle name="SAPBEXaggDataEmph" xfId="124" xr:uid="{00000000-0005-0000-0000-00007B000000}"/>
    <cellStyle name="SAPBEXaggItem" xfId="125" xr:uid="{00000000-0005-0000-0000-00007C000000}"/>
    <cellStyle name="SAPBEXaggItemX" xfId="126" xr:uid="{00000000-0005-0000-0000-00007D000000}"/>
    <cellStyle name="SAPBEXchaText" xfId="127" xr:uid="{00000000-0005-0000-0000-00007E000000}"/>
    <cellStyle name="SAPBEXchaText 2" xfId="128" xr:uid="{00000000-0005-0000-0000-00007F000000}"/>
    <cellStyle name="SAPBEXexcBad7" xfId="129" xr:uid="{00000000-0005-0000-0000-000080000000}"/>
    <cellStyle name="SAPBEXexcBad8" xfId="130" xr:uid="{00000000-0005-0000-0000-000081000000}"/>
    <cellStyle name="SAPBEXexcBad9" xfId="131" xr:uid="{00000000-0005-0000-0000-000082000000}"/>
    <cellStyle name="SAPBEXexcCritical4" xfId="132" xr:uid="{00000000-0005-0000-0000-000083000000}"/>
    <cellStyle name="SAPBEXexcCritical5" xfId="133" xr:uid="{00000000-0005-0000-0000-000084000000}"/>
    <cellStyle name="SAPBEXexcCritical6" xfId="134" xr:uid="{00000000-0005-0000-0000-000085000000}"/>
    <cellStyle name="SAPBEXexcGood1" xfId="135" xr:uid="{00000000-0005-0000-0000-000086000000}"/>
    <cellStyle name="SAPBEXexcGood2" xfId="136" xr:uid="{00000000-0005-0000-0000-000087000000}"/>
    <cellStyle name="SAPBEXexcGood3" xfId="137" xr:uid="{00000000-0005-0000-0000-000088000000}"/>
    <cellStyle name="SAPBEXfilterDrill" xfId="138" xr:uid="{00000000-0005-0000-0000-000089000000}"/>
    <cellStyle name="SAPBEXfilterItem" xfId="139" xr:uid="{00000000-0005-0000-0000-00008A000000}"/>
    <cellStyle name="SAPBEXfilterText" xfId="140" xr:uid="{00000000-0005-0000-0000-00008B000000}"/>
    <cellStyle name="SAPBEXformats" xfId="141" xr:uid="{00000000-0005-0000-0000-00008C000000}"/>
    <cellStyle name="SAPBEXheaderItem" xfId="142" xr:uid="{00000000-0005-0000-0000-00008D000000}"/>
    <cellStyle name="SAPBEXheaderText" xfId="143" xr:uid="{00000000-0005-0000-0000-00008E000000}"/>
    <cellStyle name="SAPBEXHLevel0" xfId="144" xr:uid="{00000000-0005-0000-0000-00008F000000}"/>
    <cellStyle name="SAPBEXHLevel0X" xfId="145" xr:uid="{00000000-0005-0000-0000-000090000000}"/>
    <cellStyle name="SAPBEXHLevel1" xfId="146" xr:uid="{00000000-0005-0000-0000-000091000000}"/>
    <cellStyle name="SAPBEXHLevel1X" xfId="147" xr:uid="{00000000-0005-0000-0000-000092000000}"/>
    <cellStyle name="SAPBEXHLevel2" xfId="148" xr:uid="{00000000-0005-0000-0000-000093000000}"/>
    <cellStyle name="SAPBEXHLevel2X" xfId="149" xr:uid="{00000000-0005-0000-0000-000094000000}"/>
    <cellStyle name="SAPBEXHLevel3" xfId="150" xr:uid="{00000000-0005-0000-0000-000095000000}"/>
    <cellStyle name="SAPBEXHLevel3X" xfId="151" xr:uid="{00000000-0005-0000-0000-000096000000}"/>
    <cellStyle name="SAPBEXinputData" xfId="152" xr:uid="{00000000-0005-0000-0000-000097000000}"/>
    <cellStyle name="SAPBEXresData" xfId="153" xr:uid="{00000000-0005-0000-0000-000098000000}"/>
    <cellStyle name="SAPBEXresDataEmph" xfId="154" xr:uid="{00000000-0005-0000-0000-000099000000}"/>
    <cellStyle name="SAPBEXresItem" xfId="155" xr:uid="{00000000-0005-0000-0000-00009A000000}"/>
    <cellStyle name="SAPBEXresItemX" xfId="156" xr:uid="{00000000-0005-0000-0000-00009B000000}"/>
    <cellStyle name="SAPBEXstdData" xfId="157" xr:uid="{00000000-0005-0000-0000-00009C000000}"/>
    <cellStyle name="SAPBEXstdDataEmph" xfId="158" xr:uid="{00000000-0005-0000-0000-00009D000000}"/>
    <cellStyle name="SAPBEXstdItem" xfId="159" xr:uid="{00000000-0005-0000-0000-00009E000000}"/>
    <cellStyle name="SAPBEXstdItem 2" xfId="160" xr:uid="{00000000-0005-0000-0000-00009F000000}"/>
    <cellStyle name="SAPBEXstdItemX" xfId="161" xr:uid="{00000000-0005-0000-0000-0000A0000000}"/>
    <cellStyle name="SAPBEXtitle" xfId="162" xr:uid="{00000000-0005-0000-0000-0000A1000000}"/>
    <cellStyle name="SAPBEXundefined" xfId="163" xr:uid="{00000000-0005-0000-0000-0000A2000000}"/>
    <cellStyle name="Sheet Title" xfId="164" xr:uid="{00000000-0005-0000-0000-0000A3000000}"/>
    <cellStyle name="Standaard" xfId="0" builtinId="0"/>
    <cellStyle name="Standaard 2" xfId="165" xr:uid="{00000000-0005-0000-0000-0000A5000000}"/>
    <cellStyle name="Standaard 2 2" xfId="166" xr:uid="{00000000-0005-0000-0000-0000A6000000}"/>
    <cellStyle name="Standaard 2 3" xfId="167" xr:uid="{00000000-0005-0000-0000-0000A7000000}"/>
    <cellStyle name="Standaard 2 4" xfId="168" xr:uid="{00000000-0005-0000-0000-0000A8000000}"/>
    <cellStyle name="Standaard 2_TarE2009_IVERLEK" xfId="169" xr:uid="{00000000-0005-0000-0000-0000A9000000}"/>
    <cellStyle name="Standaard 3" xfId="170" xr:uid="{00000000-0005-0000-0000-0000AA000000}"/>
    <cellStyle name="Standaard 3 2" xfId="171" xr:uid="{00000000-0005-0000-0000-0000AB000000}"/>
    <cellStyle name="Standaard 3 3" xfId="172" xr:uid="{00000000-0005-0000-0000-0000AC000000}"/>
    <cellStyle name="Standaard 4" xfId="173" xr:uid="{00000000-0005-0000-0000-0000AD000000}"/>
    <cellStyle name="Standaard 4 2" xfId="174" xr:uid="{00000000-0005-0000-0000-0000AE000000}"/>
    <cellStyle name="Standaard 4_TarE2009_IVERLEK" xfId="175" xr:uid="{00000000-0005-0000-0000-0000AF000000}"/>
    <cellStyle name="Standaard 5" xfId="176" xr:uid="{00000000-0005-0000-0000-0000B0000000}"/>
    <cellStyle name="Standaard 6" xfId="177" xr:uid="{00000000-0005-0000-0000-0000B1000000}"/>
    <cellStyle name="Standaard 7" xfId="178" xr:uid="{00000000-0005-0000-0000-0000B2000000}"/>
    <cellStyle name="Standaard 8" xfId="179" xr:uid="{00000000-0005-0000-0000-0000B3000000}"/>
    <cellStyle name="Stijl 1" xfId="180" xr:uid="{00000000-0005-0000-0000-0000B4000000}"/>
    <cellStyle name="Style 1" xfId="181" xr:uid="{00000000-0005-0000-0000-0000B5000000}"/>
    <cellStyle name="Valuta" xfId="182" builtinId="4"/>
    <cellStyle name="Valuta 2" xfId="183" xr:uid="{00000000-0005-0000-0000-0000B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E19"/>
  <sheetViews>
    <sheetView zoomScaleNormal="100" workbookViewId="0">
      <selection activeCell="B2" sqref="B2:C2"/>
    </sheetView>
  </sheetViews>
  <sheetFormatPr defaultColWidth="8.7265625" defaultRowHeight="14.5" x14ac:dyDescent="0.35"/>
  <cols>
    <col min="1" max="1" width="8.7265625" style="24"/>
    <col min="2" max="2" width="13.81640625" style="24" customWidth="1"/>
    <col min="3" max="3" width="94.453125" style="24" customWidth="1"/>
    <col min="4" max="4" width="8.7265625" style="24"/>
    <col min="5" max="5" width="11.81640625" style="24" customWidth="1"/>
    <col min="6" max="16384" width="8.7265625" style="24"/>
  </cols>
  <sheetData>
    <row r="1" spans="2:5" ht="15" thickBot="1" x14ac:dyDescent="0.4">
      <c r="B1" s="116"/>
      <c r="C1" s="116"/>
      <c r="D1" s="116"/>
      <c r="E1" s="115">
        <v>44056</v>
      </c>
    </row>
    <row r="2" spans="2:5" ht="16" customHeight="1" thickBot="1" x14ac:dyDescent="0.4">
      <c r="B2" s="230" t="s">
        <v>0</v>
      </c>
      <c r="C2" s="231"/>
      <c r="D2" s="116"/>
      <c r="E2" s="116"/>
    </row>
    <row r="3" spans="2:5" x14ac:dyDescent="0.35">
      <c r="B3" s="29" t="s">
        <v>1</v>
      </c>
      <c r="C3" s="26" t="s">
        <v>2</v>
      </c>
      <c r="D3" s="116"/>
      <c r="E3" s="116"/>
    </row>
    <row r="4" spans="2:5" x14ac:dyDescent="0.35">
      <c r="B4" s="28" t="s">
        <v>3</v>
      </c>
      <c r="C4" s="26" t="s">
        <v>4</v>
      </c>
      <c r="D4" s="116"/>
      <c r="E4" s="116"/>
    </row>
    <row r="5" spans="2:5" x14ac:dyDescent="0.35">
      <c r="B5" s="28" t="s">
        <v>5</v>
      </c>
      <c r="C5" s="26" t="s">
        <v>6</v>
      </c>
      <c r="D5" s="116"/>
      <c r="E5" s="116"/>
    </row>
    <row r="6" spans="2:5" x14ac:dyDescent="0.35">
      <c r="B6" s="28" t="s">
        <v>7</v>
      </c>
      <c r="C6" s="26" t="s">
        <v>8</v>
      </c>
      <c r="D6" s="116"/>
      <c r="E6" s="116"/>
    </row>
    <row r="7" spans="2:5" x14ac:dyDescent="0.35">
      <c r="B7" s="28" t="s">
        <v>9</v>
      </c>
      <c r="C7" s="26" t="s">
        <v>10</v>
      </c>
      <c r="D7" s="116"/>
      <c r="E7" s="116"/>
    </row>
    <row r="8" spans="2:5" ht="15" thickBot="1" x14ac:dyDescent="0.4">
      <c r="B8" s="28" t="s">
        <v>11</v>
      </c>
      <c r="C8" s="26" t="s">
        <v>12</v>
      </c>
      <c r="D8" s="116"/>
      <c r="E8" s="116"/>
    </row>
    <row r="9" spans="2:5" x14ac:dyDescent="0.35">
      <c r="B9" s="29" t="s">
        <v>13</v>
      </c>
      <c r="C9" s="25" t="s">
        <v>14</v>
      </c>
      <c r="D9" s="116"/>
      <c r="E9" s="116"/>
    </row>
    <row r="10" spans="2:5" x14ac:dyDescent="0.35">
      <c r="B10" s="28" t="s">
        <v>15</v>
      </c>
      <c r="C10" s="26" t="s">
        <v>16</v>
      </c>
      <c r="D10" s="116"/>
      <c r="E10" s="116"/>
    </row>
    <row r="11" spans="2:5" x14ac:dyDescent="0.35">
      <c r="B11" s="28" t="s">
        <v>17</v>
      </c>
      <c r="C11" s="26" t="s">
        <v>18</v>
      </c>
      <c r="D11" s="116"/>
      <c r="E11" s="116"/>
    </row>
    <row r="12" spans="2:5" x14ac:dyDescent="0.35">
      <c r="B12" s="28" t="s">
        <v>19</v>
      </c>
      <c r="C12" s="26" t="s">
        <v>20</v>
      </c>
      <c r="D12" s="116"/>
      <c r="E12" s="116"/>
    </row>
    <row r="13" spans="2:5" ht="15" thickBot="1" x14ac:dyDescent="0.4">
      <c r="B13" s="30" t="s">
        <v>21</v>
      </c>
      <c r="C13" s="27" t="s">
        <v>22</v>
      </c>
      <c r="D13" s="116"/>
      <c r="E13" s="116"/>
    </row>
    <row r="14" spans="2:5" x14ac:dyDescent="0.35">
      <c r="B14" s="28" t="s">
        <v>23</v>
      </c>
      <c r="C14" s="26" t="s">
        <v>24</v>
      </c>
      <c r="D14" s="116"/>
      <c r="E14" s="116"/>
    </row>
    <row r="15" spans="2:5" x14ac:dyDescent="0.35">
      <c r="B15" s="28" t="s">
        <v>25</v>
      </c>
      <c r="C15" s="26" t="s">
        <v>26</v>
      </c>
      <c r="D15" s="116"/>
      <c r="E15" s="116"/>
    </row>
    <row r="16" spans="2:5" x14ac:dyDescent="0.35">
      <c r="B16" s="28" t="s">
        <v>27</v>
      </c>
      <c r="C16" s="26" t="s">
        <v>28</v>
      </c>
      <c r="D16" s="116"/>
      <c r="E16" s="116"/>
    </row>
    <row r="17" spans="2:3" x14ac:dyDescent="0.35">
      <c r="B17" s="28" t="s">
        <v>29</v>
      </c>
      <c r="C17" s="26" t="s">
        <v>30</v>
      </c>
    </row>
    <row r="18" spans="2:3" ht="15" thickBot="1" x14ac:dyDescent="0.4">
      <c r="B18" s="30" t="s">
        <v>31</v>
      </c>
      <c r="C18" s="27" t="s">
        <v>32</v>
      </c>
    </row>
    <row r="19" spans="2:3" ht="15" thickBot="1" x14ac:dyDescent="0.4">
      <c r="B19" s="103" t="s">
        <v>33</v>
      </c>
      <c r="C19" s="46" t="s">
        <v>34</v>
      </c>
    </row>
  </sheetData>
  <mergeCells count="1">
    <mergeCell ref="B2:C2"/>
  </mergeCells>
  <hyperlinks>
    <hyperlink ref="B3" location="wacc!A1" display="wacc" xr:uid="{00000000-0004-0000-0000-000000000000}"/>
    <hyperlink ref="B4" location="'T1'!A1" display="T1" xr:uid="{00000000-0004-0000-0000-000001000000}"/>
    <hyperlink ref="B5" location="'T2'!A1" display="T2" xr:uid="{00000000-0004-0000-0000-000002000000}"/>
    <hyperlink ref="B6" location="'T3'!A1" display="T3" xr:uid="{00000000-0004-0000-0000-000003000000}"/>
    <hyperlink ref="B8" location="'T5'!A1" display="T5" xr:uid="{00000000-0004-0000-0000-000004000000}"/>
    <hyperlink ref="B9" location="TI_Elek!A1" display="TI_Elek" xr:uid="{00000000-0004-0000-0000-000005000000}"/>
    <hyperlink ref="B10" location="TI_Ex_Elek!A1" display="TI_Ex_Elek" xr:uid="{00000000-0004-0000-0000-000006000000}"/>
    <hyperlink ref="B11" location="TI_En_Elek!A1" display="TI_En_Elek" xr:uid="{00000000-0004-0000-0000-000007000000}"/>
    <hyperlink ref="B12" location="'T9'!A1" display="T9" xr:uid="{00000000-0004-0000-0000-000008000000}"/>
    <hyperlink ref="B13" location="'T10'!A1" display="T10" xr:uid="{00000000-0004-0000-0000-000009000000}"/>
    <hyperlink ref="B14" location="TI_Gas!A1" display="TI_Gas" xr:uid="{00000000-0004-0000-0000-00000A000000}"/>
    <hyperlink ref="B15" location="TI_Ex_Gas!A1" display="TI_Ex_Gas" xr:uid="{00000000-0004-0000-0000-00000B000000}"/>
    <hyperlink ref="B16" location="TI_En_Gas!A1" display="TI_En_Gas" xr:uid="{00000000-0004-0000-0000-00000C000000}"/>
    <hyperlink ref="B17" location="'T14'!A1" display="T14" xr:uid="{00000000-0004-0000-0000-00000D000000}"/>
    <hyperlink ref="B18" location="'T15'!A1" display="T15" xr:uid="{00000000-0004-0000-0000-00000E000000}"/>
    <hyperlink ref="B19" location="'T16'!A1" display="T16" xr:uid="{00000000-0004-0000-0000-00000F000000}"/>
    <hyperlink ref="B7" location="'T4'!A1" display="T4" xr:uid="{00000000-0004-0000-0000-000010000000}"/>
  </hyperlink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43"/>
  <sheetViews>
    <sheetView showGridLines="0" tabSelected="1" zoomScaleNormal="100" workbookViewId="0">
      <selection activeCell="I335" sqref="I335"/>
    </sheetView>
  </sheetViews>
  <sheetFormatPr defaultColWidth="9.1796875" defaultRowHeight="14.5" x14ac:dyDescent="0.35"/>
  <cols>
    <col min="1" max="1" width="9.1796875" style="62"/>
    <col min="2" max="2" width="19.453125" style="62" customWidth="1"/>
    <col min="3" max="21" width="17.81640625" style="62" customWidth="1"/>
    <col min="22" max="16384" width="9.1796875" style="62"/>
  </cols>
  <sheetData>
    <row r="1" spans="2:10" ht="15" thickBot="1" x14ac:dyDescent="0.4">
      <c r="B1" s="116"/>
      <c r="C1" s="116"/>
      <c r="D1" s="116"/>
      <c r="E1" s="116"/>
      <c r="F1" s="116"/>
      <c r="G1" s="116"/>
      <c r="H1" s="116"/>
      <c r="I1" s="116"/>
      <c r="J1" s="116"/>
    </row>
    <row r="2" spans="2:10" x14ac:dyDescent="0.35">
      <c r="B2" s="241" t="s">
        <v>2648</v>
      </c>
      <c r="C2" s="242"/>
      <c r="D2" s="242"/>
      <c r="E2" s="242"/>
      <c r="F2" s="242"/>
      <c r="G2" s="242"/>
      <c r="H2" s="242"/>
      <c r="I2" s="242"/>
      <c r="J2" s="243"/>
    </row>
    <row r="3" spans="2:10" ht="15" thickBot="1" x14ac:dyDescent="0.4">
      <c r="B3" s="244"/>
      <c r="C3" s="245"/>
      <c r="D3" s="245"/>
      <c r="E3" s="245"/>
      <c r="F3" s="245"/>
      <c r="G3" s="245"/>
      <c r="H3" s="245"/>
      <c r="I3" s="245"/>
      <c r="J3" s="246"/>
    </row>
    <row r="5" spans="2:10" x14ac:dyDescent="0.35">
      <c r="B5" s="38" t="s">
        <v>2685</v>
      </c>
      <c r="C5" s="116"/>
      <c r="D5" s="116"/>
      <c r="E5" s="116"/>
      <c r="F5" s="116"/>
      <c r="G5" s="116"/>
      <c r="H5" s="116"/>
      <c r="I5" s="116"/>
      <c r="J5" s="116"/>
    </row>
    <row r="6" spans="2:10" ht="15" thickBot="1" x14ac:dyDescent="0.4">
      <c r="B6" s="116"/>
      <c r="C6" s="116"/>
      <c r="D6" s="116"/>
      <c r="E6" s="116"/>
      <c r="F6" s="116"/>
      <c r="G6" s="116"/>
      <c r="H6" s="116"/>
      <c r="I6" s="116"/>
      <c r="J6" s="116"/>
    </row>
    <row r="7" spans="2:10" ht="21.5" thickBot="1" x14ac:dyDescent="0.55000000000000004">
      <c r="B7" s="247" t="s">
        <v>2649</v>
      </c>
      <c r="C7" s="248"/>
      <c r="D7" s="248"/>
      <c r="E7" s="248"/>
      <c r="F7" s="248"/>
      <c r="G7" s="248"/>
      <c r="H7" s="248"/>
      <c r="I7" s="248"/>
      <c r="J7" s="249"/>
    </row>
    <row r="10" spans="2:10" x14ac:dyDescent="0.35">
      <c r="B10" s="6" t="s">
        <v>2680</v>
      </c>
      <c r="C10" s="6"/>
      <c r="D10" s="6"/>
      <c r="E10" s="6"/>
      <c r="F10" s="6"/>
      <c r="G10" s="6"/>
      <c r="H10" s="6"/>
      <c r="I10" s="6"/>
      <c r="J10" s="6"/>
    </row>
    <row r="13" spans="2:10" x14ac:dyDescent="0.35">
      <c r="B13" s="38" t="s">
        <v>2686</v>
      </c>
      <c r="C13" s="116"/>
      <c r="D13" s="116"/>
      <c r="E13" s="116"/>
      <c r="F13" s="116"/>
      <c r="G13" s="116"/>
      <c r="H13" s="116"/>
      <c r="I13" s="116"/>
      <c r="J13" s="116"/>
    </row>
    <row r="15" spans="2:10" s="31" customFormat="1" ht="17" thickBot="1" x14ac:dyDescent="0.5">
      <c r="B15" s="78" t="s">
        <v>2687</v>
      </c>
      <c r="C15" s="79">
        <v>2015</v>
      </c>
      <c r="D15" s="79">
        <v>2016</v>
      </c>
      <c r="E15" s="79">
        <v>2017</v>
      </c>
      <c r="F15" s="79">
        <v>2018</v>
      </c>
      <c r="G15" s="79">
        <v>2019</v>
      </c>
      <c r="H15" s="79" t="s">
        <v>2688</v>
      </c>
    </row>
    <row r="16" spans="2:10" x14ac:dyDescent="0.35">
      <c r="B16" s="65" t="s">
        <v>2654</v>
      </c>
      <c r="C16" s="173">
        <f>VLOOKUP($B16,'T9'!$A$8:$Q$436,3,0)</f>
        <v>0</v>
      </c>
      <c r="D16" s="173">
        <f>VLOOKUP($B16,'T9'!$A$8:$Q$436,6,0)</f>
        <v>0</v>
      </c>
      <c r="E16" s="173">
        <f>VLOOKUP($B16,'T9'!$A$8:$Q$436,9,0)</f>
        <v>0</v>
      </c>
      <c r="F16" s="173">
        <f>VLOOKUP($B16,'T9'!$A$8:$Q$436,12,0)</f>
        <v>0</v>
      </c>
      <c r="G16" s="173">
        <f>VLOOKUP($B16,'T9'!$A$8:$Q$436,15,0)</f>
        <v>0</v>
      </c>
      <c r="H16" s="170" t="e">
        <f t="shared" ref="H16:H25" si="0">SUM(C16:G16)/SUM($C$16:$G$25)</f>
        <v>#DIV/0!</v>
      </c>
      <c r="I16" s="116"/>
      <c r="J16" s="116"/>
    </row>
    <row r="17" spans="2:10" x14ac:dyDescent="0.35">
      <c r="B17" s="66" t="s">
        <v>2655</v>
      </c>
      <c r="C17" s="173">
        <f>VLOOKUP($B17,'T9'!$A$8:$Q$436,3,0)</f>
        <v>0</v>
      </c>
      <c r="D17" s="173">
        <f>VLOOKUP($B17,'T9'!$A$8:$Q$436,6,0)</f>
        <v>0</v>
      </c>
      <c r="E17" s="173">
        <f>VLOOKUP($B17,'T9'!$A$8:$Q$436,9,0)</f>
        <v>0</v>
      </c>
      <c r="F17" s="173">
        <f>VLOOKUP($B17,'T9'!$A$8:$Q$436,12,0)</f>
        <v>0</v>
      </c>
      <c r="G17" s="173">
        <f>VLOOKUP($B17,'T9'!$A$8:$Q$436,15,0)</f>
        <v>0</v>
      </c>
      <c r="H17" s="170" t="e">
        <f t="shared" si="0"/>
        <v>#DIV/0!</v>
      </c>
      <c r="I17" s="116"/>
      <c r="J17" s="116"/>
    </row>
    <row r="18" spans="2:10" x14ac:dyDescent="0.35">
      <c r="B18" s="66" t="s">
        <v>2656</v>
      </c>
      <c r="C18" s="173">
        <f>VLOOKUP($B18,'T9'!$A$8:$Q$436,3,0)</f>
        <v>0</v>
      </c>
      <c r="D18" s="173">
        <f>VLOOKUP($B18,'T9'!$A$8:$Q$436,6,0)</f>
        <v>0</v>
      </c>
      <c r="E18" s="173">
        <f>VLOOKUP($B18,'T9'!$A$8:$Q$436,9,0)</f>
        <v>0</v>
      </c>
      <c r="F18" s="173">
        <f>VLOOKUP($B18,'T9'!$A$8:$Q$436,12,0)</f>
        <v>0</v>
      </c>
      <c r="G18" s="173">
        <f>VLOOKUP($B18,'T9'!$A$8:$Q$436,15,0)</f>
        <v>0</v>
      </c>
      <c r="H18" s="170" t="e">
        <f t="shared" si="0"/>
        <v>#DIV/0!</v>
      </c>
      <c r="I18" s="116"/>
      <c r="J18" s="116"/>
    </row>
    <row r="19" spans="2:10" x14ac:dyDescent="0.35">
      <c r="B19" s="66" t="s">
        <v>2657</v>
      </c>
      <c r="C19" s="173">
        <f>VLOOKUP($B19,'T9'!$A$8:$Q$436,3,0)</f>
        <v>0</v>
      </c>
      <c r="D19" s="173">
        <f>VLOOKUP($B19,'T9'!$A$8:$Q$436,6,0)</f>
        <v>0</v>
      </c>
      <c r="E19" s="173">
        <f>VLOOKUP($B19,'T9'!$A$8:$Q$436,9,0)</f>
        <v>0</v>
      </c>
      <c r="F19" s="173">
        <f>VLOOKUP($B19,'T9'!$A$8:$Q$436,12,0)</f>
        <v>0</v>
      </c>
      <c r="G19" s="173">
        <f>VLOOKUP($B19,'T9'!$A$8:$Q$436,15,0)</f>
        <v>0</v>
      </c>
      <c r="H19" s="170" t="e">
        <f t="shared" si="0"/>
        <v>#DIV/0!</v>
      </c>
      <c r="I19" s="116"/>
      <c r="J19" s="116"/>
    </row>
    <row r="20" spans="2:10" x14ac:dyDescent="0.35">
      <c r="B20" s="66" t="s">
        <v>2658</v>
      </c>
      <c r="C20" s="173">
        <f>VLOOKUP($B20,'T9'!$A$8:$Q$436,3,0)</f>
        <v>0</v>
      </c>
      <c r="D20" s="173">
        <f>VLOOKUP($B20,'T9'!$A$8:$Q$436,6,0)</f>
        <v>0</v>
      </c>
      <c r="E20" s="173">
        <f>VLOOKUP($B20,'T9'!$A$8:$Q$436,9,0)</f>
        <v>0</v>
      </c>
      <c r="F20" s="173">
        <f>VLOOKUP($B20,'T9'!$A$8:$Q$436,12,0)</f>
        <v>0</v>
      </c>
      <c r="G20" s="173">
        <f>VLOOKUP($B20,'T9'!$A$8:$Q$436,15,0)</f>
        <v>0</v>
      </c>
      <c r="H20" s="170" t="e">
        <f t="shared" si="0"/>
        <v>#DIV/0!</v>
      </c>
      <c r="I20" s="116"/>
      <c r="J20" s="116"/>
    </row>
    <row r="21" spans="2:10" x14ac:dyDescent="0.35">
      <c r="B21" s="66" t="s">
        <v>2659</v>
      </c>
      <c r="C21" s="173">
        <f>VLOOKUP($B21,'T9'!$A$8:$Q$436,3,0)</f>
        <v>0</v>
      </c>
      <c r="D21" s="173">
        <f>VLOOKUP($B21,'T9'!$A$8:$Q$436,6,0)</f>
        <v>0</v>
      </c>
      <c r="E21" s="173">
        <f>VLOOKUP($B21,'T9'!$A$8:$Q$436,9,0)</f>
        <v>0</v>
      </c>
      <c r="F21" s="173">
        <f>VLOOKUP($B21,'T9'!$A$8:$Q$436,12,0)</f>
        <v>0</v>
      </c>
      <c r="G21" s="173">
        <f>VLOOKUP($B21,'T9'!$A$8:$Q$436,15,0)</f>
        <v>0</v>
      </c>
      <c r="H21" s="170" t="e">
        <f t="shared" si="0"/>
        <v>#DIV/0!</v>
      </c>
      <c r="I21" s="116"/>
      <c r="J21" s="116"/>
    </row>
    <row r="22" spans="2:10" x14ac:dyDescent="0.35">
      <c r="B22" s="66" t="s">
        <v>2660</v>
      </c>
      <c r="C22" s="173">
        <f>VLOOKUP($B22,'T9'!$A$8:$Q$436,3,0)</f>
        <v>0</v>
      </c>
      <c r="D22" s="173">
        <f>VLOOKUP($B22,'T9'!$A$8:$Q$436,6,0)</f>
        <v>0</v>
      </c>
      <c r="E22" s="173">
        <f>VLOOKUP($B22,'T9'!$A$8:$Q$436,9,0)</f>
        <v>0</v>
      </c>
      <c r="F22" s="173">
        <f>VLOOKUP($B22,'T9'!$A$8:$Q$436,12,0)</f>
        <v>0</v>
      </c>
      <c r="G22" s="173">
        <f>VLOOKUP($B22,'T9'!$A$8:$Q$436,15,0)</f>
        <v>0</v>
      </c>
      <c r="H22" s="170" t="e">
        <f t="shared" si="0"/>
        <v>#DIV/0!</v>
      </c>
      <c r="I22" s="116"/>
      <c r="J22" s="116"/>
    </row>
    <row r="23" spans="2:10" x14ac:dyDescent="0.35">
      <c r="B23" s="66" t="s">
        <v>2661</v>
      </c>
      <c r="C23" s="173">
        <f>VLOOKUP($B23,'T9'!$A$8:$Q$436,3,0)</f>
        <v>0</v>
      </c>
      <c r="D23" s="173">
        <f>VLOOKUP($B23,'T9'!$A$8:$Q$436,6,0)</f>
        <v>0</v>
      </c>
      <c r="E23" s="173">
        <f>VLOOKUP($B23,'T9'!$A$8:$Q$436,9,0)</f>
        <v>0</v>
      </c>
      <c r="F23" s="173">
        <f>VLOOKUP($B23,'T9'!$A$8:$Q$436,12,0)</f>
        <v>0</v>
      </c>
      <c r="G23" s="173">
        <f>VLOOKUP($B23,'T9'!$A$8:$Q$436,15,0)</f>
        <v>0</v>
      </c>
      <c r="H23" s="170" t="e">
        <f t="shared" si="0"/>
        <v>#DIV/0!</v>
      </c>
      <c r="I23" s="116"/>
      <c r="J23" s="116"/>
    </row>
    <row r="24" spans="2:10" x14ac:dyDescent="0.35">
      <c r="B24" s="66" t="s">
        <v>2662</v>
      </c>
      <c r="C24" s="173">
        <f>VLOOKUP($B24,'T9'!$A$8:$Q$436,3,0)</f>
        <v>0</v>
      </c>
      <c r="D24" s="173">
        <f>VLOOKUP($B24,'T9'!$A$8:$Q$436,6,0)</f>
        <v>0</v>
      </c>
      <c r="E24" s="173">
        <f>VLOOKUP($B24,'T9'!$A$8:$Q$436,9,0)</f>
        <v>0</v>
      </c>
      <c r="F24" s="173">
        <f>VLOOKUP($B24,'T9'!$A$8:$Q$436,12,0)</f>
        <v>0</v>
      </c>
      <c r="G24" s="173">
        <f>VLOOKUP($B24,'T9'!$A$8:$Q$436,15,0)</f>
        <v>0</v>
      </c>
      <c r="H24" s="170" t="e">
        <f t="shared" si="0"/>
        <v>#DIV/0!</v>
      </c>
      <c r="I24" s="116"/>
      <c r="J24" s="116"/>
    </row>
    <row r="25" spans="2:10" ht="15" thickBot="1" x14ac:dyDescent="0.4">
      <c r="B25" s="67" t="s">
        <v>2663</v>
      </c>
      <c r="C25" s="173">
        <f>VLOOKUP($B25,'T9'!$A$8:$Q$436,3,0)</f>
        <v>0</v>
      </c>
      <c r="D25" s="173">
        <f>VLOOKUP($B25,'T9'!$A$8:$Q$436,6,0)</f>
        <v>0</v>
      </c>
      <c r="E25" s="173">
        <f>VLOOKUP($B25,'T9'!$A$8:$Q$436,9,0)</f>
        <v>0</v>
      </c>
      <c r="F25" s="173">
        <f>VLOOKUP($B25,'T9'!$A$8:$Q$436,12,0)</f>
        <v>0</v>
      </c>
      <c r="G25" s="173">
        <f>VLOOKUP($B25,'T9'!$A$8:$Q$436,15,0)</f>
        <v>0</v>
      </c>
      <c r="H25" s="170" t="e">
        <f t="shared" si="0"/>
        <v>#DIV/0!</v>
      </c>
      <c r="I25" s="116"/>
      <c r="J25" s="116"/>
    </row>
    <row r="26" spans="2:10" s="116" customFormat="1" x14ac:dyDescent="0.35">
      <c r="B26" s="63"/>
      <c r="C26" s="171"/>
      <c r="D26" s="171"/>
      <c r="E26" s="171"/>
      <c r="F26" s="171"/>
      <c r="G26" s="171"/>
      <c r="H26" s="172"/>
    </row>
    <row r="27" spans="2:10" s="116" customFormat="1" ht="16.5" x14ac:dyDescent="0.45">
      <c r="B27" s="78" t="s">
        <v>2689</v>
      </c>
      <c r="C27" s="173">
        <v>-17000000</v>
      </c>
      <c r="D27" s="173">
        <v>-17000000</v>
      </c>
      <c r="E27" s="173">
        <v>-17000000</v>
      </c>
      <c r="F27" s="173">
        <v>-17000000</v>
      </c>
      <c r="G27" s="175">
        <v>-8463046.6500000004</v>
      </c>
      <c r="H27" s="172"/>
    </row>
    <row r="28" spans="2:10" s="116" customFormat="1" x14ac:dyDescent="0.35">
      <c r="B28" s="63"/>
      <c r="C28" s="171"/>
      <c r="D28" s="171"/>
      <c r="E28" s="171"/>
      <c r="F28" s="171"/>
      <c r="G28" s="171"/>
      <c r="H28" s="172"/>
    </row>
    <row r="29" spans="2:10" s="31" customFormat="1" ht="16.5" x14ac:dyDescent="0.45">
      <c r="B29" s="81" t="s">
        <v>2690</v>
      </c>
      <c r="C29" s="79">
        <v>2015</v>
      </c>
      <c r="D29" s="79">
        <v>2016</v>
      </c>
      <c r="E29" s="79">
        <v>2017</v>
      </c>
      <c r="F29" s="79">
        <v>2018</v>
      </c>
      <c r="G29" s="79">
        <v>2019</v>
      </c>
      <c r="I29" s="79" t="s">
        <v>2691</v>
      </c>
      <c r="J29" s="79" t="s">
        <v>2692</v>
      </c>
    </row>
    <row r="30" spans="2:10" x14ac:dyDescent="0.35">
      <c r="B30" s="43" t="s">
        <v>2693</v>
      </c>
      <c r="C30" s="72">
        <f>SUM(C16:C25,C27)</f>
        <v>-17000000</v>
      </c>
      <c r="D30" s="72">
        <f t="shared" ref="D30:G30" si="1">SUM(D16:D25,D27)</f>
        <v>-17000000</v>
      </c>
      <c r="E30" s="72">
        <f t="shared" si="1"/>
        <v>-17000000</v>
      </c>
      <c r="F30" s="72">
        <f t="shared" si="1"/>
        <v>-17000000</v>
      </c>
      <c r="G30" s="72">
        <f t="shared" si="1"/>
        <v>-8463046.6500000004</v>
      </c>
      <c r="H30" s="174"/>
      <c r="I30" s="72">
        <f>TREND($C$30:$G$30,$C$29:$G$29,2021)</f>
        <v>-8463046.6500000954</v>
      </c>
      <c r="J30" s="72">
        <f>TREND($C$30:$G$30,$C$29:$G$29,2024)</f>
        <v>-3340874.6399998665</v>
      </c>
    </row>
    <row r="31" spans="2:10" s="31" customFormat="1" x14ac:dyDescent="0.35"/>
    <row r="32" spans="2:10" s="31" customFormat="1" x14ac:dyDescent="0.35">
      <c r="B32" s="38" t="s">
        <v>2694</v>
      </c>
      <c r="I32" s="38" t="s">
        <v>2695</v>
      </c>
      <c r="J32" s="116"/>
    </row>
    <row r="33" spans="2:10" s="31" customFormat="1" ht="15" customHeight="1" x14ac:dyDescent="0.35">
      <c r="I33" s="116"/>
      <c r="J33" s="116"/>
    </row>
    <row r="34" spans="2:10" s="31" customFormat="1" ht="15" customHeight="1" x14ac:dyDescent="0.45">
      <c r="B34" s="82" t="s">
        <v>2696</v>
      </c>
      <c r="C34" s="21"/>
      <c r="D34" s="31" t="s">
        <v>2697</v>
      </c>
      <c r="I34" s="43" t="s">
        <v>2698</v>
      </c>
      <c r="J34" s="43">
        <v>2021</v>
      </c>
    </row>
    <row r="35" spans="2:10" s="31" customFormat="1" ht="15" customHeight="1" x14ac:dyDescent="0.45">
      <c r="B35" s="82" t="s">
        <v>2699</v>
      </c>
      <c r="C35" s="21"/>
      <c r="D35" s="31" t="s">
        <v>82</v>
      </c>
      <c r="I35" s="43" t="s">
        <v>2700</v>
      </c>
      <c r="J35" s="43">
        <v>2024</v>
      </c>
    </row>
    <row r="36" spans="2:10" s="31" customFormat="1" ht="15" customHeight="1" x14ac:dyDescent="0.45">
      <c r="B36" s="82" t="s">
        <v>2701</v>
      </c>
      <c r="C36" s="84" t="e">
        <f>+C34/C35-1</f>
        <v>#DIV/0!</v>
      </c>
      <c r="I36" s="85" t="s">
        <v>2702</v>
      </c>
      <c r="J36" s="43">
        <f>+J35-J34+1</f>
        <v>4</v>
      </c>
    </row>
    <row r="37" spans="2:10" s="31" customFormat="1" ht="15" customHeight="1" x14ac:dyDescent="0.4">
      <c r="I37" s="85" t="s">
        <v>2703</v>
      </c>
      <c r="J37" s="98">
        <f>+I30</f>
        <v>-8463046.6500000954</v>
      </c>
    </row>
    <row r="38" spans="2:10" s="31" customFormat="1" ht="15" customHeight="1" x14ac:dyDescent="0.4">
      <c r="B38" s="38" t="s">
        <v>2704</v>
      </c>
      <c r="I38" s="85" t="s">
        <v>2705</v>
      </c>
      <c r="J38" s="98">
        <f>+J30</f>
        <v>-3340874.6399998665</v>
      </c>
    </row>
    <row r="39" spans="2:10" s="31" customFormat="1" ht="15" customHeight="1" x14ac:dyDescent="0.35">
      <c r="I39" s="85" t="s">
        <v>2706</v>
      </c>
      <c r="J39" s="86">
        <f>1-POWER(J38/J37,1/3)</f>
        <v>0.26642506859403936</v>
      </c>
    </row>
    <row r="40" spans="2:10" s="31" customFormat="1" ht="15" customHeight="1" x14ac:dyDescent="0.35">
      <c r="B40" s="82" t="s">
        <v>2707</v>
      </c>
      <c r="C40" s="218">
        <v>0</v>
      </c>
    </row>
    <row r="41" spans="2:10" s="31" customFormat="1" x14ac:dyDescent="0.35"/>
    <row r="42" spans="2:10" s="31" customFormat="1" x14ac:dyDescent="0.35">
      <c r="B42" s="69" t="s">
        <v>2708</v>
      </c>
    </row>
    <row r="43" spans="2:10" s="31" customFormat="1" x14ac:dyDescent="0.35"/>
    <row r="44" spans="2:10" ht="16.5" x14ac:dyDescent="0.35">
      <c r="B44" s="43"/>
      <c r="C44" s="79" t="s">
        <v>2703</v>
      </c>
      <c r="D44" s="79" t="s">
        <v>2688</v>
      </c>
      <c r="E44" s="79" t="s">
        <v>2701</v>
      </c>
      <c r="F44" s="79" t="s">
        <v>2707</v>
      </c>
      <c r="G44" s="79" t="s">
        <v>2709</v>
      </c>
      <c r="H44" s="79" t="s">
        <v>2710</v>
      </c>
      <c r="I44" s="79" t="s">
        <v>2711</v>
      </c>
      <c r="J44" s="116"/>
    </row>
    <row r="45" spans="2:10" x14ac:dyDescent="0.35">
      <c r="B45" s="43" t="s">
        <v>2654</v>
      </c>
      <c r="C45" s="252">
        <f>+I30</f>
        <v>-8463046.6500000954</v>
      </c>
      <c r="D45" s="80" t="e">
        <f>+H16</f>
        <v>#DIV/0!</v>
      </c>
      <c r="E45" s="250" t="e">
        <f>+C36</f>
        <v>#DIV/0!</v>
      </c>
      <c r="F45" s="250">
        <f>+C40</f>
        <v>0</v>
      </c>
      <c r="G45" s="184"/>
      <c r="H45" s="253">
        <v>14000000</v>
      </c>
      <c r="I45" s="98" t="e">
        <f>+($C$45*D45*(1+$E$45-$F$45)*(1+G45))-(D45*$H$45)</f>
        <v>#DIV/0!</v>
      </c>
      <c r="J45" s="116"/>
    </row>
    <row r="46" spans="2:10" x14ac:dyDescent="0.35">
      <c r="B46" s="43" t="s">
        <v>2655</v>
      </c>
      <c r="C46" s="252"/>
      <c r="D46" s="80" t="e">
        <f t="shared" ref="D46:D54" si="2">+H17</f>
        <v>#DIV/0!</v>
      </c>
      <c r="E46" s="251"/>
      <c r="F46" s="251"/>
      <c r="G46" s="184"/>
      <c r="H46" s="253"/>
      <c r="I46" s="98" t="e">
        <f t="shared" ref="I46:I54" si="3">+($C$45*D46*(1+$E$45-$F$45)*(1+G46))-(D46*$H$45)</f>
        <v>#DIV/0!</v>
      </c>
      <c r="J46" s="116"/>
    </row>
    <row r="47" spans="2:10" x14ac:dyDescent="0.35">
      <c r="B47" s="43" t="s">
        <v>2656</v>
      </c>
      <c r="C47" s="252"/>
      <c r="D47" s="80" t="e">
        <f t="shared" si="2"/>
        <v>#DIV/0!</v>
      </c>
      <c r="E47" s="251"/>
      <c r="F47" s="251"/>
      <c r="G47" s="184"/>
      <c r="H47" s="253"/>
      <c r="I47" s="98" t="e">
        <f t="shared" si="3"/>
        <v>#DIV/0!</v>
      </c>
      <c r="J47" s="116"/>
    </row>
    <row r="48" spans="2:10" x14ac:dyDescent="0.35">
      <c r="B48" s="43" t="s">
        <v>2657</v>
      </c>
      <c r="C48" s="252"/>
      <c r="D48" s="80" t="e">
        <f t="shared" si="2"/>
        <v>#DIV/0!</v>
      </c>
      <c r="E48" s="251"/>
      <c r="F48" s="251"/>
      <c r="G48" s="184"/>
      <c r="H48" s="253"/>
      <c r="I48" s="98" t="e">
        <f t="shared" si="3"/>
        <v>#DIV/0!</v>
      </c>
      <c r="J48" s="116"/>
    </row>
    <row r="49" spans="2:12" x14ac:dyDescent="0.35">
      <c r="B49" s="43" t="s">
        <v>2658</v>
      </c>
      <c r="C49" s="252"/>
      <c r="D49" s="80" t="e">
        <f t="shared" si="2"/>
        <v>#DIV/0!</v>
      </c>
      <c r="E49" s="251"/>
      <c r="F49" s="251"/>
      <c r="G49" s="184"/>
      <c r="H49" s="253"/>
      <c r="I49" s="98" t="e">
        <f t="shared" si="3"/>
        <v>#DIV/0!</v>
      </c>
      <c r="J49" s="116"/>
      <c r="K49" s="116"/>
    </row>
    <row r="50" spans="2:12" x14ac:dyDescent="0.35">
      <c r="B50" s="43" t="s">
        <v>2659</v>
      </c>
      <c r="C50" s="252"/>
      <c r="D50" s="80" t="e">
        <f t="shared" si="2"/>
        <v>#DIV/0!</v>
      </c>
      <c r="E50" s="251"/>
      <c r="F50" s="251"/>
      <c r="G50" s="184"/>
      <c r="H50" s="253"/>
      <c r="I50" s="98" t="e">
        <f t="shared" si="3"/>
        <v>#DIV/0!</v>
      </c>
      <c r="J50" s="116"/>
      <c r="K50" s="116"/>
    </row>
    <row r="51" spans="2:12" x14ac:dyDescent="0.35">
      <c r="B51" s="43" t="s">
        <v>2660</v>
      </c>
      <c r="C51" s="252"/>
      <c r="D51" s="80" t="e">
        <f t="shared" si="2"/>
        <v>#DIV/0!</v>
      </c>
      <c r="E51" s="251"/>
      <c r="F51" s="251"/>
      <c r="G51" s="184"/>
      <c r="H51" s="253"/>
      <c r="I51" s="98" t="e">
        <f t="shared" si="3"/>
        <v>#DIV/0!</v>
      </c>
      <c r="J51" s="116"/>
      <c r="K51" s="116"/>
    </row>
    <row r="52" spans="2:12" x14ac:dyDescent="0.35">
      <c r="B52" s="43" t="s">
        <v>2661</v>
      </c>
      <c r="C52" s="252"/>
      <c r="D52" s="80" t="e">
        <f t="shared" si="2"/>
        <v>#DIV/0!</v>
      </c>
      <c r="E52" s="251"/>
      <c r="F52" s="251"/>
      <c r="G52" s="184"/>
      <c r="H52" s="253"/>
      <c r="I52" s="98" t="e">
        <f t="shared" si="3"/>
        <v>#DIV/0!</v>
      </c>
      <c r="J52" s="116"/>
      <c r="K52" s="116"/>
    </row>
    <row r="53" spans="2:12" x14ac:dyDescent="0.35">
      <c r="B53" s="43" t="s">
        <v>2662</v>
      </c>
      <c r="C53" s="252"/>
      <c r="D53" s="80" t="e">
        <f t="shared" si="2"/>
        <v>#DIV/0!</v>
      </c>
      <c r="E53" s="251"/>
      <c r="F53" s="251"/>
      <c r="G53" s="184"/>
      <c r="H53" s="253"/>
      <c r="I53" s="98" t="e">
        <f t="shared" si="3"/>
        <v>#DIV/0!</v>
      </c>
      <c r="J53" s="116"/>
      <c r="K53" s="116"/>
    </row>
    <row r="54" spans="2:12" x14ac:dyDescent="0.35">
      <c r="B54" s="43" t="s">
        <v>2663</v>
      </c>
      <c r="C54" s="252"/>
      <c r="D54" s="80" t="e">
        <f t="shared" si="2"/>
        <v>#DIV/0!</v>
      </c>
      <c r="E54" s="251"/>
      <c r="F54" s="251"/>
      <c r="G54" s="184"/>
      <c r="H54" s="253"/>
      <c r="I54" s="98" t="e">
        <f t="shared" si="3"/>
        <v>#DIV/0!</v>
      </c>
      <c r="J54" s="116"/>
      <c r="K54" s="116"/>
    </row>
    <row r="55" spans="2:12" x14ac:dyDescent="0.35">
      <c r="B55" s="116"/>
      <c r="C55" s="116"/>
      <c r="D55" s="116"/>
      <c r="E55" s="116"/>
      <c r="F55" s="116"/>
      <c r="G55" s="116"/>
      <c r="H55" s="116"/>
      <c r="I55" s="177"/>
      <c r="J55" s="116"/>
      <c r="K55" s="116"/>
    </row>
    <row r="56" spans="2:12" x14ac:dyDescent="0.35">
      <c r="B56" s="38" t="s">
        <v>2712</v>
      </c>
      <c r="C56" s="116"/>
      <c r="D56" s="116"/>
      <c r="E56" s="116"/>
      <c r="F56" s="116"/>
      <c r="G56" s="116"/>
      <c r="H56" s="116"/>
      <c r="I56" s="116"/>
      <c r="J56" s="116"/>
      <c r="K56" s="116"/>
    </row>
    <row r="58" spans="2:12" ht="16.5" x14ac:dyDescent="0.35">
      <c r="B58" s="43"/>
      <c r="C58" s="79" t="s">
        <v>2713</v>
      </c>
      <c r="D58" s="79" t="s">
        <v>2714</v>
      </c>
      <c r="E58" s="79" t="s">
        <v>2880</v>
      </c>
      <c r="F58" s="79" t="s">
        <v>2715</v>
      </c>
      <c r="G58" s="79" t="s">
        <v>2716</v>
      </c>
      <c r="H58" s="79" t="s">
        <v>2717</v>
      </c>
      <c r="I58" s="79" t="s">
        <v>2718</v>
      </c>
      <c r="J58" s="79" t="s">
        <v>2719</v>
      </c>
      <c r="K58" s="114" t="s">
        <v>2720</v>
      </c>
      <c r="L58" s="79" t="s">
        <v>2721</v>
      </c>
    </row>
    <row r="59" spans="2:12" x14ac:dyDescent="0.35">
      <c r="B59" s="43" t="s">
        <v>2654</v>
      </c>
      <c r="C59" s="105">
        <v>0</v>
      </c>
      <c r="D59" s="105">
        <v>0</v>
      </c>
      <c r="E59" s="105">
        <v>0</v>
      </c>
      <c r="F59" s="72">
        <f>+C59+D59+E59</f>
        <v>0</v>
      </c>
      <c r="G59" s="105">
        <v>0</v>
      </c>
      <c r="H59" s="105">
        <v>0</v>
      </c>
      <c r="I59" s="105">
        <v>0</v>
      </c>
      <c r="J59" s="72">
        <f>+H59+I59</f>
        <v>0</v>
      </c>
      <c r="K59" s="72">
        <f>VLOOKUP(B59,'T10'!$G$6:$H$15,2,0)</f>
        <v>0</v>
      </c>
      <c r="L59" s="72">
        <f>+F59+G59+J59+K59</f>
        <v>0</v>
      </c>
    </row>
    <row r="60" spans="2:12" x14ac:dyDescent="0.35">
      <c r="B60" s="43" t="s">
        <v>2655</v>
      </c>
      <c r="C60" s="105">
        <v>0</v>
      </c>
      <c r="D60" s="105">
        <v>0</v>
      </c>
      <c r="E60" s="105">
        <v>0</v>
      </c>
      <c r="F60" s="72">
        <f t="shared" ref="F60:F68" si="4">+C60+D60+E60</f>
        <v>0</v>
      </c>
      <c r="G60" s="105">
        <v>0</v>
      </c>
      <c r="H60" s="105">
        <v>0</v>
      </c>
      <c r="I60" s="105">
        <v>0</v>
      </c>
      <c r="J60" s="72">
        <f t="shared" ref="J60:J68" si="5">+H60+I60</f>
        <v>0</v>
      </c>
      <c r="K60" s="72">
        <f>VLOOKUP(B60,'T10'!$G$6:$H$15,2,0)</f>
        <v>0</v>
      </c>
      <c r="L60" s="72">
        <f t="shared" ref="L60:L68" si="6">+F60+G60+J60+K60</f>
        <v>0</v>
      </c>
    </row>
    <row r="61" spans="2:12" x14ac:dyDescent="0.35">
      <c r="B61" s="43" t="s">
        <v>2656</v>
      </c>
      <c r="C61" s="105">
        <v>0</v>
      </c>
      <c r="D61" s="105">
        <v>0</v>
      </c>
      <c r="E61" s="105">
        <v>0</v>
      </c>
      <c r="F61" s="72">
        <f t="shared" si="4"/>
        <v>0</v>
      </c>
      <c r="G61" s="105">
        <v>0</v>
      </c>
      <c r="H61" s="105">
        <v>0</v>
      </c>
      <c r="I61" s="105">
        <v>0</v>
      </c>
      <c r="J61" s="72">
        <f t="shared" si="5"/>
        <v>0</v>
      </c>
      <c r="K61" s="72">
        <f>VLOOKUP(B61,'T10'!$G$6:$H$15,2,0)</f>
        <v>0</v>
      </c>
      <c r="L61" s="72">
        <f t="shared" si="6"/>
        <v>0</v>
      </c>
    </row>
    <row r="62" spans="2:12" x14ac:dyDescent="0.35">
      <c r="B62" s="43" t="s">
        <v>2657</v>
      </c>
      <c r="C62" s="105">
        <v>0</v>
      </c>
      <c r="D62" s="105">
        <v>0</v>
      </c>
      <c r="E62" s="105">
        <v>0</v>
      </c>
      <c r="F62" s="72">
        <f t="shared" si="4"/>
        <v>0</v>
      </c>
      <c r="G62" s="105">
        <v>0</v>
      </c>
      <c r="H62" s="105">
        <v>0</v>
      </c>
      <c r="I62" s="105">
        <v>0</v>
      </c>
      <c r="J62" s="72">
        <f t="shared" si="5"/>
        <v>0</v>
      </c>
      <c r="K62" s="72">
        <f>VLOOKUP(B62,'T10'!$G$6:$H$15,2,0)</f>
        <v>0</v>
      </c>
      <c r="L62" s="72">
        <f t="shared" si="6"/>
        <v>0</v>
      </c>
    </row>
    <row r="63" spans="2:12" x14ac:dyDescent="0.35">
      <c r="B63" s="43" t="s">
        <v>2658</v>
      </c>
      <c r="C63" s="105">
        <v>0</v>
      </c>
      <c r="D63" s="105">
        <v>0</v>
      </c>
      <c r="E63" s="105">
        <v>0</v>
      </c>
      <c r="F63" s="72">
        <f t="shared" si="4"/>
        <v>0</v>
      </c>
      <c r="G63" s="105">
        <v>0</v>
      </c>
      <c r="H63" s="105">
        <v>0</v>
      </c>
      <c r="I63" s="105">
        <v>0</v>
      </c>
      <c r="J63" s="72">
        <f t="shared" si="5"/>
        <v>0</v>
      </c>
      <c r="K63" s="72">
        <f>VLOOKUP(B63,'T10'!$G$6:$H$15,2,0)</f>
        <v>0</v>
      </c>
      <c r="L63" s="72">
        <f t="shared" si="6"/>
        <v>0</v>
      </c>
    </row>
    <row r="64" spans="2:12" x14ac:dyDescent="0.35">
      <c r="B64" s="43" t="s">
        <v>2659</v>
      </c>
      <c r="C64" s="105">
        <v>0</v>
      </c>
      <c r="D64" s="105">
        <v>0</v>
      </c>
      <c r="E64" s="105">
        <v>0</v>
      </c>
      <c r="F64" s="72">
        <f t="shared" si="4"/>
        <v>0</v>
      </c>
      <c r="G64" s="105">
        <v>0</v>
      </c>
      <c r="H64" s="105">
        <v>0</v>
      </c>
      <c r="I64" s="105">
        <v>0</v>
      </c>
      <c r="J64" s="72">
        <f t="shared" si="5"/>
        <v>0</v>
      </c>
      <c r="K64" s="72">
        <f>VLOOKUP(B64,'T10'!$G$6:$H$15,2,0)</f>
        <v>0</v>
      </c>
      <c r="L64" s="72">
        <f t="shared" si="6"/>
        <v>0</v>
      </c>
    </row>
    <row r="65" spans="2:12" x14ac:dyDescent="0.35">
      <c r="B65" s="43" t="s">
        <v>2660</v>
      </c>
      <c r="C65" s="105">
        <v>0</v>
      </c>
      <c r="D65" s="105">
        <v>0</v>
      </c>
      <c r="E65" s="105">
        <v>0</v>
      </c>
      <c r="F65" s="72">
        <f t="shared" si="4"/>
        <v>0</v>
      </c>
      <c r="G65" s="105">
        <v>0</v>
      </c>
      <c r="H65" s="105">
        <v>0</v>
      </c>
      <c r="I65" s="105">
        <v>0</v>
      </c>
      <c r="J65" s="72">
        <f t="shared" si="5"/>
        <v>0</v>
      </c>
      <c r="K65" s="72">
        <f>VLOOKUP(B65,'T10'!$G$6:$H$15,2,0)</f>
        <v>0</v>
      </c>
      <c r="L65" s="72">
        <f t="shared" si="6"/>
        <v>0</v>
      </c>
    </row>
    <row r="66" spans="2:12" x14ac:dyDescent="0.35">
      <c r="B66" s="43" t="s">
        <v>2661</v>
      </c>
      <c r="C66" s="105">
        <v>0</v>
      </c>
      <c r="D66" s="105">
        <v>0</v>
      </c>
      <c r="E66" s="105">
        <v>0</v>
      </c>
      <c r="F66" s="72">
        <f t="shared" si="4"/>
        <v>0</v>
      </c>
      <c r="G66" s="105">
        <v>0</v>
      </c>
      <c r="H66" s="105">
        <v>0</v>
      </c>
      <c r="I66" s="105">
        <v>0</v>
      </c>
      <c r="J66" s="72">
        <f t="shared" si="5"/>
        <v>0</v>
      </c>
      <c r="K66" s="72">
        <f>VLOOKUP(B66,'T10'!$G$6:$H$15,2,0)</f>
        <v>0</v>
      </c>
      <c r="L66" s="72">
        <f t="shared" si="6"/>
        <v>0</v>
      </c>
    </row>
    <row r="67" spans="2:12" x14ac:dyDescent="0.35">
      <c r="B67" s="43" t="s">
        <v>2662</v>
      </c>
      <c r="C67" s="105">
        <v>0</v>
      </c>
      <c r="D67" s="105">
        <v>0</v>
      </c>
      <c r="E67" s="105">
        <v>0</v>
      </c>
      <c r="F67" s="72">
        <f t="shared" si="4"/>
        <v>0</v>
      </c>
      <c r="G67" s="105">
        <v>0</v>
      </c>
      <c r="H67" s="105">
        <v>0</v>
      </c>
      <c r="I67" s="105">
        <v>0</v>
      </c>
      <c r="J67" s="72">
        <f t="shared" si="5"/>
        <v>0</v>
      </c>
      <c r="K67" s="72">
        <f>VLOOKUP(B67,'T10'!$G$6:$H$15,2,0)</f>
        <v>0</v>
      </c>
      <c r="L67" s="72">
        <f t="shared" si="6"/>
        <v>0</v>
      </c>
    </row>
    <row r="68" spans="2:12" x14ac:dyDescent="0.35">
      <c r="B68" s="43" t="s">
        <v>2663</v>
      </c>
      <c r="C68" s="105">
        <v>0</v>
      </c>
      <c r="D68" s="105">
        <v>0</v>
      </c>
      <c r="E68" s="105">
        <v>0</v>
      </c>
      <c r="F68" s="72">
        <f t="shared" si="4"/>
        <v>0</v>
      </c>
      <c r="G68" s="105">
        <v>0</v>
      </c>
      <c r="H68" s="105">
        <v>0</v>
      </c>
      <c r="I68" s="105">
        <v>0</v>
      </c>
      <c r="J68" s="72">
        <f t="shared" si="5"/>
        <v>0</v>
      </c>
      <c r="K68" s="72">
        <f>VLOOKUP(B68,'T10'!$G$6:$H$15,2,0)</f>
        <v>0</v>
      </c>
      <c r="L68" s="72">
        <f t="shared" si="6"/>
        <v>0</v>
      </c>
    </row>
    <row r="70" spans="2:12" x14ac:dyDescent="0.35">
      <c r="B70" s="69" t="s">
        <v>2722</v>
      </c>
      <c r="C70" s="116"/>
      <c r="D70" s="116"/>
      <c r="E70" s="116"/>
      <c r="F70" s="116"/>
      <c r="G70" s="116"/>
      <c r="H70" s="116"/>
      <c r="I70" s="116"/>
      <c r="J70" s="116"/>
      <c r="K70" s="116"/>
    </row>
    <row r="71" spans="2:12" ht="15" thickBot="1" x14ac:dyDescent="0.4">
      <c r="B71" s="116"/>
      <c r="C71" s="116"/>
      <c r="D71" s="116"/>
      <c r="E71" s="116"/>
      <c r="F71" s="116"/>
      <c r="G71" s="116"/>
      <c r="H71" s="116"/>
      <c r="I71" s="116"/>
      <c r="J71" s="116"/>
      <c r="K71" s="116"/>
    </row>
    <row r="72" spans="2:12" ht="17" thickBot="1" x14ac:dyDescent="0.4">
      <c r="B72" s="70"/>
      <c r="C72" s="79" t="s">
        <v>2711</v>
      </c>
      <c r="D72" s="79" t="str">
        <f t="shared" ref="D72:D82" si="7">+L58</f>
        <v>Totaal aanvullend</v>
      </c>
      <c r="E72" s="89" t="s">
        <v>2723</v>
      </c>
      <c r="F72" s="116"/>
      <c r="G72" s="116"/>
      <c r="H72" s="116"/>
      <c r="I72" s="116"/>
      <c r="J72" s="116"/>
      <c r="K72" s="116"/>
    </row>
    <row r="73" spans="2:12" x14ac:dyDescent="0.35">
      <c r="B73" s="65" t="s">
        <v>2654</v>
      </c>
      <c r="C73" s="179" t="e">
        <f t="shared" ref="C73:C82" si="8">+I45</f>
        <v>#DIV/0!</v>
      </c>
      <c r="D73" s="180">
        <f t="shared" si="7"/>
        <v>0</v>
      </c>
      <c r="E73" s="181" t="e">
        <f>+C73+D73</f>
        <v>#DIV/0!</v>
      </c>
      <c r="F73" s="116"/>
      <c r="G73" s="116"/>
      <c r="H73" s="116"/>
      <c r="I73" s="116"/>
      <c r="J73" s="116"/>
      <c r="K73" s="116"/>
    </row>
    <row r="74" spans="2:12" x14ac:dyDescent="0.35">
      <c r="B74" s="66" t="s">
        <v>2655</v>
      </c>
      <c r="C74" s="179" t="e">
        <f t="shared" si="8"/>
        <v>#DIV/0!</v>
      </c>
      <c r="D74" s="180">
        <f t="shared" si="7"/>
        <v>0</v>
      </c>
      <c r="E74" s="182" t="e">
        <f t="shared" ref="E74:E82" si="9">+C74+D74</f>
        <v>#DIV/0!</v>
      </c>
      <c r="F74" s="116"/>
      <c r="G74" s="116"/>
      <c r="H74" s="116"/>
      <c r="I74" s="116"/>
      <c r="J74" s="116"/>
      <c r="K74" s="116"/>
    </row>
    <row r="75" spans="2:12" x14ac:dyDescent="0.35">
      <c r="B75" s="66" t="s">
        <v>2656</v>
      </c>
      <c r="C75" s="179" t="e">
        <f t="shared" si="8"/>
        <v>#DIV/0!</v>
      </c>
      <c r="D75" s="180">
        <f t="shared" si="7"/>
        <v>0</v>
      </c>
      <c r="E75" s="182" t="e">
        <f t="shared" si="9"/>
        <v>#DIV/0!</v>
      </c>
      <c r="F75" s="116"/>
      <c r="G75" s="116"/>
      <c r="H75" s="116"/>
      <c r="I75" s="116"/>
      <c r="J75" s="116"/>
      <c r="K75" s="116"/>
    </row>
    <row r="76" spans="2:12" x14ac:dyDescent="0.35">
      <c r="B76" s="66" t="s">
        <v>2657</v>
      </c>
      <c r="C76" s="179" t="e">
        <f t="shared" si="8"/>
        <v>#DIV/0!</v>
      </c>
      <c r="D76" s="180">
        <f t="shared" si="7"/>
        <v>0</v>
      </c>
      <c r="E76" s="182" t="e">
        <f t="shared" si="9"/>
        <v>#DIV/0!</v>
      </c>
      <c r="F76" s="116"/>
      <c r="G76" s="116"/>
      <c r="H76" s="116"/>
      <c r="I76" s="116"/>
      <c r="J76" s="116"/>
      <c r="K76" s="116"/>
    </row>
    <row r="77" spans="2:12" x14ac:dyDescent="0.35">
      <c r="B77" s="66" t="s">
        <v>2658</v>
      </c>
      <c r="C77" s="179" t="e">
        <f t="shared" si="8"/>
        <v>#DIV/0!</v>
      </c>
      <c r="D77" s="180">
        <f t="shared" si="7"/>
        <v>0</v>
      </c>
      <c r="E77" s="182" t="e">
        <f t="shared" si="9"/>
        <v>#DIV/0!</v>
      </c>
      <c r="F77" s="116"/>
      <c r="G77" s="116"/>
      <c r="H77" s="116"/>
      <c r="I77" s="116"/>
      <c r="J77" s="116"/>
      <c r="K77" s="116"/>
    </row>
    <row r="78" spans="2:12" x14ac:dyDescent="0.35">
      <c r="B78" s="66" t="s">
        <v>2659</v>
      </c>
      <c r="C78" s="179" t="e">
        <f t="shared" si="8"/>
        <v>#DIV/0!</v>
      </c>
      <c r="D78" s="180">
        <f t="shared" si="7"/>
        <v>0</v>
      </c>
      <c r="E78" s="182" t="e">
        <f t="shared" si="9"/>
        <v>#DIV/0!</v>
      </c>
      <c r="F78" s="116"/>
      <c r="G78" s="116"/>
      <c r="H78" s="116"/>
      <c r="I78" s="116"/>
      <c r="J78" s="116"/>
      <c r="K78" s="116"/>
    </row>
    <row r="79" spans="2:12" x14ac:dyDescent="0.35">
      <c r="B79" s="66" t="s">
        <v>2660</v>
      </c>
      <c r="C79" s="179" t="e">
        <f t="shared" si="8"/>
        <v>#DIV/0!</v>
      </c>
      <c r="D79" s="180">
        <f t="shared" si="7"/>
        <v>0</v>
      </c>
      <c r="E79" s="182" t="e">
        <f t="shared" si="9"/>
        <v>#DIV/0!</v>
      </c>
      <c r="F79" s="116"/>
      <c r="G79" s="116"/>
      <c r="H79" s="116"/>
      <c r="I79" s="116"/>
      <c r="J79" s="116"/>
      <c r="K79" s="116"/>
    </row>
    <row r="80" spans="2:12" x14ac:dyDescent="0.35">
      <c r="B80" s="66" t="s">
        <v>2661</v>
      </c>
      <c r="C80" s="179" t="e">
        <f t="shared" si="8"/>
        <v>#DIV/0!</v>
      </c>
      <c r="D80" s="180">
        <f t="shared" si="7"/>
        <v>0</v>
      </c>
      <c r="E80" s="182" t="e">
        <f t="shared" si="9"/>
        <v>#DIV/0!</v>
      </c>
      <c r="F80" s="116"/>
      <c r="G80" s="116"/>
      <c r="H80" s="116"/>
      <c r="I80" s="116"/>
      <c r="J80" s="116"/>
      <c r="K80" s="116"/>
    </row>
    <row r="81" spans="1:12" x14ac:dyDescent="0.35">
      <c r="A81" s="116"/>
      <c r="B81" s="66" t="s">
        <v>2662</v>
      </c>
      <c r="C81" s="179" t="e">
        <f t="shared" si="8"/>
        <v>#DIV/0!</v>
      </c>
      <c r="D81" s="180">
        <f t="shared" si="7"/>
        <v>0</v>
      </c>
      <c r="E81" s="182" t="e">
        <f t="shared" si="9"/>
        <v>#DIV/0!</v>
      </c>
      <c r="F81" s="116"/>
      <c r="G81" s="116"/>
      <c r="H81" s="116"/>
      <c r="I81" s="116"/>
      <c r="J81" s="116"/>
      <c r="K81" s="116"/>
      <c r="L81" s="116"/>
    </row>
    <row r="82" spans="1:12" ht="15" thickBot="1" x14ac:dyDescent="0.4">
      <c r="A82" s="116"/>
      <c r="B82" s="67" t="s">
        <v>2663</v>
      </c>
      <c r="C82" s="179" t="e">
        <f t="shared" si="8"/>
        <v>#DIV/0!</v>
      </c>
      <c r="D82" s="180">
        <f t="shared" si="7"/>
        <v>0</v>
      </c>
      <c r="E82" s="183" t="e">
        <f t="shared" si="9"/>
        <v>#DIV/0!</v>
      </c>
      <c r="F82" s="116"/>
      <c r="G82" s="116"/>
      <c r="H82" s="116"/>
      <c r="I82" s="116"/>
      <c r="J82" s="116"/>
      <c r="K82" s="116"/>
      <c r="L82" s="116"/>
    </row>
    <row r="85" spans="1:12" s="2" customFormat="1" x14ac:dyDescent="0.35">
      <c r="A85" s="116"/>
      <c r="B85" s="6" t="s">
        <v>2724</v>
      </c>
      <c r="C85" s="6"/>
      <c r="D85" s="6"/>
      <c r="E85" s="6"/>
      <c r="F85" s="6"/>
      <c r="G85" s="6"/>
      <c r="H85" s="6"/>
      <c r="I85" s="6"/>
      <c r="J85" s="6"/>
      <c r="K85" s="116"/>
      <c r="L85" s="116"/>
    </row>
    <row r="87" spans="1:12" x14ac:dyDescent="0.35">
      <c r="A87" s="116"/>
      <c r="B87" s="38" t="s">
        <v>2725</v>
      </c>
      <c r="C87" s="31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2" x14ac:dyDescent="0.35">
      <c r="A88" s="116"/>
      <c r="B88" s="31"/>
      <c r="C88" s="31"/>
      <c r="D88" s="116"/>
      <c r="E88" s="116"/>
      <c r="F88" s="116"/>
      <c r="G88" s="116"/>
      <c r="H88" s="116"/>
      <c r="I88" s="116"/>
      <c r="J88" s="116"/>
      <c r="K88" s="116"/>
      <c r="L88" s="116"/>
    </row>
    <row r="89" spans="1:12" ht="16.5" x14ac:dyDescent="0.45">
      <c r="A89" s="116"/>
      <c r="B89" s="82" t="s">
        <v>2726</v>
      </c>
      <c r="C89" s="21"/>
      <c r="D89" s="116" t="s">
        <v>82</v>
      </c>
      <c r="E89" s="116"/>
      <c r="F89" s="116"/>
      <c r="G89" s="116"/>
      <c r="H89" s="116"/>
      <c r="I89" s="116"/>
      <c r="J89" s="116"/>
      <c r="K89" s="116"/>
      <c r="L89" s="116"/>
    </row>
    <row r="90" spans="1:12" ht="16.5" x14ac:dyDescent="0.45">
      <c r="A90" s="116"/>
      <c r="B90" s="82" t="s">
        <v>2699</v>
      </c>
      <c r="C90" s="83">
        <f>+C35</f>
        <v>0</v>
      </c>
      <c r="D90" s="116" t="s">
        <v>82</v>
      </c>
      <c r="E90" s="116"/>
      <c r="F90" s="116"/>
      <c r="G90" s="116"/>
      <c r="H90" s="116"/>
      <c r="I90" s="116"/>
      <c r="J90" s="116"/>
      <c r="K90" s="116"/>
      <c r="L90" s="116"/>
    </row>
    <row r="91" spans="1:12" ht="16.5" x14ac:dyDescent="0.45">
      <c r="A91" s="116"/>
      <c r="B91" s="82" t="s">
        <v>2727</v>
      </c>
      <c r="C91" s="84" t="e">
        <f>+C89/C90-1</f>
        <v>#DIV/0!</v>
      </c>
      <c r="D91" s="116"/>
      <c r="E91" s="116"/>
      <c r="F91" s="116"/>
      <c r="G91" s="116"/>
      <c r="H91" s="116"/>
      <c r="I91" s="116"/>
      <c r="J91" s="116"/>
      <c r="K91" s="116"/>
      <c r="L91" s="116"/>
    </row>
    <row r="93" spans="1:12" x14ac:dyDescent="0.35">
      <c r="A93" s="116"/>
      <c r="B93" s="69" t="s">
        <v>2728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</row>
    <row r="95" spans="1:12" ht="16.5" x14ac:dyDescent="0.35">
      <c r="A95" s="116"/>
      <c r="B95" s="43"/>
      <c r="C95" s="79" t="s">
        <v>2703</v>
      </c>
      <c r="D95" s="79" t="s">
        <v>2688</v>
      </c>
      <c r="E95" s="79" t="s">
        <v>2727</v>
      </c>
      <c r="F95" s="79" t="s">
        <v>2707</v>
      </c>
      <c r="G95" s="79" t="s">
        <v>2709</v>
      </c>
      <c r="H95" s="79" t="s">
        <v>2710</v>
      </c>
      <c r="I95" s="79" t="s">
        <v>2729</v>
      </c>
      <c r="J95" s="116"/>
      <c r="K95" s="116"/>
      <c r="L95" s="116"/>
    </row>
    <row r="96" spans="1:12" x14ac:dyDescent="0.35">
      <c r="A96" s="116"/>
      <c r="B96" s="43" t="s">
        <v>2654</v>
      </c>
      <c r="C96" s="252">
        <f>+I30</f>
        <v>-8463046.6500000954</v>
      </c>
      <c r="D96" s="80" t="e">
        <f t="shared" ref="D96:D105" si="10">+H16</f>
        <v>#DIV/0!</v>
      </c>
      <c r="E96" s="250" t="e">
        <f>+C91</f>
        <v>#DIV/0!</v>
      </c>
      <c r="F96" s="250">
        <f>+$C$40</f>
        <v>0</v>
      </c>
      <c r="G96" s="176">
        <f>+G45</f>
        <v>0</v>
      </c>
      <c r="H96" s="252">
        <f>+H45</f>
        <v>14000000</v>
      </c>
      <c r="I96" s="327" t="e">
        <f>+($C$45*D96*(1+$E$96-$F$45)*(1+G96))-(D96*$H$45)</f>
        <v>#DIV/0!</v>
      </c>
      <c r="J96" s="116"/>
      <c r="K96" s="116"/>
      <c r="L96" s="116"/>
    </row>
    <row r="97" spans="1:12" x14ac:dyDescent="0.35">
      <c r="A97" s="116"/>
      <c r="B97" s="43" t="s">
        <v>2655</v>
      </c>
      <c r="C97" s="252"/>
      <c r="D97" s="80" t="e">
        <f t="shared" si="10"/>
        <v>#DIV/0!</v>
      </c>
      <c r="E97" s="251"/>
      <c r="F97" s="251"/>
      <c r="G97" s="176">
        <f t="shared" ref="G97:G105" si="11">+G46</f>
        <v>0</v>
      </c>
      <c r="H97" s="252"/>
      <c r="I97" s="98" t="e">
        <f t="shared" ref="I97:I105" si="12">+($C$45*D97*(1+$E$96-$F$45)*(1+G97))-(D97*$H$45)</f>
        <v>#DIV/0!</v>
      </c>
      <c r="J97" s="116"/>
      <c r="K97" s="116"/>
      <c r="L97" s="116"/>
    </row>
    <row r="98" spans="1:12" x14ac:dyDescent="0.35">
      <c r="A98" s="116"/>
      <c r="B98" s="43" t="s">
        <v>2656</v>
      </c>
      <c r="C98" s="252"/>
      <c r="D98" s="80" t="e">
        <f t="shared" si="10"/>
        <v>#DIV/0!</v>
      </c>
      <c r="E98" s="251"/>
      <c r="F98" s="251"/>
      <c r="G98" s="176">
        <f t="shared" si="11"/>
        <v>0</v>
      </c>
      <c r="H98" s="252"/>
      <c r="I98" s="98" t="e">
        <f t="shared" si="12"/>
        <v>#DIV/0!</v>
      </c>
      <c r="J98" s="116"/>
      <c r="K98" s="116"/>
      <c r="L98" s="116"/>
    </row>
    <row r="99" spans="1:12" x14ac:dyDescent="0.35">
      <c r="A99" s="116"/>
      <c r="B99" s="43" t="s">
        <v>2657</v>
      </c>
      <c r="C99" s="252"/>
      <c r="D99" s="80" t="e">
        <f t="shared" si="10"/>
        <v>#DIV/0!</v>
      </c>
      <c r="E99" s="251"/>
      <c r="F99" s="251"/>
      <c r="G99" s="176">
        <f t="shared" si="11"/>
        <v>0</v>
      </c>
      <c r="H99" s="252"/>
      <c r="I99" s="98" t="e">
        <f t="shared" si="12"/>
        <v>#DIV/0!</v>
      </c>
      <c r="J99" s="116"/>
      <c r="K99" s="116"/>
      <c r="L99" s="116"/>
    </row>
    <row r="100" spans="1:12" x14ac:dyDescent="0.35">
      <c r="A100" s="116"/>
      <c r="B100" s="43" t="s">
        <v>2658</v>
      </c>
      <c r="C100" s="252"/>
      <c r="D100" s="80" t="e">
        <f t="shared" si="10"/>
        <v>#DIV/0!</v>
      </c>
      <c r="E100" s="251"/>
      <c r="F100" s="251"/>
      <c r="G100" s="176">
        <f t="shared" si="11"/>
        <v>0</v>
      </c>
      <c r="H100" s="252"/>
      <c r="I100" s="98" t="e">
        <f t="shared" si="12"/>
        <v>#DIV/0!</v>
      </c>
      <c r="J100" s="116"/>
      <c r="K100" s="116"/>
      <c r="L100" s="116"/>
    </row>
    <row r="101" spans="1:12" x14ac:dyDescent="0.35">
      <c r="A101" s="116"/>
      <c r="B101" s="43" t="s">
        <v>2659</v>
      </c>
      <c r="C101" s="252"/>
      <c r="D101" s="80" t="e">
        <f t="shared" si="10"/>
        <v>#DIV/0!</v>
      </c>
      <c r="E101" s="251"/>
      <c r="F101" s="251"/>
      <c r="G101" s="176">
        <f t="shared" si="11"/>
        <v>0</v>
      </c>
      <c r="H101" s="252"/>
      <c r="I101" s="98" t="e">
        <f t="shared" si="12"/>
        <v>#DIV/0!</v>
      </c>
      <c r="J101" s="116"/>
      <c r="K101" s="116"/>
      <c r="L101" s="116"/>
    </row>
    <row r="102" spans="1:12" x14ac:dyDescent="0.35">
      <c r="A102" s="116"/>
      <c r="B102" s="43" t="s">
        <v>2660</v>
      </c>
      <c r="C102" s="252"/>
      <c r="D102" s="80" t="e">
        <f t="shared" si="10"/>
        <v>#DIV/0!</v>
      </c>
      <c r="E102" s="251"/>
      <c r="F102" s="251"/>
      <c r="G102" s="176">
        <f t="shared" si="11"/>
        <v>0</v>
      </c>
      <c r="H102" s="252"/>
      <c r="I102" s="98" t="e">
        <f t="shared" si="12"/>
        <v>#DIV/0!</v>
      </c>
      <c r="J102" s="116"/>
      <c r="K102" s="116"/>
      <c r="L102" s="116"/>
    </row>
    <row r="103" spans="1:12" x14ac:dyDescent="0.35">
      <c r="A103" s="116"/>
      <c r="B103" s="43" t="s">
        <v>2661</v>
      </c>
      <c r="C103" s="252"/>
      <c r="D103" s="80" t="e">
        <f t="shared" si="10"/>
        <v>#DIV/0!</v>
      </c>
      <c r="E103" s="251"/>
      <c r="F103" s="251"/>
      <c r="G103" s="176">
        <f t="shared" si="11"/>
        <v>0</v>
      </c>
      <c r="H103" s="252"/>
      <c r="I103" s="98" t="e">
        <f t="shared" si="12"/>
        <v>#DIV/0!</v>
      </c>
      <c r="J103" s="116"/>
      <c r="K103" s="116"/>
      <c r="L103" s="116"/>
    </row>
    <row r="104" spans="1:12" x14ac:dyDescent="0.35">
      <c r="A104" s="116"/>
      <c r="B104" s="43" t="s">
        <v>2662</v>
      </c>
      <c r="C104" s="252"/>
      <c r="D104" s="80" t="e">
        <f t="shared" si="10"/>
        <v>#DIV/0!</v>
      </c>
      <c r="E104" s="251"/>
      <c r="F104" s="251"/>
      <c r="G104" s="176">
        <f t="shared" si="11"/>
        <v>0</v>
      </c>
      <c r="H104" s="252"/>
      <c r="I104" s="98" t="e">
        <f t="shared" si="12"/>
        <v>#DIV/0!</v>
      </c>
      <c r="J104" s="116"/>
      <c r="K104" s="116"/>
      <c r="L104" s="116"/>
    </row>
    <row r="105" spans="1:12" x14ac:dyDescent="0.35">
      <c r="A105" s="116"/>
      <c r="B105" s="43" t="s">
        <v>2663</v>
      </c>
      <c r="C105" s="252"/>
      <c r="D105" s="80" t="e">
        <f t="shared" si="10"/>
        <v>#DIV/0!</v>
      </c>
      <c r="E105" s="251"/>
      <c r="F105" s="251"/>
      <c r="G105" s="176">
        <f t="shared" si="11"/>
        <v>0</v>
      </c>
      <c r="H105" s="252"/>
      <c r="I105" s="98" t="e">
        <f t="shared" si="12"/>
        <v>#DIV/0!</v>
      </c>
      <c r="J105" s="116"/>
      <c r="K105" s="116"/>
      <c r="L105" s="116"/>
    </row>
    <row r="107" spans="1:12" ht="15" thickBot="1" x14ac:dyDescent="0.4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</row>
    <row r="108" spans="1:12" s="2" customFormat="1" ht="21.5" thickBot="1" x14ac:dyDescent="0.55000000000000004">
      <c r="A108" s="116"/>
      <c r="B108" s="247" t="s">
        <v>2664</v>
      </c>
      <c r="C108" s="248"/>
      <c r="D108" s="248"/>
      <c r="E108" s="248"/>
      <c r="F108" s="248"/>
      <c r="G108" s="248"/>
      <c r="H108" s="248"/>
      <c r="I108" s="248"/>
      <c r="J108" s="249"/>
      <c r="K108" s="116"/>
      <c r="L108" s="116"/>
    </row>
    <row r="111" spans="1:12" s="2" customFormat="1" x14ac:dyDescent="0.35">
      <c r="A111" s="116"/>
      <c r="B111" s="6" t="s">
        <v>2680</v>
      </c>
      <c r="C111" s="6"/>
      <c r="D111" s="6"/>
      <c r="E111" s="6"/>
      <c r="F111" s="6"/>
      <c r="G111" s="6"/>
      <c r="H111" s="6"/>
      <c r="I111" s="6"/>
      <c r="J111" s="6"/>
      <c r="K111" s="116"/>
      <c r="L111" s="116"/>
    </row>
    <row r="113" spans="2:9" x14ac:dyDescent="0.35">
      <c r="B113" s="38" t="s">
        <v>2730</v>
      </c>
      <c r="C113" s="31"/>
      <c r="D113" s="31"/>
      <c r="E113" s="31"/>
      <c r="F113" s="116"/>
      <c r="G113" s="116"/>
      <c r="H113" s="116"/>
      <c r="I113" s="116"/>
    </row>
    <row r="114" spans="2:9" x14ac:dyDescent="0.35">
      <c r="B114" s="31"/>
      <c r="C114" s="31"/>
      <c r="D114" s="31"/>
      <c r="E114" s="31"/>
      <c r="F114" s="116"/>
      <c r="G114" s="116"/>
      <c r="H114" s="116"/>
      <c r="I114" s="116"/>
    </row>
    <row r="115" spans="2:9" ht="16.5" x14ac:dyDescent="0.45">
      <c r="B115" s="82" t="s">
        <v>2731</v>
      </c>
      <c r="C115" s="21"/>
      <c r="D115" s="31" t="s">
        <v>2697</v>
      </c>
      <c r="E115" s="31"/>
      <c r="F115" s="116"/>
      <c r="G115" s="116"/>
      <c r="H115" s="116"/>
      <c r="I115" s="116"/>
    </row>
    <row r="116" spans="2:9" ht="16.5" x14ac:dyDescent="0.45">
      <c r="B116" s="82" t="s">
        <v>2726</v>
      </c>
      <c r="C116" s="83">
        <f>+C89</f>
        <v>0</v>
      </c>
      <c r="D116" s="31" t="s">
        <v>82</v>
      </c>
      <c r="E116" s="31"/>
      <c r="F116" s="116"/>
      <c r="G116" s="116"/>
      <c r="H116" s="116"/>
      <c r="I116" s="116"/>
    </row>
    <row r="117" spans="2:9" ht="16.5" x14ac:dyDescent="0.45">
      <c r="B117" s="82" t="s">
        <v>2732</v>
      </c>
      <c r="C117" s="84" t="e">
        <f>+C115/C116-1</f>
        <v>#DIV/0!</v>
      </c>
      <c r="D117" s="31"/>
      <c r="E117" s="31"/>
      <c r="F117" s="116"/>
      <c r="G117" s="116"/>
      <c r="H117" s="116"/>
      <c r="I117" s="116"/>
    </row>
    <row r="119" spans="2:9" s="116" customFormat="1" x14ac:dyDescent="0.35">
      <c r="B119" s="38" t="s">
        <v>2733</v>
      </c>
    </row>
    <row r="120" spans="2:9" s="116" customFormat="1" x14ac:dyDescent="0.35"/>
    <row r="121" spans="2:9" s="116" customFormat="1" ht="16.5" x14ac:dyDescent="0.35">
      <c r="B121" s="185" t="s">
        <v>2711</v>
      </c>
      <c r="C121" s="186" t="e">
        <f>SUM(I45:I54)</f>
        <v>#DIV/0!</v>
      </c>
    </row>
    <row r="122" spans="2:9" s="116" customFormat="1" x14ac:dyDescent="0.35">
      <c r="B122" s="82" t="s">
        <v>2734</v>
      </c>
      <c r="C122" s="217">
        <v>42000000</v>
      </c>
    </row>
    <row r="123" spans="2:9" s="116" customFormat="1" x14ac:dyDescent="0.35">
      <c r="B123" s="82" t="s">
        <v>2735</v>
      </c>
      <c r="C123" s="86" t="e">
        <f>1-POWER((C121-C122)/C121,1/3)</f>
        <v>#DIV/0!</v>
      </c>
    </row>
    <row r="124" spans="2:9" s="116" customFormat="1" x14ac:dyDescent="0.35"/>
    <row r="125" spans="2:9" x14ac:dyDescent="0.35">
      <c r="B125" s="69" t="s">
        <v>2736</v>
      </c>
      <c r="C125" s="31"/>
      <c r="D125" s="31"/>
      <c r="E125" s="31"/>
      <c r="F125" s="31"/>
      <c r="G125" s="31"/>
      <c r="H125" s="116"/>
      <c r="I125" s="116"/>
    </row>
    <row r="126" spans="2:9" x14ac:dyDescent="0.35">
      <c r="B126" s="31"/>
      <c r="C126" s="31"/>
      <c r="D126" s="31"/>
      <c r="E126" s="31"/>
      <c r="F126" s="31"/>
      <c r="G126" s="31"/>
      <c r="H126" s="116"/>
      <c r="I126" s="116"/>
    </row>
    <row r="127" spans="2:9" ht="16.5" x14ac:dyDescent="0.35">
      <c r="B127" s="43"/>
      <c r="C127" s="79" t="s">
        <v>2729</v>
      </c>
      <c r="D127" s="79" t="s">
        <v>2737</v>
      </c>
      <c r="E127" s="79" t="s">
        <v>2706</v>
      </c>
      <c r="F127" s="79" t="s">
        <v>2735</v>
      </c>
      <c r="G127" s="79" t="s">
        <v>2707</v>
      </c>
      <c r="H127" s="79" t="s">
        <v>2709</v>
      </c>
      <c r="I127" s="79" t="s">
        <v>2738</v>
      </c>
    </row>
    <row r="128" spans="2:9" x14ac:dyDescent="0.35">
      <c r="B128" s="43" t="s">
        <v>2654</v>
      </c>
      <c r="C128" s="98" t="e">
        <f>+I96</f>
        <v>#DIV/0!</v>
      </c>
      <c r="D128" s="250" t="e">
        <f>+C117</f>
        <v>#DIV/0!</v>
      </c>
      <c r="E128" s="250">
        <f>+$J$39</f>
        <v>0.26642506859403936</v>
      </c>
      <c r="F128" s="250" t="e">
        <f>+$C$123</f>
        <v>#DIV/0!</v>
      </c>
      <c r="G128" s="250">
        <f>+$C$40</f>
        <v>0</v>
      </c>
      <c r="H128" s="176">
        <f>+G45</f>
        <v>0</v>
      </c>
      <c r="I128" s="98" t="e">
        <f>+C128*(1+$D$128-$E$128-$F$128-$G$128+H128)</f>
        <v>#DIV/0!</v>
      </c>
    </row>
    <row r="129" spans="2:12" x14ac:dyDescent="0.35">
      <c r="B129" s="43" t="s">
        <v>2655</v>
      </c>
      <c r="C129" s="98" t="e">
        <f t="shared" ref="C129:C137" si="13">+I97</f>
        <v>#DIV/0!</v>
      </c>
      <c r="D129" s="251"/>
      <c r="E129" s="251"/>
      <c r="F129" s="251"/>
      <c r="G129" s="251"/>
      <c r="H129" s="176">
        <f t="shared" ref="H128:H137" si="14">+G46</f>
        <v>0</v>
      </c>
      <c r="I129" s="98" t="e">
        <f t="shared" ref="I129:I137" si="15">+C129*(1+$D$128-$E$128-$F$128-$G$128+H129)</f>
        <v>#DIV/0!</v>
      </c>
      <c r="J129" s="116"/>
      <c r="K129" s="116"/>
    </row>
    <row r="130" spans="2:12" x14ac:dyDescent="0.35">
      <c r="B130" s="43" t="s">
        <v>2656</v>
      </c>
      <c r="C130" s="98" t="e">
        <f t="shared" si="13"/>
        <v>#DIV/0!</v>
      </c>
      <c r="D130" s="251"/>
      <c r="E130" s="251"/>
      <c r="F130" s="251"/>
      <c r="G130" s="251"/>
      <c r="H130" s="176">
        <f t="shared" si="14"/>
        <v>0</v>
      </c>
      <c r="I130" s="98" t="e">
        <f t="shared" si="15"/>
        <v>#DIV/0!</v>
      </c>
      <c r="J130" s="116"/>
      <c r="K130" s="116"/>
    </row>
    <row r="131" spans="2:12" x14ac:dyDescent="0.35">
      <c r="B131" s="43" t="s">
        <v>2657</v>
      </c>
      <c r="C131" s="98" t="e">
        <f t="shared" si="13"/>
        <v>#DIV/0!</v>
      </c>
      <c r="D131" s="251"/>
      <c r="E131" s="251"/>
      <c r="F131" s="251"/>
      <c r="G131" s="251"/>
      <c r="H131" s="176">
        <f t="shared" si="14"/>
        <v>0</v>
      </c>
      <c r="I131" s="98" t="e">
        <f t="shared" si="15"/>
        <v>#DIV/0!</v>
      </c>
      <c r="J131" s="116"/>
      <c r="K131" s="116"/>
    </row>
    <row r="132" spans="2:12" x14ac:dyDescent="0.35">
      <c r="B132" s="43" t="s">
        <v>2658</v>
      </c>
      <c r="C132" s="98" t="e">
        <f t="shared" si="13"/>
        <v>#DIV/0!</v>
      </c>
      <c r="D132" s="251"/>
      <c r="E132" s="251"/>
      <c r="F132" s="251"/>
      <c r="G132" s="251"/>
      <c r="H132" s="176">
        <f t="shared" si="14"/>
        <v>0</v>
      </c>
      <c r="I132" s="98" t="e">
        <f t="shared" si="15"/>
        <v>#DIV/0!</v>
      </c>
      <c r="J132" s="116"/>
      <c r="K132" s="116"/>
    </row>
    <row r="133" spans="2:12" x14ac:dyDescent="0.35">
      <c r="B133" s="43" t="s">
        <v>2659</v>
      </c>
      <c r="C133" s="98" t="e">
        <f t="shared" si="13"/>
        <v>#DIV/0!</v>
      </c>
      <c r="D133" s="251"/>
      <c r="E133" s="251"/>
      <c r="F133" s="251"/>
      <c r="G133" s="251"/>
      <c r="H133" s="176">
        <f t="shared" si="14"/>
        <v>0</v>
      </c>
      <c r="I133" s="98" t="e">
        <f t="shared" si="15"/>
        <v>#DIV/0!</v>
      </c>
      <c r="J133" s="116"/>
      <c r="K133" s="116"/>
    </row>
    <row r="134" spans="2:12" x14ac:dyDescent="0.35">
      <c r="B134" s="43" t="s">
        <v>2660</v>
      </c>
      <c r="C134" s="98" t="e">
        <f t="shared" si="13"/>
        <v>#DIV/0!</v>
      </c>
      <c r="D134" s="251"/>
      <c r="E134" s="251"/>
      <c r="F134" s="251"/>
      <c r="G134" s="251"/>
      <c r="H134" s="176">
        <f t="shared" si="14"/>
        <v>0</v>
      </c>
      <c r="I134" s="98" t="e">
        <f t="shared" si="15"/>
        <v>#DIV/0!</v>
      </c>
      <c r="J134" s="116"/>
      <c r="K134" s="116"/>
    </row>
    <row r="135" spans="2:12" x14ac:dyDescent="0.35">
      <c r="B135" s="43" t="s">
        <v>2661</v>
      </c>
      <c r="C135" s="98" t="e">
        <f t="shared" si="13"/>
        <v>#DIV/0!</v>
      </c>
      <c r="D135" s="251"/>
      <c r="E135" s="251"/>
      <c r="F135" s="251"/>
      <c r="G135" s="251"/>
      <c r="H135" s="176">
        <f t="shared" si="14"/>
        <v>0</v>
      </c>
      <c r="I135" s="98" t="e">
        <f t="shared" si="15"/>
        <v>#DIV/0!</v>
      </c>
      <c r="J135" s="116"/>
      <c r="K135" s="116"/>
    </row>
    <row r="136" spans="2:12" x14ac:dyDescent="0.35">
      <c r="B136" s="43" t="s">
        <v>2662</v>
      </c>
      <c r="C136" s="98" t="e">
        <f t="shared" si="13"/>
        <v>#DIV/0!</v>
      </c>
      <c r="D136" s="251"/>
      <c r="E136" s="251"/>
      <c r="F136" s="251"/>
      <c r="G136" s="251"/>
      <c r="H136" s="176">
        <f t="shared" si="14"/>
        <v>0</v>
      </c>
      <c r="I136" s="98" t="e">
        <f t="shared" si="15"/>
        <v>#DIV/0!</v>
      </c>
      <c r="J136" s="116"/>
      <c r="K136" s="116"/>
    </row>
    <row r="137" spans="2:12" x14ac:dyDescent="0.35">
      <c r="B137" s="43" t="s">
        <v>2663</v>
      </c>
      <c r="C137" s="98" t="e">
        <f t="shared" si="13"/>
        <v>#DIV/0!</v>
      </c>
      <c r="D137" s="251"/>
      <c r="E137" s="251"/>
      <c r="F137" s="251"/>
      <c r="G137" s="251"/>
      <c r="H137" s="176">
        <f t="shared" si="14"/>
        <v>0</v>
      </c>
      <c r="I137" s="98" t="e">
        <f t="shared" si="15"/>
        <v>#DIV/0!</v>
      </c>
      <c r="J137" s="116"/>
      <c r="K137" s="116"/>
    </row>
    <row r="139" spans="2:12" s="116" customFormat="1" x14ac:dyDescent="0.35">
      <c r="B139" s="38" t="s">
        <v>2739</v>
      </c>
    </row>
    <row r="140" spans="2:12" s="116" customFormat="1" x14ac:dyDescent="0.35"/>
    <row r="141" spans="2:12" s="116" customFormat="1" ht="16.5" x14ac:dyDescent="0.35">
      <c r="B141" s="43"/>
      <c r="C141" s="79" t="s">
        <v>2740</v>
      </c>
      <c r="D141" s="79" t="s">
        <v>2741</v>
      </c>
      <c r="E141" s="79" t="s">
        <v>2881</v>
      </c>
      <c r="F141" s="79" t="s">
        <v>2742</v>
      </c>
      <c r="G141" s="79" t="s">
        <v>2743</v>
      </c>
      <c r="H141" s="79" t="s">
        <v>2744</v>
      </c>
      <c r="I141" s="79" t="s">
        <v>2745</v>
      </c>
      <c r="J141" s="79" t="s">
        <v>2746</v>
      </c>
      <c r="K141" s="114" t="s">
        <v>2747</v>
      </c>
      <c r="L141" s="79" t="s">
        <v>2721</v>
      </c>
    </row>
    <row r="142" spans="2:12" s="116" customFormat="1" x14ac:dyDescent="0.35">
      <c r="B142" s="43" t="s">
        <v>2654</v>
      </c>
      <c r="C142" s="105">
        <v>0</v>
      </c>
      <c r="D142" s="105">
        <v>0</v>
      </c>
      <c r="E142" s="105">
        <v>0</v>
      </c>
      <c r="F142" s="72">
        <f>+C142+D142+E142</f>
        <v>0</v>
      </c>
      <c r="G142" s="105">
        <v>0</v>
      </c>
      <c r="H142" s="105">
        <v>0</v>
      </c>
      <c r="I142" s="105">
        <v>0</v>
      </c>
      <c r="J142" s="72">
        <f>+H142+I142</f>
        <v>0</v>
      </c>
      <c r="K142" s="72">
        <f>VLOOKUP(B142,'T10'!$G$6:$K$15,3,0)</f>
        <v>0</v>
      </c>
      <c r="L142" s="72">
        <f>+F142+G142+J142+K142</f>
        <v>0</v>
      </c>
    </row>
    <row r="143" spans="2:12" s="116" customFormat="1" x14ac:dyDescent="0.35">
      <c r="B143" s="43" t="s">
        <v>2655</v>
      </c>
      <c r="C143" s="105">
        <v>0</v>
      </c>
      <c r="D143" s="105">
        <v>0</v>
      </c>
      <c r="E143" s="105">
        <v>0</v>
      </c>
      <c r="F143" s="72">
        <f t="shared" ref="F143:F151" si="16">+C143+D143+E143</f>
        <v>0</v>
      </c>
      <c r="G143" s="105">
        <v>0</v>
      </c>
      <c r="H143" s="105">
        <v>0</v>
      </c>
      <c r="I143" s="105">
        <v>0</v>
      </c>
      <c r="J143" s="72">
        <f t="shared" ref="J143:J151" si="17">+H143+I143</f>
        <v>0</v>
      </c>
      <c r="K143" s="72">
        <f>VLOOKUP(B143,'T10'!$G$6:$K$15,3,0)</f>
        <v>0</v>
      </c>
      <c r="L143" s="72">
        <f t="shared" ref="L143:L151" si="18">+F143+G143+J143+K143</f>
        <v>0</v>
      </c>
    </row>
    <row r="144" spans="2:12" s="116" customFormat="1" x14ac:dyDescent="0.35">
      <c r="B144" s="43" t="s">
        <v>2656</v>
      </c>
      <c r="C144" s="105">
        <v>0</v>
      </c>
      <c r="D144" s="105">
        <v>0</v>
      </c>
      <c r="E144" s="105">
        <v>0</v>
      </c>
      <c r="F144" s="72">
        <f t="shared" si="16"/>
        <v>0</v>
      </c>
      <c r="G144" s="105">
        <v>0</v>
      </c>
      <c r="H144" s="105">
        <v>0</v>
      </c>
      <c r="I144" s="105">
        <v>0</v>
      </c>
      <c r="J144" s="72">
        <f t="shared" si="17"/>
        <v>0</v>
      </c>
      <c r="K144" s="72">
        <f>VLOOKUP(B144,'T10'!$G$6:$K$15,3,0)</f>
        <v>0</v>
      </c>
      <c r="L144" s="72">
        <f t="shared" si="18"/>
        <v>0</v>
      </c>
    </row>
    <row r="145" spans="2:12" s="116" customFormat="1" x14ac:dyDescent="0.35">
      <c r="B145" s="43" t="s">
        <v>2657</v>
      </c>
      <c r="C145" s="105">
        <v>0</v>
      </c>
      <c r="D145" s="105">
        <v>0</v>
      </c>
      <c r="E145" s="105">
        <v>0</v>
      </c>
      <c r="F145" s="72">
        <f t="shared" si="16"/>
        <v>0</v>
      </c>
      <c r="G145" s="105">
        <v>0</v>
      </c>
      <c r="H145" s="105">
        <v>0</v>
      </c>
      <c r="I145" s="105">
        <v>0</v>
      </c>
      <c r="J145" s="72">
        <f t="shared" si="17"/>
        <v>0</v>
      </c>
      <c r="K145" s="72">
        <f>VLOOKUP(B145,'T10'!$G$6:$K$15,3,0)</f>
        <v>0</v>
      </c>
      <c r="L145" s="72">
        <f t="shared" si="18"/>
        <v>0</v>
      </c>
    </row>
    <row r="146" spans="2:12" s="116" customFormat="1" x14ac:dyDescent="0.35">
      <c r="B146" s="43" t="s">
        <v>2658</v>
      </c>
      <c r="C146" s="105">
        <v>0</v>
      </c>
      <c r="D146" s="105">
        <v>0</v>
      </c>
      <c r="E146" s="105">
        <v>0</v>
      </c>
      <c r="F146" s="72">
        <f t="shared" si="16"/>
        <v>0</v>
      </c>
      <c r="G146" s="105">
        <v>0</v>
      </c>
      <c r="H146" s="105">
        <v>0</v>
      </c>
      <c r="I146" s="105">
        <v>0</v>
      </c>
      <c r="J146" s="72">
        <f t="shared" si="17"/>
        <v>0</v>
      </c>
      <c r="K146" s="72">
        <f>VLOOKUP(B146,'T10'!$G$6:$K$15,3,0)</f>
        <v>0</v>
      </c>
      <c r="L146" s="72">
        <f t="shared" si="18"/>
        <v>0</v>
      </c>
    </row>
    <row r="147" spans="2:12" s="116" customFormat="1" x14ac:dyDescent="0.35">
      <c r="B147" s="43" t="s">
        <v>2659</v>
      </c>
      <c r="C147" s="105">
        <v>0</v>
      </c>
      <c r="D147" s="105">
        <v>0</v>
      </c>
      <c r="E147" s="105">
        <v>0</v>
      </c>
      <c r="F147" s="72">
        <f t="shared" si="16"/>
        <v>0</v>
      </c>
      <c r="G147" s="105">
        <v>0</v>
      </c>
      <c r="H147" s="105">
        <v>0</v>
      </c>
      <c r="I147" s="105">
        <v>0</v>
      </c>
      <c r="J147" s="72">
        <f t="shared" si="17"/>
        <v>0</v>
      </c>
      <c r="K147" s="72">
        <f>VLOOKUP(B147,'T10'!$G$6:$K$15,3,0)</f>
        <v>0</v>
      </c>
      <c r="L147" s="72">
        <f t="shared" si="18"/>
        <v>0</v>
      </c>
    </row>
    <row r="148" spans="2:12" s="116" customFormat="1" x14ac:dyDescent="0.35">
      <c r="B148" s="43" t="s">
        <v>2660</v>
      </c>
      <c r="C148" s="105">
        <v>0</v>
      </c>
      <c r="D148" s="105">
        <v>0</v>
      </c>
      <c r="E148" s="105">
        <v>0</v>
      </c>
      <c r="F148" s="72">
        <f t="shared" si="16"/>
        <v>0</v>
      </c>
      <c r="G148" s="105">
        <v>0</v>
      </c>
      <c r="H148" s="105">
        <v>0</v>
      </c>
      <c r="I148" s="105">
        <v>0</v>
      </c>
      <c r="J148" s="72">
        <f t="shared" si="17"/>
        <v>0</v>
      </c>
      <c r="K148" s="72">
        <f>VLOOKUP(B148,'T10'!$G$6:$K$15,3,0)</f>
        <v>0</v>
      </c>
      <c r="L148" s="72">
        <f t="shared" si="18"/>
        <v>0</v>
      </c>
    </row>
    <row r="149" spans="2:12" s="116" customFormat="1" x14ac:dyDescent="0.35">
      <c r="B149" s="43" t="s">
        <v>2661</v>
      </c>
      <c r="C149" s="105">
        <v>0</v>
      </c>
      <c r="D149" s="105">
        <v>0</v>
      </c>
      <c r="E149" s="105">
        <v>0</v>
      </c>
      <c r="F149" s="72">
        <f t="shared" si="16"/>
        <v>0</v>
      </c>
      <c r="G149" s="105">
        <v>0</v>
      </c>
      <c r="H149" s="105">
        <v>0</v>
      </c>
      <c r="I149" s="105">
        <v>0</v>
      </c>
      <c r="J149" s="72">
        <f t="shared" si="17"/>
        <v>0</v>
      </c>
      <c r="K149" s="72">
        <f>VLOOKUP(B149,'T10'!$G$6:$K$15,3,0)</f>
        <v>0</v>
      </c>
      <c r="L149" s="72">
        <f t="shared" si="18"/>
        <v>0</v>
      </c>
    </row>
    <row r="150" spans="2:12" s="116" customFormat="1" x14ac:dyDescent="0.35">
      <c r="B150" s="43" t="s">
        <v>2662</v>
      </c>
      <c r="C150" s="105">
        <v>0</v>
      </c>
      <c r="D150" s="105">
        <v>0</v>
      </c>
      <c r="E150" s="105">
        <v>0</v>
      </c>
      <c r="F150" s="72">
        <f t="shared" si="16"/>
        <v>0</v>
      </c>
      <c r="G150" s="105">
        <v>0</v>
      </c>
      <c r="H150" s="105">
        <v>0</v>
      </c>
      <c r="I150" s="105">
        <v>0</v>
      </c>
      <c r="J150" s="72">
        <f t="shared" si="17"/>
        <v>0</v>
      </c>
      <c r="K150" s="72">
        <f>VLOOKUP(B150,'T10'!$G$6:$K$15,3,0)</f>
        <v>0</v>
      </c>
      <c r="L150" s="72">
        <f t="shared" si="18"/>
        <v>0</v>
      </c>
    </row>
    <row r="151" spans="2:12" s="116" customFormat="1" x14ac:dyDescent="0.35">
      <c r="B151" s="43" t="s">
        <v>2663</v>
      </c>
      <c r="C151" s="105">
        <v>0</v>
      </c>
      <c r="D151" s="105">
        <v>0</v>
      </c>
      <c r="E151" s="105">
        <v>0</v>
      </c>
      <c r="F151" s="72">
        <f t="shared" si="16"/>
        <v>0</v>
      </c>
      <c r="G151" s="105">
        <v>0</v>
      </c>
      <c r="H151" s="105">
        <v>0</v>
      </c>
      <c r="I151" s="105">
        <v>0</v>
      </c>
      <c r="J151" s="72">
        <f t="shared" si="17"/>
        <v>0</v>
      </c>
      <c r="K151" s="72">
        <f>VLOOKUP(B151,'T10'!$G$6:$K$15,3,0)</f>
        <v>0</v>
      </c>
      <c r="L151" s="72">
        <f t="shared" si="18"/>
        <v>0</v>
      </c>
    </row>
    <row r="153" spans="2:12" s="116" customFormat="1" x14ac:dyDescent="0.35">
      <c r="B153" s="69" t="s">
        <v>2748</v>
      </c>
    </row>
    <row r="154" spans="2:12" s="116" customFormat="1" ht="15" thickBot="1" x14ac:dyDescent="0.4"/>
    <row r="155" spans="2:12" s="116" customFormat="1" ht="17" thickBot="1" x14ac:dyDescent="0.4">
      <c r="B155" s="70"/>
      <c r="C155" s="79" t="s">
        <v>2738</v>
      </c>
      <c r="D155" s="79" t="str">
        <f t="shared" ref="D155:D165" si="19">+L141</f>
        <v>Totaal aanvullend</v>
      </c>
      <c r="E155" s="89" t="s">
        <v>2749</v>
      </c>
    </row>
    <row r="156" spans="2:12" s="116" customFormat="1" x14ac:dyDescent="0.35">
      <c r="B156" s="65" t="s">
        <v>2654</v>
      </c>
      <c r="C156" s="99" t="e">
        <f>+I128</f>
        <v>#DIV/0!</v>
      </c>
      <c r="D156" s="180">
        <f t="shared" si="19"/>
        <v>0</v>
      </c>
      <c r="E156" s="181" t="e">
        <f>+D156+C156</f>
        <v>#DIV/0!</v>
      </c>
    </row>
    <row r="157" spans="2:12" s="116" customFormat="1" x14ac:dyDescent="0.35">
      <c r="B157" s="66" t="s">
        <v>2655</v>
      </c>
      <c r="C157" s="99" t="e">
        <f t="shared" ref="C157:C165" si="20">+I129</f>
        <v>#DIV/0!</v>
      </c>
      <c r="D157" s="180">
        <f t="shared" si="19"/>
        <v>0</v>
      </c>
      <c r="E157" s="182" t="e">
        <f t="shared" ref="E157:E165" si="21">+D157+C157</f>
        <v>#DIV/0!</v>
      </c>
    </row>
    <row r="158" spans="2:12" s="116" customFormat="1" x14ac:dyDescent="0.35">
      <c r="B158" s="66" t="s">
        <v>2656</v>
      </c>
      <c r="C158" s="99" t="e">
        <f t="shared" si="20"/>
        <v>#DIV/0!</v>
      </c>
      <c r="D158" s="180">
        <f t="shared" si="19"/>
        <v>0</v>
      </c>
      <c r="E158" s="182" t="e">
        <f t="shared" si="21"/>
        <v>#DIV/0!</v>
      </c>
    </row>
    <row r="159" spans="2:12" s="116" customFormat="1" x14ac:dyDescent="0.35">
      <c r="B159" s="66" t="s">
        <v>2657</v>
      </c>
      <c r="C159" s="99" t="e">
        <f t="shared" si="20"/>
        <v>#DIV/0!</v>
      </c>
      <c r="D159" s="180">
        <f t="shared" si="19"/>
        <v>0</v>
      </c>
      <c r="E159" s="182" t="e">
        <f t="shared" si="21"/>
        <v>#DIV/0!</v>
      </c>
    </row>
    <row r="160" spans="2:12" s="116" customFormat="1" x14ac:dyDescent="0.35">
      <c r="B160" s="66" t="s">
        <v>2658</v>
      </c>
      <c r="C160" s="99" t="e">
        <f t="shared" si="20"/>
        <v>#DIV/0!</v>
      </c>
      <c r="D160" s="180">
        <f t="shared" si="19"/>
        <v>0</v>
      </c>
      <c r="E160" s="182" t="e">
        <f t="shared" si="21"/>
        <v>#DIV/0!</v>
      </c>
    </row>
    <row r="161" spans="1:12" s="116" customFormat="1" x14ac:dyDescent="0.35">
      <c r="B161" s="66" t="s">
        <v>2659</v>
      </c>
      <c r="C161" s="99" t="e">
        <f t="shared" si="20"/>
        <v>#DIV/0!</v>
      </c>
      <c r="D161" s="180">
        <f t="shared" si="19"/>
        <v>0</v>
      </c>
      <c r="E161" s="182" t="e">
        <f t="shared" si="21"/>
        <v>#DIV/0!</v>
      </c>
    </row>
    <row r="162" spans="1:12" s="116" customFormat="1" x14ac:dyDescent="0.35">
      <c r="B162" s="66" t="s">
        <v>2660</v>
      </c>
      <c r="C162" s="99" t="e">
        <f t="shared" si="20"/>
        <v>#DIV/0!</v>
      </c>
      <c r="D162" s="180">
        <f t="shared" si="19"/>
        <v>0</v>
      </c>
      <c r="E162" s="182" t="e">
        <f t="shared" si="21"/>
        <v>#DIV/0!</v>
      </c>
    </row>
    <row r="163" spans="1:12" s="116" customFormat="1" x14ac:dyDescent="0.35">
      <c r="B163" s="66" t="s">
        <v>2661</v>
      </c>
      <c r="C163" s="99" t="e">
        <f t="shared" si="20"/>
        <v>#DIV/0!</v>
      </c>
      <c r="D163" s="180">
        <f t="shared" si="19"/>
        <v>0</v>
      </c>
      <c r="E163" s="182" t="e">
        <f t="shared" si="21"/>
        <v>#DIV/0!</v>
      </c>
    </row>
    <row r="164" spans="1:12" s="116" customFormat="1" x14ac:dyDescent="0.35">
      <c r="B164" s="66" t="s">
        <v>2662</v>
      </c>
      <c r="C164" s="99" t="e">
        <f t="shared" si="20"/>
        <v>#DIV/0!</v>
      </c>
      <c r="D164" s="180">
        <f t="shared" si="19"/>
        <v>0</v>
      </c>
      <c r="E164" s="182" t="e">
        <f t="shared" si="21"/>
        <v>#DIV/0!</v>
      </c>
    </row>
    <row r="165" spans="1:12" s="116" customFormat="1" ht="15" thickBot="1" x14ac:dyDescent="0.4">
      <c r="B165" s="67" t="s">
        <v>2663</v>
      </c>
      <c r="C165" s="99" t="e">
        <f t="shared" si="20"/>
        <v>#DIV/0!</v>
      </c>
      <c r="D165" s="180">
        <f t="shared" si="19"/>
        <v>0</v>
      </c>
      <c r="E165" s="183" t="e">
        <f t="shared" si="21"/>
        <v>#DIV/0!</v>
      </c>
    </row>
    <row r="168" spans="1:12" customFormat="1" x14ac:dyDescent="0.35">
      <c r="A168" s="116"/>
      <c r="B168" s="6" t="s">
        <v>2750</v>
      </c>
      <c r="C168" s="6"/>
      <c r="D168" s="6"/>
      <c r="E168" s="6"/>
      <c r="F168" s="6"/>
      <c r="G168" s="6"/>
      <c r="H168" s="6"/>
      <c r="I168" s="6"/>
      <c r="J168" s="6"/>
      <c r="K168" s="116"/>
      <c r="L168" s="116"/>
    </row>
    <row r="170" spans="1:12" s="116" customFormat="1" x14ac:dyDescent="0.35">
      <c r="B170" s="38" t="s">
        <v>2725</v>
      </c>
      <c r="C170" s="31"/>
    </row>
    <row r="171" spans="1:12" s="116" customFormat="1" x14ac:dyDescent="0.35">
      <c r="B171" s="31"/>
      <c r="C171" s="31"/>
    </row>
    <row r="172" spans="1:12" s="116" customFormat="1" ht="16.5" x14ac:dyDescent="0.45">
      <c r="B172" s="82" t="s">
        <v>2751</v>
      </c>
      <c r="C172" s="21"/>
      <c r="D172" s="116" t="s">
        <v>82</v>
      </c>
    </row>
    <row r="173" spans="1:12" s="116" customFormat="1" ht="16.5" x14ac:dyDescent="0.45">
      <c r="B173" s="82" t="s">
        <v>2726</v>
      </c>
      <c r="C173" s="83">
        <f>+C116</f>
        <v>0</v>
      </c>
      <c r="D173" s="116" t="s">
        <v>82</v>
      </c>
    </row>
    <row r="174" spans="1:12" s="116" customFormat="1" ht="16.5" x14ac:dyDescent="0.45">
      <c r="B174" s="82" t="s">
        <v>2752</v>
      </c>
      <c r="C174" s="84" t="e">
        <f>+C172/C173-1</f>
        <v>#DIV/0!</v>
      </c>
    </row>
    <row r="175" spans="1:12" s="116" customFormat="1" x14ac:dyDescent="0.35"/>
    <row r="176" spans="1:12" s="116" customFormat="1" x14ac:dyDescent="0.35">
      <c r="B176" s="69" t="s">
        <v>2753</v>
      </c>
    </row>
    <row r="177" spans="1:12" s="116" customFormat="1" x14ac:dyDescent="0.35"/>
    <row r="178" spans="1:12" s="116" customFormat="1" ht="16.5" x14ac:dyDescent="0.35">
      <c r="B178" s="43"/>
      <c r="C178" s="79" t="s">
        <v>2729</v>
      </c>
      <c r="D178" s="79" t="s">
        <v>2754</v>
      </c>
      <c r="E178" s="79" t="s">
        <v>2706</v>
      </c>
      <c r="F178" s="79" t="s">
        <v>2735</v>
      </c>
      <c r="G178" s="79" t="s">
        <v>2707</v>
      </c>
      <c r="H178" s="79" t="s">
        <v>2709</v>
      </c>
      <c r="I178" s="79" t="s">
        <v>2755</v>
      </c>
    </row>
    <row r="179" spans="1:12" s="116" customFormat="1" x14ac:dyDescent="0.35">
      <c r="B179" s="43" t="s">
        <v>2654</v>
      </c>
      <c r="C179" s="98" t="e">
        <f>+I96</f>
        <v>#DIV/0!</v>
      </c>
      <c r="D179" s="250" t="e">
        <f>+C174</f>
        <v>#DIV/0!</v>
      </c>
      <c r="E179" s="250">
        <f>+$J$39</f>
        <v>0.26642506859403936</v>
      </c>
      <c r="F179" s="250" t="e">
        <f>+$C$123</f>
        <v>#DIV/0!</v>
      </c>
      <c r="G179" s="250">
        <f>+$C$40</f>
        <v>0</v>
      </c>
      <c r="H179" s="176">
        <f>+G45</f>
        <v>0</v>
      </c>
      <c r="I179" s="98" t="e">
        <f>+C179*(1+$D$179-$E$179-$F$179-$G$179+H179)</f>
        <v>#DIV/0!</v>
      </c>
    </row>
    <row r="180" spans="1:12" s="116" customFormat="1" x14ac:dyDescent="0.35">
      <c r="B180" s="43" t="s">
        <v>2655</v>
      </c>
      <c r="C180" s="98" t="e">
        <f t="shared" ref="C180:C188" si="22">+I97</f>
        <v>#DIV/0!</v>
      </c>
      <c r="D180" s="251"/>
      <c r="E180" s="251"/>
      <c r="F180" s="251"/>
      <c r="G180" s="251"/>
      <c r="H180" s="176">
        <f t="shared" ref="H180:H188" si="23">+G46</f>
        <v>0</v>
      </c>
      <c r="I180" s="98" t="e">
        <f t="shared" ref="I180:I188" si="24">+C180*(1+$D$179-$E$179-$F$179-$G$179+H180)</f>
        <v>#DIV/0!</v>
      </c>
    </row>
    <row r="181" spans="1:12" s="116" customFormat="1" x14ac:dyDescent="0.35">
      <c r="B181" s="43" t="s">
        <v>2656</v>
      </c>
      <c r="C181" s="98" t="e">
        <f t="shared" si="22"/>
        <v>#DIV/0!</v>
      </c>
      <c r="D181" s="251"/>
      <c r="E181" s="251"/>
      <c r="F181" s="251"/>
      <c r="G181" s="251"/>
      <c r="H181" s="176">
        <f t="shared" si="23"/>
        <v>0</v>
      </c>
      <c r="I181" s="98" t="e">
        <f t="shared" si="24"/>
        <v>#DIV/0!</v>
      </c>
    </row>
    <row r="182" spans="1:12" s="116" customFormat="1" x14ac:dyDescent="0.35">
      <c r="B182" s="43" t="s">
        <v>2657</v>
      </c>
      <c r="C182" s="98" t="e">
        <f t="shared" si="22"/>
        <v>#DIV/0!</v>
      </c>
      <c r="D182" s="251"/>
      <c r="E182" s="251"/>
      <c r="F182" s="251"/>
      <c r="G182" s="251"/>
      <c r="H182" s="176">
        <f t="shared" si="23"/>
        <v>0</v>
      </c>
      <c r="I182" s="98" t="e">
        <f t="shared" si="24"/>
        <v>#DIV/0!</v>
      </c>
    </row>
    <row r="183" spans="1:12" s="116" customFormat="1" x14ac:dyDescent="0.35">
      <c r="B183" s="43" t="s">
        <v>2658</v>
      </c>
      <c r="C183" s="98" t="e">
        <f t="shared" si="22"/>
        <v>#DIV/0!</v>
      </c>
      <c r="D183" s="251"/>
      <c r="E183" s="251"/>
      <c r="F183" s="251"/>
      <c r="G183" s="251"/>
      <c r="H183" s="176">
        <f t="shared" si="23"/>
        <v>0</v>
      </c>
      <c r="I183" s="98" t="e">
        <f t="shared" si="24"/>
        <v>#DIV/0!</v>
      </c>
    </row>
    <row r="184" spans="1:12" s="116" customFormat="1" x14ac:dyDescent="0.35">
      <c r="B184" s="43" t="s">
        <v>2659</v>
      </c>
      <c r="C184" s="98" t="e">
        <f t="shared" si="22"/>
        <v>#DIV/0!</v>
      </c>
      <c r="D184" s="251"/>
      <c r="E184" s="251"/>
      <c r="F184" s="251"/>
      <c r="G184" s="251"/>
      <c r="H184" s="176">
        <f t="shared" si="23"/>
        <v>0</v>
      </c>
      <c r="I184" s="98" t="e">
        <f t="shared" si="24"/>
        <v>#DIV/0!</v>
      </c>
    </row>
    <row r="185" spans="1:12" s="116" customFormat="1" x14ac:dyDescent="0.35">
      <c r="B185" s="43" t="s">
        <v>2660</v>
      </c>
      <c r="C185" s="98" t="e">
        <f t="shared" si="22"/>
        <v>#DIV/0!</v>
      </c>
      <c r="D185" s="251"/>
      <c r="E185" s="251"/>
      <c r="F185" s="251"/>
      <c r="G185" s="251"/>
      <c r="H185" s="176">
        <f t="shared" si="23"/>
        <v>0</v>
      </c>
      <c r="I185" s="98" t="e">
        <f t="shared" si="24"/>
        <v>#DIV/0!</v>
      </c>
    </row>
    <row r="186" spans="1:12" s="116" customFormat="1" x14ac:dyDescent="0.35">
      <c r="B186" s="43" t="s">
        <v>2661</v>
      </c>
      <c r="C186" s="98" t="e">
        <f t="shared" si="22"/>
        <v>#DIV/0!</v>
      </c>
      <c r="D186" s="251"/>
      <c r="E186" s="251"/>
      <c r="F186" s="251"/>
      <c r="G186" s="251"/>
      <c r="H186" s="176">
        <f t="shared" si="23"/>
        <v>0</v>
      </c>
      <c r="I186" s="98" t="e">
        <f t="shared" si="24"/>
        <v>#DIV/0!</v>
      </c>
    </row>
    <row r="187" spans="1:12" s="116" customFormat="1" x14ac:dyDescent="0.35">
      <c r="B187" s="43" t="s">
        <v>2662</v>
      </c>
      <c r="C187" s="98" t="e">
        <f t="shared" si="22"/>
        <v>#DIV/0!</v>
      </c>
      <c r="D187" s="251"/>
      <c r="E187" s="251"/>
      <c r="F187" s="251"/>
      <c r="G187" s="251"/>
      <c r="H187" s="176">
        <f t="shared" si="23"/>
        <v>0</v>
      </c>
      <c r="I187" s="98" t="e">
        <f t="shared" si="24"/>
        <v>#DIV/0!</v>
      </c>
    </row>
    <row r="188" spans="1:12" s="116" customFormat="1" x14ac:dyDescent="0.35">
      <c r="B188" s="43" t="s">
        <v>2663</v>
      </c>
      <c r="C188" s="98" t="e">
        <f t="shared" si="22"/>
        <v>#DIV/0!</v>
      </c>
      <c r="D188" s="251"/>
      <c r="E188" s="251"/>
      <c r="F188" s="251"/>
      <c r="G188" s="251"/>
      <c r="H188" s="176">
        <f t="shared" si="23"/>
        <v>0</v>
      </c>
      <c r="I188" s="98" t="e">
        <f t="shared" si="24"/>
        <v>#DIV/0!</v>
      </c>
    </row>
    <row r="189" spans="1:12" s="116" customFormat="1" x14ac:dyDescent="0.35">
      <c r="B189" s="63"/>
      <c r="C189" s="187"/>
      <c r="D189" s="188"/>
      <c r="E189" s="188"/>
      <c r="F189" s="188"/>
      <c r="G189" s="188"/>
      <c r="H189" s="189"/>
      <c r="I189" s="187"/>
    </row>
    <row r="190" spans="1:12" ht="15" thickBot="1" x14ac:dyDescent="0.4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</row>
    <row r="191" spans="1:12" s="12" customFormat="1" ht="21.5" thickBot="1" x14ac:dyDescent="0.55000000000000004">
      <c r="A191" s="116"/>
      <c r="B191" s="247" t="s">
        <v>2669</v>
      </c>
      <c r="C191" s="248"/>
      <c r="D191" s="248"/>
      <c r="E191" s="248"/>
      <c r="F191" s="248"/>
      <c r="G191" s="248"/>
      <c r="H191" s="248"/>
      <c r="I191" s="248"/>
      <c r="J191" s="249"/>
      <c r="K191" s="116"/>
      <c r="L191" s="116"/>
    </row>
    <row r="192" spans="1:12" s="116" customFormat="1" x14ac:dyDescent="0.35"/>
    <row r="193" spans="1:12" s="116" customFormat="1" x14ac:dyDescent="0.35"/>
    <row r="194" spans="1:12" s="12" customFormat="1" x14ac:dyDescent="0.35">
      <c r="A194" s="116"/>
      <c r="B194" s="6" t="s">
        <v>2680</v>
      </c>
      <c r="C194" s="6"/>
      <c r="D194" s="6"/>
      <c r="E194" s="6"/>
      <c r="F194" s="6"/>
      <c r="G194" s="6"/>
      <c r="H194" s="6"/>
      <c r="I194" s="6"/>
      <c r="J194" s="6"/>
      <c r="K194" s="116"/>
      <c r="L194" s="116"/>
    </row>
    <row r="195" spans="1:12" s="116" customFormat="1" x14ac:dyDescent="0.35"/>
    <row r="196" spans="1:12" s="116" customFormat="1" x14ac:dyDescent="0.35">
      <c r="B196" s="38" t="s">
        <v>2756</v>
      </c>
      <c r="C196" s="31"/>
      <c r="D196" s="31"/>
      <c r="E196" s="31"/>
    </row>
    <row r="197" spans="1:12" s="116" customFormat="1" x14ac:dyDescent="0.35">
      <c r="B197" s="31"/>
      <c r="C197" s="31"/>
      <c r="D197" s="31"/>
      <c r="E197" s="31"/>
    </row>
    <row r="198" spans="1:12" s="116" customFormat="1" ht="16.5" x14ac:dyDescent="0.45">
      <c r="B198" s="82" t="s">
        <v>2757</v>
      </c>
      <c r="C198" s="21"/>
      <c r="D198" s="31" t="s">
        <v>2697</v>
      </c>
      <c r="E198" s="31"/>
    </row>
    <row r="199" spans="1:12" s="116" customFormat="1" ht="16.5" x14ac:dyDescent="0.45">
      <c r="B199" s="82" t="s">
        <v>2751</v>
      </c>
      <c r="C199" s="83">
        <f>+C172</f>
        <v>0</v>
      </c>
      <c r="D199" s="31" t="s">
        <v>82</v>
      </c>
      <c r="E199" s="31"/>
    </row>
    <row r="200" spans="1:12" s="116" customFormat="1" ht="16.5" x14ac:dyDescent="0.45">
      <c r="B200" s="82" t="s">
        <v>2758</v>
      </c>
      <c r="C200" s="84" t="e">
        <f>+C198/C199-1</f>
        <v>#DIV/0!</v>
      </c>
      <c r="D200" s="31"/>
      <c r="E200" s="31"/>
    </row>
    <row r="201" spans="1:12" s="116" customFormat="1" x14ac:dyDescent="0.35"/>
    <row r="202" spans="1:12" s="116" customFormat="1" x14ac:dyDescent="0.35">
      <c r="B202" s="69" t="s">
        <v>2759</v>
      </c>
      <c r="C202" s="31"/>
      <c r="D202" s="31"/>
      <c r="E202" s="31"/>
      <c r="F202" s="31"/>
      <c r="G202" s="31"/>
    </row>
    <row r="203" spans="1:12" s="116" customFormat="1" x14ac:dyDescent="0.35">
      <c r="B203" s="31"/>
      <c r="C203" s="31"/>
      <c r="D203" s="31"/>
      <c r="E203" s="31"/>
      <c r="F203" s="31"/>
      <c r="G203" s="31"/>
    </row>
    <row r="204" spans="1:12" s="116" customFormat="1" ht="16.5" x14ac:dyDescent="0.35">
      <c r="B204" s="43"/>
      <c r="C204" s="79" t="s">
        <v>2755</v>
      </c>
      <c r="D204" s="79" t="s">
        <v>2760</v>
      </c>
      <c r="E204" s="79" t="s">
        <v>2706</v>
      </c>
      <c r="F204" s="79" t="s">
        <v>2735</v>
      </c>
      <c r="G204" s="79" t="s">
        <v>2707</v>
      </c>
      <c r="H204" s="79" t="s">
        <v>2709</v>
      </c>
      <c r="I204" s="79" t="s">
        <v>2761</v>
      </c>
    </row>
    <row r="205" spans="1:12" s="116" customFormat="1" x14ac:dyDescent="0.35">
      <c r="B205" s="43" t="s">
        <v>2654</v>
      </c>
      <c r="C205" s="98" t="e">
        <f>+I179</f>
        <v>#DIV/0!</v>
      </c>
      <c r="D205" s="250" t="e">
        <f>+C200</f>
        <v>#DIV/0!</v>
      </c>
      <c r="E205" s="250">
        <f>+$J$39</f>
        <v>0.26642506859403936</v>
      </c>
      <c r="F205" s="250" t="e">
        <f>+$C$123</f>
        <v>#DIV/0!</v>
      </c>
      <c r="G205" s="250">
        <f>+$C$40</f>
        <v>0</v>
      </c>
      <c r="H205" s="176">
        <f>+G45</f>
        <v>0</v>
      </c>
      <c r="I205" s="98" t="e">
        <f>+C205*(1+$D$205-$E$205-$F$205-$G$205+H205)</f>
        <v>#DIV/0!</v>
      </c>
    </row>
    <row r="206" spans="1:12" s="116" customFormat="1" x14ac:dyDescent="0.35">
      <c r="B206" s="43" t="s">
        <v>2655</v>
      </c>
      <c r="C206" s="98" t="e">
        <f t="shared" ref="C206:C214" si="25">+I180</f>
        <v>#DIV/0!</v>
      </c>
      <c r="D206" s="251"/>
      <c r="E206" s="251"/>
      <c r="F206" s="251"/>
      <c r="G206" s="251"/>
      <c r="H206" s="176">
        <f t="shared" ref="H206:H214" si="26">+G46</f>
        <v>0</v>
      </c>
      <c r="I206" s="98" t="e">
        <f t="shared" ref="I206:I214" si="27">+C206*(1+$D$205-$E$205-$F$205-$G$205+H206)</f>
        <v>#DIV/0!</v>
      </c>
    </row>
    <row r="207" spans="1:12" s="116" customFormat="1" x14ac:dyDescent="0.35">
      <c r="B207" s="43" t="s">
        <v>2656</v>
      </c>
      <c r="C207" s="98" t="e">
        <f t="shared" si="25"/>
        <v>#DIV/0!</v>
      </c>
      <c r="D207" s="251"/>
      <c r="E207" s="251"/>
      <c r="F207" s="251"/>
      <c r="G207" s="251"/>
      <c r="H207" s="176">
        <f t="shared" si="26"/>
        <v>0</v>
      </c>
      <c r="I207" s="98" t="e">
        <f t="shared" si="27"/>
        <v>#DIV/0!</v>
      </c>
    </row>
    <row r="208" spans="1:12" s="116" customFormat="1" x14ac:dyDescent="0.35">
      <c r="B208" s="43" t="s">
        <v>2657</v>
      </c>
      <c r="C208" s="98" t="e">
        <f t="shared" si="25"/>
        <v>#DIV/0!</v>
      </c>
      <c r="D208" s="251"/>
      <c r="E208" s="251"/>
      <c r="F208" s="251"/>
      <c r="G208" s="251"/>
      <c r="H208" s="176">
        <f t="shared" si="26"/>
        <v>0</v>
      </c>
      <c r="I208" s="98" t="e">
        <f t="shared" si="27"/>
        <v>#DIV/0!</v>
      </c>
    </row>
    <row r="209" spans="2:12" s="116" customFormat="1" x14ac:dyDescent="0.35">
      <c r="B209" s="43" t="s">
        <v>2658</v>
      </c>
      <c r="C209" s="98" t="e">
        <f t="shared" si="25"/>
        <v>#DIV/0!</v>
      </c>
      <c r="D209" s="251"/>
      <c r="E209" s="251"/>
      <c r="F209" s="251"/>
      <c r="G209" s="251"/>
      <c r="H209" s="176">
        <f t="shared" si="26"/>
        <v>0</v>
      </c>
      <c r="I209" s="98" t="e">
        <f t="shared" si="27"/>
        <v>#DIV/0!</v>
      </c>
    </row>
    <row r="210" spans="2:12" s="116" customFormat="1" x14ac:dyDescent="0.35">
      <c r="B210" s="43" t="s">
        <v>2659</v>
      </c>
      <c r="C210" s="98" t="e">
        <f t="shared" si="25"/>
        <v>#DIV/0!</v>
      </c>
      <c r="D210" s="251"/>
      <c r="E210" s="251"/>
      <c r="F210" s="251"/>
      <c r="G210" s="251"/>
      <c r="H210" s="176">
        <f t="shared" si="26"/>
        <v>0</v>
      </c>
      <c r="I210" s="98" t="e">
        <f t="shared" si="27"/>
        <v>#DIV/0!</v>
      </c>
    </row>
    <row r="211" spans="2:12" s="116" customFormat="1" x14ac:dyDescent="0.35">
      <c r="B211" s="43" t="s">
        <v>2660</v>
      </c>
      <c r="C211" s="98" t="e">
        <f t="shared" si="25"/>
        <v>#DIV/0!</v>
      </c>
      <c r="D211" s="251"/>
      <c r="E211" s="251"/>
      <c r="F211" s="251"/>
      <c r="G211" s="251"/>
      <c r="H211" s="176">
        <f t="shared" si="26"/>
        <v>0</v>
      </c>
      <c r="I211" s="98" t="e">
        <f t="shared" si="27"/>
        <v>#DIV/0!</v>
      </c>
    </row>
    <row r="212" spans="2:12" s="116" customFormat="1" x14ac:dyDescent="0.35">
      <c r="B212" s="43" t="s">
        <v>2661</v>
      </c>
      <c r="C212" s="98" t="e">
        <f t="shared" si="25"/>
        <v>#DIV/0!</v>
      </c>
      <c r="D212" s="251"/>
      <c r="E212" s="251"/>
      <c r="F212" s="251"/>
      <c r="G212" s="251"/>
      <c r="H212" s="176">
        <f t="shared" si="26"/>
        <v>0</v>
      </c>
      <c r="I212" s="98" t="e">
        <f t="shared" si="27"/>
        <v>#DIV/0!</v>
      </c>
    </row>
    <row r="213" spans="2:12" s="116" customFormat="1" x14ac:dyDescent="0.35">
      <c r="B213" s="43" t="s">
        <v>2662</v>
      </c>
      <c r="C213" s="98" t="e">
        <f t="shared" si="25"/>
        <v>#DIV/0!</v>
      </c>
      <c r="D213" s="251"/>
      <c r="E213" s="251"/>
      <c r="F213" s="251"/>
      <c r="G213" s="251"/>
      <c r="H213" s="176">
        <f t="shared" si="26"/>
        <v>0</v>
      </c>
      <c r="I213" s="98" t="e">
        <f t="shared" si="27"/>
        <v>#DIV/0!</v>
      </c>
    </row>
    <row r="214" spans="2:12" s="116" customFormat="1" x14ac:dyDescent="0.35">
      <c r="B214" s="43" t="s">
        <v>2663</v>
      </c>
      <c r="C214" s="98" t="e">
        <f t="shared" si="25"/>
        <v>#DIV/0!</v>
      </c>
      <c r="D214" s="251"/>
      <c r="E214" s="251"/>
      <c r="F214" s="251"/>
      <c r="G214" s="251"/>
      <c r="H214" s="176">
        <f t="shared" si="26"/>
        <v>0</v>
      </c>
      <c r="I214" s="98" t="e">
        <f t="shared" si="27"/>
        <v>#DIV/0!</v>
      </c>
    </row>
    <row r="215" spans="2:12" s="116" customFormat="1" x14ac:dyDescent="0.35"/>
    <row r="216" spans="2:12" s="116" customFormat="1" x14ac:dyDescent="0.35">
      <c r="B216" s="38" t="s">
        <v>2762</v>
      </c>
    </row>
    <row r="217" spans="2:12" s="116" customFormat="1" x14ac:dyDescent="0.35"/>
    <row r="218" spans="2:12" s="116" customFormat="1" ht="16.5" x14ac:dyDescent="0.35">
      <c r="B218" s="43"/>
      <c r="C218" s="79" t="s">
        <v>2763</v>
      </c>
      <c r="D218" s="79" t="s">
        <v>2764</v>
      </c>
      <c r="E218" s="79" t="s">
        <v>2882</v>
      </c>
      <c r="F218" s="79" t="s">
        <v>2765</v>
      </c>
      <c r="G218" s="79" t="s">
        <v>2766</v>
      </c>
      <c r="H218" s="79" t="s">
        <v>2767</v>
      </c>
      <c r="I218" s="79" t="s">
        <v>2768</v>
      </c>
      <c r="J218" s="79" t="s">
        <v>2769</v>
      </c>
      <c r="K218" s="114" t="s">
        <v>2770</v>
      </c>
      <c r="L218" s="79" t="s">
        <v>2721</v>
      </c>
    </row>
    <row r="219" spans="2:12" s="116" customFormat="1" x14ac:dyDescent="0.35">
      <c r="B219" s="43" t="s">
        <v>2654</v>
      </c>
      <c r="C219" s="105">
        <v>0</v>
      </c>
      <c r="D219" s="105">
        <v>0</v>
      </c>
      <c r="E219" s="105">
        <v>0</v>
      </c>
      <c r="F219" s="72">
        <f>+C219+D219+E219</f>
        <v>0</v>
      </c>
      <c r="G219" s="105">
        <v>0</v>
      </c>
      <c r="H219" s="105">
        <v>0</v>
      </c>
      <c r="I219" s="105">
        <v>0</v>
      </c>
      <c r="J219" s="72">
        <f>+H219+I219</f>
        <v>0</v>
      </c>
      <c r="K219" s="72">
        <f>VLOOKUP(B219,'T10'!$G$6:$K$15,4,0)</f>
        <v>0</v>
      </c>
      <c r="L219" s="72">
        <f>+F219+G219+J219+K219</f>
        <v>0</v>
      </c>
    </row>
    <row r="220" spans="2:12" s="116" customFormat="1" x14ac:dyDescent="0.35">
      <c r="B220" s="43" t="s">
        <v>2655</v>
      </c>
      <c r="C220" s="105">
        <v>0</v>
      </c>
      <c r="D220" s="105">
        <v>0</v>
      </c>
      <c r="E220" s="105">
        <v>0</v>
      </c>
      <c r="F220" s="72">
        <f t="shared" ref="F220:F228" si="28">+C220+D220+E220</f>
        <v>0</v>
      </c>
      <c r="G220" s="105">
        <v>0</v>
      </c>
      <c r="H220" s="105">
        <v>0</v>
      </c>
      <c r="I220" s="105">
        <v>0</v>
      </c>
      <c r="J220" s="72">
        <f t="shared" ref="J220:J228" si="29">+H220+I220</f>
        <v>0</v>
      </c>
      <c r="K220" s="72">
        <f>VLOOKUP(B220,'T10'!$G$6:$K$15,4,0)</f>
        <v>0</v>
      </c>
      <c r="L220" s="72">
        <f t="shared" ref="L220:L228" si="30">+F220+G220+J220+K220</f>
        <v>0</v>
      </c>
    </row>
    <row r="221" spans="2:12" s="116" customFormat="1" x14ac:dyDescent="0.35">
      <c r="B221" s="43" t="s">
        <v>2656</v>
      </c>
      <c r="C221" s="105">
        <v>0</v>
      </c>
      <c r="D221" s="105">
        <v>0</v>
      </c>
      <c r="E221" s="105">
        <v>0</v>
      </c>
      <c r="F221" s="72">
        <f t="shared" si="28"/>
        <v>0</v>
      </c>
      <c r="G221" s="105">
        <v>0</v>
      </c>
      <c r="H221" s="105">
        <v>0</v>
      </c>
      <c r="I221" s="105">
        <v>0</v>
      </c>
      <c r="J221" s="72">
        <f t="shared" si="29"/>
        <v>0</v>
      </c>
      <c r="K221" s="72">
        <f>VLOOKUP(B221,'T10'!$G$6:$K$15,4,0)</f>
        <v>0</v>
      </c>
      <c r="L221" s="72">
        <f t="shared" si="30"/>
        <v>0</v>
      </c>
    </row>
    <row r="222" spans="2:12" s="116" customFormat="1" x14ac:dyDescent="0.35">
      <c r="B222" s="43" t="s">
        <v>2657</v>
      </c>
      <c r="C222" s="105">
        <v>0</v>
      </c>
      <c r="D222" s="105">
        <v>0</v>
      </c>
      <c r="E222" s="105">
        <v>0</v>
      </c>
      <c r="F222" s="72">
        <f t="shared" si="28"/>
        <v>0</v>
      </c>
      <c r="G222" s="105">
        <v>0</v>
      </c>
      <c r="H222" s="105">
        <v>0</v>
      </c>
      <c r="I222" s="105">
        <v>0</v>
      </c>
      <c r="J222" s="72">
        <f t="shared" si="29"/>
        <v>0</v>
      </c>
      <c r="K222" s="72">
        <f>VLOOKUP(B222,'T10'!$G$6:$K$15,4,0)</f>
        <v>0</v>
      </c>
      <c r="L222" s="72">
        <f t="shared" si="30"/>
        <v>0</v>
      </c>
    </row>
    <row r="223" spans="2:12" s="116" customFormat="1" x14ac:dyDescent="0.35">
      <c r="B223" s="43" t="s">
        <v>2658</v>
      </c>
      <c r="C223" s="105">
        <v>0</v>
      </c>
      <c r="D223" s="105">
        <v>0</v>
      </c>
      <c r="E223" s="105">
        <v>0</v>
      </c>
      <c r="F223" s="72">
        <f t="shared" si="28"/>
        <v>0</v>
      </c>
      <c r="G223" s="105">
        <v>0</v>
      </c>
      <c r="H223" s="105">
        <v>0</v>
      </c>
      <c r="I223" s="105">
        <v>0</v>
      </c>
      <c r="J223" s="72">
        <f t="shared" si="29"/>
        <v>0</v>
      </c>
      <c r="K223" s="72">
        <f>VLOOKUP(B223,'T10'!$G$6:$K$15,4,0)</f>
        <v>0</v>
      </c>
      <c r="L223" s="72">
        <f t="shared" si="30"/>
        <v>0</v>
      </c>
    </row>
    <row r="224" spans="2:12" s="116" customFormat="1" x14ac:dyDescent="0.35">
      <c r="B224" s="43" t="s">
        <v>2659</v>
      </c>
      <c r="C224" s="105">
        <v>0</v>
      </c>
      <c r="D224" s="105">
        <v>0</v>
      </c>
      <c r="E224" s="105">
        <v>0</v>
      </c>
      <c r="F224" s="72">
        <f t="shared" si="28"/>
        <v>0</v>
      </c>
      <c r="G224" s="105">
        <v>0</v>
      </c>
      <c r="H224" s="105">
        <v>0</v>
      </c>
      <c r="I224" s="105">
        <v>0</v>
      </c>
      <c r="J224" s="72">
        <f t="shared" si="29"/>
        <v>0</v>
      </c>
      <c r="K224" s="72">
        <f>VLOOKUP(B224,'T10'!$G$6:$K$15,4,0)</f>
        <v>0</v>
      </c>
      <c r="L224" s="72">
        <f t="shared" si="30"/>
        <v>0</v>
      </c>
    </row>
    <row r="225" spans="2:12" s="116" customFormat="1" x14ac:dyDescent="0.35">
      <c r="B225" s="43" t="s">
        <v>2660</v>
      </c>
      <c r="C225" s="105">
        <v>0</v>
      </c>
      <c r="D225" s="105">
        <v>0</v>
      </c>
      <c r="E225" s="105">
        <v>0</v>
      </c>
      <c r="F225" s="72">
        <f t="shared" si="28"/>
        <v>0</v>
      </c>
      <c r="G225" s="105">
        <v>0</v>
      </c>
      <c r="H225" s="105">
        <v>0</v>
      </c>
      <c r="I225" s="105">
        <v>0</v>
      </c>
      <c r="J225" s="72">
        <f t="shared" si="29"/>
        <v>0</v>
      </c>
      <c r="K225" s="72">
        <f>VLOOKUP(B225,'T10'!$G$6:$K$15,4,0)</f>
        <v>0</v>
      </c>
      <c r="L225" s="72">
        <f t="shared" si="30"/>
        <v>0</v>
      </c>
    </row>
    <row r="226" spans="2:12" s="116" customFormat="1" x14ac:dyDescent="0.35">
      <c r="B226" s="43" t="s">
        <v>2661</v>
      </c>
      <c r="C226" s="105">
        <v>0</v>
      </c>
      <c r="D226" s="105">
        <v>0</v>
      </c>
      <c r="E226" s="105">
        <v>0</v>
      </c>
      <c r="F226" s="72">
        <f t="shared" si="28"/>
        <v>0</v>
      </c>
      <c r="G226" s="105">
        <v>0</v>
      </c>
      <c r="H226" s="105">
        <v>0</v>
      </c>
      <c r="I226" s="105">
        <v>0</v>
      </c>
      <c r="J226" s="72">
        <f t="shared" si="29"/>
        <v>0</v>
      </c>
      <c r="K226" s="72">
        <f>VLOOKUP(B226,'T10'!$G$6:$K$15,4,0)</f>
        <v>0</v>
      </c>
      <c r="L226" s="72">
        <f t="shared" si="30"/>
        <v>0</v>
      </c>
    </row>
    <row r="227" spans="2:12" s="116" customFormat="1" x14ac:dyDescent="0.35">
      <c r="B227" s="43" t="s">
        <v>2662</v>
      </c>
      <c r="C227" s="105">
        <v>0</v>
      </c>
      <c r="D227" s="105">
        <v>0</v>
      </c>
      <c r="E227" s="105">
        <v>0</v>
      </c>
      <c r="F227" s="72">
        <f t="shared" si="28"/>
        <v>0</v>
      </c>
      <c r="G227" s="105">
        <v>0</v>
      </c>
      <c r="H227" s="105">
        <v>0</v>
      </c>
      <c r="I227" s="105">
        <v>0</v>
      </c>
      <c r="J227" s="72">
        <f t="shared" si="29"/>
        <v>0</v>
      </c>
      <c r="K227" s="72">
        <f>VLOOKUP(B227,'T10'!$G$6:$K$15,4,0)</f>
        <v>0</v>
      </c>
      <c r="L227" s="72">
        <f t="shared" si="30"/>
        <v>0</v>
      </c>
    </row>
    <row r="228" spans="2:12" s="116" customFormat="1" x14ac:dyDescent="0.35">
      <c r="B228" s="43" t="s">
        <v>2663</v>
      </c>
      <c r="C228" s="105">
        <v>0</v>
      </c>
      <c r="D228" s="105">
        <v>0</v>
      </c>
      <c r="E228" s="105">
        <v>0</v>
      </c>
      <c r="F228" s="72">
        <f t="shared" si="28"/>
        <v>0</v>
      </c>
      <c r="G228" s="105">
        <v>0</v>
      </c>
      <c r="H228" s="105">
        <v>0</v>
      </c>
      <c r="I228" s="105">
        <v>0</v>
      </c>
      <c r="J228" s="72">
        <f t="shared" si="29"/>
        <v>0</v>
      </c>
      <c r="K228" s="72">
        <f>VLOOKUP(B228,'T10'!$G$6:$K$15,4,0)</f>
        <v>0</v>
      </c>
      <c r="L228" s="72">
        <f t="shared" si="30"/>
        <v>0</v>
      </c>
    </row>
    <row r="229" spans="2:12" s="116" customFormat="1" x14ac:dyDescent="0.35"/>
    <row r="230" spans="2:12" s="116" customFormat="1" x14ac:dyDescent="0.35">
      <c r="B230" s="69" t="s">
        <v>2771</v>
      </c>
    </row>
    <row r="231" spans="2:12" s="116" customFormat="1" ht="15" thickBot="1" x14ac:dyDescent="0.4"/>
    <row r="232" spans="2:12" s="116" customFormat="1" ht="17" thickBot="1" x14ac:dyDescent="0.4">
      <c r="B232" s="70"/>
      <c r="C232" s="79" t="s">
        <v>2761</v>
      </c>
      <c r="D232" s="79" t="str">
        <f t="shared" ref="D232:D242" si="31">+L218</f>
        <v>Totaal aanvullend</v>
      </c>
      <c r="E232" s="89" t="s">
        <v>2772</v>
      </c>
    </row>
    <row r="233" spans="2:12" s="116" customFormat="1" x14ac:dyDescent="0.35">
      <c r="B233" s="65" t="s">
        <v>2654</v>
      </c>
      <c r="C233" s="99" t="e">
        <f>+I205</f>
        <v>#DIV/0!</v>
      </c>
      <c r="D233" s="180">
        <f t="shared" si="31"/>
        <v>0</v>
      </c>
      <c r="E233" s="181" t="e">
        <f>+D233+C233</f>
        <v>#DIV/0!</v>
      </c>
    </row>
    <row r="234" spans="2:12" s="116" customFormat="1" x14ac:dyDescent="0.35">
      <c r="B234" s="66" t="s">
        <v>2655</v>
      </c>
      <c r="C234" s="99" t="e">
        <f t="shared" ref="C234:C242" si="32">+I206</f>
        <v>#DIV/0!</v>
      </c>
      <c r="D234" s="180">
        <f t="shared" si="31"/>
        <v>0</v>
      </c>
      <c r="E234" s="182" t="e">
        <f t="shared" ref="E234:E242" si="33">+D234+C234</f>
        <v>#DIV/0!</v>
      </c>
    </row>
    <row r="235" spans="2:12" s="116" customFormat="1" x14ac:dyDescent="0.35">
      <c r="B235" s="66" t="s">
        <v>2656</v>
      </c>
      <c r="C235" s="99" t="e">
        <f t="shared" si="32"/>
        <v>#DIV/0!</v>
      </c>
      <c r="D235" s="180">
        <f t="shared" si="31"/>
        <v>0</v>
      </c>
      <c r="E235" s="182" t="e">
        <f t="shared" si="33"/>
        <v>#DIV/0!</v>
      </c>
    </row>
    <row r="236" spans="2:12" s="116" customFormat="1" x14ac:dyDescent="0.35">
      <c r="B236" s="66" t="s">
        <v>2657</v>
      </c>
      <c r="C236" s="99" t="e">
        <f t="shared" si="32"/>
        <v>#DIV/0!</v>
      </c>
      <c r="D236" s="180">
        <f t="shared" si="31"/>
        <v>0</v>
      </c>
      <c r="E236" s="182" t="e">
        <f t="shared" si="33"/>
        <v>#DIV/0!</v>
      </c>
    </row>
    <row r="237" spans="2:12" s="116" customFormat="1" x14ac:dyDescent="0.35">
      <c r="B237" s="66" t="s">
        <v>2658</v>
      </c>
      <c r="C237" s="99" t="e">
        <f t="shared" si="32"/>
        <v>#DIV/0!</v>
      </c>
      <c r="D237" s="180">
        <f t="shared" si="31"/>
        <v>0</v>
      </c>
      <c r="E237" s="182" t="e">
        <f t="shared" si="33"/>
        <v>#DIV/0!</v>
      </c>
    </row>
    <row r="238" spans="2:12" s="116" customFormat="1" x14ac:dyDescent="0.35">
      <c r="B238" s="66" t="s">
        <v>2659</v>
      </c>
      <c r="C238" s="99" t="e">
        <f t="shared" si="32"/>
        <v>#DIV/0!</v>
      </c>
      <c r="D238" s="180">
        <f t="shared" si="31"/>
        <v>0</v>
      </c>
      <c r="E238" s="182" t="e">
        <f t="shared" si="33"/>
        <v>#DIV/0!</v>
      </c>
    </row>
    <row r="239" spans="2:12" s="116" customFormat="1" x14ac:dyDescent="0.35">
      <c r="B239" s="66" t="s">
        <v>2660</v>
      </c>
      <c r="C239" s="99" t="e">
        <f t="shared" si="32"/>
        <v>#DIV/0!</v>
      </c>
      <c r="D239" s="180">
        <f t="shared" si="31"/>
        <v>0</v>
      </c>
      <c r="E239" s="182" t="e">
        <f t="shared" si="33"/>
        <v>#DIV/0!</v>
      </c>
    </row>
    <row r="240" spans="2:12" s="116" customFormat="1" x14ac:dyDescent="0.35">
      <c r="B240" s="66" t="s">
        <v>2661</v>
      </c>
      <c r="C240" s="99" t="e">
        <f t="shared" si="32"/>
        <v>#DIV/0!</v>
      </c>
      <c r="D240" s="180">
        <f t="shared" si="31"/>
        <v>0</v>
      </c>
      <c r="E240" s="182" t="e">
        <f t="shared" si="33"/>
        <v>#DIV/0!</v>
      </c>
    </row>
    <row r="241" spans="1:12" s="116" customFormat="1" x14ac:dyDescent="0.35">
      <c r="B241" s="66" t="s">
        <v>2662</v>
      </c>
      <c r="C241" s="99" t="e">
        <f t="shared" si="32"/>
        <v>#DIV/0!</v>
      </c>
      <c r="D241" s="180">
        <f t="shared" si="31"/>
        <v>0</v>
      </c>
      <c r="E241" s="182" t="e">
        <f t="shared" si="33"/>
        <v>#DIV/0!</v>
      </c>
    </row>
    <row r="242" spans="1:12" s="116" customFormat="1" ht="15" thickBot="1" x14ac:dyDescent="0.4">
      <c r="B242" s="67" t="s">
        <v>2663</v>
      </c>
      <c r="C242" s="99" t="e">
        <f t="shared" si="32"/>
        <v>#DIV/0!</v>
      </c>
      <c r="D242" s="180">
        <f t="shared" si="31"/>
        <v>0</v>
      </c>
      <c r="E242" s="183" t="e">
        <f t="shared" si="33"/>
        <v>#DIV/0!</v>
      </c>
    </row>
    <row r="243" spans="1:12" s="116" customFormat="1" x14ac:dyDescent="0.35"/>
    <row r="244" spans="1:12" s="116" customFormat="1" x14ac:dyDescent="0.35"/>
    <row r="245" spans="1:12" s="12" customFormat="1" x14ac:dyDescent="0.35">
      <c r="A245" s="116"/>
      <c r="B245" s="6" t="s">
        <v>2773</v>
      </c>
      <c r="C245" s="6"/>
      <c r="D245" s="6"/>
      <c r="E245" s="6"/>
      <c r="F245" s="6"/>
      <c r="G245" s="6"/>
      <c r="H245" s="6"/>
      <c r="I245" s="6"/>
      <c r="J245" s="6"/>
      <c r="K245" s="116"/>
      <c r="L245" s="116"/>
    </row>
    <row r="246" spans="1:12" s="116" customFormat="1" x14ac:dyDescent="0.35"/>
    <row r="247" spans="1:12" s="116" customFormat="1" x14ac:dyDescent="0.35">
      <c r="B247" s="38" t="s">
        <v>2725</v>
      </c>
      <c r="C247" s="31"/>
    </row>
    <row r="248" spans="1:12" s="116" customFormat="1" x14ac:dyDescent="0.35">
      <c r="B248" s="31"/>
      <c r="C248" s="31"/>
    </row>
    <row r="249" spans="1:12" s="116" customFormat="1" ht="16.5" x14ac:dyDescent="0.45">
      <c r="B249" s="82" t="s">
        <v>2774</v>
      </c>
      <c r="C249" s="21"/>
      <c r="D249" s="116" t="s">
        <v>82</v>
      </c>
    </row>
    <row r="250" spans="1:12" s="116" customFormat="1" ht="16.5" x14ac:dyDescent="0.45">
      <c r="B250" s="82" t="s">
        <v>2751</v>
      </c>
      <c r="C250" s="83">
        <f>+C199</f>
        <v>0</v>
      </c>
      <c r="D250" s="116" t="s">
        <v>82</v>
      </c>
    </row>
    <row r="251" spans="1:12" s="116" customFormat="1" ht="16.5" x14ac:dyDescent="0.45">
      <c r="B251" s="82" t="s">
        <v>2775</v>
      </c>
      <c r="C251" s="84" t="e">
        <f>+C249/C250-1</f>
        <v>#DIV/0!</v>
      </c>
    </row>
    <row r="252" spans="1:12" s="116" customFormat="1" x14ac:dyDescent="0.35"/>
    <row r="253" spans="1:12" s="116" customFormat="1" x14ac:dyDescent="0.35">
      <c r="B253" s="69" t="s">
        <v>2776</v>
      </c>
    </row>
    <row r="254" spans="1:12" s="116" customFormat="1" x14ac:dyDescent="0.35"/>
    <row r="255" spans="1:12" s="116" customFormat="1" ht="16.5" x14ac:dyDescent="0.35">
      <c r="B255" s="43"/>
      <c r="C255" s="79" t="s">
        <v>2755</v>
      </c>
      <c r="D255" s="79" t="s">
        <v>2754</v>
      </c>
      <c r="E255" s="79" t="s">
        <v>2706</v>
      </c>
      <c r="F255" s="79" t="s">
        <v>2735</v>
      </c>
      <c r="G255" s="79" t="s">
        <v>2707</v>
      </c>
      <c r="H255" s="79" t="s">
        <v>2709</v>
      </c>
      <c r="I255" s="79" t="s">
        <v>2777</v>
      </c>
    </row>
    <row r="256" spans="1:12" s="116" customFormat="1" x14ac:dyDescent="0.35">
      <c r="B256" s="43" t="s">
        <v>2654</v>
      </c>
      <c r="C256" s="98" t="e">
        <f>+I179</f>
        <v>#DIV/0!</v>
      </c>
      <c r="D256" s="250" t="e">
        <f>+C251</f>
        <v>#DIV/0!</v>
      </c>
      <c r="E256" s="250">
        <f>+$J$39</f>
        <v>0.26642506859403936</v>
      </c>
      <c r="F256" s="250" t="e">
        <f>+$C$123</f>
        <v>#DIV/0!</v>
      </c>
      <c r="G256" s="250">
        <f>+$C$40</f>
        <v>0</v>
      </c>
      <c r="H256" s="176">
        <f>+G45</f>
        <v>0</v>
      </c>
      <c r="I256" s="98" t="e">
        <f>+C256*(1+$D$256-$E$256-$F$256-$G$256+H256)</f>
        <v>#DIV/0!</v>
      </c>
    </row>
    <row r="257" spans="1:12" s="116" customFormat="1" x14ac:dyDescent="0.35">
      <c r="B257" s="43" t="s">
        <v>2655</v>
      </c>
      <c r="C257" s="98" t="e">
        <f t="shared" ref="C257:C265" si="34">+I180</f>
        <v>#DIV/0!</v>
      </c>
      <c r="D257" s="251"/>
      <c r="E257" s="251"/>
      <c r="F257" s="251"/>
      <c r="G257" s="251"/>
      <c r="H257" s="176">
        <f t="shared" ref="H257:H265" si="35">+G46</f>
        <v>0</v>
      </c>
      <c r="I257" s="98" t="e">
        <f t="shared" ref="I257:I265" si="36">+C257*(1+$D$256-$E$256-$F$256-$G$256+H257)</f>
        <v>#DIV/0!</v>
      </c>
    </row>
    <row r="258" spans="1:12" s="116" customFormat="1" x14ac:dyDescent="0.35">
      <c r="B258" s="43" t="s">
        <v>2656</v>
      </c>
      <c r="C258" s="98" t="e">
        <f t="shared" si="34"/>
        <v>#DIV/0!</v>
      </c>
      <c r="D258" s="251"/>
      <c r="E258" s="251"/>
      <c r="F258" s="251"/>
      <c r="G258" s="251"/>
      <c r="H258" s="176">
        <f t="shared" si="35"/>
        <v>0</v>
      </c>
      <c r="I258" s="98" t="e">
        <f t="shared" si="36"/>
        <v>#DIV/0!</v>
      </c>
    </row>
    <row r="259" spans="1:12" s="116" customFormat="1" x14ac:dyDescent="0.35">
      <c r="B259" s="43" t="s">
        <v>2657</v>
      </c>
      <c r="C259" s="98" t="e">
        <f t="shared" si="34"/>
        <v>#DIV/0!</v>
      </c>
      <c r="D259" s="251"/>
      <c r="E259" s="251"/>
      <c r="F259" s="251"/>
      <c r="G259" s="251"/>
      <c r="H259" s="176">
        <f t="shared" si="35"/>
        <v>0</v>
      </c>
      <c r="I259" s="98" t="e">
        <f t="shared" si="36"/>
        <v>#DIV/0!</v>
      </c>
    </row>
    <row r="260" spans="1:12" s="116" customFormat="1" x14ac:dyDescent="0.35">
      <c r="B260" s="43" t="s">
        <v>2658</v>
      </c>
      <c r="C260" s="98" t="e">
        <f t="shared" si="34"/>
        <v>#DIV/0!</v>
      </c>
      <c r="D260" s="251"/>
      <c r="E260" s="251"/>
      <c r="F260" s="251"/>
      <c r="G260" s="251"/>
      <c r="H260" s="176">
        <f t="shared" si="35"/>
        <v>0</v>
      </c>
      <c r="I260" s="98" t="e">
        <f t="shared" si="36"/>
        <v>#DIV/0!</v>
      </c>
    </row>
    <row r="261" spans="1:12" s="116" customFormat="1" x14ac:dyDescent="0.35">
      <c r="B261" s="43" t="s">
        <v>2659</v>
      </c>
      <c r="C261" s="98" t="e">
        <f t="shared" si="34"/>
        <v>#DIV/0!</v>
      </c>
      <c r="D261" s="251"/>
      <c r="E261" s="251"/>
      <c r="F261" s="251"/>
      <c r="G261" s="251"/>
      <c r="H261" s="176">
        <f t="shared" si="35"/>
        <v>0</v>
      </c>
      <c r="I261" s="98" t="e">
        <f t="shared" si="36"/>
        <v>#DIV/0!</v>
      </c>
    </row>
    <row r="262" spans="1:12" s="116" customFormat="1" x14ac:dyDescent="0.35">
      <c r="B262" s="43" t="s">
        <v>2660</v>
      </c>
      <c r="C262" s="98" t="e">
        <f t="shared" si="34"/>
        <v>#DIV/0!</v>
      </c>
      <c r="D262" s="251"/>
      <c r="E262" s="251"/>
      <c r="F262" s="251"/>
      <c r="G262" s="251"/>
      <c r="H262" s="176">
        <f t="shared" si="35"/>
        <v>0</v>
      </c>
      <c r="I262" s="98" t="e">
        <f t="shared" si="36"/>
        <v>#DIV/0!</v>
      </c>
    </row>
    <row r="263" spans="1:12" s="116" customFormat="1" x14ac:dyDescent="0.35">
      <c r="B263" s="43" t="s">
        <v>2661</v>
      </c>
      <c r="C263" s="98" t="e">
        <f t="shared" si="34"/>
        <v>#DIV/0!</v>
      </c>
      <c r="D263" s="251"/>
      <c r="E263" s="251"/>
      <c r="F263" s="251"/>
      <c r="G263" s="251"/>
      <c r="H263" s="176">
        <f t="shared" si="35"/>
        <v>0</v>
      </c>
      <c r="I263" s="98" t="e">
        <f t="shared" si="36"/>
        <v>#DIV/0!</v>
      </c>
    </row>
    <row r="264" spans="1:12" s="116" customFormat="1" x14ac:dyDescent="0.35">
      <c r="B264" s="43" t="s">
        <v>2662</v>
      </c>
      <c r="C264" s="98" t="e">
        <f t="shared" si="34"/>
        <v>#DIV/0!</v>
      </c>
      <c r="D264" s="251"/>
      <c r="E264" s="251"/>
      <c r="F264" s="251"/>
      <c r="G264" s="251"/>
      <c r="H264" s="176">
        <f t="shared" si="35"/>
        <v>0</v>
      </c>
      <c r="I264" s="98" t="e">
        <f t="shared" si="36"/>
        <v>#DIV/0!</v>
      </c>
    </row>
    <row r="265" spans="1:12" s="116" customFormat="1" x14ac:dyDescent="0.35">
      <c r="B265" s="43" t="s">
        <v>2663</v>
      </c>
      <c r="C265" s="98" t="e">
        <f t="shared" si="34"/>
        <v>#DIV/0!</v>
      </c>
      <c r="D265" s="251"/>
      <c r="E265" s="251"/>
      <c r="F265" s="251"/>
      <c r="G265" s="251"/>
      <c r="H265" s="176">
        <f t="shared" si="35"/>
        <v>0</v>
      </c>
      <c r="I265" s="98" t="e">
        <f t="shared" si="36"/>
        <v>#DIV/0!</v>
      </c>
    </row>
    <row r="266" spans="1:12" s="116" customFormat="1" x14ac:dyDescent="0.35">
      <c r="B266" s="63"/>
      <c r="C266" s="187"/>
      <c r="D266" s="188"/>
      <c r="E266" s="188"/>
      <c r="F266" s="188"/>
      <c r="G266" s="188"/>
      <c r="H266" s="189"/>
      <c r="I266" s="187"/>
    </row>
    <row r="267" spans="1:12" s="116" customFormat="1" ht="15" thickBot="1" x14ac:dyDescent="0.4"/>
    <row r="268" spans="1:12" s="12" customFormat="1" ht="21.5" thickBot="1" x14ac:dyDescent="0.55000000000000004">
      <c r="A268" s="116"/>
      <c r="B268" s="247" t="s">
        <v>2674</v>
      </c>
      <c r="C268" s="248"/>
      <c r="D268" s="248"/>
      <c r="E268" s="248"/>
      <c r="F268" s="248"/>
      <c r="G268" s="248"/>
      <c r="H268" s="248"/>
      <c r="I268" s="248"/>
      <c r="J268" s="249"/>
      <c r="K268" s="116"/>
      <c r="L268" s="116"/>
    </row>
    <row r="269" spans="1:12" s="116" customFormat="1" x14ac:dyDescent="0.35"/>
    <row r="270" spans="1:12" s="116" customFormat="1" x14ac:dyDescent="0.35"/>
    <row r="271" spans="1:12" s="12" customFormat="1" x14ac:dyDescent="0.35">
      <c r="A271" s="116"/>
      <c r="B271" s="6" t="s">
        <v>2680</v>
      </c>
      <c r="C271" s="6"/>
      <c r="D271" s="6"/>
      <c r="E271" s="6"/>
      <c r="F271" s="6"/>
      <c r="G271" s="6"/>
      <c r="H271" s="6"/>
      <c r="I271" s="6"/>
      <c r="J271" s="6"/>
      <c r="K271" s="116"/>
      <c r="L271" s="116"/>
    </row>
    <row r="272" spans="1:12" s="116" customFormat="1" x14ac:dyDescent="0.35"/>
    <row r="273" spans="2:9" s="116" customFormat="1" x14ac:dyDescent="0.35">
      <c r="B273" s="38" t="s">
        <v>2778</v>
      </c>
      <c r="C273" s="31"/>
      <c r="D273" s="31"/>
      <c r="E273" s="31"/>
    </row>
    <row r="274" spans="2:9" s="116" customFormat="1" x14ac:dyDescent="0.35">
      <c r="B274" s="31"/>
      <c r="C274" s="31"/>
      <c r="D274" s="31"/>
      <c r="E274" s="31"/>
    </row>
    <row r="275" spans="2:9" s="116" customFormat="1" ht="16.5" x14ac:dyDescent="0.45">
      <c r="B275" s="82" t="s">
        <v>2779</v>
      </c>
      <c r="C275" s="21"/>
      <c r="D275" s="31" t="s">
        <v>2697</v>
      </c>
      <c r="E275" s="31"/>
    </row>
    <row r="276" spans="2:9" s="116" customFormat="1" ht="16.5" x14ac:dyDescent="0.45">
      <c r="B276" s="82" t="s">
        <v>2774</v>
      </c>
      <c r="C276" s="83">
        <f>+C249</f>
        <v>0</v>
      </c>
      <c r="D276" s="31" t="s">
        <v>82</v>
      </c>
      <c r="E276" s="31"/>
    </row>
    <row r="277" spans="2:9" s="116" customFormat="1" ht="16.5" x14ac:dyDescent="0.45">
      <c r="B277" s="82" t="s">
        <v>2780</v>
      </c>
      <c r="C277" s="84" t="e">
        <f>+C275/C276-1</f>
        <v>#DIV/0!</v>
      </c>
      <c r="D277" s="31"/>
      <c r="E277" s="31"/>
    </row>
    <row r="278" spans="2:9" s="116" customFormat="1" x14ac:dyDescent="0.35"/>
    <row r="279" spans="2:9" s="116" customFormat="1" x14ac:dyDescent="0.35">
      <c r="B279" s="69" t="s">
        <v>2781</v>
      </c>
      <c r="C279" s="31"/>
      <c r="D279" s="31"/>
      <c r="E279" s="31"/>
      <c r="F279" s="31"/>
      <c r="G279" s="31"/>
    </row>
    <row r="280" spans="2:9" s="116" customFormat="1" x14ac:dyDescent="0.35">
      <c r="B280" s="31"/>
      <c r="C280" s="31"/>
      <c r="D280" s="31"/>
      <c r="E280" s="31"/>
      <c r="F280" s="31"/>
      <c r="G280" s="31"/>
    </row>
    <row r="281" spans="2:9" s="116" customFormat="1" ht="16.5" x14ac:dyDescent="0.35">
      <c r="B281" s="43"/>
      <c r="C281" s="79" t="s">
        <v>2777</v>
      </c>
      <c r="D281" s="79" t="s">
        <v>2782</v>
      </c>
      <c r="E281" s="79" t="s">
        <v>2706</v>
      </c>
      <c r="F281" s="79" t="s">
        <v>2735</v>
      </c>
      <c r="G281" s="79" t="s">
        <v>2707</v>
      </c>
      <c r="H281" s="79" t="s">
        <v>2709</v>
      </c>
      <c r="I281" s="79" t="s">
        <v>2783</v>
      </c>
    </row>
    <row r="282" spans="2:9" s="116" customFormat="1" x14ac:dyDescent="0.35">
      <c r="B282" s="43" t="s">
        <v>2654</v>
      </c>
      <c r="C282" s="98" t="e">
        <f>+I256</f>
        <v>#DIV/0!</v>
      </c>
      <c r="D282" s="250" t="e">
        <f>+C277</f>
        <v>#DIV/0!</v>
      </c>
      <c r="E282" s="250">
        <f>+$J$39</f>
        <v>0.26642506859403936</v>
      </c>
      <c r="F282" s="250" t="e">
        <f>+$C$123</f>
        <v>#DIV/0!</v>
      </c>
      <c r="G282" s="250">
        <f>+$C$40</f>
        <v>0</v>
      </c>
      <c r="H282" s="176">
        <f>+G45</f>
        <v>0</v>
      </c>
      <c r="I282" s="98" t="e">
        <f>+C282*(1+$D$282-$E$282-$F$282-$G$282+H282)</f>
        <v>#DIV/0!</v>
      </c>
    </row>
    <row r="283" spans="2:9" s="116" customFormat="1" x14ac:dyDescent="0.35">
      <c r="B283" s="43" t="s">
        <v>2655</v>
      </c>
      <c r="C283" s="98" t="e">
        <f t="shared" ref="C283:C291" si="37">+I257</f>
        <v>#DIV/0!</v>
      </c>
      <c r="D283" s="251"/>
      <c r="E283" s="251"/>
      <c r="F283" s="251"/>
      <c r="G283" s="251"/>
      <c r="H283" s="176">
        <f t="shared" ref="H283:H291" si="38">+G46</f>
        <v>0</v>
      </c>
      <c r="I283" s="98" t="e">
        <f t="shared" ref="I283:I291" si="39">+C283*(1+$D$282-$E$282-$F$282-$G$282+H283)</f>
        <v>#DIV/0!</v>
      </c>
    </row>
    <row r="284" spans="2:9" s="116" customFormat="1" x14ac:dyDescent="0.35">
      <c r="B284" s="43" t="s">
        <v>2656</v>
      </c>
      <c r="C284" s="98" t="e">
        <f t="shared" si="37"/>
        <v>#DIV/0!</v>
      </c>
      <c r="D284" s="251"/>
      <c r="E284" s="251"/>
      <c r="F284" s="251"/>
      <c r="G284" s="251"/>
      <c r="H284" s="176">
        <f t="shared" si="38"/>
        <v>0</v>
      </c>
      <c r="I284" s="98" t="e">
        <f t="shared" si="39"/>
        <v>#DIV/0!</v>
      </c>
    </row>
    <row r="285" spans="2:9" s="116" customFormat="1" x14ac:dyDescent="0.35">
      <c r="B285" s="43" t="s">
        <v>2657</v>
      </c>
      <c r="C285" s="98" t="e">
        <f t="shared" si="37"/>
        <v>#DIV/0!</v>
      </c>
      <c r="D285" s="251"/>
      <c r="E285" s="251"/>
      <c r="F285" s="251"/>
      <c r="G285" s="251"/>
      <c r="H285" s="176">
        <f t="shared" si="38"/>
        <v>0</v>
      </c>
      <c r="I285" s="98" t="e">
        <f t="shared" si="39"/>
        <v>#DIV/0!</v>
      </c>
    </row>
    <row r="286" spans="2:9" s="116" customFormat="1" x14ac:dyDescent="0.35">
      <c r="B286" s="43" t="s">
        <v>2658</v>
      </c>
      <c r="C286" s="98" t="e">
        <f t="shared" si="37"/>
        <v>#DIV/0!</v>
      </c>
      <c r="D286" s="251"/>
      <c r="E286" s="251"/>
      <c r="F286" s="251"/>
      <c r="G286" s="251"/>
      <c r="H286" s="176">
        <f t="shared" si="38"/>
        <v>0</v>
      </c>
      <c r="I286" s="98" t="e">
        <f t="shared" si="39"/>
        <v>#DIV/0!</v>
      </c>
    </row>
    <row r="287" spans="2:9" s="116" customFormat="1" x14ac:dyDescent="0.35">
      <c r="B287" s="43" t="s">
        <v>2659</v>
      </c>
      <c r="C287" s="98" t="e">
        <f t="shared" si="37"/>
        <v>#DIV/0!</v>
      </c>
      <c r="D287" s="251"/>
      <c r="E287" s="251"/>
      <c r="F287" s="251"/>
      <c r="G287" s="251"/>
      <c r="H287" s="176">
        <f t="shared" si="38"/>
        <v>0</v>
      </c>
      <c r="I287" s="98" t="e">
        <f t="shared" si="39"/>
        <v>#DIV/0!</v>
      </c>
    </row>
    <row r="288" spans="2:9" s="116" customFormat="1" x14ac:dyDescent="0.35">
      <c r="B288" s="43" t="s">
        <v>2660</v>
      </c>
      <c r="C288" s="98" t="e">
        <f t="shared" si="37"/>
        <v>#DIV/0!</v>
      </c>
      <c r="D288" s="251"/>
      <c r="E288" s="251"/>
      <c r="F288" s="251"/>
      <c r="G288" s="251"/>
      <c r="H288" s="176">
        <f t="shared" si="38"/>
        <v>0</v>
      </c>
      <c r="I288" s="98" t="e">
        <f t="shared" si="39"/>
        <v>#DIV/0!</v>
      </c>
    </row>
    <row r="289" spans="2:12" s="116" customFormat="1" x14ac:dyDescent="0.35">
      <c r="B289" s="43" t="s">
        <v>2661</v>
      </c>
      <c r="C289" s="98" t="e">
        <f t="shared" si="37"/>
        <v>#DIV/0!</v>
      </c>
      <c r="D289" s="251"/>
      <c r="E289" s="251"/>
      <c r="F289" s="251"/>
      <c r="G289" s="251"/>
      <c r="H289" s="176">
        <f t="shared" si="38"/>
        <v>0</v>
      </c>
      <c r="I289" s="98" t="e">
        <f t="shared" si="39"/>
        <v>#DIV/0!</v>
      </c>
    </row>
    <row r="290" spans="2:12" s="116" customFormat="1" x14ac:dyDescent="0.35">
      <c r="B290" s="43" t="s">
        <v>2662</v>
      </c>
      <c r="C290" s="98" t="e">
        <f t="shared" si="37"/>
        <v>#DIV/0!</v>
      </c>
      <c r="D290" s="251"/>
      <c r="E290" s="251"/>
      <c r="F290" s="251"/>
      <c r="G290" s="251"/>
      <c r="H290" s="176">
        <f t="shared" si="38"/>
        <v>0</v>
      </c>
      <c r="I290" s="98" t="e">
        <f t="shared" si="39"/>
        <v>#DIV/0!</v>
      </c>
    </row>
    <row r="291" spans="2:12" s="116" customFormat="1" x14ac:dyDescent="0.35">
      <c r="B291" s="43" t="s">
        <v>2663</v>
      </c>
      <c r="C291" s="98" t="e">
        <f t="shared" si="37"/>
        <v>#DIV/0!</v>
      </c>
      <c r="D291" s="251"/>
      <c r="E291" s="251"/>
      <c r="F291" s="251"/>
      <c r="G291" s="251"/>
      <c r="H291" s="176">
        <f t="shared" si="38"/>
        <v>0</v>
      </c>
      <c r="I291" s="98" t="e">
        <f t="shared" si="39"/>
        <v>#DIV/0!</v>
      </c>
    </row>
    <row r="292" spans="2:12" s="116" customFormat="1" x14ac:dyDescent="0.35"/>
    <row r="293" spans="2:12" s="116" customFormat="1" x14ac:dyDescent="0.35">
      <c r="B293" s="38" t="s">
        <v>2784</v>
      </c>
    </row>
    <row r="294" spans="2:12" s="116" customFormat="1" x14ac:dyDescent="0.35"/>
    <row r="295" spans="2:12" s="116" customFormat="1" ht="16.5" x14ac:dyDescent="0.35">
      <c r="B295" s="43"/>
      <c r="C295" s="79" t="s">
        <v>2785</v>
      </c>
      <c r="D295" s="79" t="s">
        <v>2786</v>
      </c>
      <c r="E295" s="79" t="s">
        <v>2883</v>
      </c>
      <c r="F295" s="79" t="s">
        <v>2787</v>
      </c>
      <c r="G295" s="79" t="s">
        <v>2788</v>
      </c>
      <c r="H295" s="79" t="s">
        <v>2789</v>
      </c>
      <c r="I295" s="79" t="s">
        <v>2790</v>
      </c>
      <c r="J295" s="79" t="s">
        <v>2791</v>
      </c>
      <c r="K295" s="114" t="s">
        <v>2792</v>
      </c>
      <c r="L295" s="79" t="s">
        <v>2721</v>
      </c>
    </row>
    <row r="296" spans="2:12" s="116" customFormat="1" x14ac:dyDescent="0.35">
      <c r="B296" s="43" t="s">
        <v>2654</v>
      </c>
      <c r="C296" s="105">
        <v>0</v>
      </c>
      <c r="D296" s="105">
        <v>0</v>
      </c>
      <c r="E296" s="105">
        <v>0</v>
      </c>
      <c r="F296" s="72">
        <f>+C296+D296+E296</f>
        <v>0</v>
      </c>
      <c r="G296" s="105">
        <v>0</v>
      </c>
      <c r="H296" s="105">
        <v>0</v>
      </c>
      <c r="I296" s="105">
        <v>0</v>
      </c>
      <c r="J296" s="72">
        <f>+H296+I296</f>
        <v>0</v>
      </c>
      <c r="K296" s="72">
        <f>VLOOKUP(B296,'T10'!$G$6:$K$15,5,0)</f>
        <v>0</v>
      </c>
      <c r="L296" s="72">
        <f>+F296+G296+J296+K296</f>
        <v>0</v>
      </c>
    </row>
    <row r="297" spans="2:12" s="116" customFormat="1" x14ac:dyDescent="0.35">
      <c r="B297" s="43" t="s">
        <v>2655</v>
      </c>
      <c r="C297" s="105">
        <v>0</v>
      </c>
      <c r="D297" s="105">
        <v>0</v>
      </c>
      <c r="E297" s="105">
        <v>0</v>
      </c>
      <c r="F297" s="72">
        <f t="shared" ref="F297:F305" si="40">+C297+D297+E297</f>
        <v>0</v>
      </c>
      <c r="G297" s="105">
        <v>0</v>
      </c>
      <c r="H297" s="105">
        <v>0</v>
      </c>
      <c r="I297" s="105">
        <v>0</v>
      </c>
      <c r="J297" s="72">
        <f t="shared" ref="J297:J305" si="41">+H297+I297</f>
        <v>0</v>
      </c>
      <c r="K297" s="72">
        <f>VLOOKUP(B297,'T10'!$G$6:$K$15,5,0)</f>
        <v>0</v>
      </c>
      <c r="L297" s="72">
        <f t="shared" ref="L297:L305" si="42">+F297+G297+J297+K297</f>
        <v>0</v>
      </c>
    </row>
    <row r="298" spans="2:12" s="116" customFormat="1" x14ac:dyDescent="0.35">
      <c r="B298" s="43" t="s">
        <v>2656</v>
      </c>
      <c r="C298" s="105">
        <v>0</v>
      </c>
      <c r="D298" s="105">
        <v>0</v>
      </c>
      <c r="E298" s="105">
        <v>0</v>
      </c>
      <c r="F298" s="72">
        <f t="shared" si="40"/>
        <v>0</v>
      </c>
      <c r="G298" s="105">
        <v>0</v>
      </c>
      <c r="H298" s="105">
        <v>0</v>
      </c>
      <c r="I298" s="105">
        <v>0</v>
      </c>
      <c r="J298" s="72">
        <f t="shared" si="41"/>
        <v>0</v>
      </c>
      <c r="K298" s="72">
        <f>VLOOKUP(B298,'T10'!$G$6:$K$15,5,0)</f>
        <v>0</v>
      </c>
      <c r="L298" s="72">
        <f t="shared" si="42"/>
        <v>0</v>
      </c>
    </row>
    <row r="299" spans="2:12" s="116" customFormat="1" x14ac:dyDescent="0.35">
      <c r="B299" s="43" t="s">
        <v>2657</v>
      </c>
      <c r="C299" s="105">
        <v>0</v>
      </c>
      <c r="D299" s="105">
        <v>0</v>
      </c>
      <c r="E299" s="105">
        <v>0</v>
      </c>
      <c r="F299" s="72">
        <f t="shared" si="40"/>
        <v>0</v>
      </c>
      <c r="G299" s="105">
        <v>0</v>
      </c>
      <c r="H299" s="105">
        <v>0</v>
      </c>
      <c r="I299" s="105">
        <v>0</v>
      </c>
      <c r="J299" s="72">
        <f t="shared" si="41"/>
        <v>0</v>
      </c>
      <c r="K299" s="72">
        <f>VLOOKUP(B299,'T10'!$G$6:$K$15,5,0)</f>
        <v>0</v>
      </c>
      <c r="L299" s="72">
        <f t="shared" si="42"/>
        <v>0</v>
      </c>
    </row>
    <row r="300" spans="2:12" s="116" customFormat="1" x14ac:dyDescent="0.35">
      <c r="B300" s="43" t="s">
        <v>2658</v>
      </c>
      <c r="C300" s="105">
        <v>0</v>
      </c>
      <c r="D300" s="105">
        <v>0</v>
      </c>
      <c r="E300" s="105">
        <v>0</v>
      </c>
      <c r="F300" s="72">
        <f t="shared" si="40"/>
        <v>0</v>
      </c>
      <c r="G300" s="105">
        <v>0</v>
      </c>
      <c r="H300" s="105">
        <v>0</v>
      </c>
      <c r="I300" s="105">
        <v>0</v>
      </c>
      <c r="J300" s="72">
        <f t="shared" si="41"/>
        <v>0</v>
      </c>
      <c r="K300" s="72">
        <f>VLOOKUP(B300,'T10'!$G$6:$K$15,5,0)</f>
        <v>0</v>
      </c>
      <c r="L300" s="72">
        <f t="shared" si="42"/>
        <v>0</v>
      </c>
    </row>
    <row r="301" spans="2:12" s="116" customFormat="1" x14ac:dyDescent="0.35">
      <c r="B301" s="43" t="s">
        <v>2659</v>
      </c>
      <c r="C301" s="105">
        <v>0</v>
      </c>
      <c r="D301" s="105">
        <v>0</v>
      </c>
      <c r="E301" s="105">
        <v>0</v>
      </c>
      <c r="F301" s="72">
        <f t="shared" si="40"/>
        <v>0</v>
      </c>
      <c r="G301" s="105">
        <v>0</v>
      </c>
      <c r="H301" s="105">
        <v>0</v>
      </c>
      <c r="I301" s="105">
        <v>0</v>
      </c>
      <c r="J301" s="72">
        <f t="shared" si="41"/>
        <v>0</v>
      </c>
      <c r="K301" s="72">
        <f>VLOOKUP(B301,'T10'!$G$6:$K$15,5,0)</f>
        <v>0</v>
      </c>
      <c r="L301" s="72">
        <f t="shared" si="42"/>
        <v>0</v>
      </c>
    </row>
    <row r="302" spans="2:12" s="116" customFormat="1" x14ac:dyDescent="0.35">
      <c r="B302" s="43" t="s">
        <v>2660</v>
      </c>
      <c r="C302" s="105">
        <v>0</v>
      </c>
      <c r="D302" s="105">
        <v>0</v>
      </c>
      <c r="E302" s="105">
        <v>0</v>
      </c>
      <c r="F302" s="72">
        <f t="shared" si="40"/>
        <v>0</v>
      </c>
      <c r="G302" s="105">
        <v>0</v>
      </c>
      <c r="H302" s="105">
        <v>0</v>
      </c>
      <c r="I302" s="105">
        <v>0</v>
      </c>
      <c r="J302" s="72">
        <f t="shared" si="41"/>
        <v>0</v>
      </c>
      <c r="K302" s="72">
        <f>VLOOKUP(B302,'T10'!$G$6:$K$15,5,0)</f>
        <v>0</v>
      </c>
      <c r="L302" s="72">
        <f t="shared" si="42"/>
        <v>0</v>
      </c>
    </row>
    <row r="303" spans="2:12" s="116" customFormat="1" x14ac:dyDescent="0.35">
      <c r="B303" s="43" t="s">
        <v>2661</v>
      </c>
      <c r="C303" s="105">
        <v>0</v>
      </c>
      <c r="D303" s="105">
        <v>0</v>
      </c>
      <c r="E303" s="105">
        <v>0</v>
      </c>
      <c r="F303" s="72">
        <f t="shared" si="40"/>
        <v>0</v>
      </c>
      <c r="G303" s="105">
        <v>0</v>
      </c>
      <c r="H303" s="105">
        <v>0</v>
      </c>
      <c r="I303" s="105">
        <v>0</v>
      </c>
      <c r="J303" s="72">
        <f t="shared" si="41"/>
        <v>0</v>
      </c>
      <c r="K303" s="72">
        <f>VLOOKUP(B303,'T10'!$G$6:$K$15,5,0)</f>
        <v>0</v>
      </c>
      <c r="L303" s="72">
        <f t="shared" si="42"/>
        <v>0</v>
      </c>
    </row>
    <row r="304" spans="2:12" s="116" customFormat="1" x14ac:dyDescent="0.35">
      <c r="B304" s="43" t="s">
        <v>2662</v>
      </c>
      <c r="C304" s="105">
        <v>0</v>
      </c>
      <c r="D304" s="105">
        <v>0</v>
      </c>
      <c r="E304" s="105">
        <v>0</v>
      </c>
      <c r="F304" s="72">
        <f t="shared" si="40"/>
        <v>0</v>
      </c>
      <c r="G304" s="105">
        <v>0</v>
      </c>
      <c r="H304" s="105">
        <v>0</v>
      </c>
      <c r="I304" s="105">
        <v>0</v>
      </c>
      <c r="J304" s="72">
        <f t="shared" si="41"/>
        <v>0</v>
      </c>
      <c r="K304" s="72">
        <f>VLOOKUP(B304,'T10'!$G$6:$K$15,5,0)</f>
        <v>0</v>
      </c>
      <c r="L304" s="72">
        <f t="shared" si="42"/>
        <v>0</v>
      </c>
    </row>
    <row r="305" spans="2:12" s="116" customFormat="1" x14ac:dyDescent="0.35">
      <c r="B305" s="43" t="s">
        <v>2663</v>
      </c>
      <c r="C305" s="105">
        <v>0</v>
      </c>
      <c r="D305" s="105">
        <v>0</v>
      </c>
      <c r="E305" s="105">
        <v>0</v>
      </c>
      <c r="F305" s="72">
        <f t="shared" si="40"/>
        <v>0</v>
      </c>
      <c r="G305" s="105">
        <v>0</v>
      </c>
      <c r="H305" s="105">
        <v>0</v>
      </c>
      <c r="I305" s="105">
        <v>0</v>
      </c>
      <c r="J305" s="72">
        <f t="shared" si="41"/>
        <v>0</v>
      </c>
      <c r="K305" s="72">
        <f>VLOOKUP(B305,'T10'!$G$6:$K$15,5,0)</f>
        <v>0</v>
      </c>
      <c r="L305" s="72">
        <f t="shared" si="42"/>
        <v>0</v>
      </c>
    </row>
    <row r="306" spans="2:12" s="116" customFormat="1" x14ac:dyDescent="0.35"/>
    <row r="307" spans="2:12" s="116" customFormat="1" x14ac:dyDescent="0.35">
      <c r="B307" s="69" t="s">
        <v>2793</v>
      </c>
    </row>
    <row r="308" spans="2:12" s="116" customFormat="1" ht="15" thickBot="1" x14ac:dyDescent="0.4"/>
    <row r="309" spans="2:12" s="116" customFormat="1" ht="17" thickBot="1" x14ac:dyDescent="0.4">
      <c r="B309" s="70"/>
      <c r="C309" s="79" t="s">
        <v>2783</v>
      </c>
      <c r="D309" s="79" t="str">
        <f t="shared" ref="D309:D319" si="43">+L295</f>
        <v>Totaal aanvullend</v>
      </c>
      <c r="E309" s="89" t="s">
        <v>2794</v>
      </c>
    </row>
    <row r="310" spans="2:12" s="116" customFormat="1" x14ac:dyDescent="0.35">
      <c r="B310" s="65" t="s">
        <v>2654</v>
      </c>
      <c r="C310" s="99" t="e">
        <f>+I282</f>
        <v>#DIV/0!</v>
      </c>
      <c r="D310" s="180">
        <f t="shared" si="43"/>
        <v>0</v>
      </c>
      <c r="E310" s="181" t="e">
        <f>+D310+C310</f>
        <v>#DIV/0!</v>
      </c>
    </row>
    <row r="311" spans="2:12" s="116" customFormat="1" x14ac:dyDescent="0.35">
      <c r="B311" s="66" t="s">
        <v>2655</v>
      </c>
      <c r="C311" s="99" t="e">
        <f t="shared" ref="C311:C319" si="44">+I283</f>
        <v>#DIV/0!</v>
      </c>
      <c r="D311" s="180">
        <f t="shared" si="43"/>
        <v>0</v>
      </c>
      <c r="E311" s="182" t="e">
        <f t="shared" ref="E311:E319" si="45">+D311+C311</f>
        <v>#DIV/0!</v>
      </c>
    </row>
    <row r="312" spans="2:12" s="116" customFormat="1" x14ac:dyDescent="0.35">
      <c r="B312" s="66" t="s">
        <v>2656</v>
      </c>
      <c r="C312" s="99" t="e">
        <f t="shared" si="44"/>
        <v>#DIV/0!</v>
      </c>
      <c r="D312" s="180">
        <f t="shared" si="43"/>
        <v>0</v>
      </c>
      <c r="E312" s="182" t="e">
        <f t="shared" si="45"/>
        <v>#DIV/0!</v>
      </c>
    </row>
    <row r="313" spans="2:12" s="116" customFormat="1" x14ac:dyDescent="0.35">
      <c r="B313" s="66" t="s">
        <v>2657</v>
      </c>
      <c r="C313" s="99" t="e">
        <f t="shared" si="44"/>
        <v>#DIV/0!</v>
      </c>
      <c r="D313" s="180">
        <f t="shared" si="43"/>
        <v>0</v>
      </c>
      <c r="E313" s="182" t="e">
        <f t="shared" si="45"/>
        <v>#DIV/0!</v>
      </c>
    </row>
    <row r="314" spans="2:12" s="116" customFormat="1" x14ac:dyDescent="0.35">
      <c r="B314" s="66" t="s">
        <v>2658</v>
      </c>
      <c r="C314" s="99" t="e">
        <f t="shared" si="44"/>
        <v>#DIV/0!</v>
      </c>
      <c r="D314" s="180">
        <f t="shared" si="43"/>
        <v>0</v>
      </c>
      <c r="E314" s="182" t="e">
        <f t="shared" si="45"/>
        <v>#DIV/0!</v>
      </c>
    </row>
    <row r="315" spans="2:12" s="116" customFormat="1" x14ac:dyDescent="0.35">
      <c r="B315" s="66" t="s">
        <v>2659</v>
      </c>
      <c r="C315" s="99" t="e">
        <f t="shared" si="44"/>
        <v>#DIV/0!</v>
      </c>
      <c r="D315" s="180">
        <f t="shared" si="43"/>
        <v>0</v>
      </c>
      <c r="E315" s="182" t="e">
        <f t="shared" si="45"/>
        <v>#DIV/0!</v>
      </c>
    </row>
    <row r="316" spans="2:12" s="116" customFormat="1" x14ac:dyDescent="0.35">
      <c r="B316" s="66" t="s">
        <v>2660</v>
      </c>
      <c r="C316" s="99" t="e">
        <f t="shared" si="44"/>
        <v>#DIV/0!</v>
      </c>
      <c r="D316" s="180">
        <f t="shared" si="43"/>
        <v>0</v>
      </c>
      <c r="E316" s="182" t="e">
        <f t="shared" si="45"/>
        <v>#DIV/0!</v>
      </c>
    </row>
    <row r="317" spans="2:12" s="116" customFormat="1" x14ac:dyDescent="0.35">
      <c r="B317" s="66" t="s">
        <v>2661</v>
      </c>
      <c r="C317" s="99" t="e">
        <f t="shared" si="44"/>
        <v>#DIV/0!</v>
      </c>
      <c r="D317" s="180">
        <f t="shared" si="43"/>
        <v>0</v>
      </c>
      <c r="E317" s="182" t="e">
        <f t="shared" si="45"/>
        <v>#DIV/0!</v>
      </c>
    </row>
    <row r="318" spans="2:12" s="116" customFormat="1" x14ac:dyDescent="0.35">
      <c r="B318" s="66" t="s">
        <v>2662</v>
      </c>
      <c r="C318" s="99" t="e">
        <f t="shared" si="44"/>
        <v>#DIV/0!</v>
      </c>
      <c r="D318" s="180">
        <f t="shared" si="43"/>
        <v>0</v>
      </c>
      <c r="E318" s="182" t="e">
        <f t="shared" si="45"/>
        <v>#DIV/0!</v>
      </c>
    </row>
    <row r="319" spans="2:12" s="116" customFormat="1" ht="15" thickBot="1" x14ac:dyDescent="0.4">
      <c r="B319" s="67" t="s">
        <v>2663</v>
      </c>
      <c r="C319" s="99" t="e">
        <f t="shared" si="44"/>
        <v>#DIV/0!</v>
      </c>
      <c r="D319" s="180">
        <f t="shared" si="43"/>
        <v>0</v>
      </c>
      <c r="E319" s="183" t="e">
        <f t="shared" si="45"/>
        <v>#DIV/0!</v>
      </c>
    </row>
    <row r="320" spans="2:12" s="116" customFormat="1" x14ac:dyDescent="0.35"/>
    <row r="321" spans="1:12" s="116" customFormat="1" x14ac:dyDescent="0.35"/>
    <row r="322" spans="1:12" s="12" customFormat="1" x14ac:dyDescent="0.35">
      <c r="A322" s="116"/>
      <c r="B322" s="6" t="s">
        <v>2795</v>
      </c>
      <c r="C322" s="6"/>
      <c r="D322" s="6"/>
      <c r="E322" s="6"/>
      <c r="F322" s="6"/>
      <c r="G322" s="6"/>
      <c r="H322" s="6"/>
      <c r="I322" s="6"/>
      <c r="J322" s="6"/>
      <c r="K322" s="116"/>
      <c r="L322" s="116"/>
    </row>
    <row r="323" spans="1:12" s="116" customFormat="1" x14ac:dyDescent="0.35"/>
    <row r="324" spans="1:12" s="116" customFormat="1" x14ac:dyDescent="0.35">
      <c r="B324" s="38" t="s">
        <v>2725</v>
      </c>
      <c r="C324" s="31"/>
    </row>
    <row r="325" spans="1:12" s="116" customFormat="1" x14ac:dyDescent="0.35">
      <c r="B325" s="31"/>
      <c r="C325" s="31"/>
    </row>
    <row r="326" spans="1:12" s="116" customFormat="1" ht="16.5" x14ac:dyDescent="0.45">
      <c r="B326" s="82" t="s">
        <v>2796</v>
      </c>
      <c r="C326" s="21"/>
      <c r="D326" s="116" t="s">
        <v>82</v>
      </c>
    </row>
    <row r="327" spans="1:12" s="116" customFormat="1" ht="16.5" x14ac:dyDescent="0.45">
      <c r="B327" s="82" t="s">
        <v>2774</v>
      </c>
      <c r="C327" s="83">
        <f>+C276</f>
        <v>0</v>
      </c>
      <c r="D327" s="116" t="s">
        <v>82</v>
      </c>
    </row>
    <row r="328" spans="1:12" s="116" customFormat="1" ht="16.5" x14ac:dyDescent="0.45">
      <c r="B328" s="82" t="s">
        <v>2775</v>
      </c>
      <c r="C328" s="84" t="e">
        <f>+C326/C327-1</f>
        <v>#DIV/0!</v>
      </c>
    </row>
    <row r="329" spans="1:12" s="116" customFormat="1" x14ac:dyDescent="0.35"/>
    <row r="330" spans="1:12" s="116" customFormat="1" x14ac:dyDescent="0.35">
      <c r="B330" s="69" t="s">
        <v>2797</v>
      </c>
    </row>
    <row r="331" spans="1:12" s="116" customFormat="1" x14ac:dyDescent="0.35"/>
    <row r="332" spans="1:12" s="116" customFormat="1" ht="16.5" x14ac:dyDescent="0.35">
      <c r="B332" s="43"/>
      <c r="C332" s="79" t="s">
        <v>2777</v>
      </c>
      <c r="D332" s="79" t="s">
        <v>2754</v>
      </c>
      <c r="E332" s="79" t="s">
        <v>2706</v>
      </c>
      <c r="F332" s="79" t="s">
        <v>2735</v>
      </c>
      <c r="G332" s="79" t="s">
        <v>2707</v>
      </c>
      <c r="H332" s="79" t="s">
        <v>2709</v>
      </c>
      <c r="I332" s="79" t="s">
        <v>2798</v>
      </c>
    </row>
    <row r="333" spans="1:12" s="116" customFormat="1" x14ac:dyDescent="0.35">
      <c r="B333" s="43" t="s">
        <v>2654</v>
      </c>
      <c r="C333" s="98" t="e">
        <f>+I256</f>
        <v>#DIV/0!</v>
      </c>
      <c r="D333" s="250" t="e">
        <f>+C328</f>
        <v>#DIV/0!</v>
      </c>
      <c r="E333" s="250">
        <f>+$J$39</f>
        <v>0.26642506859403936</v>
      </c>
      <c r="F333" s="250" t="e">
        <f>+$C$123</f>
        <v>#DIV/0!</v>
      </c>
      <c r="G333" s="250">
        <f>+$C$40</f>
        <v>0</v>
      </c>
      <c r="H333" s="176">
        <f>+G45</f>
        <v>0</v>
      </c>
      <c r="I333" s="98" t="e">
        <f>+C333*(1+$D$333-$E$333-$F$333-$G$333+H333)</f>
        <v>#DIV/0!</v>
      </c>
    </row>
    <row r="334" spans="1:12" s="116" customFormat="1" x14ac:dyDescent="0.35">
      <c r="B334" s="43" t="s">
        <v>2655</v>
      </c>
      <c r="C334" s="98" t="e">
        <f t="shared" ref="C334:C342" si="46">+I257</f>
        <v>#DIV/0!</v>
      </c>
      <c r="D334" s="251"/>
      <c r="E334" s="251"/>
      <c r="F334" s="251"/>
      <c r="G334" s="251"/>
      <c r="H334" s="176">
        <f t="shared" ref="H334:H342" si="47">+G46</f>
        <v>0</v>
      </c>
      <c r="I334" s="98" t="e">
        <f t="shared" ref="I334:I342" si="48">+C334*(1+$D$333-$E$333-$F$333-$G$333+H334)</f>
        <v>#DIV/0!</v>
      </c>
    </row>
    <row r="335" spans="1:12" s="116" customFormat="1" x14ac:dyDescent="0.35">
      <c r="B335" s="43" t="s">
        <v>2656</v>
      </c>
      <c r="C335" s="98" t="e">
        <f t="shared" si="46"/>
        <v>#DIV/0!</v>
      </c>
      <c r="D335" s="251"/>
      <c r="E335" s="251"/>
      <c r="F335" s="251"/>
      <c r="G335" s="251"/>
      <c r="H335" s="176">
        <f t="shared" si="47"/>
        <v>0</v>
      </c>
      <c r="I335" s="98" t="e">
        <f t="shared" si="48"/>
        <v>#DIV/0!</v>
      </c>
    </row>
    <row r="336" spans="1:12" s="116" customFormat="1" x14ac:dyDescent="0.35">
      <c r="B336" s="43" t="s">
        <v>2657</v>
      </c>
      <c r="C336" s="98" t="e">
        <f t="shared" si="46"/>
        <v>#DIV/0!</v>
      </c>
      <c r="D336" s="251"/>
      <c r="E336" s="251"/>
      <c r="F336" s="251"/>
      <c r="G336" s="251"/>
      <c r="H336" s="176">
        <f t="shared" si="47"/>
        <v>0</v>
      </c>
      <c r="I336" s="98" t="e">
        <f t="shared" si="48"/>
        <v>#DIV/0!</v>
      </c>
    </row>
    <row r="337" spans="2:9" s="116" customFormat="1" x14ac:dyDescent="0.35">
      <c r="B337" s="43" t="s">
        <v>2658</v>
      </c>
      <c r="C337" s="98" t="e">
        <f t="shared" si="46"/>
        <v>#DIV/0!</v>
      </c>
      <c r="D337" s="251"/>
      <c r="E337" s="251"/>
      <c r="F337" s="251"/>
      <c r="G337" s="251"/>
      <c r="H337" s="176">
        <f t="shared" si="47"/>
        <v>0</v>
      </c>
      <c r="I337" s="98" t="e">
        <f t="shared" si="48"/>
        <v>#DIV/0!</v>
      </c>
    </row>
    <row r="338" spans="2:9" s="116" customFormat="1" x14ac:dyDescent="0.35">
      <c r="B338" s="43" t="s">
        <v>2659</v>
      </c>
      <c r="C338" s="98" t="e">
        <f t="shared" si="46"/>
        <v>#DIV/0!</v>
      </c>
      <c r="D338" s="251"/>
      <c r="E338" s="251"/>
      <c r="F338" s="251"/>
      <c r="G338" s="251"/>
      <c r="H338" s="176">
        <f t="shared" si="47"/>
        <v>0</v>
      </c>
      <c r="I338" s="98" t="e">
        <f t="shared" si="48"/>
        <v>#DIV/0!</v>
      </c>
    </row>
    <row r="339" spans="2:9" s="116" customFormat="1" x14ac:dyDescent="0.35">
      <c r="B339" s="43" t="s">
        <v>2660</v>
      </c>
      <c r="C339" s="98" t="e">
        <f t="shared" si="46"/>
        <v>#DIV/0!</v>
      </c>
      <c r="D339" s="251"/>
      <c r="E339" s="251"/>
      <c r="F339" s="251"/>
      <c r="G339" s="251"/>
      <c r="H339" s="176">
        <f t="shared" si="47"/>
        <v>0</v>
      </c>
      <c r="I339" s="98" t="e">
        <f t="shared" si="48"/>
        <v>#DIV/0!</v>
      </c>
    </row>
    <row r="340" spans="2:9" s="116" customFormat="1" x14ac:dyDescent="0.35">
      <c r="B340" s="43" t="s">
        <v>2661</v>
      </c>
      <c r="C340" s="98" t="e">
        <f t="shared" si="46"/>
        <v>#DIV/0!</v>
      </c>
      <c r="D340" s="251"/>
      <c r="E340" s="251"/>
      <c r="F340" s="251"/>
      <c r="G340" s="251"/>
      <c r="H340" s="176">
        <f t="shared" si="47"/>
        <v>0</v>
      </c>
      <c r="I340" s="98" t="e">
        <f t="shared" si="48"/>
        <v>#DIV/0!</v>
      </c>
    </row>
    <row r="341" spans="2:9" s="116" customFormat="1" x14ac:dyDescent="0.35">
      <c r="B341" s="43" t="s">
        <v>2662</v>
      </c>
      <c r="C341" s="98" t="e">
        <f t="shared" si="46"/>
        <v>#DIV/0!</v>
      </c>
      <c r="D341" s="251"/>
      <c r="E341" s="251"/>
      <c r="F341" s="251"/>
      <c r="G341" s="251"/>
      <c r="H341" s="176">
        <f t="shared" si="47"/>
        <v>0</v>
      </c>
      <c r="I341" s="98" t="e">
        <f t="shared" si="48"/>
        <v>#DIV/0!</v>
      </c>
    </row>
    <row r="342" spans="2:9" s="116" customFormat="1" x14ac:dyDescent="0.35">
      <c r="B342" s="43" t="s">
        <v>2663</v>
      </c>
      <c r="C342" s="98" t="e">
        <f t="shared" si="46"/>
        <v>#DIV/0!</v>
      </c>
      <c r="D342" s="251"/>
      <c r="E342" s="251"/>
      <c r="F342" s="251"/>
      <c r="G342" s="251"/>
      <c r="H342" s="176">
        <f t="shared" si="47"/>
        <v>0</v>
      </c>
      <c r="I342" s="98" t="e">
        <f t="shared" si="48"/>
        <v>#DIV/0!</v>
      </c>
    </row>
    <row r="343" spans="2:9" s="116" customFormat="1" x14ac:dyDescent="0.35"/>
  </sheetData>
  <mergeCells count="37">
    <mergeCell ref="B268:J268"/>
    <mergeCell ref="G128:G137"/>
    <mergeCell ref="G179:G188"/>
    <mergeCell ref="B191:J191"/>
    <mergeCell ref="D128:D137"/>
    <mergeCell ref="E128:E137"/>
    <mergeCell ref="D179:D188"/>
    <mergeCell ref="E179:E188"/>
    <mergeCell ref="F179:F188"/>
    <mergeCell ref="F128:F137"/>
    <mergeCell ref="G333:G342"/>
    <mergeCell ref="F333:F342"/>
    <mergeCell ref="E333:E342"/>
    <mergeCell ref="D333:D342"/>
    <mergeCell ref="D205:D214"/>
    <mergeCell ref="E205:E214"/>
    <mergeCell ref="F205:F214"/>
    <mergeCell ref="G205:G214"/>
    <mergeCell ref="D256:D265"/>
    <mergeCell ref="E256:E265"/>
    <mergeCell ref="F256:F265"/>
    <mergeCell ref="G256:G265"/>
    <mergeCell ref="G282:G291"/>
    <mergeCell ref="F282:F291"/>
    <mergeCell ref="E282:E291"/>
    <mergeCell ref="D282:D291"/>
    <mergeCell ref="B108:J108"/>
    <mergeCell ref="B2:J3"/>
    <mergeCell ref="E45:E54"/>
    <mergeCell ref="C45:C54"/>
    <mergeCell ref="B7:J7"/>
    <mergeCell ref="F45:F54"/>
    <mergeCell ref="H45:H54"/>
    <mergeCell ref="C96:C105"/>
    <mergeCell ref="E96:E105"/>
    <mergeCell ref="F96:F105"/>
    <mergeCell ref="H96:H105"/>
  </mergeCells>
  <pageMargins left="0.7" right="0.7" top="0.75" bottom="0.75" header="0.3" footer="0.3"/>
  <pageSetup paperSize="9" scale="37" orientation="portrait" r:id="rId1"/>
  <rowBreaks count="2" manualBreakCount="2">
    <brk id="92" max="16383" man="1"/>
    <brk id="18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</sheetPr>
  <dimension ref="A1:Q436"/>
  <sheetViews>
    <sheetView zoomScaleNormal="100" workbookViewId="0">
      <selection activeCell="B2" sqref="B2:Q2"/>
    </sheetView>
  </sheetViews>
  <sheetFormatPr defaultColWidth="8.81640625" defaultRowHeight="14.5" customHeight="1" x14ac:dyDescent="0.35"/>
  <cols>
    <col min="1" max="1" width="18.7265625" style="31" bestFit="1" customWidth="1"/>
    <col min="2" max="2" width="52" style="31" customWidth="1"/>
    <col min="3" max="16384" width="8.81640625" style="31"/>
  </cols>
  <sheetData>
    <row r="1" spans="2:17" ht="14.5" customHeight="1" thickBot="1" x14ac:dyDescent="0.4"/>
    <row r="2" spans="2:17" ht="14.5" customHeight="1" thickBot="1" x14ac:dyDescent="0.4">
      <c r="B2" s="234" t="s">
        <v>2799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6"/>
    </row>
    <row r="4" spans="2:17" ht="14.5" customHeight="1" x14ac:dyDescent="0.35">
      <c r="B4" s="14" t="s">
        <v>2648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2:17" ht="14.5" customHeight="1" x14ac:dyDescent="0.35">
      <c r="B6" s="88" t="s">
        <v>2800</v>
      </c>
    </row>
    <row r="8" spans="2:17" ht="14.5" customHeight="1" x14ac:dyDescent="0.35">
      <c r="B8" s="4" t="s">
        <v>2654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14.5" customHeight="1" x14ac:dyDescent="0.35">
      <c r="B9" s="1"/>
      <c r="C9" s="280" t="s">
        <v>2801</v>
      </c>
      <c r="D9" s="281"/>
      <c r="E9" s="282"/>
      <c r="F9" s="280" t="s">
        <v>2802</v>
      </c>
      <c r="G9" s="281"/>
      <c r="H9" s="282"/>
      <c r="I9" s="280" t="s">
        <v>2803</v>
      </c>
      <c r="J9" s="281"/>
      <c r="K9" s="282"/>
      <c r="L9" s="280" t="s">
        <v>2804</v>
      </c>
      <c r="M9" s="281"/>
      <c r="N9" s="282"/>
      <c r="O9" s="280" t="s">
        <v>2805</v>
      </c>
      <c r="P9" s="281"/>
      <c r="Q9" s="282"/>
    </row>
    <row r="10" spans="2:17" ht="14.5" customHeight="1" x14ac:dyDescent="0.35">
      <c r="B10" s="7" t="s">
        <v>2806</v>
      </c>
      <c r="C10" s="283">
        <v>2015</v>
      </c>
      <c r="D10" s="283"/>
      <c r="E10" s="283"/>
      <c r="F10" s="283">
        <v>2016</v>
      </c>
      <c r="G10" s="283"/>
      <c r="H10" s="283"/>
      <c r="I10" s="283">
        <v>2017</v>
      </c>
      <c r="J10" s="283"/>
      <c r="K10" s="283"/>
      <c r="L10" s="284">
        <v>2018</v>
      </c>
      <c r="M10" s="284"/>
      <c r="N10" s="284"/>
      <c r="O10" s="284">
        <v>2019</v>
      </c>
      <c r="P10" s="284"/>
      <c r="Q10" s="284"/>
    </row>
    <row r="11" spans="2:17" ht="14.5" customHeight="1" x14ac:dyDescent="0.35">
      <c r="B11" s="8" t="s">
        <v>2807</v>
      </c>
      <c r="C11" s="263">
        <v>0</v>
      </c>
      <c r="D11" s="263"/>
      <c r="E11" s="263"/>
      <c r="F11" s="263">
        <v>0</v>
      </c>
      <c r="G11" s="263"/>
      <c r="H11" s="263"/>
      <c r="I11" s="263">
        <v>0</v>
      </c>
      <c r="J11" s="263"/>
      <c r="K11" s="263"/>
      <c r="L11" s="263">
        <v>0</v>
      </c>
      <c r="M11" s="263"/>
      <c r="N11" s="263"/>
      <c r="O11" s="263">
        <v>0</v>
      </c>
      <c r="P11" s="263"/>
      <c r="Q11" s="263"/>
    </row>
    <row r="12" spans="2:17" ht="14.5" customHeight="1" x14ac:dyDescent="0.35">
      <c r="B12" s="9" t="s">
        <v>2808</v>
      </c>
      <c r="C12" s="286">
        <v>1</v>
      </c>
      <c r="D12" s="286"/>
      <c r="E12" s="286"/>
      <c r="F12" s="286">
        <v>1</v>
      </c>
      <c r="G12" s="286"/>
      <c r="H12" s="286"/>
      <c r="I12" s="285">
        <v>1</v>
      </c>
      <c r="J12" s="285"/>
      <c r="K12" s="285"/>
      <c r="L12" s="285">
        <v>1</v>
      </c>
      <c r="M12" s="285"/>
      <c r="N12" s="285"/>
      <c r="O12" s="285">
        <v>1</v>
      </c>
      <c r="P12" s="285"/>
      <c r="Q12" s="285"/>
    </row>
    <row r="13" spans="2:17" ht="14.5" customHeight="1" x14ac:dyDescent="0.35">
      <c r="B13" s="3" t="s">
        <v>2809</v>
      </c>
      <c r="C13" s="263">
        <v>0</v>
      </c>
      <c r="D13" s="263"/>
      <c r="E13" s="263"/>
      <c r="F13" s="263">
        <v>0</v>
      </c>
      <c r="G13" s="263"/>
      <c r="H13" s="263"/>
      <c r="I13" s="263">
        <v>0</v>
      </c>
      <c r="J13" s="263"/>
      <c r="K13" s="263"/>
      <c r="L13" s="263">
        <v>0</v>
      </c>
      <c r="M13" s="263"/>
      <c r="N13" s="263"/>
      <c r="O13" s="263">
        <v>0</v>
      </c>
      <c r="P13" s="263"/>
      <c r="Q13" s="263"/>
    </row>
    <row r="14" spans="2:17" ht="14.5" customHeight="1" x14ac:dyDescent="0.35">
      <c r="B14" s="9" t="s">
        <v>2808</v>
      </c>
      <c r="C14" s="287">
        <v>1</v>
      </c>
      <c r="D14" s="287"/>
      <c r="E14" s="287"/>
      <c r="F14" s="287">
        <v>1</v>
      </c>
      <c r="G14" s="287"/>
      <c r="H14" s="287"/>
      <c r="I14" s="285">
        <v>1</v>
      </c>
      <c r="J14" s="285"/>
      <c r="K14" s="285"/>
      <c r="L14" s="285">
        <v>1</v>
      </c>
      <c r="M14" s="285"/>
      <c r="N14" s="285"/>
      <c r="O14" s="285">
        <v>1</v>
      </c>
      <c r="P14" s="285"/>
      <c r="Q14" s="285"/>
    </row>
    <row r="15" spans="2:17" ht="14.5" customHeight="1" x14ac:dyDescent="0.35">
      <c r="B15" s="164"/>
      <c r="C15" s="261"/>
      <c r="D15" s="261"/>
      <c r="E15" s="261"/>
      <c r="F15" s="261"/>
      <c r="G15" s="261"/>
      <c r="H15" s="261"/>
      <c r="I15" s="262"/>
      <c r="J15" s="262"/>
      <c r="K15" s="262"/>
      <c r="L15" s="262"/>
      <c r="M15" s="262"/>
      <c r="N15" s="262"/>
      <c r="O15" s="262"/>
      <c r="P15" s="262"/>
      <c r="Q15" s="262"/>
    </row>
    <row r="16" spans="2:17" ht="14.5" customHeight="1" x14ac:dyDescent="0.35">
      <c r="B16" s="3" t="s">
        <v>2810</v>
      </c>
      <c r="C16" s="263">
        <v>0</v>
      </c>
      <c r="D16" s="263"/>
      <c r="E16" s="263"/>
      <c r="F16" s="263">
        <v>0</v>
      </c>
      <c r="G16" s="263"/>
      <c r="H16" s="263"/>
      <c r="I16" s="263">
        <v>0</v>
      </c>
      <c r="J16" s="263"/>
      <c r="K16" s="263"/>
      <c r="L16" s="263">
        <v>0</v>
      </c>
      <c r="M16" s="263"/>
      <c r="N16" s="263"/>
      <c r="O16" s="263">
        <v>0</v>
      </c>
      <c r="P16" s="263"/>
      <c r="Q16" s="263"/>
    </row>
    <row r="17" spans="2:17" ht="14.5" customHeight="1" x14ac:dyDescent="0.35">
      <c r="B17" s="3" t="s">
        <v>2811</v>
      </c>
      <c r="C17" s="263">
        <v>0</v>
      </c>
      <c r="D17" s="263"/>
      <c r="E17" s="263"/>
      <c r="F17" s="263">
        <v>0</v>
      </c>
      <c r="G17" s="263"/>
      <c r="H17" s="263"/>
      <c r="I17" s="263">
        <v>0</v>
      </c>
      <c r="J17" s="263"/>
      <c r="K17" s="263"/>
      <c r="L17" s="263">
        <v>0</v>
      </c>
      <c r="M17" s="263"/>
      <c r="N17" s="263"/>
      <c r="O17" s="263">
        <v>0</v>
      </c>
      <c r="P17" s="263"/>
      <c r="Q17" s="263"/>
    </row>
    <row r="18" spans="2:17" ht="14.5" customHeight="1" x14ac:dyDescent="0.35">
      <c r="B18" s="9" t="s">
        <v>2808</v>
      </c>
      <c r="C18" s="287">
        <v>1</v>
      </c>
      <c r="D18" s="287"/>
      <c r="E18" s="287"/>
      <c r="F18" s="287">
        <v>1</v>
      </c>
      <c r="G18" s="287"/>
      <c r="H18" s="287"/>
      <c r="I18" s="285">
        <v>1</v>
      </c>
      <c r="J18" s="285"/>
      <c r="K18" s="285"/>
      <c r="L18" s="285">
        <v>1</v>
      </c>
      <c r="M18" s="285"/>
      <c r="N18" s="285"/>
      <c r="O18" s="285">
        <v>1</v>
      </c>
      <c r="P18" s="285"/>
      <c r="Q18" s="285"/>
    </row>
    <row r="19" spans="2:17" ht="14.5" customHeight="1" x14ac:dyDescent="0.35">
      <c r="B19" s="3" t="s">
        <v>2812</v>
      </c>
      <c r="C19" s="263">
        <v>0</v>
      </c>
      <c r="D19" s="263"/>
      <c r="E19" s="263"/>
      <c r="F19" s="263">
        <v>0</v>
      </c>
      <c r="G19" s="263"/>
      <c r="H19" s="263"/>
      <c r="I19" s="263">
        <v>0</v>
      </c>
      <c r="J19" s="263"/>
      <c r="K19" s="263"/>
      <c r="L19" s="263">
        <v>0</v>
      </c>
      <c r="M19" s="263"/>
      <c r="N19" s="263"/>
      <c r="O19" s="263">
        <v>0</v>
      </c>
      <c r="P19" s="263"/>
      <c r="Q19" s="263"/>
    </row>
    <row r="20" spans="2:17" ht="14.5" customHeight="1" x14ac:dyDescent="0.35">
      <c r="B20" s="9" t="s">
        <v>2808</v>
      </c>
      <c r="C20" s="287">
        <v>1</v>
      </c>
      <c r="D20" s="287"/>
      <c r="E20" s="287"/>
      <c r="F20" s="287">
        <v>1</v>
      </c>
      <c r="G20" s="287"/>
      <c r="H20" s="287"/>
      <c r="I20" s="285">
        <v>1</v>
      </c>
      <c r="J20" s="285"/>
      <c r="K20" s="285"/>
      <c r="L20" s="285">
        <v>1</v>
      </c>
      <c r="M20" s="285"/>
      <c r="N20" s="285"/>
      <c r="O20" s="285">
        <v>1</v>
      </c>
      <c r="P20" s="285"/>
      <c r="Q20" s="285"/>
    </row>
    <row r="21" spans="2:17" ht="14.5" customHeight="1" x14ac:dyDescent="0.35">
      <c r="B21" s="165"/>
      <c r="C21" s="264"/>
      <c r="D21" s="264"/>
      <c r="E21" s="264"/>
      <c r="F21" s="271"/>
      <c r="G21" s="271"/>
      <c r="H21" s="271"/>
      <c r="I21" s="264"/>
      <c r="J21" s="264"/>
      <c r="K21" s="264"/>
      <c r="L21" s="264"/>
      <c r="M21" s="264"/>
      <c r="N21" s="264"/>
      <c r="O21" s="264"/>
      <c r="P21" s="264"/>
      <c r="Q21" s="264"/>
    </row>
    <row r="22" spans="2:17" ht="14.5" customHeight="1" x14ac:dyDescent="0.35">
      <c r="B22" s="3" t="s">
        <v>2813</v>
      </c>
      <c r="C22" s="266">
        <v>0</v>
      </c>
      <c r="D22" s="266"/>
      <c r="E22" s="266"/>
      <c r="F22" s="266">
        <v>0</v>
      </c>
      <c r="G22" s="266"/>
      <c r="H22" s="266"/>
      <c r="I22" s="266">
        <v>0</v>
      </c>
      <c r="J22" s="266"/>
      <c r="K22" s="266"/>
      <c r="L22" s="266">
        <v>0</v>
      </c>
      <c r="M22" s="266"/>
      <c r="N22" s="266"/>
      <c r="O22" s="266">
        <v>0</v>
      </c>
      <c r="P22" s="266"/>
      <c r="Q22" s="266"/>
    </row>
    <row r="23" spans="2:17" ht="14.5" customHeight="1" x14ac:dyDescent="0.35">
      <c r="B23" s="9" t="s">
        <v>2808</v>
      </c>
      <c r="C23" s="288">
        <v>1</v>
      </c>
      <c r="D23" s="288"/>
      <c r="E23" s="288"/>
      <c r="F23" s="288">
        <v>1</v>
      </c>
      <c r="G23" s="288"/>
      <c r="H23" s="288"/>
      <c r="I23" s="285">
        <v>1</v>
      </c>
      <c r="J23" s="285"/>
      <c r="K23" s="285"/>
      <c r="L23" s="285">
        <v>1</v>
      </c>
      <c r="M23" s="285"/>
      <c r="N23" s="285"/>
      <c r="O23" s="285">
        <v>1</v>
      </c>
      <c r="P23" s="285"/>
      <c r="Q23" s="285"/>
    </row>
    <row r="24" spans="2:17" ht="14.5" customHeight="1" x14ac:dyDescent="0.35">
      <c r="B24" s="10"/>
      <c r="C24" s="267"/>
      <c r="D24" s="267"/>
      <c r="E24" s="267"/>
      <c r="F24" s="269"/>
      <c r="G24" s="270"/>
      <c r="H24" s="270"/>
      <c r="I24" s="269"/>
      <c r="J24" s="270"/>
      <c r="K24" s="270"/>
      <c r="L24" s="269"/>
      <c r="M24" s="270"/>
      <c r="N24" s="270"/>
      <c r="O24" s="269"/>
      <c r="P24" s="270"/>
      <c r="Q24" s="270"/>
    </row>
    <row r="25" spans="2:17" ht="14.5" customHeight="1" x14ac:dyDescent="0.35">
      <c r="B25" s="166" t="s">
        <v>2814</v>
      </c>
      <c r="C25" s="266">
        <v>0</v>
      </c>
      <c r="D25" s="266"/>
      <c r="E25" s="266"/>
      <c r="F25" s="266">
        <v>0</v>
      </c>
      <c r="G25" s="266"/>
      <c r="H25" s="266"/>
      <c r="I25" s="266">
        <v>0</v>
      </c>
      <c r="J25" s="266"/>
      <c r="K25" s="266"/>
      <c r="L25" s="266">
        <v>0</v>
      </c>
      <c r="M25" s="266"/>
      <c r="N25" s="266"/>
      <c r="O25" s="266">
        <v>0</v>
      </c>
      <c r="P25" s="266"/>
      <c r="Q25" s="266"/>
    </row>
    <row r="26" spans="2:17" ht="14.5" customHeight="1" x14ac:dyDescent="0.35">
      <c r="B26" s="167" t="s">
        <v>2808</v>
      </c>
      <c r="C26" s="288">
        <v>1</v>
      </c>
      <c r="D26" s="288"/>
      <c r="E26" s="288"/>
      <c r="F26" s="288">
        <v>1</v>
      </c>
      <c r="G26" s="288"/>
      <c r="H26" s="288"/>
      <c r="I26" s="285">
        <v>1</v>
      </c>
      <c r="J26" s="285"/>
      <c r="K26" s="285"/>
      <c r="L26" s="285">
        <v>1</v>
      </c>
      <c r="M26" s="285"/>
      <c r="N26" s="285"/>
      <c r="O26" s="285">
        <v>1</v>
      </c>
      <c r="P26" s="285"/>
      <c r="Q26" s="285"/>
    </row>
    <row r="27" spans="2:17" ht="14.5" customHeight="1" x14ac:dyDescent="0.35">
      <c r="B27" s="168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</row>
    <row r="28" spans="2:17" ht="14.5" customHeight="1" x14ac:dyDescent="0.35">
      <c r="B28" s="169" t="s">
        <v>2815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</row>
    <row r="29" spans="2:17" ht="14.5" customHeight="1" x14ac:dyDescent="0.35">
      <c r="B29" s="9" t="s">
        <v>2816</v>
      </c>
      <c r="C29" s="263">
        <v>0</v>
      </c>
      <c r="D29" s="263"/>
      <c r="E29" s="263"/>
      <c r="F29" s="263">
        <v>0</v>
      </c>
      <c r="G29" s="263"/>
      <c r="H29" s="263"/>
      <c r="I29" s="263">
        <v>0</v>
      </c>
      <c r="J29" s="263"/>
      <c r="K29" s="263"/>
      <c r="L29" s="263">
        <v>0</v>
      </c>
      <c r="M29" s="263"/>
      <c r="N29" s="263"/>
      <c r="O29" s="263">
        <v>0</v>
      </c>
      <c r="P29" s="263"/>
      <c r="Q29" s="263"/>
    </row>
    <row r="30" spans="2:17" ht="14.5" customHeight="1" x14ac:dyDescent="0.35">
      <c r="B30" s="9"/>
      <c r="C30" s="286">
        <v>1</v>
      </c>
      <c r="D30" s="286"/>
      <c r="E30" s="286"/>
      <c r="F30" s="286">
        <v>1</v>
      </c>
      <c r="G30" s="286"/>
      <c r="H30" s="286"/>
      <c r="I30" s="285">
        <v>1</v>
      </c>
      <c r="J30" s="285"/>
      <c r="K30" s="285"/>
      <c r="L30" s="285">
        <v>1</v>
      </c>
      <c r="M30" s="285"/>
      <c r="N30" s="285"/>
      <c r="O30" s="285">
        <v>1</v>
      </c>
      <c r="P30" s="285"/>
      <c r="Q30" s="285"/>
    </row>
    <row r="31" spans="2:17" ht="14.5" customHeight="1" x14ac:dyDescent="0.35">
      <c r="B31" s="9" t="s">
        <v>2817</v>
      </c>
      <c r="C31" s="263">
        <v>0</v>
      </c>
      <c r="D31" s="263"/>
      <c r="E31" s="263"/>
      <c r="F31" s="263">
        <v>0</v>
      </c>
      <c r="G31" s="263"/>
      <c r="H31" s="263"/>
      <c r="I31" s="263">
        <v>0</v>
      </c>
      <c r="J31" s="263"/>
      <c r="K31" s="263"/>
      <c r="L31" s="263">
        <v>0</v>
      </c>
      <c r="M31" s="263"/>
      <c r="N31" s="263"/>
      <c r="O31" s="263">
        <v>0</v>
      </c>
      <c r="P31" s="263"/>
      <c r="Q31" s="263"/>
    </row>
    <row r="32" spans="2:17" ht="14.5" customHeight="1" x14ac:dyDescent="0.35">
      <c r="B32" s="9"/>
      <c r="C32" s="287">
        <v>1</v>
      </c>
      <c r="D32" s="287"/>
      <c r="E32" s="287"/>
      <c r="F32" s="287">
        <v>1</v>
      </c>
      <c r="G32" s="287"/>
      <c r="H32" s="287"/>
      <c r="I32" s="285">
        <v>1</v>
      </c>
      <c r="J32" s="285"/>
      <c r="K32" s="285"/>
      <c r="L32" s="285">
        <v>1</v>
      </c>
      <c r="M32" s="285"/>
      <c r="N32" s="285"/>
      <c r="O32" s="285">
        <v>1</v>
      </c>
      <c r="P32" s="285"/>
      <c r="Q32" s="285"/>
    </row>
    <row r="33" spans="2:17" ht="14.5" customHeight="1" x14ac:dyDescent="0.35">
      <c r="B33" s="9" t="s">
        <v>2818</v>
      </c>
      <c r="C33" s="263">
        <v>0</v>
      </c>
      <c r="D33" s="263"/>
      <c r="E33" s="263"/>
      <c r="F33" s="263">
        <v>0</v>
      </c>
      <c r="G33" s="263"/>
      <c r="H33" s="263"/>
      <c r="I33" s="263">
        <v>0</v>
      </c>
      <c r="J33" s="263"/>
      <c r="K33" s="263"/>
      <c r="L33" s="263">
        <v>0</v>
      </c>
      <c r="M33" s="263"/>
      <c r="N33" s="263"/>
      <c r="O33" s="263">
        <v>0</v>
      </c>
      <c r="P33" s="263"/>
      <c r="Q33" s="263"/>
    </row>
    <row r="34" spans="2:17" ht="14.5" customHeight="1" x14ac:dyDescent="0.35">
      <c r="B34" s="9"/>
      <c r="C34" s="286">
        <v>1</v>
      </c>
      <c r="D34" s="286"/>
      <c r="E34" s="286"/>
      <c r="F34" s="286">
        <v>1</v>
      </c>
      <c r="G34" s="286"/>
      <c r="H34" s="286"/>
      <c r="I34" s="285">
        <v>1</v>
      </c>
      <c r="J34" s="285"/>
      <c r="K34" s="285"/>
      <c r="L34" s="285">
        <v>1</v>
      </c>
      <c r="M34" s="285"/>
      <c r="N34" s="285"/>
      <c r="O34" s="285">
        <v>1</v>
      </c>
      <c r="P34" s="285"/>
      <c r="Q34" s="285"/>
    </row>
    <row r="35" spans="2:17" ht="14.5" customHeight="1" x14ac:dyDescent="0.35">
      <c r="B35" s="8" t="s">
        <v>2819</v>
      </c>
      <c r="C35" s="273">
        <f>+(C29*C30)+(C31*C32)+(C33*C34)</f>
        <v>0</v>
      </c>
      <c r="D35" s="273"/>
      <c r="E35" s="273"/>
      <c r="F35" s="273">
        <f t="shared" ref="F35" si="0">+(F29*F30)+(F31*F32)+(F33*F34)</f>
        <v>0</v>
      </c>
      <c r="G35" s="273"/>
      <c r="H35" s="273"/>
      <c r="I35" s="273">
        <f t="shared" ref="I35" si="1">+(I29*I30)+(I31*I32)+(I33*I34)</f>
        <v>0</v>
      </c>
      <c r="J35" s="273"/>
      <c r="K35" s="273"/>
      <c r="L35" s="273">
        <f t="shared" ref="L35" si="2">+(L29*L30)+(L31*L32)+(L33*L34)</f>
        <v>0</v>
      </c>
      <c r="M35" s="273"/>
      <c r="N35" s="273"/>
      <c r="O35" s="273">
        <f t="shared" ref="O35" si="3">+(O29*O30)+(O31*O32)+(O33*O34)</f>
        <v>0</v>
      </c>
      <c r="P35" s="273"/>
      <c r="Q35" s="273"/>
    </row>
    <row r="37" spans="2:17" ht="14.5" customHeight="1" x14ac:dyDescent="0.35">
      <c r="B37" s="3" t="s">
        <v>2820</v>
      </c>
      <c r="C37" s="257">
        <f>+(C11*C12)+(C13*C14)</f>
        <v>0</v>
      </c>
      <c r="D37" s="257"/>
      <c r="E37" s="257"/>
      <c r="F37" s="257">
        <f t="shared" ref="F37" si="4">+(F11*F12)+(F13*F14)</f>
        <v>0</v>
      </c>
      <c r="G37" s="257"/>
      <c r="H37" s="257"/>
      <c r="I37" s="257">
        <f t="shared" ref="I37" si="5">+(I11*I12)+(I13*I14)</f>
        <v>0</v>
      </c>
      <c r="J37" s="257"/>
      <c r="K37" s="257"/>
      <c r="L37" s="257">
        <f t="shared" ref="L37" si="6">+(L11*L12)+(L13*L14)</f>
        <v>0</v>
      </c>
      <c r="M37" s="257"/>
      <c r="N37" s="257"/>
      <c r="O37" s="257">
        <f t="shared" ref="O37" si="7">+(O11*O12)+(O13*O14)</f>
        <v>0</v>
      </c>
      <c r="P37" s="257"/>
      <c r="Q37" s="257"/>
    </row>
    <row r="38" spans="2:17" ht="14.5" customHeight="1" x14ac:dyDescent="0.35">
      <c r="B38" s="3" t="s">
        <v>2821</v>
      </c>
      <c r="C38" s="257">
        <f>+(C16+C17)*C18+(C19*C20)</f>
        <v>0</v>
      </c>
      <c r="D38" s="257"/>
      <c r="E38" s="257"/>
      <c r="F38" s="257">
        <f>+(F16+F17)*F18+(F19*F20)</f>
        <v>0</v>
      </c>
      <c r="G38" s="257"/>
      <c r="H38" s="257"/>
      <c r="I38" s="257">
        <f>+(I16+I17)*I18+(I19*I20)</f>
        <v>0</v>
      </c>
      <c r="J38" s="257"/>
      <c r="K38" s="257"/>
      <c r="L38" s="257">
        <f>+(L16+L17)*L18+(L19*L20)</f>
        <v>0</v>
      </c>
      <c r="M38" s="257"/>
      <c r="N38" s="257"/>
      <c r="O38" s="257">
        <f>+(O16+O17)*O18+(O19*O20)</f>
        <v>0</v>
      </c>
      <c r="P38" s="257"/>
      <c r="Q38" s="257"/>
    </row>
    <row r="39" spans="2:17" ht="14.5" customHeight="1" x14ac:dyDescent="0.35">
      <c r="B39" s="3" t="s">
        <v>2822</v>
      </c>
      <c r="C39" s="257">
        <f>+(C22*C23)+(C25*C26)</f>
        <v>0</v>
      </c>
      <c r="D39" s="257"/>
      <c r="E39" s="257"/>
      <c r="F39" s="257">
        <f>+(F22*F23)+(F25*F26)</f>
        <v>0</v>
      </c>
      <c r="G39" s="257"/>
      <c r="H39" s="257"/>
      <c r="I39" s="257">
        <f>+(I22*I23)+(I25*I26)</f>
        <v>0</v>
      </c>
      <c r="J39" s="257"/>
      <c r="K39" s="257"/>
      <c r="L39" s="257">
        <f>+(L22*L23)+(L25*L26)</f>
        <v>0</v>
      </c>
      <c r="M39" s="257"/>
      <c r="N39" s="257"/>
      <c r="O39" s="257">
        <f>+(O22*O23)+(O25*O26)</f>
        <v>0</v>
      </c>
      <c r="P39" s="257"/>
      <c r="Q39" s="257"/>
    </row>
    <row r="40" spans="2:17" ht="14.5" customHeight="1" x14ac:dyDescent="0.35">
      <c r="B40" s="3" t="s">
        <v>2823</v>
      </c>
      <c r="C40" s="274">
        <f>+wacc!B31</f>
        <v>3.5000000000000003E-2</v>
      </c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6"/>
    </row>
    <row r="41" spans="2:17" ht="14.5" customHeight="1" x14ac:dyDescent="0.35">
      <c r="B41" s="3" t="s">
        <v>2824</v>
      </c>
      <c r="C41" s="277">
        <f>+$C$40*C39</f>
        <v>0</v>
      </c>
      <c r="D41" s="277"/>
      <c r="E41" s="277"/>
      <c r="F41" s="277">
        <f>+$C$40*F39</f>
        <v>0</v>
      </c>
      <c r="G41" s="277"/>
      <c r="H41" s="277"/>
      <c r="I41" s="277">
        <f>+$C$40*I39</f>
        <v>0</v>
      </c>
      <c r="J41" s="277"/>
      <c r="K41" s="277"/>
      <c r="L41" s="277">
        <f>+$C$40*L39</f>
        <v>0</v>
      </c>
      <c r="M41" s="277"/>
      <c r="N41" s="277"/>
      <c r="O41" s="277">
        <f>+$C$40*O39</f>
        <v>0</v>
      </c>
      <c r="P41" s="277"/>
      <c r="Q41" s="277"/>
    </row>
    <row r="42" spans="2:17" ht="14.5" customHeight="1" x14ac:dyDescent="0.35">
      <c r="B42" s="3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</row>
    <row r="43" spans="2:17" ht="14.5" customHeight="1" x14ac:dyDescent="0.35">
      <c r="B43" s="3" t="s">
        <v>2825</v>
      </c>
      <c r="C43" s="257">
        <f>+C37+C38+C41-C35</f>
        <v>0</v>
      </c>
      <c r="D43" s="257"/>
      <c r="E43" s="257"/>
      <c r="F43" s="257">
        <f t="shared" ref="F43" si="8">+F37+F38+F41-F35</f>
        <v>0</v>
      </c>
      <c r="G43" s="257"/>
      <c r="H43" s="257"/>
      <c r="I43" s="257">
        <f t="shared" ref="I43" si="9">+I37+I38+I41-I35</f>
        <v>0</v>
      </c>
      <c r="J43" s="257"/>
      <c r="K43" s="257"/>
      <c r="L43" s="257">
        <f t="shared" ref="L43" si="10">+L37+L38+L41-L35</f>
        <v>0</v>
      </c>
      <c r="M43" s="257"/>
      <c r="N43" s="257"/>
      <c r="O43" s="257">
        <f t="shared" ref="O43" si="11">+O37+O38+O41-O35</f>
        <v>0</v>
      </c>
      <c r="P43" s="257"/>
      <c r="Q43" s="257"/>
    </row>
    <row r="44" spans="2:17" ht="14.5" customHeight="1" x14ac:dyDescent="0.35">
      <c r="B44" s="3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</row>
    <row r="45" spans="2:17" ht="14.5" customHeight="1" x14ac:dyDescent="0.35">
      <c r="B45" s="3" t="s">
        <v>2826</v>
      </c>
      <c r="C45" s="279">
        <v>101.01</v>
      </c>
      <c r="D45" s="279"/>
      <c r="E45" s="279"/>
      <c r="F45" s="279">
        <v>103.31</v>
      </c>
      <c r="G45" s="279"/>
      <c r="H45" s="279"/>
      <c r="I45" s="279">
        <v>105.15</v>
      </c>
      <c r="J45" s="279"/>
      <c r="K45" s="279"/>
      <c r="L45" s="279">
        <v>107.43</v>
      </c>
      <c r="M45" s="279"/>
      <c r="N45" s="279"/>
      <c r="O45" s="279">
        <v>108.96</v>
      </c>
      <c r="P45" s="279"/>
      <c r="Q45" s="279"/>
    </row>
    <row r="46" spans="2:17" ht="14.5" customHeight="1" x14ac:dyDescent="0.35">
      <c r="B46" s="3" t="s">
        <v>2827</v>
      </c>
      <c r="C46" s="289">
        <v>109.34</v>
      </c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1"/>
    </row>
    <row r="47" spans="2:17" ht="14.5" customHeight="1" x14ac:dyDescent="0.35">
      <c r="B47" s="3" t="s">
        <v>2828</v>
      </c>
      <c r="C47" s="265">
        <f>+$C$46/C45</f>
        <v>1.0824670824670823</v>
      </c>
      <c r="D47" s="265"/>
      <c r="E47" s="265"/>
      <c r="F47" s="265">
        <f>+$C$46/F45</f>
        <v>1.0583680185848416</v>
      </c>
      <c r="G47" s="265"/>
      <c r="H47" s="265"/>
      <c r="I47" s="265">
        <f>+$C$46/I45</f>
        <v>1.0398478364241559</v>
      </c>
      <c r="J47" s="265"/>
      <c r="K47" s="265"/>
      <c r="L47" s="265">
        <f>+$C$46/L45</f>
        <v>1.0177790188960252</v>
      </c>
      <c r="M47" s="265"/>
      <c r="N47" s="265"/>
      <c r="O47" s="265">
        <f>+$C$46/O45</f>
        <v>1.0034875183553598</v>
      </c>
      <c r="P47" s="265"/>
      <c r="Q47" s="265"/>
    </row>
    <row r="48" spans="2:17" ht="14.5" customHeight="1" x14ac:dyDescent="0.35">
      <c r="B48" s="3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</row>
    <row r="49" spans="1:17" ht="14.5" customHeight="1" x14ac:dyDescent="0.35">
      <c r="A49" s="31" t="s">
        <v>2654</v>
      </c>
      <c r="B49" s="3" t="s">
        <v>2829</v>
      </c>
      <c r="C49" s="257">
        <f>+C47*C43</f>
        <v>0</v>
      </c>
      <c r="D49" s="257"/>
      <c r="E49" s="257"/>
      <c r="F49" s="258">
        <f>+F47*F43</f>
        <v>0</v>
      </c>
      <c r="G49" s="259"/>
      <c r="H49" s="260"/>
      <c r="I49" s="258">
        <f>+I47*I43</f>
        <v>0</v>
      </c>
      <c r="J49" s="259"/>
      <c r="K49" s="260"/>
      <c r="L49" s="258">
        <f>+L47*L43</f>
        <v>0</v>
      </c>
      <c r="M49" s="259"/>
      <c r="N49" s="260"/>
      <c r="O49" s="258">
        <f>+O47*O43</f>
        <v>0</v>
      </c>
      <c r="P49" s="259"/>
      <c r="Q49" s="260"/>
    </row>
    <row r="51" spans="1:17" ht="14.5" customHeight="1" x14ac:dyDescent="0.35">
      <c r="B51" s="4" t="s">
        <v>2655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4.5" customHeight="1" x14ac:dyDescent="0.35">
      <c r="B52" s="1"/>
      <c r="C52" s="280" t="s">
        <v>2801</v>
      </c>
      <c r="D52" s="281"/>
      <c r="E52" s="282"/>
      <c r="F52" s="280" t="s">
        <v>2802</v>
      </c>
      <c r="G52" s="281"/>
      <c r="H52" s="282"/>
      <c r="I52" s="280" t="s">
        <v>2803</v>
      </c>
      <c r="J52" s="281"/>
      <c r="K52" s="282"/>
      <c r="L52" s="280" t="s">
        <v>2804</v>
      </c>
      <c r="M52" s="281"/>
      <c r="N52" s="282"/>
      <c r="O52" s="280" t="s">
        <v>2805</v>
      </c>
      <c r="P52" s="281"/>
      <c r="Q52" s="282"/>
    </row>
    <row r="53" spans="1:17" ht="14.5" customHeight="1" x14ac:dyDescent="0.35">
      <c r="B53" s="7" t="s">
        <v>2806</v>
      </c>
      <c r="C53" s="283">
        <v>2015</v>
      </c>
      <c r="D53" s="283"/>
      <c r="E53" s="283"/>
      <c r="F53" s="283">
        <v>2016</v>
      </c>
      <c r="G53" s="283"/>
      <c r="H53" s="283"/>
      <c r="I53" s="283">
        <v>2017</v>
      </c>
      <c r="J53" s="283"/>
      <c r="K53" s="283"/>
      <c r="L53" s="284">
        <v>2018</v>
      </c>
      <c r="M53" s="284"/>
      <c r="N53" s="284"/>
      <c r="O53" s="284">
        <v>2019</v>
      </c>
      <c r="P53" s="284"/>
      <c r="Q53" s="284"/>
    </row>
    <row r="54" spans="1:17" ht="14.5" customHeight="1" x14ac:dyDescent="0.35">
      <c r="B54" s="8" t="s">
        <v>2807</v>
      </c>
      <c r="C54" s="266">
        <v>0</v>
      </c>
      <c r="D54" s="266"/>
      <c r="E54" s="266"/>
      <c r="F54" s="266">
        <v>0</v>
      </c>
      <c r="G54" s="266"/>
      <c r="H54" s="266"/>
      <c r="I54" s="266">
        <v>0</v>
      </c>
      <c r="J54" s="266"/>
      <c r="K54" s="266"/>
      <c r="L54" s="266">
        <v>0</v>
      </c>
      <c r="M54" s="266"/>
      <c r="N54" s="266"/>
      <c r="O54" s="266">
        <v>0</v>
      </c>
      <c r="P54" s="266"/>
      <c r="Q54" s="266"/>
    </row>
    <row r="55" spans="1:17" ht="14.5" customHeight="1" x14ac:dyDescent="0.35">
      <c r="B55" s="9" t="s">
        <v>2808</v>
      </c>
      <c r="C55" s="268">
        <v>1</v>
      </c>
      <c r="D55" s="268"/>
      <c r="E55" s="268"/>
      <c r="F55" s="268">
        <v>1</v>
      </c>
      <c r="G55" s="268"/>
      <c r="H55" s="268"/>
      <c r="I55" s="262">
        <v>1</v>
      </c>
      <c r="J55" s="262"/>
      <c r="K55" s="262"/>
      <c r="L55" s="262">
        <v>1</v>
      </c>
      <c r="M55" s="262"/>
      <c r="N55" s="262"/>
      <c r="O55" s="262">
        <v>1</v>
      </c>
      <c r="P55" s="262"/>
      <c r="Q55" s="262"/>
    </row>
    <row r="56" spans="1:17" ht="14.5" customHeight="1" x14ac:dyDescent="0.35">
      <c r="B56" s="3" t="s">
        <v>2809</v>
      </c>
      <c r="C56" s="263">
        <v>0</v>
      </c>
      <c r="D56" s="263"/>
      <c r="E56" s="263"/>
      <c r="F56" s="263">
        <v>0</v>
      </c>
      <c r="G56" s="263"/>
      <c r="H56" s="263"/>
      <c r="I56" s="263">
        <v>0</v>
      </c>
      <c r="J56" s="263"/>
      <c r="K56" s="263"/>
      <c r="L56" s="263">
        <v>0</v>
      </c>
      <c r="M56" s="263"/>
      <c r="N56" s="263"/>
      <c r="O56" s="263">
        <v>0</v>
      </c>
      <c r="P56" s="263"/>
      <c r="Q56" s="263"/>
    </row>
    <row r="57" spans="1:17" ht="14.5" customHeight="1" x14ac:dyDescent="0.35">
      <c r="B57" s="9" t="s">
        <v>2808</v>
      </c>
      <c r="C57" s="261">
        <v>1</v>
      </c>
      <c r="D57" s="261"/>
      <c r="E57" s="261"/>
      <c r="F57" s="261">
        <v>1</v>
      </c>
      <c r="G57" s="261"/>
      <c r="H57" s="261"/>
      <c r="I57" s="262">
        <v>1</v>
      </c>
      <c r="J57" s="262"/>
      <c r="K57" s="262"/>
      <c r="L57" s="262">
        <v>1</v>
      </c>
      <c r="M57" s="262"/>
      <c r="N57" s="262"/>
      <c r="O57" s="262">
        <v>1</v>
      </c>
      <c r="P57" s="262"/>
      <c r="Q57" s="262"/>
    </row>
    <row r="58" spans="1:17" ht="14.5" customHeight="1" x14ac:dyDescent="0.35">
      <c r="B58" s="164"/>
      <c r="C58" s="261"/>
      <c r="D58" s="261"/>
      <c r="E58" s="261"/>
      <c r="F58" s="261"/>
      <c r="G58" s="261"/>
      <c r="H58" s="261"/>
      <c r="I58" s="262"/>
      <c r="J58" s="262"/>
      <c r="K58" s="262"/>
      <c r="L58" s="262"/>
      <c r="M58" s="262"/>
      <c r="N58" s="262"/>
      <c r="O58" s="262"/>
      <c r="P58" s="262"/>
      <c r="Q58" s="262"/>
    </row>
    <row r="59" spans="1:17" ht="14.5" customHeight="1" x14ac:dyDescent="0.35">
      <c r="B59" s="3" t="s">
        <v>2810</v>
      </c>
      <c r="C59" s="263">
        <v>0</v>
      </c>
      <c r="D59" s="263"/>
      <c r="E59" s="263"/>
      <c r="F59" s="263">
        <v>0</v>
      </c>
      <c r="G59" s="263"/>
      <c r="H59" s="263"/>
      <c r="I59" s="263">
        <v>0</v>
      </c>
      <c r="J59" s="263"/>
      <c r="K59" s="263"/>
      <c r="L59" s="263">
        <v>0</v>
      </c>
      <c r="M59" s="263"/>
      <c r="N59" s="263"/>
      <c r="O59" s="263">
        <v>0</v>
      </c>
      <c r="P59" s="263"/>
      <c r="Q59" s="263"/>
    </row>
    <row r="60" spans="1:17" ht="14.5" customHeight="1" x14ac:dyDescent="0.35">
      <c r="B60" s="3" t="s">
        <v>2811</v>
      </c>
      <c r="C60" s="263">
        <v>0</v>
      </c>
      <c r="D60" s="263"/>
      <c r="E60" s="263"/>
      <c r="F60" s="263">
        <v>0</v>
      </c>
      <c r="G60" s="263"/>
      <c r="H60" s="263"/>
      <c r="I60" s="263">
        <v>0</v>
      </c>
      <c r="J60" s="263"/>
      <c r="K60" s="263"/>
      <c r="L60" s="263">
        <v>0</v>
      </c>
      <c r="M60" s="263"/>
      <c r="N60" s="263"/>
      <c r="O60" s="263">
        <v>0</v>
      </c>
      <c r="P60" s="263"/>
      <c r="Q60" s="263"/>
    </row>
    <row r="61" spans="1:17" ht="14.5" customHeight="1" x14ac:dyDescent="0.35">
      <c r="B61" s="9" t="s">
        <v>2808</v>
      </c>
      <c r="C61" s="261">
        <v>1</v>
      </c>
      <c r="D61" s="261"/>
      <c r="E61" s="261"/>
      <c r="F61" s="261">
        <v>1</v>
      </c>
      <c r="G61" s="261"/>
      <c r="H61" s="261"/>
      <c r="I61" s="262">
        <v>1</v>
      </c>
      <c r="J61" s="262"/>
      <c r="K61" s="262"/>
      <c r="L61" s="262">
        <v>1</v>
      </c>
      <c r="M61" s="262"/>
      <c r="N61" s="262"/>
      <c r="O61" s="262">
        <v>1</v>
      </c>
      <c r="P61" s="262"/>
      <c r="Q61" s="262"/>
    </row>
    <row r="62" spans="1:17" ht="14.5" customHeight="1" x14ac:dyDescent="0.35">
      <c r="B62" s="3" t="s">
        <v>2812</v>
      </c>
      <c r="C62" s="263">
        <v>0</v>
      </c>
      <c r="D62" s="263"/>
      <c r="E62" s="263"/>
      <c r="F62" s="263">
        <v>0</v>
      </c>
      <c r="G62" s="263"/>
      <c r="H62" s="263"/>
      <c r="I62" s="263">
        <v>0</v>
      </c>
      <c r="J62" s="263"/>
      <c r="K62" s="263"/>
      <c r="L62" s="263">
        <v>0</v>
      </c>
      <c r="M62" s="263"/>
      <c r="N62" s="263"/>
      <c r="O62" s="263">
        <v>0</v>
      </c>
      <c r="P62" s="263"/>
      <c r="Q62" s="263"/>
    </row>
    <row r="63" spans="1:17" ht="14.5" customHeight="1" x14ac:dyDescent="0.35">
      <c r="B63" s="9" t="s">
        <v>2808</v>
      </c>
      <c r="C63" s="261">
        <v>1</v>
      </c>
      <c r="D63" s="261"/>
      <c r="E63" s="261"/>
      <c r="F63" s="261">
        <v>1</v>
      </c>
      <c r="G63" s="261"/>
      <c r="H63" s="261"/>
      <c r="I63" s="262">
        <v>1</v>
      </c>
      <c r="J63" s="262"/>
      <c r="K63" s="262"/>
      <c r="L63" s="262">
        <v>1</v>
      </c>
      <c r="M63" s="262"/>
      <c r="N63" s="262"/>
      <c r="O63" s="262">
        <v>1</v>
      </c>
      <c r="P63" s="262"/>
      <c r="Q63" s="262"/>
    </row>
    <row r="64" spans="1:17" ht="14.5" customHeight="1" x14ac:dyDescent="0.35">
      <c r="B64" s="165"/>
      <c r="C64" s="264"/>
      <c r="D64" s="264"/>
      <c r="E64" s="264"/>
      <c r="F64" s="271"/>
      <c r="G64" s="271"/>
      <c r="H64" s="271"/>
      <c r="I64" s="264"/>
      <c r="J64" s="264"/>
      <c r="K64" s="264"/>
      <c r="L64" s="264"/>
      <c r="M64" s="264"/>
      <c r="N64" s="264"/>
      <c r="O64" s="264"/>
      <c r="P64" s="264"/>
      <c r="Q64" s="264"/>
    </row>
    <row r="65" spans="2:17" ht="14.5" customHeight="1" x14ac:dyDescent="0.35">
      <c r="B65" s="3" t="s">
        <v>2813</v>
      </c>
      <c r="C65" s="266">
        <v>0</v>
      </c>
      <c r="D65" s="266"/>
      <c r="E65" s="266"/>
      <c r="F65" s="266">
        <v>0</v>
      </c>
      <c r="G65" s="266"/>
      <c r="H65" s="266"/>
      <c r="I65" s="266">
        <v>0</v>
      </c>
      <c r="J65" s="266"/>
      <c r="K65" s="266"/>
      <c r="L65" s="266">
        <v>0</v>
      </c>
      <c r="M65" s="266"/>
      <c r="N65" s="266"/>
      <c r="O65" s="266">
        <v>0</v>
      </c>
      <c r="P65" s="266"/>
      <c r="Q65" s="266"/>
    </row>
    <row r="66" spans="2:17" ht="14.5" customHeight="1" x14ac:dyDescent="0.35">
      <c r="B66" s="9" t="s">
        <v>2808</v>
      </c>
      <c r="C66" s="267">
        <v>1</v>
      </c>
      <c r="D66" s="267"/>
      <c r="E66" s="267"/>
      <c r="F66" s="267">
        <v>1</v>
      </c>
      <c r="G66" s="267"/>
      <c r="H66" s="267"/>
      <c r="I66" s="262">
        <v>1</v>
      </c>
      <c r="J66" s="262"/>
      <c r="K66" s="262"/>
      <c r="L66" s="262">
        <v>1</v>
      </c>
      <c r="M66" s="262"/>
      <c r="N66" s="262"/>
      <c r="O66" s="262">
        <v>1</v>
      </c>
      <c r="P66" s="262"/>
      <c r="Q66" s="262"/>
    </row>
    <row r="67" spans="2:17" ht="14.5" customHeight="1" x14ac:dyDescent="0.35">
      <c r="B67" s="10"/>
      <c r="C67" s="267"/>
      <c r="D67" s="267"/>
      <c r="E67" s="267"/>
      <c r="F67" s="269"/>
      <c r="G67" s="270"/>
      <c r="H67" s="270"/>
      <c r="I67" s="269"/>
      <c r="J67" s="270"/>
      <c r="K67" s="270"/>
      <c r="L67" s="269"/>
      <c r="M67" s="270"/>
      <c r="N67" s="270"/>
      <c r="O67" s="269"/>
      <c r="P67" s="270"/>
      <c r="Q67" s="270"/>
    </row>
    <row r="68" spans="2:17" ht="14.5" customHeight="1" x14ac:dyDescent="0.35">
      <c r="B68" s="166" t="s">
        <v>2814</v>
      </c>
      <c r="C68" s="266">
        <v>0</v>
      </c>
      <c r="D68" s="266"/>
      <c r="E68" s="266"/>
      <c r="F68" s="266">
        <v>0</v>
      </c>
      <c r="G68" s="266"/>
      <c r="H68" s="266"/>
      <c r="I68" s="266">
        <v>0</v>
      </c>
      <c r="J68" s="266"/>
      <c r="K68" s="266"/>
      <c r="L68" s="266">
        <v>0</v>
      </c>
      <c r="M68" s="266"/>
      <c r="N68" s="266"/>
      <c r="O68" s="266">
        <v>0</v>
      </c>
      <c r="P68" s="266"/>
      <c r="Q68" s="266"/>
    </row>
    <row r="69" spans="2:17" ht="14.5" customHeight="1" x14ac:dyDescent="0.35">
      <c r="B69" s="167" t="s">
        <v>2808</v>
      </c>
      <c r="C69" s="267">
        <v>1</v>
      </c>
      <c r="D69" s="267"/>
      <c r="E69" s="267"/>
      <c r="F69" s="267">
        <v>1</v>
      </c>
      <c r="G69" s="267"/>
      <c r="H69" s="267"/>
      <c r="I69" s="262">
        <v>1</v>
      </c>
      <c r="J69" s="262"/>
      <c r="K69" s="262"/>
      <c r="L69" s="262">
        <v>1</v>
      </c>
      <c r="M69" s="262"/>
      <c r="N69" s="262"/>
      <c r="O69" s="262">
        <v>1</v>
      </c>
      <c r="P69" s="262"/>
      <c r="Q69" s="262"/>
    </row>
    <row r="70" spans="2:17" ht="14.5" customHeight="1" x14ac:dyDescent="0.35">
      <c r="B70" s="168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</row>
    <row r="71" spans="2:17" ht="14.5" customHeight="1" x14ac:dyDescent="0.35">
      <c r="B71" s="169" t="s">
        <v>2815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</row>
    <row r="72" spans="2:17" ht="14.5" customHeight="1" x14ac:dyDescent="0.35">
      <c r="B72" s="9" t="s">
        <v>2816</v>
      </c>
      <c r="C72" s="263">
        <v>0</v>
      </c>
      <c r="D72" s="263"/>
      <c r="E72" s="263"/>
      <c r="F72" s="263">
        <v>0</v>
      </c>
      <c r="G72" s="263"/>
      <c r="H72" s="263"/>
      <c r="I72" s="263">
        <v>0</v>
      </c>
      <c r="J72" s="263"/>
      <c r="K72" s="263"/>
      <c r="L72" s="263">
        <v>0</v>
      </c>
      <c r="M72" s="263"/>
      <c r="N72" s="263"/>
      <c r="O72" s="263">
        <v>0</v>
      </c>
      <c r="P72" s="263"/>
      <c r="Q72" s="263"/>
    </row>
    <row r="73" spans="2:17" ht="14.5" customHeight="1" x14ac:dyDescent="0.35">
      <c r="B73" s="9"/>
      <c r="C73" s="268">
        <v>1</v>
      </c>
      <c r="D73" s="268"/>
      <c r="E73" s="268"/>
      <c r="F73" s="268">
        <v>1</v>
      </c>
      <c r="G73" s="268"/>
      <c r="H73" s="268"/>
      <c r="I73" s="262">
        <v>1</v>
      </c>
      <c r="J73" s="262"/>
      <c r="K73" s="262"/>
      <c r="L73" s="262">
        <v>1</v>
      </c>
      <c r="M73" s="262"/>
      <c r="N73" s="262"/>
      <c r="O73" s="262">
        <v>1</v>
      </c>
      <c r="P73" s="262"/>
      <c r="Q73" s="262"/>
    </row>
    <row r="74" spans="2:17" ht="14.5" customHeight="1" x14ac:dyDescent="0.35">
      <c r="B74" s="9" t="s">
        <v>2817</v>
      </c>
      <c r="C74" s="263">
        <v>0</v>
      </c>
      <c r="D74" s="263"/>
      <c r="E74" s="263"/>
      <c r="F74" s="263">
        <v>0</v>
      </c>
      <c r="G74" s="263"/>
      <c r="H74" s="263"/>
      <c r="I74" s="263">
        <v>0</v>
      </c>
      <c r="J74" s="263"/>
      <c r="K74" s="263"/>
      <c r="L74" s="263">
        <v>0</v>
      </c>
      <c r="M74" s="263"/>
      <c r="N74" s="263"/>
      <c r="O74" s="263">
        <v>0</v>
      </c>
      <c r="P74" s="263"/>
      <c r="Q74" s="263"/>
    </row>
    <row r="75" spans="2:17" ht="14.5" customHeight="1" x14ac:dyDescent="0.35">
      <c r="B75" s="9"/>
      <c r="C75" s="261">
        <v>1</v>
      </c>
      <c r="D75" s="261"/>
      <c r="E75" s="261"/>
      <c r="F75" s="261">
        <v>1</v>
      </c>
      <c r="G75" s="261"/>
      <c r="H75" s="261"/>
      <c r="I75" s="262">
        <v>1</v>
      </c>
      <c r="J75" s="262"/>
      <c r="K75" s="262"/>
      <c r="L75" s="262">
        <v>1</v>
      </c>
      <c r="M75" s="262"/>
      <c r="N75" s="262"/>
      <c r="O75" s="262">
        <v>1</v>
      </c>
      <c r="P75" s="262"/>
      <c r="Q75" s="262"/>
    </row>
    <row r="76" spans="2:17" ht="14.5" customHeight="1" x14ac:dyDescent="0.35">
      <c r="B76" s="9" t="s">
        <v>2818</v>
      </c>
      <c r="C76" s="263">
        <v>0</v>
      </c>
      <c r="D76" s="263"/>
      <c r="E76" s="263"/>
      <c r="F76" s="263">
        <v>0</v>
      </c>
      <c r="G76" s="263"/>
      <c r="H76" s="263"/>
      <c r="I76" s="263">
        <v>0</v>
      </c>
      <c r="J76" s="263"/>
      <c r="K76" s="263"/>
      <c r="L76" s="263">
        <v>0</v>
      </c>
      <c r="M76" s="263"/>
      <c r="N76" s="263"/>
      <c r="O76" s="263">
        <v>0</v>
      </c>
      <c r="P76" s="263"/>
      <c r="Q76" s="263"/>
    </row>
    <row r="77" spans="2:17" ht="14.5" customHeight="1" x14ac:dyDescent="0.35">
      <c r="B77" s="9"/>
      <c r="C77" s="268">
        <v>1</v>
      </c>
      <c r="D77" s="268"/>
      <c r="E77" s="268"/>
      <c r="F77" s="268">
        <v>1</v>
      </c>
      <c r="G77" s="268"/>
      <c r="H77" s="268"/>
      <c r="I77" s="262">
        <v>1</v>
      </c>
      <c r="J77" s="262"/>
      <c r="K77" s="262"/>
      <c r="L77" s="262">
        <v>1</v>
      </c>
      <c r="M77" s="262"/>
      <c r="N77" s="262"/>
      <c r="O77" s="262">
        <v>1</v>
      </c>
      <c r="P77" s="262"/>
      <c r="Q77" s="262"/>
    </row>
    <row r="78" spans="2:17" ht="14.5" customHeight="1" x14ac:dyDescent="0.35">
      <c r="B78" s="8" t="s">
        <v>2819</v>
      </c>
      <c r="C78" s="273">
        <f>+(C72*C73)+(C74*C75)+(C76*C77)</f>
        <v>0</v>
      </c>
      <c r="D78" s="273"/>
      <c r="E78" s="273"/>
      <c r="F78" s="273">
        <f t="shared" ref="F78" si="12">+(F72*F73)+(F74*F75)+(F76*F77)</f>
        <v>0</v>
      </c>
      <c r="G78" s="273"/>
      <c r="H78" s="273"/>
      <c r="I78" s="273">
        <f t="shared" ref="I78" si="13">+(I72*I73)+(I74*I75)+(I76*I77)</f>
        <v>0</v>
      </c>
      <c r="J78" s="273"/>
      <c r="K78" s="273"/>
      <c r="L78" s="273">
        <f t="shared" ref="L78" si="14">+(L72*L73)+(L74*L75)+(L76*L77)</f>
        <v>0</v>
      </c>
      <c r="M78" s="273"/>
      <c r="N78" s="273"/>
      <c r="O78" s="273">
        <f t="shared" ref="O78" si="15">+(O72*O73)+(O74*O75)+(O76*O77)</f>
        <v>0</v>
      </c>
      <c r="P78" s="273"/>
      <c r="Q78" s="273"/>
    </row>
    <row r="80" spans="2:17" ht="14.5" customHeight="1" x14ac:dyDescent="0.35">
      <c r="B80" s="3" t="s">
        <v>2820</v>
      </c>
      <c r="C80" s="257">
        <f>+(C54*C55)+(C56*C57)</f>
        <v>0</v>
      </c>
      <c r="D80" s="257"/>
      <c r="E80" s="257"/>
      <c r="F80" s="257">
        <f t="shared" ref="F80" si="16">+(F54*F55)+(F56*F57)</f>
        <v>0</v>
      </c>
      <c r="G80" s="257"/>
      <c r="H80" s="257"/>
      <c r="I80" s="257">
        <f t="shared" ref="I80" si="17">+(I54*I55)+(I56*I57)</f>
        <v>0</v>
      </c>
      <c r="J80" s="257"/>
      <c r="K80" s="257"/>
      <c r="L80" s="257">
        <f t="shared" ref="L80" si="18">+(L54*L55)+(L56*L57)</f>
        <v>0</v>
      </c>
      <c r="M80" s="257"/>
      <c r="N80" s="257"/>
      <c r="O80" s="257">
        <f t="shared" ref="O80" si="19">+(O54*O55)+(O56*O57)</f>
        <v>0</v>
      </c>
      <c r="P80" s="257"/>
      <c r="Q80" s="257"/>
    </row>
    <row r="81" spans="1:17" ht="14.5" customHeight="1" x14ac:dyDescent="0.35">
      <c r="B81" s="3" t="s">
        <v>2821</v>
      </c>
      <c r="C81" s="257">
        <f>+(C59+C60)*C61+(C62*C63)</f>
        <v>0</v>
      </c>
      <c r="D81" s="257"/>
      <c r="E81" s="257"/>
      <c r="F81" s="257">
        <f>+(F59+F60)*F61+(F62*F63)</f>
        <v>0</v>
      </c>
      <c r="G81" s="257"/>
      <c r="H81" s="257"/>
      <c r="I81" s="257">
        <f>+(I59+I60)*I61+(I62*I63)</f>
        <v>0</v>
      </c>
      <c r="J81" s="257"/>
      <c r="K81" s="257"/>
      <c r="L81" s="257">
        <f>+(L59+L60)*L61+(L62*L63)</f>
        <v>0</v>
      </c>
      <c r="M81" s="257"/>
      <c r="N81" s="257"/>
      <c r="O81" s="257">
        <f>+(O59+O60)*O61+(O62*O63)</f>
        <v>0</v>
      </c>
      <c r="P81" s="257"/>
      <c r="Q81" s="257"/>
    </row>
    <row r="82" spans="1:17" ht="14.5" customHeight="1" x14ac:dyDescent="0.35">
      <c r="B82" s="3" t="s">
        <v>2822</v>
      </c>
      <c r="C82" s="257">
        <f>+(C65*C66)+(C68*C69)</f>
        <v>0</v>
      </c>
      <c r="D82" s="257"/>
      <c r="E82" s="257"/>
      <c r="F82" s="257">
        <f>+(F65*F66)+(F68*F69)</f>
        <v>0</v>
      </c>
      <c r="G82" s="257"/>
      <c r="H82" s="257"/>
      <c r="I82" s="257">
        <f>+(I65*I66)+(I68*I69)</f>
        <v>0</v>
      </c>
      <c r="J82" s="257"/>
      <c r="K82" s="257"/>
      <c r="L82" s="257">
        <f>+(L65*L66)+(L68*L69)</f>
        <v>0</v>
      </c>
      <c r="M82" s="257"/>
      <c r="N82" s="257"/>
      <c r="O82" s="257">
        <f>+(O65*O66)+(O68*O69)</f>
        <v>0</v>
      </c>
      <c r="P82" s="257"/>
      <c r="Q82" s="257"/>
    </row>
    <row r="83" spans="1:17" ht="14.5" customHeight="1" x14ac:dyDescent="0.35">
      <c r="B83" s="3" t="s">
        <v>2823</v>
      </c>
      <c r="C83" s="274">
        <f>+C$40</f>
        <v>3.5000000000000003E-2</v>
      </c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6"/>
    </row>
    <row r="84" spans="1:17" ht="14.5" customHeight="1" x14ac:dyDescent="0.35">
      <c r="B84" s="3" t="s">
        <v>2824</v>
      </c>
      <c r="C84" s="277">
        <f>+$C$40*C82</f>
        <v>0</v>
      </c>
      <c r="D84" s="277"/>
      <c r="E84" s="277"/>
      <c r="F84" s="277">
        <f>+$C$40*F82</f>
        <v>0</v>
      </c>
      <c r="G84" s="277"/>
      <c r="H84" s="277"/>
      <c r="I84" s="277">
        <f>+$C$40*I82</f>
        <v>0</v>
      </c>
      <c r="J84" s="277"/>
      <c r="K84" s="277"/>
      <c r="L84" s="277">
        <f>+$C$40*L82</f>
        <v>0</v>
      </c>
      <c r="M84" s="277"/>
      <c r="N84" s="277"/>
      <c r="O84" s="277">
        <f>+$C$40*O82</f>
        <v>0</v>
      </c>
      <c r="P84" s="277"/>
      <c r="Q84" s="277"/>
    </row>
    <row r="85" spans="1:17" ht="14.5" customHeight="1" x14ac:dyDescent="0.35">
      <c r="B85" s="3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</row>
    <row r="86" spans="1:17" ht="14.5" customHeight="1" x14ac:dyDescent="0.35">
      <c r="B86" s="3" t="s">
        <v>2825</v>
      </c>
      <c r="C86" s="257">
        <f>+C80+C81+C84-C78</f>
        <v>0</v>
      </c>
      <c r="D86" s="257"/>
      <c r="E86" s="257"/>
      <c r="F86" s="257">
        <f t="shared" ref="F86" si="20">+F80+F81+F84-F78</f>
        <v>0</v>
      </c>
      <c r="G86" s="257"/>
      <c r="H86" s="257"/>
      <c r="I86" s="257">
        <f t="shared" ref="I86" si="21">+I80+I81+I84-I78</f>
        <v>0</v>
      </c>
      <c r="J86" s="257"/>
      <c r="K86" s="257"/>
      <c r="L86" s="257">
        <f t="shared" ref="L86" si="22">+L80+L81+L84-L78</f>
        <v>0</v>
      </c>
      <c r="M86" s="257"/>
      <c r="N86" s="257"/>
      <c r="O86" s="257">
        <f t="shared" ref="O86" si="23">+O80+O81+O84-O78</f>
        <v>0</v>
      </c>
      <c r="P86" s="257"/>
      <c r="Q86" s="257"/>
    </row>
    <row r="87" spans="1:17" ht="14.5" customHeight="1" x14ac:dyDescent="0.35">
      <c r="B87" s="3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</row>
    <row r="88" spans="1:17" ht="14.5" customHeight="1" x14ac:dyDescent="0.35">
      <c r="B88" s="3" t="s">
        <v>2826</v>
      </c>
      <c r="C88" s="279">
        <v>101.01</v>
      </c>
      <c r="D88" s="279"/>
      <c r="E88" s="279"/>
      <c r="F88" s="279">
        <v>103.31</v>
      </c>
      <c r="G88" s="279"/>
      <c r="H88" s="279"/>
      <c r="I88" s="279">
        <v>105.15</v>
      </c>
      <c r="J88" s="279"/>
      <c r="K88" s="279"/>
      <c r="L88" s="279">
        <v>107.43</v>
      </c>
      <c r="M88" s="279"/>
      <c r="N88" s="279"/>
      <c r="O88" s="279">
        <v>108.96</v>
      </c>
      <c r="P88" s="279"/>
      <c r="Q88" s="279"/>
    </row>
    <row r="89" spans="1:17" ht="14.5" customHeight="1" x14ac:dyDescent="0.35">
      <c r="B89" s="3" t="s">
        <v>2827</v>
      </c>
      <c r="C89" s="254">
        <f>+C$46</f>
        <v>109.34</v>
      </c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6"/>
    </row>
    <row r="90" spans="1:17" ht="14.5" customHeight="1" x14ac:dyDescent="0.35">
      <c r="B90" s="3" t="s">
        <v>2828</v>
      </c>
      <c r="C90" s="265">
        <f>+$C$46/C88</f>
        <v>1.0824670824670823</v>
      </c>
      <c r="D90" s="265"/>
      <c r="E90" s="265"/>
      <c r="F90" s="265">
        <f>+$C$46/F88</f>
        <v>1.0583680185848416</v>
      </c>
      <c r="G90" s="265"/>
      <c r="H90" s="265"/>
      <c r="I90" s="265">
        <f>+$C$46/I88</f>
        <v>1.0398478364241559</v>
      </c>
      <c r="J90" s="265"/>
      <c r="K90" s="265"/>
      <c r="L90" s="265">
        <f>+$C$46/L88</f>
        <v>1.0177790188960252</v>
      </c>
      <c r="M90" s="265"/>
      <c r="N90" s="265"/>
      <c r="O90" s="265">
        <f>+$C$46/O88</f>
        <v>1.0034875183553598</v>
      </c>
      <c r="P90" s="265"/>
      <c r="Q90" s="265"/>
    </row>
    <row r="91" spans="1:17" ht="14.5" customHeight="1" x14ac:dyDescent="0.35">
      <c r="B91" s="3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</row>
    <row r="92" spans="1:17" ht="14.5" customHeight="1" x14ac:dyDescent="0.35">
      <c r="A92" s="31" t="s">
        <v>2655</v>
      </c>
      <c r="B92" s="3" t="s">
        <v>2829</v>
      </c>
      <c r="C92" s="257">
        <f>+C90*C86</f>
        <v>0</v>
      </c>
      <c r="D92" s="257"/>
      <c r="E92" s="257"/>
      <c r="F92" s="258">
        <f>+F90*F86</f>
        <v>0</v>
      </c>
      <c r="G92" s="259"/>
      <c r="H92" s="260"/>
      <c r="I92" s="258">
        <f>+I90*I86</f>
        <v>0</v>
      </c>
      <c r="J92" s="259"/>
      <c r="K92" s="260"/>
      <c r="L92" s="258">
        <f>+L90*L86</f>
        <v>0</v>
      </c>
      <c r="M92" s="259"/>
      <c r="N92" s="260"/>
      <c r="O92" s="258">
        <f>+O90*O86</f>
        <v>0</v>
      </c>
      <c r="P92" s="259"/>
      <c r="Q92" s="260"/>
    </row>
    <row r="94" spans="1:17" ht="14.5" customHeight="1" x14ac:dyDescent="0.35">
      <c r="B94" s="4" t="s">
        <v>2656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4.5" customHeight="1" x14ac:dyDescent="0.35">
      <c r="B95" s="1"/>
      <c r="C95" s="280" t="s">
        <v>2801</v>
      </c>
      <c r="D95" s="281"/>
      <c r="E95" s="282"/>
      <c r="F95" s="280" t="s">
        <v>2802</v>
      </c>
      <c r="G95" s="281"/>
      <c r="H95" s="282"/>
      <c r="I95" s="280" t="s">
        <v>2803</v>
      </c>
      <c r="J95" s="281"/>
      <c r="K95" s="282"/>
      <c r="L95" s="280" t="s">
        <v>2804</v>
      </c>
      <c r="M95" s="281"/>
      <c r="N95" s="282"/>
      <c r="O95" s="280" t="s">
        <v>2805</v>
      </c>
      <c r="P95" s="281"/>
      <c r="Q95" s="282"/>
    </row>
    <row r="96" spans="1:17" ht="14.5" customHeight="1" x14ac:dyDescent="0.35">
      <c r="B96" s="7" t="s">
        <v>2806</v>
      </c>
      <c r="C96" s="283">
        <v>2015</v>
      </c>
      <c r="D96" s="283"/>
      <c r="E96" s="283"/>
      <c r="F96" s="283">
        <v>2016</v>
      </c>
      <c r="G96" s="283"/>
      <c r="H96" s="283"/>
      <c r="I96" s="283">
        <v>2017</v>
      </c>
      <c r="J96" s="283"/>
      <c r="K96" s="283"/>
      <c r="L96" s="284">
        <v>2018</v>
      </c>
      <c r="M96" s="284"/>
      <c r="N96" s="284"/>
      <c r="O96" s="284">
        <v>2019</v>
      </c>
      <c r="P96" s="284"/>
      <c r="Q96" s="284"/>
    </row>
    <row r="97" spans="2:17" ht="14.5" customHeight="1" x14ac:dyDescent="0.35">
      <c r="B97" s="8" t="s">
        <v>2807</v>
      </c>
      <c r="C97" s="266">
        <v>0</v>
      </c>
      <c r="D97" s="266"/>
      <c r="E97" s="266"/>
      <c r="F97" s="266">
        <v>0</v>
      </c>
      <c r="G97" s="266"/>
      <c r="H97" s="266"/>
      <c r="I97" s="266">
        <v>0</v>
      </c>
      <c r="J97" s="266"/>
      <c r="K97" s="266"/>
      <c r="L97" s="266">
        <v>0</v>
      </c>
      <c r="M97" s="266"/>
      <c r="N97" s="266"/>
      <c r="O97" s="266">
        <v>0</v>
      </c>
      <c r="P97" s="266"/>
      <c r="Q97" s="266"/>
    </row>
    <row r="98" spans="2:17" ht="14.5" customHeight="1" x14ac:dyDescent="0.35">
      <c r="B98" s="9" t="s">
        <v>2808</v>
      </c>
      <c r="C98" s="268">
        <v>1</v>
      </c>
      <c r="D98" s="268"/>
      <c r="E98" s="268"/>
      <c r="F98" s="268">
        <v>1</v>
      </c>
      <c r="G98" s="268"/>
      <c r="H98" s="268"/>
      <c r="I98" s="262">
        <v>1</v>
      </c>
      <c r="J98" s="262"/>
      <c r="K98" s="262"/>
      <c r="L98" s="262">
        <v>1</v>
      </c>
      <c r="M98" s="262"/>
      <c r="N98" s="262"/>
      <c r="O98" s="262">
        <v>1</v>
      </c>
      <c r="P98" s="262"/>
      <c r="Q98" s="262"/>
    </row>
    <row r="99" spans="2:17" ht="14.5" customHeight="1" x14ac:dyDescent="0.35">
      <c r="B99" s="3" t="s">
        <v>2809</v>
      </c>
      <c r="C99" s="263">
        <v>0</v>
      </c>
      <c r="D99" s="263"/>
      <c r="E99" s="263"/>
      <c r="F99" s="263">
        <v>0</v>
      </c>
      <c r="G99" s="263"/>
      <c r="H99" s="263"/>
      <c r="I99" s="263">
        <v>0</v>
      </c>
      <c r="J99" s="263"/>
      <c r="K99" s="263"/>
      <c r="L99" s="263">
        <v>0</v>
      </c>
      <c r="M99" s="263"/>
      <c r="N99" s="263"/>
      <c r="O99" s="263">
        <v>0</v>
      </c>
      <c r="P99" s="263"/>
      <c r="Q99" s="263"/>
    </row>
    <row r="100" spans="2:17" ht="14.5" customHeight="1" x14ac:dyDescent="0.35">
      <c r="B100" s="9" t="s">
        <v>2808</v>
      </c>
      <c r="C100" s="261">
        <v>1</v>
      </c>
      <c r="D100" s="261"/>
      <c r="E100" s="261"/>
      <c r="F100" s="261">
        <v>1</v>
      </c>
      <c r="G100" s="261"/>
      <c r="H100" s="261"/>
      <c r="I100" s="262">
        <v>1</v>
      </c>
      <c r="J100" s="262"/>
      <c r="K100" s="262"/>
      <c r="L100" s="262">
        <v>1</v>
      </c>
      <c r="M100" s="262"/>
      <c r="N100" s="262"/>
      <c r="O100" s="262">
        <v>1</v>
      </c>
      <c r="P100" s="262"/>
      <c r="Q100" s="262"/>
    </row>
    <row r="101" spans="2:17" ht="14.5" customHeight="1" x14ac:dyDescent="0.35">
      <c r="B101" s="164"/>
      <c r="C101" s="261"/>
      <c r="D101" s="261"/>
      <c r="E101" s="261"/>
      <c r="F101" s="261"/>
      <c r="G101" s="261"/>
      <c r="H101" s="261"/>
      <c r="I101" s="262"/>
      <c r="J101" s="262"/>
      <c r="K101" s="262"/>
      <c r="L101" s="262"/>
      <c r="M101" s="262"/>
      <c r="N101" s="262"/>
      <c r="O101" s="262"/>
      <c r="P101" s="262"/>
      <c r="Q101" s="262"/>
    </row>
    <row r="102" spans="2:17" ht="14.5" customHeight="1" x14ac:dyDescent="0.35">
      <c r="B102" s="3" t="s">
        <v>2810</v>
      </c>
      <c r="C102" s="263">
        <v>0</v>
      </c>
      <c r="D102" s="263"/>
      <c r="E102" s="263"/>
      <c r="F102" s="263">
        <v>0</v>
      </c>
      <c r="G102" s="263"/>
      <c r="H102" s="263"/>
      <c r="I102" s="263">
        <v>0</v>
      </c>
      <c r="J102" s="263"/>
      <c r="K102" s="263"/>
      <c r="L102" s="263">
        <v>0</v>
      </c>
      <c r="M102" s="263"/>
      <c r="N102" s="263"/>
      <c r="O102" s="263">
        <v>0</v>
      </c>
      <c r="P102" s="263"/>
      <c r="Q102" s="263"/>
    </row>
    <row r="103" spans="2:17" ht="14.5" customHeight="1" x14ac:dyDescent="0.35">
      <c r="B103" s="3" t="s">
        <v>2811</v>
      </c>
      <c r="C103" s="263">
        <v>0</v>
      </c>
      <c r="D103" s="263"/>
      <c r="E103" s="263"/>
      <c r="F103" s="263">
        <v>0</v>
      </c>
      <c r="G103" s="263"/>
      <c r="H103" s="263"/>
      <c r="I103" s="263">
        <v>0</v>
      </c>
      <c r="J103" s="263"/>
      <c r="K103" s="263"/>
      <c r="L103" s="263">
        <v>0</v>
      </c>
      <c r="M103" s="263"/>
      <c r="N103" s="263"/>
      <c r="O103" s="263">
        <v>0</v>
      </c>
      <c r="P103" s="263"/>
      <c r="Q103" s="263"/>
    </row>
    <row r="104" spans="2:17" ht="14.5" customHeight="1" x14ac:dyDescent="0.35">
      <c r="B104" s="9" t="s">
        <v>2808</v>
      </c>
      <c r="C104" s="261">
        <v>1</v>
      </c>
      <c r="D104" s="261"/>
      <c r="E104" s="261"/>
      <c r="F104" s="261">
        <v>1</v>
      </c>
      <c r="G104" s="261"/>
      <c r="H104" s="261"/>
      <c r="I104" s="262">
        <v>1</v>
      </c>
      <c r="J104" s="262"/>
      <c r="K104" s="262"/>
      <c r="L104" s="262">
        <v>1</v>
      </c>
      <c r="M104" s="262"/>
      <c r="N104" s="262"/>
      <c r="O104" s="262">
        <v>1</v>
      </c>
      <c r="P104" s="262"/>
      <c r="Q104" s="262"/>
    </row>
    <row r="105" spans="2:17" ht="14.5" customHeight="1" x14ac:dyDescent="0.35">
      <c r="B105" s="3" t="s">
        <v>2812</v>
      </c>
      <c r="C105" s="263">
        <v>0</v>
      </c>
      <c r="D105" s="263"/>
      <c r="E105" s="263"/>
      <c r="F105" s="263">
        <v>0</v>
      </c>
      <c r="G105" s="263"/>
      <c r="H105" s="263"/>
      <c r="I105" s="263">
        <v>0</v>
      </c>
      <c r="J105" s="263"/>
      <c r="K105" s="263"/>
      <c r="L105" s="263">
        <v>0</v>
      </c>
      <c r="M105" s="263"/>
      <c r="N105" s="263"/>
      <c r="O105" s="263">
        <v>0</v>
      </c>
      <c r="P105" s="263"/>
      <c r="Q105" s="263"/>
    </row>
    <row r="106" spans="2:17" ht="14.5" customHeight="1" x14ac:dyDescent="0.35">
      <c r="B106" s="9" t="s">
        <v>2808</v>
      </c>
      <c r="C106" s="261">
        <v>1</v>
      </c>
      <c r="D106" s="261"/>
      <c r="E106" s="261"/>
      <c r="F106" s="261">
        <v>1</v>
      </c>
      <c r="G106" s="261"/>
      <c r="H106" s="261"/>
      <c r="I106" s="262">
        <v>1</v>
      </c>
      <c r="J106" s="262"/>
      <c r="K106" s="262"/>
      <c r="L106" s="262">
        <v>1</v>
      </c>
      <c r="M106" s="262"/>
      <c r="N106" s="262"/>
      <c r="O106" s="262">
        <v>1</v>
      </c>
      <c r="P106" s="262"/>
      <c r="Q106" s="262"/>
    </row>
    <row r="107" spans="2:17" ht="14.5" customHeight="1" x14ac:dyDescent="0.35">
      <c r="B107" s="165"/>
      <c r="C107" s="264"/>
      <c r="D107" s="264"/>
      <c r="E107" s="264"/>
      <c r="F107" s="271"/>
      <c r="G107" s="271"/>
      <c r="H107" s="271"/>
      <c r="I107" s="264"/>
      <c r="J107" s="264"/>
      <c r="K107" s="264"/>
      <c r="L107" s="264"/>
      <c r="M107" s="264"/>
      <c r="N107" s="264"/>
      <c r="O107" s="264"/>
      <c r="P107" s="264"/>
      <c r="Q107" s="264"/>
    </row>
    <row r="108" spans="2:17" ht="14.5" customHeight="1" x14ac:dyDescent="0.35">
      <c r="B108" s="3" t="s">
        <v>2813</v>
      </c>
      <c r="C108" s="266">
        <v>0</v>
      </c>
      <c r="D108" s="266"/>
      <c r="E108" s="266"/>
      <c r="F108" s="266">
        <v>0</v>
      </c>
      <c r="G108" s="266"/>
      <c r="H108" s="266"/>
      <c r="I108" s="266">
        <v>0</v>
      </c>
      <c r="J108" s="266"/>
      <c r="K108" s="266"/>
      <c r="L108" s="266">
        <v>0</v>
      </c>
      <c r="M108" s="266"/>
      <c r="N108" s="266"/>
      <c r="O108" s="266">
        <v>0</v>
      </c>
      <c r="P108" s="266"/>
      <c r="Q108" s="266"/>
    </row>
    <row r="109" spans="2:17" ht="14.5" customHeight="1" x14ac:dyDescent="0.35">
      <c r="B109" s="9" t="s">
        <v>2808</v>
      </c>
      <c r="C109" s="267">
        <v>1</v>
      </c>
      <c r="D109" s="267"/>
      <c r="E109" s="267"/>
      <c r="F109" s="267">
        <v>1</v>
      </c>
      <c r="G109" s="267"/>
      <c r="H109" s="267"/>
      <c r="I109" s="262">
        <v>1</v>
      </c>
      <c r="J109" s="262"/>
      <c r="K109" s="262"/>
      <c r="L109" s="262">
        <v>1</v>
      </c>
      <c r="M109" s="262"/>
      <c r="N109" s="262"/>
      <c r="O109" s="262">
        <v>1</v>
      </c>
      <c r="P109" s="262"/>
      <c r="Q109" s="262"/>
    </row>
    <row r="110" spans="2:17" ht="14.5" customHeight="1" x14ac:dyDescent="0.35">
      <c r="B110" s="10"/>
      <c r="C110" s="267"/>
      <c r="D110" s="267"/>
      <c r="E110" s="267"/>
      <c r="F110" s="269"/>
      <c r="G110" s="270"/>
      <c r="H110" s="270"/>
      <c r="I110" s="269"/>
      <c r="J110" s="270"/>
      <c r="K110" s="270"/>
      <c r="L110" s="269"/>
      <c r="M110" s="270"/>
      <c r="N110" s="270"/>
      <c r="O110" s="269"/>
      <c r="P110" s="270"/>
      <c r="Q110" s="270"/>
    </row>
    <row r="111" spans="2:17" ht="14.5" customHeight="1" x14ac:dyDescent="0.35">
      <c r="B111" s="166" t="s">
        <v>2814</v>
      </c>
      <c r="C111" s="266">
        <v>0</v>
      </c>
      <c r="D111" s="266"/>
      <c r="E111" s="266"/>
      <c r="F111" s="266">
        <v>0</v>
      </c>
      <c r="G111" s="266"/>
      <c r="H111" s="266"/>
      <c r="I111" s="266">
        <v>0</v>
      </c>
      <c r="J111" s="266"/>
      <c r="K111" s="266"/>
      <c r="L111" s="266">
        <v>0</v>
      </c>
      <c r="M111" s="266"/>
      <c r="N111" s="266"/>
      <c r="O111" s="266">
        <v>0</v>
      </c>
      <c r="P111" s="266"/>
      <c r="Q111" s="266"/>
    </row>
    <row r="112" spans="2:17" ht="14.5" customHeight="1" x14ac:dyDescent="0.35">
      <c r="B112" s="167" t="s">
        <v>2808</v>
      </c>
      <c r="C112" s="267">
        <v>1</v>
      </c>
      <c r="D112" s="267"/>
      <c r="E112" s="267"/>
      <c r="F112" s="267">
        <v>1</v>
      </c>
      <c r="G112" s="267"/>
      <c r="H112" s="267"/>
      <c r="I112" s="262">
        <v>1</v>
      </c>
      <c r="J112" s="262"/>
      <c r="K112" s="262"/>
      <c r="L112" s="262">
        <v>1</v>
      </c>
      <c r="M112" s="262"/>
      <c r="N112" s="262"/>
      <c r="O112" s="262">
        <v>1</v>
      </c>
      <c r="P112" s="262"/>
      <c r="Q112" s="262"/>
    </row>
    <row r="113" spans="2:17" ht="14.5" customHeight="1" x14ac:dyDescent="0.35">
      <c r="B113" s="168"/>
      <c r="C113" s="272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</row>
    <row r="114" spans="2:17" ht="14.5" customHeight="1" x14ac:dyDescent="0.35">
      <c r="B114" s="169" t="s">
        <v>2815</v>
      </c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</row>
    <row r="115" spans="2:17" ht="14.5" customHeight="1" x14ac:dyDescent="0.35">
      <c r="B115" s="9" t="s">
        <v>2816</v>
      </c>
      <c r="C115" s="263">
        <v>0</v>
      </c>
      <c r="D115" s="263"/>
      <c r="E115" s="263"/>
      <c r="F115" s="263">
        <v>0</v>
      </c>
      <c r="G115" s="263"/>
      <c r="H115" s="263"/>
      <c r="I115" s="263">
        <v>0</v>
      </c>
      <c r="J115" s="263"/>
      <c r="K115" s="263"/>
      <c r="L115" s="263">
        <v>0</v>
      </c>
      <c r="M115" s="263"/>
      <c r="N115" s="263"/>
      <c r="O115" s="263">
        <v>0</v>
      </c>
      <c r="P115" s="263"/>
      <c r="Q115" s="263"/>
    </row>
    <row r="116" spans="2:17" ht="14.5" customHeight="1" x14ac:dyDescent="0.35">
      <c r="B116" s="9"/>
      <c r="C116" s="268">
        <v>1</v>
      </c>
      <c r="D116" s="268"/>
      <c r="E116" s="268"/>
      <c r="F116" s="268">
        <v>1</v>
      </c>
      <c r="G116" s="268"/>
      <c r="H116" s="268"/>
      <c r="I116" s="262">
        <v>1</v>
      </c>
      <c r="J116" s="262"/>
      <c r="K116" s="262"/>
      <c r="L116" s="262">
        <v>1</v>
      </c>
      <c r="M116" s="262"/>
      <c r="N116" s="262"/>
      <c r="O116" s="262">
        <v>1</v>
      </c>
      <c r="P116" s="262"/>
      <c r="Q116" s="262"/>
    </row>
    <row r="117" spans="2:17" ht="14.5" customHeight="1" x14ac:dyDescent="0.35">
      <c r="B117" s="9" t="s">
        <v>2817</v>
      </c>
      <c r="C117" s="263">
        <v>0</v>
      </c>
      <c r="D117" s="263"/>
      <c r="E117" s="263"/>
      <c r="F117" s="263">
        <v>0</v>
      </c>
      <c r="G117" s="263"/>
      <c r="H117" s="263"/>
      <c r="I117" s="263">
        <v>0</v>
      </c>
      <c r="J117" s="263"/>
      <c r="K117" s="263"/>
      <c r="L117" s="263">
        <v>0</v>
      </c>
      <c r="M117" s="263"/>
      <c r="N117" s="263"/>
      <c r="O117" s="263">
        <v>0</v>
      </c>
      <c r="P117" s="263"/>
      <c r="Q117" s="263"/>
    </row>
    <row r="118" spans="2:17" ht="14.5" customHeight="1" x14ac:dyDescent="0.35">
      <c r="B118" s="9"/>
      <c r="C118" s="261">
        <v>1</v>
      </c>
      <c r="D118" s="261"/>
      <c r="E118" s="261"/>
      <c r="F118" s="261">
        <v>1</v>
      </c>
      <c r="G118" s="261"/>
      <c r="H118" s="261"/>
      <c r="I118" s="262">
        <v>1</v>
      </c>
      <c r="J118" s="262"/>
      <c r="K118" s="262"/>
      <c r="L118" s="262">
        <v>1</v>
      </c>
      <c r="M118" s="262"/>
      <c r="N118" s="262"/>
      <c r="O118" s="262">
        <v>1</v>
      </c>
      <c r="P118" s="262"/>
      <c r="Q118" s="262"/>
    </row>
    <row r="119" spans="2:17" ht="14.5" customHeight="1" x14ac:dyDescent="0.35">
      <c r="B119" s="9" t="s">
        <v>2818</v>
      </c>
      <c r="C119" s="263">
        <v>0</v>
      </c>
      <c r="D119" s="263"/>
      <c r="E119" s="263"/>
      <c r="F119" s="263">
        <v>0</v>
      </c>
      <c r="G119" s="263"/>
      <c r="H119" s="263"/>
      <c r="I119" s="263">
        <v>0</v>
      </c>
      <c r="J119" s="263"/>
      <c r="K119" s="263"/>
      <c r="L119" s="263">
        <v>0</v>
      </c>
      <c r="M119" s="263"/>
      <c r="N119" s="263"/>
      <c r="O119" s="263">
        <v>0</v>
      </c>
      <c r="P119" s="263"/>
      <c r="Q119" s="263"/>
    </row>
    <row r="120" spans="2:17" ht="14.5" customHeight="1" x14ac:dyDescent="0.35">
      <c r="B120" s="9"/>
      <c r="C120" s="268">
        <v>1</v>
      </c>
      <c r="D120" s="268"/>
      <c r="E120" s="268"/>
      <c r="F120" s="268">
        <v>1</v>
      </c>
      <c r="G120" s="268"/>
      <c r="H120" s="268"/>
      <c r="I120" s="262">
        <v>1</v>
      </c>
      <c r="J120" s="262"/>
      <c r="K120" s="262"/>
      <c r="L120" s="262">
        <v>1</v>
      </c>
      <c r="M120" s="262"/>
      <c r="N120" s="262"/>
      <c r="O120" s="262">
        <v>1</v>
      </c>
      <c r="P120" s="262"/>
      <c r="Q120" s="262"/>
    </row>
    <row r="121" spans="2:17" ht="14.5" customHeight="1" x14ac:dyDescent="0.35">
      <c r="B121" s="8" t="s">
        <v>2819</v>
      </c>
      <c r="C121" s="273">
        <f>+(C115*C116)+(C117*C118)+(C119*C120)</f>
        <v>0</v>
      </c>
      <c r="D121" s="273"/>
      <c r="E121" s="273"/>
      <c r="F121" s="273">
        <f t="shared" ref="F121" si="24">+(F115*F116)+(F117*F118)+(F119*F120)</f>
        <v>0</v>
      </c>
      <c r="G121" s="273"/>
      <c r="H121" s="273"/>
      <c r="I121" s="273">
        <f t="shared" ref="I121" si="25">+(I115*I116)+(I117*I118)+(I119*I120)</f>
        <v>0</v>
      </c>
      <c r="J121" s="273"/>
      <c r="K121" s="273"/>
      <c r="L121" s="273">
        <f t="shared" ref="L121" si="26">+(L115*L116)+(L117*L118)+(L119*L120)</f>
        <v>0</v>
      </c>
      <c r="M121" s="273"/>
      <c r="N121" s="273"/>
      <c r="O121" s="273">
        <f t="shared" ref="O121" si="27">+(O115*O116)+(O117*O118)+(O119*O120)</f>
        <v>0</v>
      </c>
      <c r="P121" s="273"/>
      <c r="Q121" s="273"/>
    </row>
    <row r="123" spans="2:17" ht="14.5" customHeight="1" x14ac:dyDescent="0.35">
      <c r="B123" s="3" t="s">
        <v>2820</v>
      </c>
      <c r="C123" s="257">
        <f>+(C97*C98)+(C99*C100)</f>
        <v>0</v>
      </c>
      <c r="D123" s="257"/>
      <c r="E123" s="257"/>
      <c r="F123" s="257">
        <f t="shared" ref="F123" si="28">+(F97*F98)+(F99*F100)</f>
        <v>0</v>
      </c>
      <c r="G123" s="257"/>
      <c r="H123" s="257"/>
      <c r="I123" s="257">
        <f t="shared" ref="I123" si="29">+(I97*I98)+(I99*I100)</f>
        <v>0</v>
      </c>
      <c r="J123" s="257"/>
      <c r="K123" s="257"/>
      <c r="L123" s="257">
        <f t="shared" ref="L123" si="30">+(L97*L98)+(L99*L100)</f>
        <v>0</v>
      </c>
      <c r="M123" s="257"/>
      <c r="N123" s="257"/>
      <c r="O123" s="257">
        <f t="shared" ref="O123" si="31">+(O97*O98)+(O99*O100)</f>
        <v>0</v>
      </c>
      <c r="P123" s="257"/>
      <c r="Q123" s="257"/>
    </row>
    <row r="124" spans="2:17" ht="14.5" customHeight="1" x14ac:dyDescent="0.35">
      <c r="B124" s="3" t="s">
        <v>2821</v>
      </c>
      <c r="C124" s="257">
        <f>+(C102+C103)*C104+(C105*C106)</f>
        <v>0</v>
      </c>
      <c r="D124" s="257"/>
      <c r="E124" s="257"/>
      <c r="F124" s="257">
        <f>+(F102+F103)*F104+(F105*F106)</f>
        <v>0</v>
      </c>
      <c r="G124" s="257"/>
      <c r="H124" s="257"/>
      <c r="I124" s="257">
        <f>+(I102+I103)*I104+(I105*I106)</f>
        <v>0</v>
      </c>
      <c r="J124" s="257"/>
      <c r="K124" s="257"/>
      <c r="L124" s="257">
        <f>+(L102+L103)*L104+(L105*L106)</f>
        <v>0</v>
      </c>
      <c r="M124" s="257"/>
      <c r="N124" s="257"/>
      <c r="O124" s="257">
        <f>+(O102+O103)*O104+(O105*O106)</f>
        <v>0</v>
      </c>
      <c r="P124" s="257"/>
      <c r="Q124" s="257"/>
    </row>
    <row r="125" spans="2:17" ht="14.5" customHeight="1" x14ac:dyDescent="0.35">
      <c r="B125" s="3" t="s">
        <v>2822</v>
      </c>
      <c r="C125" s="257">
        <f>+(C108*C109)+(C111*C112)</f>
        <v>0</v>
      </c>
      <c r="D125" s="257"/>
      <c r="E125" s="257"/>
      <c r="F125" s="257">
        <f>+(F108*F109)+(F111*F112)</f>
        <v>0</v>
      </c>
      <c r="G125" s="257"/>
      <c r="H125" s="257"/>
      <c r="I125" s="257">
        <f>+(I108*I109)+(I111*I112)</f>
        <v>0</v>
      </c>
      <c r="J125" s="257"/>
      <c r="K125" s="257"/>
      <c r="L125" s="257">
        <f>+(L108*L109)+(L111*L112)</f>
        <v>0</v>
      </c>
      <c r="M125" s="257"/>
      <c r="N125" s="257"/>
      <c r="O125" s="257">
        <f>+(O108*O109)+(O111*O112)</f>
        <v>0</v>
      </c>
      <c r="P125" s="257"/>
      <c r="Q125" s="257"/>
    </row>
    <row r="126" spans="2:17" ht="14.5" customHeight="1" x14ac:dyDescent="0.35">
      <c r="B126" s="3" t="s">
        <v>2823</v>
      </c>
      <c r="C126" s="274">
        <f>+C$40</f>
        <v>3.5000000000000003E-2</v>
      </c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6"/>
    </row>
    <row r="127" spans="2:17" ht="14.5" customHeight="1" x14ac:dyDescent="0.35">
      <c r="B127" s="3" t="s">
        <v>2824</v>
      </c>
      <c r="C127" s="277">
        <f>+$C$40*C125</f>
        <v>0</v>
      </c>
      <c r="D127" s="277"/>
      <c r="E127" s="277"/>
      <c r="F127" s="277">
        <f>+$C$40*F125</f>
        <v>0</v>
      </c>
      <c r="G127" s="277"/>
      <c r="H127" s="277"/>
      <c r="I127" s="277">
        <f>+$C$40*I125</f>
        <v>0</v>
      </c>
      <c r="J127" s="277"/>
      <c r="K127" s="277"/>
      <c r="L127" s="277">
        <f>+$C$40*L125</f>
        <v>0</v>
      </c>
      <c r="M127" s="277"/>
      <c r="N127" s="277"/>
      <c r="O127" s="277">
        <f>+$C$40*O125</f>
        <v>0</v>
      </c>
      <c r="P127" s="277"/>
      <c r="Q127" s="277"/>
    </row>
    <row r="128" spans="2:17" ht="14.5" customHeight="1" x14ac:dyDescent="0.35">
      <c r="B128" s="3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</row>
    <row r="129" spans="1:17" ht="14.5" customHeight="1" x14ac:dyDescent="0.35">
      <c r="B129" s="3" t="s">
        <v>2825</v>
      </c>
      <c r="C129" s="257">
        <f>+C123+C124+C127-C121</f>
        <v>0</v>
      </c>
      <c r="D129" s="257"/>
      <c r="E129" s="257"/>
      <c r="F129" s="257">
        <f t="shared" ref="F129" si="32">+F123+F124+F127-F121</f>
        <v>0</v>
      </c>
      <c r="G129" s="257"/>
      <c r="H129" s="257"/>
      <c r="I129" s="257">
        <f t="shared" ref="I129" si="33">+I123+I124+I127-I121</f>
        <v>0</v>
      </c>
      <c r="J129" s="257"/>
      <c r="K129" s="257"/>
      <c r="L129" s="257">
        <f t="shared" ref="L129" si="34">+L123+L124+L127-L121</f>
        <v>0</v>
      </c>
      <c r="M129" s="257"/>
      <c r="N129" s="257"/>
      <c r="O129" s="257">
        <f t="shared" ref="O129" si="35">+O123+O124+O127-O121</f>
        <v>0</v>
      </c>
      <c r="P129" s="257"/>
      <c r="Q129" s="257"/>
    </row>
    <row r="130" spans="1:17" ht="14.5" customHeight="1" x14ac:dyDescent="0.35">
      <c r="B130" s="3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</row>
    <row r="131" spans="1:17" ht="14.5" customHeight="1" x14ac:dyDescent="0.35">
      <c r="B131" s="3" t="s">
        <v>2826</v>
      </c>
      <c r="C131" s="279">
        <v>101.01</v>
      </c>
      <c r="D131" s="279"/>
      <c r="E131" s="279"/>
      <c r="F131" s="279">
        <v>103.31</v>
      </c>
      <c r="G131" s="279"/>
      <c r="H131" s="279"/>
      <c r="I131" s="279">
        <v>105.15</v>
      </c>
      <c r="J131" s="279"/>
      <c r="K131" s="279"/>
      <c r="L131" s="279">
        <v>107.43</v>
      </c>
      <c r="M131" s="279"/>
      <c r="N131" s="279"/>
      <c r="O131" s="279">
        <v>108.96</v>
      </c>
      <c r="P131" s="279"/>
      <c r="Q131" s="279"/>
    </row>
    <row r="132" spans="1:17" ht="14.5" customHeight="1" x14ac:dyDescent="0.35">
      <c r="B132" s="3" t="s">
        <v>2827</v>
      </c>
      <c r="C132" s="254">
        <f>+C$46</f>
        <v>109.34</v>
      </c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6"/>
    </row>
    <row r="133" spans="1:17" ht="14.5" customHeight="1" x14ac:dyDescent="0.35">
      <c r="B133" s="3" t="s">
        <v>2828</v>
      </c>
      <c r="C133" s="265">
        <f>+$C$46/C131</f>
        <v>1.0824670824670823</v>
      </c>
      <c r="D133" s="265"/>
      <c r="E133" s="265"/>
      <c r="F133" s="265">
        <f>+$C$46/F131</f>
        <v>1.0583680185848416</v>
      </c>
      <c r="G133" s="265"/>
      <c r="H133" s="265"/>
      <c r="I133" s="265">
        <f>+$C$46/I131</f>
        <v>1.0398478364241559</v>
      </c>
      <c r="J133" s="265"/>
      <c r="K133" s="265"/>
      <c r="L133" s="265">
        <f>+$C$46/L131</f>
        <v>1.0177790188960252</v>
      </c>
      <c r="M133" s="265"/>
      <c r="N133" s="265"/>
      <c r="O133" s="265">
        <f>+$C$46/O131</f>
        <v>1.0034875183553598</v>
      </c>
      <c r="P133" s="265"/>
      <c r="Q133" s="265"/>
    </row>
    <row r="134" spans="1:17" ht="14.5" customHeight="1" x14ac:dyDescent="0.35">
      <c r="B134" s="3"/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</row>
    <row r="135" spans="1:17" ht="14.5" customHeight="1" x14ac:dyDescent="0.35">
      <c r="A135" s="31" t="s">
        <v>2656</v>
      </c>
      <c r="B135" s="3" t="s">
        <v>2829</v>
      </c>
      <c r="C135" s="257">
        <f>+C133*C129</f>
        <v>0</v>
      </c>
      <c r="D135" s="257"/>
      <c r="E135" s="257"/>
      <c r="F135" s="258">
        <f>+F133*F129</f>
        <v>0</v>
      </c>
      <c r="G135" s="259"/>
      <c r="H135" s="260"/>
      <c r="I135" s="258">
        <f>+I133*I129</f>
        <v>0</v>
      </c>
      <c r="J135" s="259"/>
      <c r="K135" s="260"/>
      <c r="L135" s="258">
        <f>+L133*L129</f>
        <v>0</v>
      </c>
      <c r="M135" s="259"/>
      <c r="N135" s="260"/>
      <c r="O135" s="258">
        <f>+O133*O129</f>
        <v>0</v>
      </c>
      <c r="P135" s="259"/>
      <c r="Q135" s="260"/>
    </row>
    <row r="137" spans="1:17" ht="14.5" customHeight="1" x14ac:dyDescent="0.35">
      <c r="B137" s="4" t="s">
        <v>2657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4.5" customHeight="1" x14ac:dyDescent="0.35">
      <c r="B138" s="1"/>
      <c r="C138" s="280" t="s">
        <v>2801</v>
      </c>
      <c r="D138" s="281"/>
      <c r="E138" s="282"/>
      <c r="F138" s="280" t="s">
        <v>2802</v>
      </c>
      <c r="G138" s="281"/>
      <c r="H138" s="282"/>
      <c r="I138" s="280" t="s">
        <v>2803</v>
      </c>
      <c r="J138" s="281"/>
      <c r="K138" s="282"/>
      <c r="L138" s="280" t="s">
        <v>2804</v>
      </c>
      <c r="M138" s="281"/>
      <c r="N138" s="282"/>
      <c r="O138" s="280" t="s">
        <v>2805</v>
      </c>
      <c r="P138" s="281"/>
      <c r="Q138" s="282"/>
    </row>
    <row r="139" spans="1:17" ht="14.5" customHeight="1" x14ac:dyDescent="0.35">
      <c r="B139" s="7" t="s">
        <v>2806</v>
      </c>
      <c r="C139" s="283">
        <v>2015</v>
      </c>
      <c r="D139" s="283"/>
      <c r="E139" s="283"/>
      <c r="F139" s="283">
        <v>2016</v>
      </c>
      <c r="G139" s="283"/>
      <c r="H139" s="283"/>
      <c r="I139" s="283">
        <v>2017</v>
      </c>
      <c r="J139" s="283"/>
      <c r="K139" s="283"/>
      <c r="L139" s="284">
        <v>2018</v>
      </c>
      <c r="M139" s="284"/>
      <c r="N139" s="284"/>
      <c r="O139" s="284">
        <v>2019</v>
      </c>
      <c r="P139" s="284"/>
      <c r="Q139" s="284"/>
    </row>
    <row r="140" spans="1:17" ht="14.5" customHeight="1" x14ac:dyDescent="0.35">
      <c r="B140" s="8" t="s">
        <v>2807</v>
      </c>
      <c r="C140" s="266">
        <v>0</v>
      </c>
      <c r="D140" s="266"/>
      <c r="E140" s="266"/>
      <c r="F140" s="266">
        <v>0</v>
      </c>
      <c r="G140" s="266"/>
      <c r="H140" s="266"/>
      <c r="I140" s="266">
        <v>0</v>
      </c>
      <c r="J140" s="266"/>
      <c r="K140" s="266"/>
      <c r="L140" s="266">
        <v>0</v>
      </c>
      <c r="M140" s="266"/>
      <c r="N140" s="266"/>
      <c r="O140" s="266">
        <v>0</v>
      </c>
      <c r="P140" s="266"/>
      <c r="Q140" s="266"/>
    </row>
    <row r="141" spans="1:17" ht="14.5" customHeight="1" x14ac:dyDescent="0.35">
      <c r="B141" s="9" t="s">
        <v>2808</v>
      </c>
      <c r="C141" s="268">
        <v>1</v>
      </c>
      <c r="D141" s="268"/>
      <c r="E141" s="268"/>
      <c r="F141" s="268">
        <v>1</v>
      </c>
      <c r="G141" s="268"/>
      <c r="H141" s="268"/>
      <c r="I141" s="262">
        <v>1</v>
      </c>
      <c r="J141" s="262"/>
      <c r="K141" s="262"/>
      <c r="L141" s="262">
        <v>1</v>
      </c>
      <c r="M141" s="262"/>
      <c r="N141" s="262"/>
      <c r="O141" s="262">
        <v>1</v>
      </c>
      <c r="P141" s="262"/>
      <c r="Q141" s="262"/>
    </row>
    <row r="142" spans="1:17" ht="14.5" customHeight="1" x14ac:dyDescent="0.35">
      <c r="B142" s="3" t="s">
        <v>2809</v>
      </c>
      <c r="C142" s="263">
        <v>0</v>
      </c>
      <c r="D142" s="263"/>
      <c r="E142" s="263"/>
      <c r="F142" s="263">
        <v>0</v>
      </c>
      <c r="G142" s="263"/>
      <c r="H142" s="263"/>
      <c r="I142" s="263">
        <v>0</v>
      </c>
      <c r="J142" s="263"/>
      <c r="K142" s="263"/>
      <c r="L142" s="263">
        <v>0</v>
      </c>
      <c r="M142" s="263"/>
      <c r="N142" s="263"/>
      <c r="O142" s="263">
        <v>0</v>
      </c>
      <c r="P142" s="263"/>
      <c r="Q142" s="263"/>
    </row>
    <row r="143" spans="1:17" ht="14.5" customHeight="1" x14ac:dyDescent="0.35">
      <c r="B143" s="9" t="s">
        <v>2808</v>
      </c>
      <c r="C143" s="261">
        <v>1</v>
      </c>
      <c r="D143" s="261"/>
      <c r="E143" s="261"/>
      <c r="F143" s="261">
        <v>1</v>
      </c>
      <c r="G143" s="261"/>
      <c r="H143" s="261"/>
      <c r="I143" s="262">
        <v>1</v>
      </c>
      <c r="J143" s="262"/>
      <c r="K143" s="262"/>
      <c r="L143" s="262">
        <v>1</v>
      </c>
      <c r="M143" s="262"/>
      <c r="N143" s="262"/>
      <c r="O143" s="262">
        <v>1</v>
      </c>
      <c r="P143" s="262"/>
      <c r="Q143" s="262"/>
    </row>
    <row r="144" spans="1:17" ht="14.5" customHeight="1" x14ac:dyDescent="0.35">
      <c r="B144" s="164"/>
      <c r="C144" s="261"/>
      <c r="D144" s="261"/>
      <c r="E144" s="261"/>
      <c r="F144" s="261"/>
      <c r="G144" s="261"/>
      <c r="H144" s="261"/>
      <c r="I144" s="262"/>
      <c r="J144" s="262"/>
      <c r="K144" s="262"/>
      <c r="L144" s="262"/>
      <c r="M144" s="262"/>
      <c r="N144" s="262"/>
      <c r="O144" s="262"/>
      <c r="P144" s="262"/>
      <c r="Q144" s="262"/>
    </row>
    <row r="145" spans="2:17" ht="14.5" customHeight="1" x14ac:dyDescent="0.35">
      <c r="B145" s="3" t="s">
        <v>2810</v>
      </c>
      <c r="C145" s="263">
        <v>0</v>
      </c>
      <c r="D145" s="263"/>
      <c r="E145" s="263"/>
      <c r="F145" s="263">
        <v>0</v>
      </c>
      <c r="G145" s="263"/>
      <c r="H145" s="263"/>
      <c r="I145" s="263">
        <v>0</v>
      </c>
      <c r="J145" s="263"/>
      <c r="K145" s="263"/>
      <c r="L145" s="263">
        <v>0</v>
      </c>
      <c r="M145" s="263"/>
      <c r="N145" s="263"/>
      <c r="O145" s="263">
        <v>0</v>
      </c>
      <c r="P145" s="263"/>
      <c r="Q145" s="263"/>
    </row>
    <row r="146" spans="2:17" ht="14.5" customHeight="1" x14ac:dyDescent="0.35">
      <c r="B146" s="3" t="s">
        <v>2811</v>
      </c>
      <c r="C146" s="263">
        <v>0</v>
      </c>
      <c r="D146" s="263"/>
      <c r="E146" s="263"/>
      <c r="F146" s="263">
        <v>0</v>
      </c>
      <c r="G146" s="263"/>
      <c r="H146" s="263"/>
      <c r="I146" s="263">
        <v>0</v>
      </c>
      <c r="J146" s="263"/>
      <c r="K146" s="263"/>
      <c r="L146" s="263">
        <v>0</v>
      </c>
      <c r="M146" s="263"/>
      <c r="N146" s="263"/>
      <c r="O146" s="263">
        <v>0</v>
      </c>
      <c r="P146" s="263"/>
      <c r="Q146" s="263"/>
    </row>
    <row r="147" spans="2:17" ht="14.5" customHeight="1" x14ac:dyDescent="0.35">
      <c r="B147" s="9" t="s">
        <v>2808</v>
      </c>
      <c r="C147" s="261">
        <v>1</v>
      </c>
      <c r="D147" s="261"/>
      <c r="E147" s="261"/>
      <c r="F147" s="261">
        <v>1</v>
      </c>
      <c r="G147" s="261"/>
      <c r="H147" s="261"/>
      <c r="I147" s="262">
        <v>1</v>
      </c>
      <c r="J147" s="262"/>
      <c r="K147" s="262"/>
      <c r="L147" s="262">
        <v>1</v>
      </c>
      <c r="M147" s="262"/>
      <c r="N147" s="262"/>
      <c r="O147" s="262">
        <v>1</v>
      </c>
      <c r="P147" s="262"/>
      <c r="Q147" s="262"/>
    </row>
    <row r="148" spans="2:17" ht="14.5" customHeight="1" x14ac:dyDescent="0.35">
      <c r="B148" s="3" t="s">
        <v>2812</v>
      </c>
      <c r="C148" s="263">
        <v>0</v>
      </c>
      <c r="D148" s="263"/>
      <c r="E148" s="263"/>
      <c r="F148" s="263">
        <v>0</v>
      </c>
      <c r="G148" s="263"/>
      <c r="H148" s="263"/>
      <c r="I148" s="263">
        <v>0</v>
      </c>
      <c r="J148" s="263"/>
      <c r="K148" s="263"/>
      <c r="L148" s="263">
        <v>0</v>
      </c>
      <c r="M148" s="263"/>
      <c r="N148" s="263"/>
      <c r="O148" s="263">
        <v>0</v>
      </c>
      <c r="P148" s="263"/>
      <c r="Q148" s="263"/>
    </row>
    <row r="149" spans="2:17" ht="14.5" customHeight="1" x14ac:dyDescent="0.35">
      <c r="B149" s="9" t="s">
        <v>2808</v>
      </c>
      <c r="C149" s="261">
        <v>1</v>
      </c>
      <c r="D149" s="261"/>
      <c r="E149" s="261"/>
      <c r="F149" s="261">
        <v>1</v>
      </c>
      <c r="G149" s="261"/>
      <c r="H149" s="261"/>
      <c r="I149" s="262">
        <v>1</v>
      </c>
      <c r="J149" s="262"/>
      <c r="K149" s="262"/>
      <c r="L149" s="262">
        <v>1</v>
      </c>
      <c r="M149" s="262"/>
      <c r="N149" s="262"/>
      <c r="O149" s="262">
        <v>1</v>
      </c>
      <c r="P149" s="262"/>
      <c r="Q149" s="262"/>
    </row>
    <row r="150" spans="2:17" ht="14.5" customHeight="1" x14ac:dyDescent="0.35">
      <c r="B150" s="165"/>
      <c r="C150" s="264"/>
      <c r="D150" s="264"/>
      <c r="E150" s="264"/>
      <c r="F150" s="271"/>
      <c r="G150" s="271"/>
      <c r="H150" s="271"/>
      <c r="I150" s="264"/>
      <c r="J150" s="264"/>
      <c r="K150" s="264"/>
      <c r="L150" s="264"/>
      <c r="M150" s="264"/>
      <c r="N150" s="264"/>
      <c r="O150" s="264"/>
      <c r="P150" s="264"/>
      <c r="Q150" s="264"/>
    </row>
    <row r="151" spans="2:17" ht="14.5" customHeight="1" x14ac:dyDescent="0.35">
      <c r="B151" s="3" t="s">
        <v>2813</v>
      </c>
      <c r="C151" s="266">
        <v>0</v>
      </c>
      <c r="D151" s="266"/>
      <c r="E151" s="266"/>
      <c r="F151" s="266">
        <v>0</v>
      </c>
      <c r="G151" s="266"/>
      <c r="H151" s="266"/>
      <c r="I151" s="266">
        <v>0</v>
      </c>
      <c r="J151" s="266"/>
      <c r="K151" s="266"/>
      <c r="L151" s="266">
        <v>0</v>
      </c>
      <c r="M151" s="266"/>
      <c r="N151" s="266"/>
      <c r="O151" s="266">
        <v>0</v>
      </c>
      <c r="P151" s="266"/>
      <c r="Q151" s="266"/>
    </row>
    <row r="152" spans="2:17" ht="14.5" customHeight="1" x14ac:dyDescent="0.35">
      <c r="B152" s="9" t="s">
        <v>2808</v>
      </c>
      <c r="C152" s="267">
        <v>1</v>
      </c>
      <c r="D152" s="267"/>
      <c r="E152" s="267"/>
      <c r="F152" s="267">
        <v>1</v>
      </c>
      <c r="G152" s="267"/>
      <c r="H152" s="267"/>
      <c r="I152" s="262">
        <v>1</v>
      </c>
      <c r="J152" s="262"/>
      <c r="K152" s="262"/>
      <c r="L152" s="262">
        <v>1</v>
      </c>
      <c r="M152" s="262"/>
      <c r="N152" s="262"/>
      <c r="O152" s="262">
        <v>1</v>
      </c>
      <c r="P152" s="262"/>
      <c r="Q152" s="262"/>
    </row>
    <row r="153" spans="2:17" ht="14.5" customHeight="1" x14ac:dyDescent="0.35">
      <c r="B153" s="10"/>
      <c r="C153" s="267"/>
      <c r="D153" s="267"/>
      <c r="E153" s="267"/>
      <c r="F153" s="269"/>
      <c r="G153" s="270"/>
      <c r="H153" s="270"/>
      <c r="I153" s="269"/>
      <c r="J153" s="270"/>
      <c r="K153" s="270"/>
      <c r="L153" s="269"/>
      <c r="M153" s="270"/>
      <c r="N153" s="270"/>
      <c r="O153" s="269"/>
      <c r="P153" s="270"/>
      <c r="Q153" s="270"/>
    </row>
    <row r="154" spans="2:17" ht="14.5" customHeight="1" x14ac:dyDescent="0.35">
      <c r="B154" s="166" t="s">
        <v>2814</v>
      </c>
      <c r="C154" s="266">
        <v>0</v>
      </c>
      <c r="D154" s="266"/>
      <c r="E154" s="266"/>
      <c r="F154" s="266">
        <v>0</v>
      </c>
      <c r="G154" s="266"/>
      <c r="H154" s="266"/>
      <c r="I154" s="266">
        <v>0</v>
      </c>
      <c r="J154" s="266"/>
      <c r="K154" s="266"/>
      <c r="L154" s="266">
        <v>0</v>
      </c>
      <c r="M154" s="266"/>
      <c r="N154" s="266"/>
      <c r="O154" s="266">
        <v>0</v>
      </c>
      <c r="P154" s="266"/>
      <c r="Q154" s="266"/>
    </row>
    <row r="155" spans="2:17" ht="14.5" customHeight="1" x14ac:dyDescent="0.35">
      <c r="B155" s="167" t="s">
        <v>2808</v>
      </c>
      <c r="C155" s="267">
        <v>1</v>
      </c>
      <c r="D155" s="267"/>
      <c r="E155" s="267"/>
      <c r="F155" s="267">
        <v>1</v>
      </c>
      <c r="G155" s="267"/>
      <c r="H155" s="267"/>
      <c r="I155" s="262">
        <v>1</v>
      </c>
      <c r="J155" s="262"/>
      <c r="K155" s="262"/>
      <c r="L155" s="262">
        <v>1</v>
      </c>
      <c r="M155" s="262"/>
      <c r="N155" s="262"/>
      <c r="O155" s="262">
        <v>1</v>
      </c>
      <c r="P155" s="262"/>
      <c r="Q155" s="262"/>
    </row>
    <row r="156" spans="2:17" ht="14.5" customHeight="1" x14ac:dyDescent="0.35">
      <c r="B156" s="168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</row>
    <row r="157" spans="2:17" ht="14.5" customHeight="1" x14ac:dyDescent="0.35">
      <c r="B157" s="169" t="s">
        <v>2815</v>
      </c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</row>
    <row r="158" spans="2:17" ht="14.5" customHeight="1" x14ac:dyDescent="0.35">
      <c r="B158" s="9" t="s">
        <v>2816</v>
      </c>
      <c r="C158" s="263">
        <v>0</v>
      </c>
      <c r="D158" s="263"/>
      <c r="E158" s="263"/>
      <c r="F158" s="263">
        <v>0</v>
      </c>
      <c r="G158" s="263"/>
      <c r="H158" s="263"/>
      <c r="I158" s="263">
        <v>0</v>
      </c>
      <c r="J158" s="263"/>
      <c r="K158" s="263"/>
      <c r="L158" s="263">
        <v>0</v>
      </c>
      <c r="M158" s="263"/>
      <c r="N158" s="263"/>
      <c r="O158" s="263">
        <v>0</v>
      </c>
      <c r="P158" s="263"/>
      <c r="Q158" s="263"/>
    </row>
    <row r="159" spans="2:17" ht="14.5" customHeight="1" x14ac:dyDescent="0.35">
      <c r="B159" s="9"/>
      <c r="C159" s="268">
        <v>1</v>
      </c>
      <c r="D159" s="268"/>
      <c r="E159" s="268"/>
      <c r="F159" s="268">
        <v>1</v>
      </c>
      <c r="G159" s="268"/>
      <c r="H159" s="268"/>
      <c r="I159" s="262">
        <v>1</v>
      </c>
      <c r="J159" s="262"/>
      <c r="K159" s="262"/>
      <c r="L159" s="262">
        <v>1</v>
      </c>
      <c r="M159" s="262"/>
      <c r="N159" s="262"/>
      <c r="O159" s="262">
        <v>1</v>
      </c>
      <c r="P159" s="262"/>
      <c r="Q159" s="262"/>
    </row>
    <row r="160" spans="2:17" ht="14.5" customHeight="1" x14ac:dyDescent="0.35">
      <c r="B160" s="9" t="s">
        <v>2817</v>
      </c>
      <c r="C160" s="263">
        <v>0</v>
      </c>
      <c r="D160" s="263"/>
      <c r="E160" s="263"/>
      <c r="F160" s="263">
        <v>0</v>
      </c>
      <c r="G160" s="263"/>
      <c r="H160" s="263"/>
      <c r="I160" s="263">
        <v>0</v>
      </c>
      <c r="J160" s="263"/>
      <c r="K160" s="263"/>
      <c r="L160" s="263">
        <v>0</v>
      </c>
      <c r="M160" s="263"/>
      <c r="N160" s="263"/>
      <c r="O160" s="263">
        <v>0</v>
      </c>
      <c r="P160" s="263"/>
      <c r="Q160" s="263"/>
    </row>
    <row r="161" spans="2:17" ht="14.5" customHeight="1" x14ac:dyDescent="0.35">
      <c r="B161" s="9"/>
      <c r="C161" s="261">
        <v>1</v>
      </c>
      <c r="D161" s="261"/>
      <c r="E161" s="261"/>
      <c r="F161" s="261">
        <v>1</v>
      </c>
      <c r="G161" s="261"/>
      <c r="H161" s="261"/>
      <c r="I161" s="262">
        <v>1</v>
      </c>
      <c r="J161" s="262"/>
      <c r="K161" s="262"/>
      <c r="L161" s="262">
        <v>1</v>
      </c>
      <c r="M161" s="262"/>
      <c r="N161" s="262"/>
      <c r="O161" s="262">
        <v>1</v>
      </c>
      <c r="P161" s="262"/>
      <c r="Q161" s="262"/>
    </row>
    <row r="162" spans="2:17" ht="14.5" customHeight="1" x14ac:dyDescent="0.35">
      <c r="B162" s="9" t="s">
        <v>2818</v>
      </c>
      <c r="C162" s="263">
        <v>0</v>
      </c>
      <c r="D162" s="263"/>
      <c r="E162" s="263"/>
      <c r="F162" s="263">
        <v>0</v>
      </c>
      <c r="G162" s="263"/>
      <c r="H162" s="263"/>
      <c r="I162" s="263">
        <v>0</v>
      </c>
      <c r="J162" s="263"/>
      <c r="K162" s="263"/>
      <c r="L162" s="263">
        <v>0</v>
      </c>
      <c r="M162" s="263"/>
      <c r="N162" s="263"/>
      <c r="O162" s="263">
        <v>0</v>
      </c>
      <c r="P162" s="263"/>
      <c r="Q162" s="263"/>
    </row>
    <row r="163" spans="2:17" ht="14.5" customHeight="1" x14ac:dyDescent="0.35">
      <c r="B163" s="9"/>
      <c r="C163" s="268">
        <v>1</v>
      </c>
      <c r="D163" s="268"/>
      <c r="E163" s="268"/>
      <c r="F163" s="268">
        <v>1</v>
      </c>
      <c r="G163" s="268"/>
      <c r="H163" s="268"/>
      <c r="I163" s="262">
        <v>1</v>
      </c>
      <c r="J163" s="262"/>
      <c r="K163" s="262"/>
      <c r="L163" s="262">
        <v>1</v>
      </c>
      <c r="M163" s="262"/>
      <c r="N163" s="262"/>
      <c r="O163" s="262">
        <v>1</v>
      </c>
      <c r="P163" s="262"/>
      <c r="Q163" s="262"/>
    </row>
    <row r="164" spans="2:17" ht="14.5" customHeight="1" x14ac:dyDescent="0.35">
      <c r="B164" s="8" t="s">
        <v>2819</v>
      </c>
      <c r="C164" s="273">
        <f>+(C158*C159)+(C160*C161)+(C162*C163)</f>
        <v>0</v>
      </c>
      <c r="D164" s="273"/>
      <c r="E164" s="273"/>
      <c r="F164" s="273">
        <f t="shared" ref="F164" si="36">+(F158*F159)+(F160*F161)+(F162*F163)</f>
        <v>0</v>
      </c>
      <c r="G164" s="273"/>
      <c r="H164" s="273"/>
      <c r="I164" s="273">
        <f t="shared" ref="I164" si="37">+(I158*I159)+(I160*I161)+(I162*I163)</f>
        <v>0</v>
      </c>
      <c r="J164" s="273"/>
      <c r="K164" s="273"/>
      <c r="L164" s="273">
        <f t="shared" ref="L164" si="38">+(L158*L159)+(L160*L161)+(L162*L163)</f>
        <v>0</v>
      </c>
      <c r="M164" s="273"/>
      <c r="N164" s="273"/>
      <c r="O164" s="273">
        <f t="shared" ref="O164" si="39">+(O158*O159)+(O160*O161)+(O162*O163)</f>
        <v>0</v>
      </c>
      <c r="P164" s="273"/>
      <c r="Q164" s="273"/>
    </row>
    <row r="166" spans="2:17" ht="14.5" customHeight="1" x14ac:dyDescent="0.35">
      <c r="B166" s="3" t="s">
        <v>2820</v>
      </c>
      <c r="C166" s="257">
        <f>+(C140*C141)+(C142*C143)</f>
        <v>0</v>
      </c>
      <c r="D166" s="257"/>
      <c r="E166" s="257"/>
      <c r="F166" s="257">
        <f t="shared" ref="F166" si="40">+(F140*F141)+(F142*F143)</f>
        <v>0</v>
      </c>
      <c r="G166" s="257"/>
      <c r="H166" s="257"/>
      <c r="I166" s="257">
        <f t="shared" ref="I166" si="41">+(I140*I141)+(I142*I143)</f>
        <v>0</v>
      </c>
      <c r="J166" s="257"/>
      <c r="K166" s="257"/>
      <c r="L166" s="257">
        <f t="shared" ref="L166" si="42">+(L140*L141)+(L142*L143)</f>
        <v>0</v>
      </c>
      <c r="M166" s="257"/>
      <c r="N166" s="257"/>
      <c r="O166" s="257">
        <f t="shared" ref="O166" si="43">+(O140*O141)+(O142*O143)</f>
        <v>0</v>
      </c>
      <c r="P166" s="257"/>
      <c r="Q166" s="257"/>
    </row>
    <row r="167" spans="2:17" ht="14.5" customHeight="1" x14ac:dyDescent="0.35">
      <c r="B167" s="3" t="s">
        <v>2821</v>
      </c>
      <c r="C167" s="257">
        <f>+(C145+C146)*C147+(C148*C149)</f>
        <v>0</v>
      </c>
      <c r="D167" s="257"/>
      <c r="E167" s="257"/>
      <c r="F167" s="257">
        <f>+(F145+F146)*F147+(F148*F149)</f>
        <v>0</v>
      </c>
      <c r="G167" s="257"/>
      <c r="H167" s="257"/>
      <c r="I167" s="257">
        <f>+(I145+I146)*I147+(I148*I149)</f>
        <v>0</v>
      </c>
      <c r="J167" s="257"/>
      <c r="K167" s="257"/>
      <c r="L167" s="257">
        <f>+(L145+L146)*L147+(L148*L149)</f>
        <v>0</v>
      </c>
      <c r="M167" s="257"/>
      <c r="N167" s="257"/>
      <c r="O167" s="257">
        <f>+(O145+O146)*O147+(O148*O149)</f>
        <v>0</v>
      </c>
      <c r="P167" s="257"/>
      <c r="Q167" s="257"/>
    </row>
    <row r="168" spans="2:17" ht="14.5" customHeight="1" x14ac:dyDescent="0.35">
      <c r="B168" s="3" t="s">
        <v>2822</v>
      </c>
      <c r="C168" s="257">
        <f>+(C151*C152)+(C154*C155)</f>
        <v>0</v>
      </c>
      <c r="D168" s="257"/>
      <c r="E168" s="257"/>
      <c r="F168" s="257">
        <f>+(F151*F152)+(F154*F155)</f>
        <v>0</v>
      </c>
      <c r="G168" s="257"/>
      <c r="H168" s="257"/>
      <c r="I168" s="257">
        <f>+(I151*I152)+(I154*I155)</f>
        <v>0</v>
      </c>
      <c r="J168" s="257"/>
      <c r="K168" s="257"/>
      <c r="L168" s="257">
        <f>+(L151*L152)+(L154*L155)</f>
        <v>0</v>
      </c>
      <c r="M168" s="257"/>
      <c r="N168" s="257"/>
      <c r="O168" s="257">
        <f>+(O151*O152)+(O154*O155)</f>
        <v>0</v>
      </c>
      <c r="P168" s="257"/>
      <c r="Q168" s="257"/>
    </row>
    <row r="169" spans="2:17" ht="14.5" customHeight="1" x14ac:dyDescent="0.35">
      <c r="B169" s="3" t="s">
        <v>2823</v>
      </c>
      <c r="C169" s="274">
        <f>+C$40</f>
        <v>3.5000000000000003E-2</v>
      </c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6"/>
    </row>
    <row r="170" spans="2:17" ht="14.5" customHeight="1" x14ac:dyDescent="0.35">
      <c r="B170" s="3" t="s">
        <v>2824</v>
      </c>
      <c r="C170" s="277">
        <f>+$C$40*C168</f>
        <v>0</v>
      </c>
      <c r="D170" s="277"/>
      <c r="E170" s="277"/>
      <c r="F170" s="277">
        <f>+$C$40*F168</f>
        <v>0</v>
      </c>
      <c r="G170" s="277"/>
      <c r="H170" s="277"/>
      <c r="I170" s="277">
        <f>+$C$40*I168</f>
        <v>0</v>
      </c>
      <c r="J170" s="277"/>
      <c r="K170" s="277"/>
      <c r="L170" s="277">
        <f>+$C$40*L168</f>
        <v>0</v>
      </c>
      <c r="M170" s="277"/>
      <c r="N170" s="277"/>
      <c r="O170" s="277">
        <f>+$C$40*O168</f>
        <v>0</v>
      </c>
      <c r="P170" s="277"/>
      <c r="Q170" s="277"/>
    </row>
    <row r="171" spans="2:17" ht="14.5" customHeight="1" x14ac:dyDescent="0.35">
      <c r="B171" s="3"/>
      <c r="C171" s="27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</row>
    <row r="172" spans="2:17" ht="14.5" customHeight="1" x14ac:dyDescent="0.35">
      <c r="B172" s="3" t="s">
        <v>2825</v>
      </c>
      <c r="C172" s="257">
        <f>+C166+C167+C170-C164</f>
        <v>0</v>
      </c>
      <c r="D172" s="257"/>
      <c r="E172" s="257"/>
      <c r="F172" s="257">
        <f t="shared" ref="F172" si="44">+F166+F167+F170-F164</f>
        <v>0</v>
      </c>
      <c r="G172" s="257"/>
      <c r="H172" s="257"/>
      <c r="I172" s="257">
        <f t="shared" ref="I172" si="45">+I166+I167+I170-I164</f>
        <v>0</v>
      </c>
      <c r="J172" s="257"/>
      <c r="K172" s="257"/>
      <c r="L172" s="257">
        <f t="shared" ref="L172" si="46">+L166+L167+L170-L164</f>
        <v>0</v>
      </c>
      <c r="M172" s="257"/>
      <c r="N172" s="257"/>
      <c r="O172" s="257">
        <f t="shared" ref="O172" si="47">+O166+O167+O170-O164</f>
        <v>0</v>
      </c>
      <c r="P172" s="257"/>
      <c r="Q172" s="257"/>
    </row>
    <row r="173" spans="2:17" ht="14.5" customHeight="1" x14ac:dyDescent="0.35">
      <c r="B173" s="3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</row>
    <row r="174" spans="2:17" ht="14.5" customHeight="1" x14ac:dyDescent="0.35">
      <c r="B174" s="3" t="s">
        <v>2826</v>
      </c>
      <c r="C174" s="279">
        <v>101.01</v>
      </c>
      <c r="D174" s="279"/>
      <c r="E174" s="279"/>
      <c r="F174" s="279">
        <v>103.31</v>
      </c>
      <c r="G174" s="279"/>
      <c r="H174" s="279"/>
      <c r="I174" s="279">
        <v>105.15</v>
      </c>
      <c r="J174" s="279"/>
      <c r="K174" s="279"/>
      <c r="L174" s="279">
        <v>107.43</v>
      </c>
      <c r="M174" s="279"/>
      <c r="N174" s="279"/>
      <c r="O174" s="279">
        <v>108.96</v>
      </c>
      <c r="P174" s="279"/>
      <c r="Q174" s="279"/>
    </row>
    <row r="175" spans="2:17" ht="14.5" customHeight="1" x14ac:dyDescent="0.35">
      <c r="B175" s="3" t="s">
        <v>2827</v>
      </c>
      <c r="C175" s="254">
        <f>+C$46</f>
        <v>109.34</v>
      </c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6"/>
    </row>
    <row r="176" spans="2:17" ht="14.5" customHeight="1" x14ac:dyDescent="0.35">
      <c r="B176" s="3" t="s">
        <v>2828</v>
      </c>
      <c r="C176" s="265">
        <f>+$C$46/C174</f>
        <v>1.0824670824670823</v>
      </c>
      <c r="D176" s="265"/>
      <c r="E176" s="265"/>
      <c r="F176" s="265">
        <f>+$C$46/F174</f>
        <v>1.0583680185848416</v>
      </c>
      <c r="G176" s="265"/>
      <c r="H176" s="265"/>
      <c r="I176" s="265">
        <f>+$C$46/I174</f>
        <v>1.0398478364241559</v>
      </c>
      <c r="J176" s="265"/>
      <c r="K176" s="265"/>
      <c r="L176" s="265">
        <f>+$C$46/L174</f>
        <v>1.0177790188960252</v>
      </c>
      <c r="M176" s="265"/>
      <c r="N176" s="265"/>
      <c r="O176" s="265">
        <f>+$C$46/O174</f>
        <v>1.0034875183553598</v>
      </c>
      <c r="P176" s="265"/>
      <c r="Q176" s="265"/>
    </row>
    <row r="177" spans="1:17" ht="14.5" customHeight="1" x14ac:dyDescent="0.35">
      <c r="B177" s="3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</row>
    <row r="178" spans="1:17" ht="14.5" customHeight="1" x14ac:dyDescent="0.35">
      <c r="A178" s="31" t="s">
        <v>2657</v>
      </c>
      <c r="B178" s="3" t="s">
        <v>2829</v>
      </c>
      <c r="C178" s="257">
        <f>+C176*C172</f>
        <v>0</v>
      </c>
      <c r="D178" s="257"/>
      <c r="E178" s="257"/>
      <c r="F178" s="258">
        <f>+F176*F172</f>
        <v>0</v>
      </c>
      <c r="G178" s="259"/>
      <c r="H178" s="260"/>
      <c r="I178" s="258">
        <f>+I176*I172</f>
        <v>0</v>
      </c>
      <c r="J178" s="259"/>
      <c r="K178" s="260"/>
      <c r="L178" s="258">
        <f>+L176*L172</f>
        <v>0</v>
      </c>
      <c r="M178" s="259"/>
      <c r="N178" s="260"/>
      <c r="O178" s="258">
        <f>+O176*O172</f>
        <v>0</v>
      </c>
      <c r="P178" s="259"/>
      <c r="Q178" s="260"/>
    </row>
    <row r="180" spans="1:17" ht="14.5" customHeight="1" x14ac:dyDescent="0.35">
      <c r="B180" s="4" t="s">
        <v>2658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4.5" customHeight="1" x14ac:dyDescent="0.35">
      <c r="B181" s="1"/>
      <c r="C181" s="280" t="s">
        <v>2801</v>
      </c>
      <c r="D181" s="281"/>
      <c r="E181" s="282"/>
      <c r="F181" s="280" t="s">
        <v>2802</v>
      </c>
      <c r="G181" s="281"/>
      <c r="H181" s="282"/>
      <c r="I181" s="280" t="s">
        <v>2803</v>
      </c>
      <c r="J181" s="281"/>
      <c r="K181" s="282"/>
      <c r="L181" s="280" t="s">
        <v>2804</v>
      </c>
      <c r="M181" s="281"/>
      <c r="N181" s="282"/>
      <c r="O181" s="280" t="s">
        <v>2805</v>
      </c>
      <c r="P181" s="281"/>
      <c r="Q181" s="282"/>
    </row>
    <row r="182" spans="1:17" ht="14.5" customHeight="1" x14ac:dyDescent="0.35">
      <c r="B182" s="7" t="s">
        <v>2806</v>
      </c>
      <c r="C182" s="283">
        <v>2015</v>
      </c>
      <c r="D182" s="283"/>
      <c r="E182" s="283"/>
      <c r="F182" s="283">
        <v>2016</v>
      </c>
      <c r="G182" s="283"/>
      <c r="H182" s="283"/>
      <c r="I182" s="283">
        <v>2017</v>
      </c>
      <c r="J182" s="283"/>
      <c r="K182" s="283"/>
      <c r="L182" s="284">
        <v>2018</v>
      </c>
      <c r="M182" s="284"/>
      <c r="N182" s="284"/>
      <c r="O182" s="284">
        <v>2019</v>
      </c>
      <c r="P182" s="284"/>
      <c r="Q182" s="284"/>
    </row>
    <row r="183" spans="1:17" ht="14.5" customHeight="1" x14ac:dyDescent="0.35">
      <c r="B183" s="8" t="s">
        <v>2807</v>
      </c>
      <c r="C183" s="266">
        <v>0</v>
      </c>
      <c r="D183" s="266"/>
      <c r="E183" s="266"/>
      <c r="F183" s="266">
        <v>0</v>
      </c>
      <c r="G183" s="266"/>
      <c r="H183" s="266"/>
      <c r="I183" s="266">
        <v>0</v>
      </c>
      <c r="J183" s="266"/>
      <c r="K183" s="266"/>
      <c r="L183" s="266">
        <v>0</v>
      </c>
      <c r="M183" s="266"/>
      <c r="N183" s="266"/>
      <c r="O183" s="266">
        <v>0</v>
      </c>
      <c r="P183" s="266"/>
      <c r="Q183" s="266"/>
    </row>
    <row r="184" spans="1:17" ht="14.5" customHeight="1" x14ac:dyDescent="0.35">
      <c r="B184" s="9" t="s">
        <v>2808</v>
      </c>
      <c r="C184" s="268">
        <v>1</v>
      </c>
      <c r="D184" s="268"/>
      <c r="E184" s="268"/>
      <c r="F184" s="268">
        <v>1</v>
      </c>
      <c r="G184" s="268"/>
      <c r="H184" s="268"/>
      <c r="I184" s="262">
        <v>1</v>
      </c>
      <c r="J184" s="262"/>
      <c r="K184" s="262"/>
      <c r="L184" s="262">
        <v>1</v>
      </c>
      <c r="M184" s="262"/>
      <c r="N184" s="262"/>
      <c r="O184" s="262">
        <v>1</v>
      </c>
      <c r="P184" s="262"/>
      <c r="Q184" s="262"/>
    </row>
    <row r="185" spans="1:17" ht="14.5" customHeight="1" x14ac:dyDescent="0.35">
      <c r="B185" s="3" t="s">
        <v>2809</v>
      </c>
      <c r="C185" s="263">
        <v>0</v>
      </c>
      <c r="D185" s="263"/>
      <c r="E185" s="263"/>
      <c r="F185" s="263">
        <v>0</v>
      </c>
      <c r="G185" s="263"/>
      <c r="H185" s="263"/>
      <c r="I185" s="263">
        <v>0</v>
      </c>
      <c r="J185" s="263"/>
      <c r="K185" s="263"/>
      <c r="L185" s="263">
        <v>0</v>
      </c>
      <c r="M185" s="263"/>
      <c r="N185" s="263"/>
      <c r="O185" s="263">
        <v>0</v>
      </c>
      <c r="P185" s="263"/>
      <c r="Q185" s="263"/>
    </row>
    <row r="186" spans="1:17" ht="14.5" customHeight="1" x14ac:dyDescent="0.35">
      <c r="B186" s="9" t="s">
        <v>2808</v>
      </c>
      <c r="C186" s="261">
        <v>1</v>
      </c>
      <c r="D186" s="261"/>
      <c r="E186" s="261"/>
      <c r="F186" s="261">
        <v>1</v>
      </c>
      <c r="G186" s="261"/>
      <c r="H186" s="261"/>
      <c r="I186" s="262">
        <v>1</v>
      </c>
      <c r="J186" s="262"/>
      <c r="K186" s="262"/>
      <c r="L186" s="262">
        <v>1</v>
      </c>
      <c r="M186" s="262"/>
      <c r="N186" s="262"/>
      <c r="O186" s="262">
        <v>1</v>
      </c>
      <c r="P186" s="262"/>
      <c r="Q186" s="262"/>
    </row>
    <row r="187" spans="1:17" ht="14.5" customHeight="1" x14ac:dyDescent="0.35">
      <c r="B187" s="164"/>
      <c r="C187" s="261"/>
      <c r="D187" s="261"/>
      <c r="E187" s="261"/>
      <c r="F187" s="261"/>
      <c r="G187" s="261"/>
      <c r="H187" s="261"/>
      <c r="I187" s="262"/>
      <c r="J187" s="262"/>
      <c r="K187" s="262"/>
      <c r="L187" s="262"/>
      <c r="M187" s="262"/>
      <c r="N187" s="262"/>
      <c r="O187" s="262"/>
      <c r="P187" s="262"/>
      <c r="Q187" s="262"/>
    </row>
    <row r="188" spans="1:17" ht="14.5" customHeight="1" x14ac:dyDescent="0.35">
      <c r="B188" s="3" t="s">
        <v>2810</v>
      </c>
      <c r="C188" s="263">
        <v>0</v>
      </c>
      <c r="D188" s="263"/>
      <c r="E188" s="263"/>
      <c r="F188" s="263">
        <v>0</v>
      </c>
      <c r="G188" s="263"/>
      <c r="H188" s="263"/>
      <c r="I188" s="263">
        <v>0</v>
      </c>
      <c r="J188" s="263"/>
      <c r="K188" s="263"/>
      <c r="L188" s="263">
        <v>0</v>
      </c>
      <c r="M188" s="263"/>
      <c r="N188" s="263"/>
      <c r="O188" s="263">
        <v>0</v>
      </c>
      <c r="P188" s="263"/>
      <c r="Q188" s="263"/>
    </row>
    <row r="189" spans="1:17" ht="14.5" customHeight="1" x14ac:dyDescent="0.35">
      <c r="B189" s="3" t="s">
        <v>2811</v>
      </c>
      <c r="C189" s="263">
        <v>0</v>
      </c>
      <c r="D189" s="263"/>
      <c r="E189" s="263"/>
      <c r="F189" s="263">
        <v>0</v>
      </c>
      <c r="G189" s="263"/>
      <c r="H189" s="263"/>
      <c r="I189" s="263">
        <v>0</v>
      </c>
      <c r="J189" s="263"/>
      <c r="K189" s="263"/>
      <c r="L189" s="263">
        <v>0</v>
      </c>
      <c r="M189" s="263"/>
      <c r="N189" s="263"/>
      <c r="O189" s="263">
        <v>0</v>
      </c>
      <c r="P189" s="263"/>
      <c r="Q189" s="263"/>
    </row>
    <row r="190" spans="1:17" ht="14.5" customHeight="1" x14ac:dyDescent="0.35">
      <c r="B190" s="9" t="s">
        <v>2808</v>
      </c>
      <c r="C190" s="261">
        <v>1</v>
      </c>
      <c r="D190" s="261"/>
      <c r="E190" s="261"/>
      <c r="F190" s="261">
        <v>1</v>
      </c>
      <c r="G190" s="261"/>
      <c r="H190" s="261"/>
      <c r="I190" s="262">
        <v>1</v>
      </c>
      <c r="J190" s="262"/>
      <c r="K190" s="262"/>
      <c r="L190" s="262">
        <v>1</v>
      </c>
      <c r="M190" s="262"/>
      <c r="N190" s="262"/>
      <c r="O190" s="262">
        <v>1</v>
      </c>
      <c r="P190" s="262"/>
      <c r="Q190" s="262"/>
    </row>
    <row r="191" spans="1:17" ht="14.5" customHeight="1" x14ac:dyDescent="0.35">
      <c r="B191" s="3" t="s">
        <v>2812</v>
      </c>
      <c r="C191" s="263">
        <v>0</v>
      </c>
      <c r="D191" s="263"/>
      <c r="E191" s="263"/>
      <c r="F191" s="263">
        <v>0</v>
      </c>
      <c r="G191" s="263"/>
      <c r="H191" s="263"/>
      <c r="I191" s="263">
        <v>0</v>
      </c>
      <c r="J191" s="263"/>
      <c r="K191" s="263"/>
      <c r="L191" s="263">
        <v>0</v>
      </c>
      <c r="M191" s="263"/>
      <c r="N191" s="263"/>
      <c r="O191" s="263">
        <v>0</v>
      </c>
      <c r="P191" s="263"/>
      <c r="Q191" s="263"/>
    </row>
    <row r="192" spans="1:17" ht="14.5" customHeight="1" x14ac:dyDescent="0.35">
      <c r="B192" s="9" t="s">
        <v>2808</v>
      </c>
      <c r="C192" s="261">
        <v>1</v>
      </c>
      <c r="D192" s="261"/>
      <c r="E192" s="261"/>
      <c r="F192" s="261">
        <v>1</v>
      </c>
      <c r="G192" s="261"/>
      <c r="H192" s="261"/>
      <c r="I192" s="262">
        <v>1</v>
      </c>
      <c r="J192" s="262"/>
      <c r="K192" s="262"/>
      <c r="L192" s="262">
        <v>1</v>
      </c>
      <c r="M192" s="262"/>
      <c r="N192" s="262"/>
      <c r="O192" s="262">
        <v>1</v>
      </c>
      <c r="P192" s="262"/>
      <c r="Q192" s="262"/>
    </row>
    <row r="193" spans="2:17" ht="14.5" customHeight="1" x14ac:dyDescent="0.35">
      <c r="B193" s="165"/>
      <c r="C193" s="264"/>
      <c r="D193" s="264"/>
      <c r="E193" s="264"/>
      <c r="F193" s="271"/>
      <c r="G193" s="271"/>
      <c r="H193" s="271"/>
      <c r="I193" s="264"/>
      <c r="J193" s="264"/>
      <c r="K193" s="264"/>
      <c r="L193" s="264"/>
      <c r="M193" s="264"/>
      <c r="N193" s="264"/>
      <c r="O193" s="264"/>
      <c r="P193" s="264"/>
      <c r="Q193" s="264"/>
    </row>
    <row r="194" spans="2:17" ht="14.5" customHeight="1" x14ac:dyDescent="0.35">
      <c r="B194" s="3" t="s">
        <v>2813</v>
      </c>
      <c r="C194" s="266">
        <v>0</v>
      </c>
      <c r="D194" s="266"/>
      <c r="E194" s="266"/>
      <c r="F194" s="266">
        <v>0</v>
      </c>
      <c r="G194" s="266"/>
      <c r="H194" s="266"/>
      <c r="I194" s="266">
        <v>0</v>
      </c>
      <c r="J194" s="266"/>
      <c r="K194" s="266"/>
      <c r="L194" s="266">
        <v>0</v>
      </c>
      <c r="M194" s="266"/>
      <c r="N194" s="266"/>
      <c r="O194" s="266">
        <v>0</v>
      </c>
      <c r="P194" s="266"/>
      <c r="Q194" s="266"/>
    </row>
    <row r="195" spans="2:17" ht="14.5" customHeight="1" x14ac:dyDescent="0.35">
      <c r="B195" s="9" t="s">
        <v>2808</v>
      </c>
      <c r="C195" s="267">
        <v>1</v>
      </c>
      <c r="D195" s="267"/>
      <c r="E195" s="267"/>
      <c r="F195" s="267">
        <v>1</v>
      </c>
      <c r="G195" s="267"/>
      <c r="H195" s="267"/>
      <c r="I195" s="262">
        <v>1</v>
      </c>
      <c r="J195" s="262"/>
      <c r="K195" s="262"/>
      <c r="L195" s="262">
        <v>1</v>
      </c>
      <c r="M195" s="262"/>
      <c r="N195" s="262"/>
      <c r="O195" s="262">
        <v>1</v>
      </c>
      <c r="P195" s="262"/>
      <c r="Q195" s="262"/>
    </row>
    <row r="196" spans="2:17" ht="14.5" customHeight="1" x14ac:dyDescent="0.35">
      <c r="B196" s="10"/>
      <c r="C196" s="267"/>
      <c r="D196" s="267"/>
      <c r="E196" s="267"/>
      <c r="F196" s="269"/>
      <c r="G196" s="270"/>
      <c r="H196" s="270"/>
      <c r="I196" s="269"/>
      <c r="J196" s="270"/>
      <c r="K196" s="270"/>
      <c r="L196" s="269"/>
      <c r="M196" s="270"/>
      <c r="N196" s="270"/>
      <c r="O196" s="269"/>
      <c r="P196" s="270"/>
      <c r="Q196" s="270"/>
    </row>
    <row r="197" spans="2:17" ht="14.5" customHeight="1" x14ac:dyDescent="0.35">
      <c r="B197" s="166" t="s">
        <v>2814</v>
      </c>
      <c r="C197" s="266">
        <v>0</v>
      </c>
      <c r="D197" s="266"/>
      <c r="E197" s="266"/>
      <c r="F197" s="266">
        <v>0</v>
      </c>
      <c r="G197" s="266"/>
      <c r="H197" s="266"/>
      <c r="I197" s="266">
        <v>0</v>
      </c>
      <c r="J197" s="266"/>
      <c r="K197" s="266"/>
      <c r="L197" s="266">
        <v>0</v>
      </c>
      <c r="M197" s="266"/>
      <c r="N197" s="266"/>
      <c r="O197" s="266">
        <v>0</v>
      </c>
      <c r="P197" s="266"/>
      <c r="Q197" s="266"/>
    </row>
    <row r="198" spans="2:17" ht="14.5" customHeight="1" x14ac:dyDescent="0.35">
      <c r="B198" s="167" t="s">
        <v>2808</v>
      </c>
      <c r="C198" s="267">
        <v>1</v>
      </c>
      <c r="D198" s="267"/>
      <c r="E198" s="267"/>
      <c r="F198" s="267">
        <v>1</v>
      </c>
      <c r="G198" s="267"/>
      <c r="H198" s="267"/>
      <c r="I198" s="262">
        <v>1</v>
      </c>
      <c r="J198" s="262"/>
      <c r="K198" s="262"/>
      <c r="L198" s="262">
        <v>1</v>
      </c>
      <c r="M198" s="262"/>
      <c r="N198" s="262"/>
      <c r="O198" s="262">
        <v>1</v>
      </c>
      <c r="P198" s="262"/>
      <c r="Q198" s="262"/>
    </row>
    <row r="199" spans="2:17" ht="14.5" customHeight="1" x14ac:dyDescent="0.35">
      <c r="B199" s="168"/>
      <c r="C199" s="272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</row>
    <row r="200" spans="2:17" ht="14.5" customHeight="1" x14ac:dyDescent="0.35">
      <c r="B200" s="169" t="s">
        <v>2815</v>
      </c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</row>
    <row r="201" spans="2:17" ht="14.5" customHeight="1" x14ac:dyDescent="0.35">
      <c r="B201" s="9" t="s">
        <v>2816</v>
      </c>
      <c r="C201" s="263">
        <v>0</v>
      </c>
      <c r="D201" s="263"/>
      <c r="E201" s="263"/>
      <c r="F201" s="263">
        <v>0</v>
      </c>
      <c r="G201" s="263"/>
      <c r="H201" s="263"/>
      <c r="I201" s="263">
        <v>0</v>
      </c>
      <c r="J201" s="263"/>
      <c r="K201" s="263"/>
      <c r="L201" s="263">
        <v>0</v>
      </c>
      <c r="M201" s="263"/>
      <c r="N201" s="263"/>
      <c r="O201" s="263">
        <v>0</v>
      </c>
      <c r="P201" s="263"/>
      <c r="Q201" s="263"/>
    </row>
    <row r="202" spans="2:17" ht="14.5" customHeight="1" x14ac:dyDescent="0.35">
      <c r="B202" s="9"/>
      <c r="C202" s="268">
        <v>1</v>
      </c>
      <c r="D202" s="268"/>
      <c r="E202" s="268"/>
      <c r="F202" s="268">
        <v>1</v>
      </c>
      <c r="G202" s="268"/>
      <c r="H202" s="268"/>
      <c r="I202" s="262">
        <v>1</v>
      </c>
      <c r="J202" s="262"/>
      <c r="K202" s="262"/>
      <c r="L202" s="262">
        <v>1</v>
      </c>
      <c r="M202" s="262"/>
      <c r="N202" s="262"/>
      <c r="O202" s="262">
        <v>1</v>
      </c>
      <c r="P202" s="262"/>
      <c r="Q202" s="262"/>
    </row>
    <row r="203" spans="2:17" ht="14.5" customHeight="1" x14ac:dyDescent="0.35">
      <c r="B203" s="9" t="s">
        <v>2817</v>
      </c>
      <c r="C203" s="263">
        <v>0</v>
      </c>
      <c r="D203" s="263"/>
      <c r="E203" s="263"/>
      <c r="F203" s="263">
        <v>0</v>
      </c>
      <c r="G203" s="263"/>
      <c r="H203" s="263"/>
      <c r="I203" s="263">
        <v>0</v>
      </c>
      <c r="J203" s="263"/>
      <c r="K203" s="263"/>
      <c r="L203" s="263">
        <v>0</v>
      </c>
      <c r="M203" s="263"/>
      <c r="N203" s="263"/>
      <c r="O203" s="263">
        <v>0</v>
      </c>
      <c r="P203" s="263"/>
      <c r="Q203" s="263"/>
    </row>
    <row r="204" spans="2:17" ht="14.5" customHeight="1" x14ac:dyDescent="0.35">
      <c r="B204" s="9"/>
      <c r="C204" s="261">
        <v>1</v>
      </c>
      <c r="D204" s="261"/>
      <c r="E204" s="261"/>
      <c r="F204" s="261">
        <v>1</v>
      </c>
      <c r="G204" s="261"/>
      <c r="H204" s="261"/>
      <c r="I204" s="262">
        <v>1</v>
      </c>
      <c r="J204" s="262"/>
      <c r="K204" s="262"/>
      <c r="L204" s="262">
        <v>1</v>
      </c>
      <c r="M204" s="262"/>
      <c r="N204" s="262"/>
      <c r="O204" s="262">
        <v>1</v>
      </c>
      <c r="P204" s="262"/>
      <c r="Q204" s="262"/>
    </row>
    <row r="205" spans="2:17" ht="14.5" customHeight="1" x14ac:dyDescent="0.35">
      <c r="B205" s="9" t="s">
        <v>2818</v>
      </c>
      <c r="C205" s="263">
        <v>0</v>
      </c>
      <c r="D205" s="263"/>
      <c r="E205" s="263"/>
      <c r="F205" s="263">
        <v>0</v>
      </c>
      <c r="G205" s="263"/>
      <c r="H205" s="263"/>
      <c r="I205" s="263">
        <v>0</v>
      </c>
      <c r="J205" s="263"/>
      <c r="K205" s="263"/>
      <c r="L205" s="263">
        <v>0</v>
      </c>
      <c r="M205" s="263"/>
      <c r="N205" s="263"/>
      <c r="O205" s="263">
        <v>0</v>
      </c>
      <c r="P205" s="263"/>
      <c r="Q205" s="263"/>
    </row>
    <row r="206" spans="2:17" ht="14.5" customHeight="1" x14ac:dyDescent="0.35">
      <c r="B206" s="9"/>
      <c r="C206" s="268">
        <v>1</v>
      </c>
      <c r="D206" s="268"/>
      <c r="E206" s="268"/>
      <c r="F206" s="268">
        <v>1</v>
      </c>
      <c r="G206" s="268"/>
      <c r="H206" s="268"/>
      <c r="I206" s="262">
        <v>1</v>
      </c>
      <c r="J206" s="262"/>
      <c r="K206" s="262"/>
      <c r="L206" s="262">
        <v>1</v>
      </c>
      <c r="M206" s="262"/>
      <c r="N206" s="262"/>
      <c r="O206" s="262">
        <v>1</v>
      </c>
      <c r="P206" s="262"/>
      <c r="Q206" s="262"/>
    </row>
    <row r="207" spans="2:17" ht="14.5" customHeight="1" x14ac:dyDescent="0.35">
      <c r="B207" s="8" t="s">
        <v>2819</v>
      </c>
      <c r="C207" s="273">
        <f>+(C201*C202)+(C203*C204)+(C205*C206)</f>
        <v>0</v>
      </c>
      <c r="D207" s="273"/>
      <c r="E207" s="273"/>
      <c r="F207" s="273">
        <f t="shared" ref="F207" si="48">+(F201*F202)+(F203*F204)+(F205*F206)</f>
        <v>0</v>
      </c>
      <c r="G207" s="273"/>
      <c r="H207" s="273"/>
      <c r="I207" s="273">
        <f t="shared" ref="I207" si="49">+(I201*I202)+(I203*I204)+(I205*I206)</f>
        <v>0</v>
      </c>
      <c r="J207" s="273"/>
      <c r="K207" s="273"/>
      <c r="L207" s="273">
        <f t="shared" ref="L207" si="50">+(L201*L202)+(L203*L204)+(L205*L206)</f>
        <v>0</v>
      </c>
      <c r="M207" s="273"/>
      <c r="N207" s="273"/>
      <c r="O207" s="273">
        <f t="shared" ref="O207" si="51">+(O201*O202)+(O203*O204)+(O205*O206)</f>
        <v>0</v>
      </c>
      <c r="P207" s="273"/>
      <c r="Q207" s="273"/>
    </row>
    <row r="209" spans="1:17" ht="14.5" customHeight="1" x14ac:dyDescent="0.35">
      <c r="B209" s="3" t="s">
        <v>2820</v>
      </c>
      <c r="C209" s="257">
        <f>+(C183*C184)+(C185*C186)</f>
        <v>0</v>
      </c>
      <c r="D209" s="257"/>
      <c r="E209" s="257"/>
      <c r="F209" s="257">
        <f t="shared" ref="F209" si="52">+(F183*F184)+(F185*F186)</f>
        <v>0</v>
      </c>
      <c r="G209" s="257"/>
      <c r="H209" s="257"/>
      <c r="I209" s="257">
        <f t="shared" ref="I209" si="53">+(I183*I184)+(I185*I186)</f>
        <v>0</v>
      </c>
      <c r="J209" s="257"/>
      <c r="K209" s="257"/>
      <c r="L209" s="257">
        <f t="shared" ref="L209" si="54">+(L183*L184)+(L185*L186)</f>
        <v>0</v>
      </c>
      <c r="M209" s="257"/>
      <c r="N209" s="257"/>
      <c r="O209" s="257">
        <f t="shared" ref="O209" si="55">+(O183*O184)+(O185*O186)</f>
        <v>0</v>
      </c>
      <c r="P209" s="257"/>
      <c r="Q209" s="257"/>
    </row>
    <row r="210" spans="1:17" ht="14.5" customHeight="1" x14ac:dyDescent="0.35">
      <c r="B210" s="3" t="s">
        <v>2821</v>
      </c>
      <c r="C210" s="257">
        <f>+(C188+C189)*C190+(C191*C192)</f>
        <v>0</v>
      </c>
      <c r="D210" s="257"/>
      <c r="E210" s="257"/>
      <c r="F210" s="257">
        <f>+(F188+F189)*F190+(F191*F192)</f>
        <v>0</v>
      </c>
      <c r="G210" s="257"/>
      <c r="H210" s="257"/>
      <c r="I210" s="257">
        <f>+(I188+I189)*I190+(I191*I192)</f>
        <v>0</v>
      </c>
      <c r="J210" s="257"/>
      <c r="K210" s="257"/>
      <c r="L210" s="257">
        <f>+(L188+L189)*L190+(L191*L192)</f>
        <v>0</v>
      </c>
      <c r="M210" s="257"/>
      <c r="N210" s="257"/>
      <c r="O210" s="257">
        <f>+(O188+O189)*O190+(O191*O192)</f>
        <v>0</v>
      </c>
      <c r="P210" s="257"/>
      <c r="Q210" s="257"/>
    </row>
    <row r="211" spans="1:17" ht="14.5" customHeight="1" x14ac:dyDescent="0.35">
      <c r="B211" s="3" t="s">
        <v>2822</v>
      </c>
      <c r="C211" s="257">
        <f>+(C194*C195)+(C197*C198)</f>
        <v>0</v>
      </c>
      <c r="D211" s="257"/>
      <c r="E211" s="257"/>
      <c r="F211" s="257">
        <f>+(F194*F195)+(F197*F198)</f>
        <v>0</v>
      </c>
      <c r="G211" s="257"/>
      <c r="H211" s="257"/>
      <c r="I211" s="257">
        <f>+(I194*I195)+(I197*I198)</f>
        <v>0</v>
      </c>
      <c r="J211" s="257"/>
      <c r="K211" s="257"/>
      <c r="L211" s="257">
        <f>+(L194*L195)+(L197*L198)</f>
        <v>0</v>
      </c>
      <c r="M211" s="257"/>
      <c r="N211" s="257"/>
      <c r="O211" s="257">
        <f>+(O194*O195)+(O197*O198)</f>
        <v>0</v>
      </c>
      <c r="P211" s="257"/>
      <c r="Q211" s="257"/>
    </row>
    <row r="212" spans="1:17" ht="14.5" customHeight="1" x14ac:dyDescent="0.35">
      <c r="B212" s="3" t="s">
        <v>2823</v>
      </c>
      <c r="C212" s="274">
        <f>+C$40</f>
        <v>3.5000000000000003E-2</v>
      </c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6"/>
    </row>
    <row r="213" spans="1:17" ht="14.5" customHeight="1" x14ac:dyDescent="0.35">
      <c r="B213" s="3" t="s">
        <v>2824</v>
      </c>
      <c r="C213" s="277">
        <f>+$C$40*C211</f>
        <v>0</v>
      </c>
      <c r="D213" s="277"/>
      <c r="E213" s="277"/>
      <c r="F213" s="277">
        <f>+$C$40*F211</f>
        <v>0</v>
      </c>
      <c r="G213" s="277"/>
      <c r="H213" s="277"/>
      <c r="I213" s="277">
        <f>+$C$40*I211</f>
        <v>0</v>
      </c>
      <c r="J213" s="277"/>
      <c r="K213" s="277"/>
      <c r="L213" s="277">
        <f>+$C$40*L211</f>
        <v>0</v>
      </c>
      <c r="M213" s="277"/>
      <c r="N213" s="277"/>
      <c r="O213" s="277">
        <f>+$C$40*O211</f>
        <v>0</v>
      </c>
      <c r="P213" s="277"/>
      <c r="Q213" s="277"/>
    </row>
    <row r="214" spans="1:17" ht="14.5" customHeight="1" x14ac:dyDescent="0.35">
      <c r="B214" s="3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</row>
    <row r="215" spans="1:17" ht="14.5" customHeight="1" x14ac:dyDescent="0.35">
      <c r="B215" s="3" t="s">
        <v>2825</v>
      </c>
      <c r="C215" s="257">
        <f>+C209+C210+C213-C207</f>
        <v>0</v>
      </c>
      <c r="D215" s="257"/>
      <c r="E215" s="257"/>
      <c r="F215" s="257">
        <f t="shared" ref="F215" si="56">+F209+F210+F213-F207</f>
        <v>0</v>
      </c>
      <c r="G215" s="257"/>
      <c r="H215" s="257"/>
      <c r="I215" s="257">
        <f t="shared" ref="I215" si="57">+I209+I210+I213-I207</f>
        <v>0</v>
      </c>
      <c r="J215" s="257"/>
      <c r="K215" s="257"/>
      <c r="L215" s="257">
        <f t="shared" ref="L215" si="58">+L209+L210+L213-L207</f>
        <v>0</v>
      </c>
      <c r="M215" s="257"/>
      <c r="N215" s="257"/>
      <c r="O215" s="257">
        <f t="shared" ref="O215" si="59">+O209+O210+O213-O207</f>
        <v>0</v>
      </c>
      <c r="P215" s="257"/>
      <c r="Q215" s="257"/>
    </row>
    <row r="216" spans="1:17" ht="14.5" customHeight="1" x14ac:dyDescent="0.35">
      <c r="B216" s="3"/>
      <c r="C216" s="278"/>
      <c r="D216" s="278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</row>
    <row r="217" spans="1:17" ht="14.5" customHeight="1" x14ac:dyDescent="0.35">
      <c r="B217" s="3" t="s">
        <v>2826</v>
      </c>
      <c r="C217" s="279">
        <v>101.01</v>
      </c>
      <c r="D217" s="279"/>
      <c r="E217" s="279"/>
      <c r="F217" s="279">
        <v>103.31</v>
      </c>
      <c r="G217" s="279"/>
      <c r="H217" s="279"/>
      <c r="I217" s="279">
        <v>105.15</v>
      </c>
      <c r="J217" s="279"/>
      <c r="K217" s="279"/>
      <c r="L217" s="279">
        <v>107.43</v>
      </c>
      <c r="M217" s="279"/>
      <c r="N217" s="279"/>
      <c r="O217" s="279">
        <v>108.96</v>
      </c>
      <c r="P217" s="279"/>
      <c r="Q217" s="279"/>
    </row>
    <row r="218" spans="1:17" ht="14.5" customHeight="1" x14ac:dyDescent="0.35">
      <c r="B218" s="3" t="s">
        <v>2827</v>
      </c>
      <c r="C218" s="254">
        <f>+C$46</f>
        <v>109.34</v>
      </c>
      <c r="D218" s="255"/>
      <c r="E218" s="255"/>
      <c r="F218" s="255"/>
      <c r="G218" s="255"/>
      <c r="H218" s="255"/>
      <c r="I218" s="255"/>
      <c r="J218" s="255"/>
      <c r="K218" s="255"/>
      <c r="L218" s="255"/>
      <c r="M218" s="255"/>
      <c r="N218" s="255"/>
      <c r="O218" s="255"/>
      <c r="P218" s="255"/>
      <c r="Q218" s="256"/>
    </row>
    <row r="219" spans="1:17" ht="14.5" customHeight="1" x14ac:dyDescent="0.35">
      <c r="B219" s="3" t="s">
        <v>2828</v>
      </c>
      <c r="C219" s="265">
        <f>+$C$46/C217</f>
        <v>1.0824670824670823</v>
      </c>
      <c r="D219" s="265"/>
      <c r="E219" s="265"/>
      <c r="F219" s="265">
        <f>+$C$46/F217</f>
        <v>1.0583680185848416</v>
      </c>
      <c r="G219" s="265"/>
      <c r="H219" s="265"/>
      <c r="I219" s="265">
        <f>+$C$46/I217</f>
        <v>1.0398478364241559</v>
      </c>
      <c r="J219" s="265"/>
      <c r="K219" s="265"/>
      <c r="L219" s="265">
        <f>+$C$46/L217</f>
        <v>1.0177790188960252</v>
      </c>
      <c r="M219" s="265"/>
      <c r="N219" s="265"/>
      <c r="O219" s="265">
        <f>+$C$46/O217</f>
        <v>1.0034875183553598</v>
      </c>
      <c r="P219" s="265"/>
      <c r="Q219" s="265"/>
    </row>
    <row r="220" spans="1:17" ht="14.5" customHeight="1" x14ac:dyDescent="0.35">
      <c r="B220" s="3"/>
      <c r="C220" s="265"/>
      <c r="D220" s="265"/>
      <c r="E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</row>
    <row r="221" spans="1:17" ht="14.5" customHeight="1" x14ac:dyDescent="0.35">
      <c r="A221" s="31" t="s">
        <v>2658</v>
      </c>
      <c r="B221" s="3" t="s">
        <v>2829</v>
      </c>
      <c r="C221" s="257">
        <f>+C219*C215</f>
        <v>0</v>
      </c>
      <c r="D221" s="257"/>
      <c r="E221" s="257"/>
      <c r="F221" s="258">
        <f>+F219*F215</f>
        <v>0</v>
      </c>
      <c r="G221" s="259"/>
      <c r="H221" s="260"/>
      <c r="I221" s="258">
        <f>+I219*I215</f>
        <v>0</v>
      </c>
      <c r="J221" s="259"/>
      <c r="K221" s="260"/>
      <c r="L221" s="258">
        <f>+L219*L215</f>
        <v>0</v>
      </c>
      <c r="M221" s="259"/>
      <c r="N221" s="260"/>
      <c r="O221" s="258">
        <f>+O219*O215</f>
        <v>0</v>
      </c>
      <c r="P221" s="259"/>
      <c r="Q221" s="260"/>
    </row>
    <row r="223" spans="1:17" ht="14.5" customHeight="1" x14ac:dyDescent="0.35">
      <c r="B223" s="4" t="s">
        <v>2659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4.5" customHeight="1" x14ac:dyDescent="0.35">
      <c r="B224" s="1"/>
      <c r="C224" s="280" t="s">
        <v>2801</v>
      </c>
      <c r="D224" s="281"/>
      <c r="E224" s="282"/>
      <c r="F224" s="280" t="s">
        <v>2802</v>
      </c>
      <c r="G224" s="281"/>
      <c r="H224" s="282"/>
      <c r="I224" s="280" t="s">
        <v>2803</v>
      </c>
      <c r="J224" s="281"/>
      <c r="K224" s="282"/>
      <c r="L224" s="280" t="s">
        <v>2804</v>
      </c>
      <c r="M224" s="281"/>
      <c r="N224" s="282"/>
      <c r="O224" s="280" t="s">
        <v>2805</v>
      </c>
      <c r="P224" s="281"/>
      <c r="Q224" s="282"/>
    </row>
    <row r="225" spans="2:17" ht="14.5" customHeight="1" x14ac:dyDescent="0.35">
      <c r="B225" s="7" t="s">
        <v>2806</v>
      </c>
      <c r="C225" s="283">
        <v>2015</v>
      </c>
      <c r="D225" s="283"/>
      <c r="E225" s="283"/>
      <c r="F225" s="283">
        <v>2016</v>
      </c>
      <c r="G225" s="283"/>
      <c r="H225" s="283"/>
      <c r="I225" s="283">
        <v>2017</v>
      </c>
      <c r="J225" s="283"/>
      <c r="K225" s="283"/>
      <c r="L225" s="284">
        <v>2018</v>
      </c>
      <c r="M225" s="284"/>
      <c r="N225" s="284"/>
      <c r="O225" s="284">
        <v>2019</v>
      </c>
      <c r="P225" s="284"/>
      <c r="Q225" s="284"/>
    </row>
    <row r="226" spans="2:17" ht="14.5" customHeight="1" x14ac:dyDescent="0.35">
      <c r="B226" s="8" t="s">
        <v>2807</v>
      </c>
      <c r="C226" s="266">
        <v>0</v>
      </c>
      <c r="D226" s="266"/>
      <c r="E226" s="266"/>
      <c r="F226" s="266">
        <v>0</v>
      </c>
      <c r="G226" s="266"/>
      <c r="H226" s="266"/>
      <c r="I226" s="266">
        <v>0</v>
      </c>
      <c r="J226" s="266"/>
      <c r="K226" s="266"/>
      <c r="L226" s="266">
        <v>0</v>
      </c>
      <c r="M226" s="266"/>
      <c r="N226" s="266"/>
      <c r="O226" s="266">
        <v>0</v>
      </c>
      <c r="P226" s="266"/>
      <c r="Q226" s="266"/>
    </row>
    <row r="227" spans="2:17" ht="14.5" customHeight="1" x14ac:dyDescent="0.35">
      <c r="B227" s="9" t="s">
        <v>2808</v>
      </c>
      <c r="C227" s="268">
        <v>1</v>
      </c>
      <c r="D227" s="268"/>
      <c r="E227" s="268"/>
      <c r="F227" s="268">
        <v>1</v>
      </c>
      <c r="G227" s="268"/>
      <c r="H227" s="268"/>
      <c r="I227" s="262">
        <v>1</v>
      </c>
      <c r="J227" s="262"/>
      <c r="K227" s="262"/>
      <c r="L227" s="262">
        <v>1</v>
      </c>
      <c r="M227" s="262"/>
      <c r="N227" s="262"/>
      <c r="O227" s="262">
        <v>1</v>
      </c>
      <c r="P227" s="262"/>
      <c r="Q227" s="262"/>
    </row>
    <row r="228" spans="2:17" ht="14.5" customHeight="1" x14ac:dyDescent="0.35">
      <c r="B228" s="3" t="s">
        <v>2809</v>
      </c>
      <c r="C228" s="263">
        <v>0</v>
      </c>
      <c r="D228" s="263"/>
      <c r="E228" s="263"/>
      <c r="F228" s="263">
        <v>0</v>
      </c>
      <c r="G228" s="263"/>
      <c r="H228" s="263"/>
      <c r="I228" s="263">
        <v>0</v>
      </c>
      <c r="J228" s="263"/>
      <c r="K228" s="263"/>
      <c r="L228" s="263">
        <v>0</v>
      </c>
      <c r="M228" s="263"/>
      <c r="N228" s="263"/>
      <c r="O228" s="263">
        <v>0</v>
      </c>
      <c r="P228" s="263"/>
      <c r="Q228" s="263"/>
    </row>
    <row r="229" spans="2:17" ht="14.5" customHeight="1" x14ac:dyDescent="0.35">
      <c r="B229" s="9" t="s">
        <v>2808</v>
      </c>
      <c r="C229" s="261">
        <v>1</v>
      </c>
      <c r="D229" s="261"/>
      <c r="E229" s="261"/>
      <c r="F229" s="261">
        <v>1</v>
      </c>
      <c r="G229" s="261"/>
      <c r="H229" s="261"/>
      <c r="I229" s="262">
        <v>1</v>
      </c>
      <c r="J229" s="262"/>
      <c r="K229" s="262"/>
      <c r="L229" s="262">
        <v>1</v>
      </c>
      <c r="M229" s="262"/>
      <c r="N229" s="262"/>
      <c r="O229" s="262">
        <v>1</v>
      </c>
      <c r="P229" s="262"/>
      <c r="Q229" s="262"/>
    </row>
    <row r="230" spans="2:17" ht="14.5" customHeight="1" x14ac:dyDescent="0.35">
      <c r="B230" s="164"/>
      <c r="C230" s="261"/>
      <c r="D230" s="261"/>
      <c r="E230" s="261"/>
      <c r="F230" s="261"/>
      <c r="G230" s="261"/>
      <c r="H230" s="261"/>
      <c r="I230" s="262"/>
      <c r="J230" s="262"/>
      <c r="K230" s="262"/>
      <c r="L230" s="262"/>
      <c r="M230" s="262"/>
      <c r="N230" s="262"/>
      <c r="O230" s="262"/>
      <c r="P230" s="262"/>
      <c r="Q230" s="262"/>
    </row>
    <row r="231" spans="2:17" ht="14.5" customHeight="1" x14ac:dyDescent="0.35">
      <c r="B231" s="3" t="s">
        <v>2810</v>
      </c>
      <c r="C231" s="263">
        <v>0</v>
      </c>
      <c r="D231" s="263"/>
      <c r="E231" s="263"/>
      <c r="F231" s="263">
        <v>0</v>
      </c>
      <c r="G231" s="263"/>
      <c r="H231" s="263"/>
      <c r="I231" s="263">
        <v>0</v>
      </c>
      <c r="J231" s="263"/>
      <c r="K231" s="263"/>
      <c r="L231" s="263">
        <v>0</v>
      </c>
      <c r="M231" s="263"/>
      <c r="N231" s="263"/>
      <c r="O231" s="263">
        <v>0</v>
      </c>
      <c r="P231" s="263"/>
      <c r="Q231" s="263"/>
    </row>
    <row r="232" spans="2:17" ht="14.5" customHeight="1" x14ac:dyDescent="0.35">
      <c r="B232" s="3" t="s">
        <v>2811</v>
      </c>
      <c r="C232" s="263">
        <v>0</v>
      </c>
      <c r="D232" s="263"/>
      <c r="E232" s="263"/>
      <c r="F232" s="263">
        <v>0</v>
      </c>
      <c r="G232" s="263"/>
      <c r="H232" s="263"/>
      <c r="I232" s="263">
        <v>0</v>
      </c>
      <c r="J232" s="263"/>
      <c r="K232" s="263"/>
      <c r="L232" s="263">
        <v>0</v>
      </c>
      <c r="M232" s="263"/>
      <c r="N232" s="263"/>
      <c r="O232" s="263">
        <v>0</v>
      </c>
      <c r="P232" s="263"/>
      <c r="Q232" s="263"/>
    </row>
    <row r="233" spans="2:17" ht="14.5" customHeight="1" x14ac:dyDescent="0.35">
      <c r="B233" s="9" t="s">
        <v>2808</v>
      </c>
      <c r="C233" s="261">
        <v>1</v>
      </c>
      <c r="D233" s="261"/>
      <c r="E233" s="261"/>
      <c r="F233" s="261">
        <v>1</v>
      </c>
      <c r="G233" s="261"/>
      <c r="H233" s="261"/>
      <c r="I233" s="262">
        <v>1</v>
      </c>
      <c r="J233" s="262"/>
      <c r="K233" s="262"/>
      <c r="L233" s="262">
        <v>1</v>
      </c>
      <c r="M233" s="262"/>
      <c r="N233" s="262"/>
      <c r="O233" s="262">
        <v>1</v>
      </c>
      <c r="P233" s="262"/>
      <c r="Q233" s="262"/>
    </row>
    <row r="234" spans="2:17" ht="14.5" customHeight="1" x14ac:dyDescent="0.35">
      <c r="B234" s="3" t="s">
        <v>2812</v>
      </c>
      <c r="C234" s="263">
        <v>0</v>
      </c>
      <c r="D234" s="263"/>
      <c r="E234" s="263"/>
      <c r="F234" s="263">
        <v>0</v>
      </c>
      <c r="G234" s="263"/>
      <c r="H234" s="263"/>
      <c r="I234" s="263">
        <v>0</v>
      </c>
      <c r="J234" s="263"/>
      <c r="K234" s="263"/>
      <c r="L234" s="263">
        <v>0</v>
      </c>
      <c r="M234" s="263"/>
      <c r="N234" s="263"/>
      <c r="O234" s="263">
        <v>0</v>
      </c>
      <c r="P234" s="263"/>
      <c r="Q234" s="263"/>
    </row>
    <row r="235" spans="2:17" ht="14.5" customHeight="1" x14ac:dyDescent="0.35">
      <c r="B235" s="9" t="s">
        <v>2808</v>
      </c>
      <c r="C235" s="261">
        <v>1</v>
      </c>
      <c r="D235" s="261"/>
      <c r="E235" s="261"/>
      <c r="F235" s="261">
        <v>1</v>
      </c>
      <c r="G235" s="261"/>
      <c r="H235" s="261"/>
      <c r="I235" s="262">
        <v>1</v>
      </c>
      <c r="J235" s="262"/>
      <c r="K235" s="262"/>
      <c r="L235" s="262">
        <v>1</v>
      </c>
      <c r="M235" s="262"/>
      <c r="N235" s="262"/>
      <c r="O235" s="262">
        <v>1</v>
      </c>
      <c r="P235" s="262"/>
      <c r="Q235" s="262"/>
    </row>
    <row r="236" spans="2:17" ht="14.5" customHeight="1" x14ac:dyDescent="0.35">
      <c r="B236" s="165"/>
      <c r="C236" s="264"/>
      <c r="D236" s="264"/>
      <c r="E236" s="264"/>
      <c r="F236" s="271"/>
      <c r="G236" s="271"/>
      <c r="H236" s="271"/>
      <c r="I236" s="264"/>
      <c r="J236" s="264"/>
      <c r="K236" s="264"/>
      <c r="L236" s="264"/>
      <c r="M236" s="264"/>
      <c r="N236" s="264"/>
      <c r="O236" s="264"/>
      <c r="P236" s="264"/>
      <c r="Q236" s="264"/>
    </row>
    <row r="237" spans="2:17" ht="14.5" customHeight="1" x14ac:dyDescent="0.35">
      <c r="B237" s="3" t="s">
        <v>2813</v>
      </c>
      <c r="C237" s="266">
        <v>0</v>
      </c>
      <c r="D237" s="266"/>
      <c r="E237" s="266"/>
      <c r="F237" s="266">
        <v>0</v>
      </c>
      <c r="G237" s="266"/>
      <c r="H237" s="266"/>
      <c r="I237" s="266">
        <v>0</v>
      </c>
      <c r="J237" s="266"/>
      <c r="K237" s="266"/>
      <c r="L237" s="266">
        <v>0</v>
      </c>
      <c r="M237" s="266"/>
      <c r="N237" s="266"/>
      <c r="O237" s="266">
        <v>0</v>
      </c>
      <c r="P237" s="266"/>
      <c r="Q237" s="266"/>
    </row>
    <row r="238" spans="2:17" ht="14.5" customHeight="1" x14ac:dyDescent="0.35">
      <c r="B238" s="9" t="s">
        <v>2808</v>
      </c>
      <c r="C238" s="267">
        <v>1</v>
      </c>
      <c r="D238" s="267"/>
      <c r="E238" s="267"/>
      <c r="F238" s="267">
        <v>1</v>
      </c>
      <c r="G238" s="267"/>
      <c r="H238" s="267"/>
      <c r="I238" s="262">
        <v>1</v>
      </c>
      <c r="J238" s="262"/>
      <c r="K238" s="262"/>
      <c r="L238" s="262">
        <v>1</v>
      </c>
      <c r="M238" s="262"/>
      <c r="N238" s="262"/>
      <c r="O238" s="262">
        <v>1</v>
      </c>
      <c r="P238" s="262"/>
      <c r="Q238" s="262"/>
    </row>
    <row r="239" spans="2:17" ht="14.5" customHeight="1" x14ac:dyDescent="0.35">
      <c r="B239" s="10"/>
      <c r="C239" s="267"/>
      <c r="D239" s="267"/>
      <c r="E239" s="267"/>
      <c r="F239" s="269"/>
      <c r="G239" s="270"/>
      <c r="H239" s="270"/>
      <c r="I239" s="269"/>
      <c r="J239" s="270"/>
      <c r="K239" s="270"/>
      <c r="L239" s="269"/>
      <c r="M239" s="270"/>
      <c r="N239" s="270"/>
      <c r="O239" s="269"/>
      <c r="P239" s="270"/>
      <c r="Q239" s="270"/>
    </row>
    <row r="240" spans="2:17" ht="14.5" customHeight="1" x14ac:dyDescent="0.35">
      <c r="B240" s="166" t="s">
        <v>2814</v>
      </c>
      <c r="C240" s="266">
        <v>0</v>
      </c>
      <c r="D240" s="266"/>
      <c r="E240" s="266"/>
      <c r="F240" s="266">
        <v>0</v>
      </c>
      <c r="G240" s="266"/>
      <c r="H240" s="266"/>
      <c r="I240" s="266">
        <v>0</v>
      </c>
      <c r="J240" s="266"/>
      <c r="K240" s="266"/>
      <c r="L240" s="266">
        <v>0</v>
      </c>
      <c r="M240" s="266"/>
      <c r="N240" s="266"/>
      <c r="O240" s="266">
        <v>0</v>
      </c>
      <c r="P240" s="266"/>
      <c r="Q240" s="266"/>
    </row>
    <row r="241" spans="2:17" ht="14.5" customHeight="1" x14ac:dyDescent="0.35">
      <c r="B241" s="167" t="s">
        <v>2808</v>
      </c>
      <c r="C241" s="267">
        <v>1</v>
      </c>
      <c r="D241" s="267"/>
      <c r="E241" s="267"/>
      <c r="F241" s="267">
        <v>1</v>
      </c>
      <c r="G241" s="267"/>
      <c r="H241" s="267"/>
      <c r="I241" s="262">
        <v>1</v>
      </c>
      <c r="J241" s="262"/>
      <c r="K241" s="262"/>
      <c r="L241" s="262">
        <v>1</v>
      </c>
      <c r="M241" s="262"/>
      <c r="N241" s="262"/>
      <c r="O241" s="262">
        <v>1</v>
      </c>
      <c r="P241" s="262"/>
      <c r="Q241" s="262"/>
    </row>
    <row r="242" spans="2:17" ht="14.5" customHeight="1" x14ac:dyDescent="0.35">
      <c r="B242" s="168"/>
      <c r="C242" s="272"/>
      <c r="D242" s="272"/>
      <c r="E242" s="272"/>
      <c r="F242" s="272"/>
      <c r="G242" s="272"/>
      <c r="H242" s="272"/>
      <c r="I242" s="272"/>
      <c r="J242" s="272"/>
      <c r="K242" s="272"/>
      <c r="L242" s="272"/>
      <c r="M242" s="272"/>
      <c r="N242" s="272"/>
      <c r="O242" s="272"/>
      <c r="P242" s="272"/>
      <c r="Q242" s="272"/>
    </row>
    <row r="243" spans="2:17" ht="14.5" customHeight="1" x14ac:dyDescent="0.35">
      <c r="B243" s="169" t="s">
        <v>2815</v>
      </c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</row>
    <row r="244" spans="2:17" ht="14.5" customHeight="1" x14ac:dyDescent="0.35">
      <c r="B244" s="9" t="s">
        <v>2816</v>
      </c>
      <c r="C244" s="263">
        <v>0</v>
      </c>
      <c r="D244" s="263"/>
      <c r="E244" s="263"/>
      <c r="F244" s="263">
        <v>0</v>
      </c>
      <c r="G244" s="263"/>
      <c r="H244" s="263"/>
      <c r="I244" s="263">
        <v>0</v>
      </c>
      <c r="J244" s="263"/>
      <c r="K244" s="263"/>
      <c r="L244" s="263">
        <v>0</v>
      </c>
      <c r="M244" s="263"/>
      <c r="N244" s="263"/>
      <c r="O244" s="263">
        <v>0</v>
      </c>
      <c r="P244" s="263"/>
      <c r="Q244" s="263"/>
    </row>
    <row r="245" spans="2:17" ht="14.5" customHeight="1" x14ac:dyDescent="0.35">
      <c r="B245" s="9"/>
      <c r="C245" s="268">
        <v>1</v>
      </c>
      <c r="D245" s="268"/>
      <c r="E245" s="268"/>
      <c r="F245" s="268">
        <v>1</v>
      </c>
      <c r="G245" s="268"/>
      <c r="H245" s="268"/>
      <c r="I245" s="262">
        <v>1</v>
      </c>
      <c r="J245" s="262"/>
      <c r="K245" s="262"/>
      <c r="L245" s="262">
        <v>1</v>
      </c>
      <c r="M245" s="262"/>
      <c r="N245" s="262"/>
      <c r="O245" s="262">
        <v>1</v>
      </c>
      <c r="P245" s="262"/>
      <c r="Q245" s="262"/>
    </row>
    <row r="246" spans="2:17" ht="14.5" customHeight="1" x14ac:dyDescent="0.35">
      <c r="B246" s="9" t="s">
        <v>2817</v>
      </c>
      <c r="C246" s="263">
        <v>0</v>
      </c>
      <c r="D246" s="263"/>
      <c r="E246" s="263"/>
      <c r="F246" s="263">
        <v>0</v>
      </c>
      <c r="G246" s="263"/>
      <c r="H246" s="263"/>
      <c r="I246" s="263">
        <v>0</v>
      </c>
      <c r="J246" s="263"/>
      <c r="K246" s="263"/>
      <c r="L246" s="263">
        <v>0</v>
      </c>
      <c r="M246" s="263"/>
      <c r="N246" s="263"/>
      <c r="O246" s="263">
        <v>0</v>
      </c>
      <c r="P246" s="263"/>
      <c r="Q246" s="263"/>
    </row>
    <row r="247" spans="2:17" ht="14.5" customHeight="1" x14ac:dyDescent="0.35">
      <c r="B247" s="9"/>
      <c r="C247" s="261">
        <v>1</v>
      </c>
      <c r="D247" s="261"/>
      <c r="E247" s="261"/>
      <c r="F247" s="261">
        <v>1</v>
      </c>
      <c r="G247" s="261"/>
      <c r="H247" s="261"/>
      <c r="I247" s="262">
        <v>1</v>
      </c>
      <c r="J247" s="262"/>
      <c r="K247" s="262"/>
      <c r="L247" s="262">
        <v>1</v>
      </c>
      <c r="M247" s="262"/>
      <c r="N247" s="262"/>
      <c r="O247" s="262">
        <v>1</v>
      </c>
      <c r="P247" s="262"/>
      <c r="Q247" s="262"/>
    </row>
    <row r="248" spans="2:17" ht="14.5" customHeight="1" x14ac:dyDescent="0.35">
      <c r="B248" s="9" t="s">
        <v>2818</v>
      </c>
      <c r="C248" s="263">
        <v>0</v>
      </c>
      <c r="D248" s="263"/>
      <c r="E248" s="263"/>
      <c r="F248" s="263">
        <v>0</v>
      </c>
      <c r="G248" s="263"/>
      <c r="H248" s="263"/>
      <c r="I248" s="263">
        <v>0</v>
      </c>
      <c r="J248" s="263"/>
      <c r="K248" s="263"/>
      <c r="L248" s="263">
        <v>0</v>
      </c>
      <c r="M248" s="263"/>
      <c r="N248" s="263"/>
      <c r="O248" s="263">
        <v>0</v>
      </c>
      <c r="P248" s="263"/>
      <c r="Q248" s="263"/>
    </row>
    <row r="249" spans="2:17" ht="14.5" customHeight="1" x14ac:dyDescent="0.35">
      <c r="B249" s="9"/>
      <c r="C249" s="268">
        <v>1</v>
      </c>
      <c r="D249" s="268"/>
      <c r="E249" s="268"/>
      <c r="F249" s="268">
        <v>1</v>
      </c>
      <c r="G249" s="268"/>
      <c r="H249" s="268"/>
      <c r="I249" s="262">
        <v>1</v>
      </c>
      <c r="J249" s="262"/>
      <c r="K249" s="262"/>
      <c r="L249" s="262">
        <v>1</v>
      </c>
      <c r="M249" s="262"/>
      <c r="N249" s="262"/>
      <c r="O249" s="262">
        <v>1</v>
      </c>
      <c r="P249" s="262"/>
      <c r="Q249" s="262"/>
    </row>
    <row r="250" spans="2:17" ht="14.5" customHeight="1" x14ac:dyDescent="0.35">
      <c r="B250" s="8" t="s">
        <v>2819</v>
      </c>
      <c r="C250" s="273">
        <f>+(C244*C245)+(C246*C247)+(C248*C249)</f>
        <v>0</v>
      </c>
      <c r="D250" s="273"/>
      <c r="E250" s="273"/>
      <c r="F250" s="273">
        <f t="shared" ref="F250" si="60">+(F244*F245)+(F246*F247)+(F248*F249)</f>
        <v>0</v>
      </c>
      <c r="G250" s="273"/>
      <c r="H250" s="273"/>
      <c r="I250" s="273">
        <f t="shared" ref="I250" si="61">+(I244*I245)+(I246*I247)+(I248*I249)</f>
        <v>0</v>
      </c>
      <c r="J250" s="273"/>
      <c r="K250" s="273"/>
      <c r="L250" s="273">
        <f t="shared" ref="L250" si="62">+(L244*L245)+(L246*L247)+(L248*L249)</f>
        <v>0</v>
      </c>
      <c r="M250" s="273"/>
      <c r="N250" s="273"/>
      <c r="O250" s="273">
        <f t="shared" ref="O250" si="63">+(O244*O245)+(O246*O247)+(O248*O249)</f>
        <v>0</v>
      </c>
      <c r="P250" s="273"/>
      <c r="Q250" s="273"/>
    </row>
    <row r="252" spans="2:17" ht="14.5" customHeight="1" x14ac:dyDescent="0.35">
      <c r="B252" s="3" t="s">
        <v>2820</v>
      </c>
      <c r="C252" s="257">
        <f>+(C226*C227)+(C228*C229)</f>
        <v>0</v>
      </c>
      <c r="D252" s="257"/>
      <c r="E252" s="257"/>
      <c r="F252" s="257">
        <f t="shared" ref="F252" si="64">+(F226*F227)+(F228*F229)</f>
        <v>0</v>
      </c>
      <c r="G252" s="257"/>
      <c r="H252" s="257"/>
      <c r="I252" s="257">
        <f t="shared" ref="I252" si="65">+(I226*I227)+(I228*I229)</f>
        <v>0</v>
      </c>
      <c r="J252" s="257"/>
      <c r="K252" s="257"/>
      <c r="L252" s="257">
        <f t="shared" ref="L252" si="66">+(L226*L227)+(L228*L229)</f>
        <v>0</v>
      </c>
      <c r="M252" s="257"/>
      <c r="N252" s="257"/>
      <c r="O252" s="257">
        <f t="shared" ref="O252" si="67">+(O226*O227)+(O228*O229)</f>
        <v>0</v>
      </c>
      <c r="P252" s="257"/>
      <c r="Q252" s="257"/>
    </row>
    <row r="253" spans="2:17" ht="14.5" customHeight="1" x14ac:dyDescent="0.35">
      <c r="B253" s="3" t="s">
        <v>2821</v>
      </c>
      <c r="C253" s="257">
        <f>+(C231+C232)*C233+(C234*C235)</f>
        <v>0</v>
      </c>
      <c r="D253" s="257"/>
      <c r="E253" s="257"/>
      <c r="F253" s="257">
        <f>+(F231+F232)*F233+(F234*F235)</f>
        <v>0</v>
      </c>
      <c r="G253" s="257"/>
      <c r="H253" s="257"/>
      <c r="I253" s="257">
        <f>+(I231+I232)*I233+(I234*I235)</f>
        <v>0</v>
      </c>
      <c r="J253" s="257"/>
      <c r="K253" s="257"/>
      <c r="L253" s="257">
        <f>+(L231+L232)*L233+(L234*L235)</f>
        <v>0</v>
      </c>
      <c r="M253" s="257"/>
      <c r="N253" s="257"/>
      <c r="O253" s="257">
        <f>+(O231+O232)*O233+(O234*O235)</f>
        <v>0</v>
      </c>
      <c r="P253" s="257"/>
      <c r="Q253" s="257"/>
    </row>
    <row r="254" spans="2:17" ht="14.5" customHeight="1" x14ac:dyDescent="0.35">
      <c r="B254" s="3" t="s">
        <v>2822</v>
      </c>
      <c r="C254" s="257">
        <f>+(C237*C238)+(C240*C241)</f>
        <v>0</v>
      </c>
      <c r="D254" s="257"/>
      <c r="E254" s="257"/>
      <c r="F254" s="257">
        <f>+(F237*F238)+(F240*F241)</f>
        <v>0</v>
      </c>
      <c r="G254" s="257"/>
      <c r="H254" s="257"/>
      <c r="I254" s="257">
        <f>+(I237*I238)+(I240*I241)</f>
        <v>0</v>
      </c>
      <c r="J254" s="257"/>
      <c r="K254" s="257"/>
      <c r="L254" s="257">
        <f>+(L237*L238)+(L240*L241)</f>
        <v>0</v>
      </c>
      <c r="M254" s="257"/>
      <c r="N254" s="257"/>
      <c r="O254" s="257">
        <f>+(O237*O238)+(O240*O241)</f>
        <v>0</v>
      </c>
      <c r="P254" s="257"/>
      <c r="Q254" s="257"/>
    </row>
    <row r="255" spans="2:17" ht="14.5" customHeight="1" x14ac:dyDescent="0.35">
      <c r="B255" s="3" t="s">
        <v>2823</v>
      </c>
      <c r="C255" s="274">
        <f>+C$40</f>
        <v>3.5000000000000003E-2</v>
      </c>
      <c r="D255" s="275"/>
      <c r="E255" s="275"/>
      <c r="F255" s="275"/>
      <c r="G255" s="275"/>
      <c r="H255" s="275"/>
      <c r="I255" s="275"/>
      <c r="J255" s="275"/>
      <c r="K255" s="275"/>
      <c r="L255" s="275"/>
      <c r="M255" s="275"/>
      <c r="N255" s="275"/>
      <c r="O255" s="275"/>
      <c r="P255" s="275"/>
      <c r="Q255" s="276"/>
    </row>
    <row r="256" spans="2:17" ht="14.5" customHeight="1" x14ac:dyDescent="0.35">
      <c r="B256" s="3" t="s">
        <v>2824</v>
      </c>
      <c r="C256" s="277">
        <f>+$C$40*C254</f>
        <v>0</v>
      </c>
      <c r="D256" s="277"/>
      <c r="E256" s="277"/>
      <c r="F256" s="277">
        <f>+$C$40*F254</f>
        <v>0</v>
      </c>
      <c r="G256" s="277"/>
      <c r="H256" s="277"/>
      <c r="I256" s="277">
        <f>+$C$40*I254</f>
        <v>0</v>
      </c>
      <c r="J256" s="277"/>
      <c r="K256" s="277"/>
      <c r="L256" s="277">
        <f>+$C$40*L254</f>
        <v>0</v>
      </c>
      <c r="M256" s="277"/>
      <c r="N256" s="277"/>
      <c r="O256" s="277">
        <f>+$C$40*O254</f>
        <v>0</v>
      </c>
      <c r="P256" s="277"/>
      <c r="Q256" s="277"/>
    </row>
    <row r="257" spans="1:17" ht="14.5" customHeight="1" x14ac:dyDescent="0.35">
      <c r="B257" s="3"/>
      <c r="C257" s="278"/>
      <c r="D257" s="278"/>
      <c r="E257" s="278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</row>
    <row r="258" spans="1:17" ht="14.5" customHeight="1" x14ac:dyDescent="0.35">
      <c r="B258" s="3" t="s">
        <v>2825</v>
      </c>
      <c r="C258" s="257">
        <f>+C252+C253+C256-C250</f>
        <v>0</v>
      </c>
      <c r="D258" s="257"/>
      <c r="E258" s="257"/>
      <c r="F258" s="257">
        <f t="shared" ref="F258" si="68">+F252+F253+F256-F250</f>
        <v>0</v>
      </c>
      <c r="G258" s="257"/>
      <c r="H258" s="257"/>
      <c r="I258" s="257">
        <f t="shared" ref="I258" si="69">+I252+I253+I256-I250</f>
        <v>0</v>
      </c>
      <c r="J258" s="257"/>
      <c r="K258" s="257"/>
      <c r="L258" s="257">
        <f t="shared" ref="L258" si="70">+L252+L253+L256-L250</f>
        <v>0</v>
      </c>
      <c r="M258" s="257"/>
      <c r="N258" s="257"/>
      <c r="O258" s="257">
        <f t="shared" ref="O258" si="71">+O252+O253+O256-O250</f>
        <v>0</v>
      </c>
      <c r="P258" s="257"/>
      <c r="Q258" s="257"/>
    </row>
    <row r="259" spans="1:17" ht="14.5" customHeight="1" x14ac:dyDescent="0.35">
      <c r="B259" s="3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78"/>
      <c r="N259" s="278"/>
      <c r="O259" s="278"/>
      <c r="P259" s="278"/>
      <c r="Q259" s="278"/>
    </row>
    <row r="260" spans="1:17" ht="14.5" customHeight="1" x14ac:dyDescent="0.35">
      <c r="B260" s="3" t="s">
        <v>2826</v>
      </c>
      <c r="C260" s="279">
        <v>101.01</v>
      </c>
      <c r="D260" s="279"/>
      <c r="E260" s="279"/>
      <c r="F260" s="279">
        <v>103.31</v>
      </c>
      <c r="G260" s="279"/>
      <c r="H260" s="279"/>
      <c r="I260" s="279">
        <v>105.15</v>
      </c>
      <c r="J260" s="279"/>
      <c r="K260" s="279"/>
      <c r="L260" s="279">
        <v>107.43</v>
      </c>
      <c r="M260" s="279"/>
      <c r="N260" s="279"/>
      <c r="O260" s="279">
        <v>108.96</v>
      </c>
      <c r="P260" s="279"/>
      <c r="Q260" s="279"/>
    </row>
    <row r="261" spans="1:17" ht="14.5" customHeight="1" x14ac:dyDescent="0.35">
      <c r="B261" s="3" t="s">
        <v>2827</v>
      </c>
      <c r="C261" s="254">
        <f>+C$46</f>
        <v>109.34</v>
      </c>
      <c r="D261" s="255"/>
      <c r="E261" s="255"/>
      <c r="F261" s="255"/>
      <c r="G261" s="255"/>
      <c r="H261" s="255"/>
      <c r="I261" s="255"/>
      <c r="J261" s="255"/>
      <c r="K261" s="255"/>
      <c r="L261" s="255"/>
      <c r="M261" s="255"/>
      <c r="N261" s="255"/>
      <c r="O261" s="255"/>
      <c r="P261" s="255"/>
      <c r="Q261" s="256"/>
    </row>
    <row r="262" spans="1:17" ht="14.5" customHeight="1" x14ac:dyDescent="0.35">
      <c r="B262" s="3" t="s">
        <v>2828</v>
      </c>
      <c r="C262" s="265">
        <f>+$C$46/C260</f>
        <v>1.0824670824670823</v>
      </c>
      <c r="D262" s="265"/>
      <c r="E262" s="265"/>
      <c r="F262" s="265">
        <f>+$C$46/F260</f>
        <v>1.0583680185848416</v>
      </c>
      <c r="G262" s="265"/>
      <c r="H262" s="265"/>
      <c r="I262" s="265">
        <f>+$C$46/I260</f>
        <v>1.0398478364241559</v>
      </c>
      <c r="J262" s="265"/>
      <c r="K262" s="265"/>
      <c r="L262" s="265">
        <f>+$C$46/L260</f>
        <v>1.0177790188960252</v>
      </c>
      <c r="M262" s="265"/>
      <c r="N262" s="265"/>
      <c r="O262" s="265">
        <f>+$C$46/O260</f>
        <v>1.0034875183553598</v>
      </c>
      <c r="P262" s="265"/>
      <c r="Q262" s="265"/>
    </row>
    <row r="263" spans="1:17" ht="14.5" customHeight="1" x14ac:dyDescent="0.35">
      <c r="B263" s="3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</row>
    <row r="264" spans="1:17" ht="14.5" customHeight="1" x14ac:dyDescent="0.35">
      <c r="A264" s="31" t="s">
        <v>2659</v>
      </c>
      <c r="B264" s="3" t="s">
        <v>2829</v>
      </c>
      <c r="C264" s="257">
        <f>+C262*C258</f>
        <v>0</v>
      </c>
      <c r="D264" s="257"/>
      <c r="E264" s="257"/>
      <c r="F264" s="258">
        <f>+F262*F258</f>
        <v>0</v>
      </c>
      <c r="G264" s="259"/>
      <c r="H264" s="260"/>
      <c r="I264" s="258">
        <f>+I262*I258</f>
        <v>0</v>
      </c>
      <c r="J264" s="259"/>
      <c r="K264" s="260"/>
      <c r="L264" s="258">
        <f>+L262*L258</f>
        <v>0</v>
      </c>
      <c r="M264" s="259"/>
      <c r="N264" s="260"/>
      <c r="O264" s="258">
        <f>+O262*O258</f>
        <v>0</v>
      </c>
      <c r="P264" s="259"/>
      <c r="Q264" s="260"/>
    </row>
    <row r="266" spans="1:17" ht="14.5" customHeight="1" x14ac:dyDescent="0.35">
      <c r="B266" s="4" t="s">
        <v>2660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4.5" customHeight="1" x14ac:dyDescent="0.35">
      <c r="B267" s="1"/>
      <c r="C267" s="280" t="s">
        <v>2801</v>
      </c>
      <c r="D267" s="281"/>
      <c r="E267" s="282"/>
      <c r="F267" s="280" t="s">
        <v>2802</v>
      </c>
      <c r="G267" s="281"/>
      <c r="H267" s="282"/>
      <c r="I267" s="280" t="s">
        <v>2803</v>
      </c>
      <c r="J267" s="281"/>
      <c r="K267" s="282"/>
      <c r="L267" s="280" t="s">
        <v>2804</v>
      </c>
      <c r="M267" s="281"/>
      <c r="N267" s="282"/>
      <c r="O267" s="280" t="s">
        <v>2805</v>
      </c>
      <c r="P267" s="281"/>
      <c r="Q267" s="282"/>
    </row>
    <row r="268" spans="1:17" ht="14.5" customHeight="1" x14ac:dyDescent="0.35">
      <c r="B268" s="7" t="s">
        <v>2806</v>
      </c>
      <c r="C268" s="283">
        <v>2015</v>
      </c>
      <c r="D268" s="283"/>
      <c r="E268" s="283"/>
      <c r="F268" s="283">
        <v>2016</v>
      </c>
      <c r="G268" s="283"/>
      <c r="H268" s="283"/>
      <c r="I268" s="283">
        <v>2017</v>
      </c>
      <c r="J268" s="283"/>
      <c r="K268" s="283"/>
      <c r="L268" s="284">
        <v>2018</v>
      </c>
      <c r="M268" s="284"/>
      <c r="N268" s="284"/>
      <c r="O268" s="284">
        <v>2019</v>
      </c>
      <c r="P268" s="284"/>
      <c r="Q268" s="284"/>
    </row>
    <row r="269" spans="1:17" ht="14.5" customHeight="1" x14ac:dyDescent="0.35">
      <c r="B269" s="8" t="s">
        <v>2807</v>
      </c>
      <c r="C269" s="266">
        <v>0</v>
      </c>
      <c r="D269" s="266"/>
      <c r="E269" s="266"/>
      <c r="F269" s="266">
        <v>0</v>
      </c>
      <c r="G269" s="266"/>
      <c r="H269" s="266"/>
      <c r="I269" s="266">
        <v>0</v>
      </c>
      <c r="J269" s="266"/>
      <c r="K269" s="266"/>
      <c r="L269" s="266">
        <v>0</v>
      </c>
      <c r="M269" s="266"/>
      <c r="N269" s="266"/>
      <c r="O269" s="266">
        <v>0</v>
      </c>
      <c r="P269" s="266"/>
      <c r="Q269" s="266"/>
    </row>
    <row r="270" spans="1:17" ht="14.5" customHeight="1" x14ac:dyDescent="0.35">
      <c r="B270" s="9" t="s">
        <v>2808</v>
      </c>
      <c r="C270" s="268">
        <v>1</v>
      </c>
      <c r="D270" s="268"/>
      <c r="E270" s="268"/>
      <c r="F270" s="268">
        <v>1</v>
      </c>
      <c r="G270" s="268"/>
      <c r="H270" s="268"/>
      <c r="I270" s="262">
        <v>1</v>
      </c>
      <c r="J270" s="262"/>
      <c r="K270" s="262"/>
      <c r="L270" s="262">
        <v>1</v>
      </c>
      <c r="M270" s="262"/>
      <c r="N270" s="262"/>
      <c r="O270" s="262">
        <v>1</v>
      </c>
      <c r="P270" s="262"/>
      <c r="Q270" s="262"/>
    </row>
    <row r="271" spans="1:17" ht="14.5" customHeight="1" x14ac:dyDescent="0.35">
      <c r="B271" s="3" t="s">
        <v>2809</v>
      </c>
      <c r="C271" s="263">
        <v>0</v>
      </c>
      <c r="D271" s="263"/>
      <c r="E271" s="263"/>
      <c r="F271" s="263">
        <v>0</v>
      </c>
      <c r="G271" s="263"/>
      <c r="H271" s="263"/>
      <c r="I271" s="263">
        <v>0</v>
      </c>
      <c r="J271" s="263"/>
      <c r="K271" s="263"/>
      <c r="L271" s="263">
        <v>0</v>
      </c>
      <c r="M271" s="263"/>
      <c r="N271" s="263"/>
      <c r="O271" s="263">
        <v>0</v>
      </c>
      <c r="P271" s="263"/>
      <c r="Q271" s="263"/>
    </row>
    <row r="272" spans="1:17" ht="14.5" customHeight="1" x14ac:dyDescent="0.35">
      <c r="B272" s="9" t="s">
        <v>2808</v>
      </c>
      <c r="C272" s="261">
        <v>1</v>
      </c>
      <c r="D272" s="261"/>
      <c r="E272" s="261"/>
      <c r="F272" s="261">
        <v>1</v>
      </c>
      <c r="G272" s="261"/>
      <c r="H272" s="261"/>
      <c r="I272" s="262">
        <v>1</v>
      </c>
      <c r="J272" s="262"/>
      <c r="K272" s="262"/>
      <c r="L272" s="262">
        <v>1</v>
      </c>
      <c r="M272" s="262"/>
      <c r="N272" s="262"/>
      <c r="O272" s="262">
        <v>1</v>
      </c>
      <c r="P272" s="262"/>
      <c r="Q272" s="262"/>
    </row>
    <row r="273" spans="2:17" ht="14.5" customHeight="1" x14ac:dyDescent="0.35">
      <c r="B273" s="164"/>
      <c r="C273" s="261"/>
      <c r="D273" s="261"/>
      <c r="E273" s="261"/>
      <c r="F273" s="261"/>
      <c r="G273" s="261"/>
      <c r="H273" s="261"/>
      <c r="I273" s="262"/>
      <c r="J273" s="262"/>
      <c r="K273" s="262"/>
      <c r="L273" s="262"/>
      <c r="M273" s="262"/>
      <c r="N273" s="262"/>
      <c r="O273" s="262"/>
      <c r="P273" s="262"/>
      <c r="Q273" s="262"/>
    </row>
    <row r="274" spans="2:17" ht="14.5" customHeight="1" x14ac:dyDescent="0.35">
      <c r="B274" s="3" t="s">
        <v>2810</v>
      </c>
      <c r="C274" s="263">
        <v>0</v>
      </c>
      <c r="D274" s="263"/>
      <c r="E274" s="263"/>
      <c r="F274" s="263">
        <v>0</v>
      </c>
      <c r="G274" s="263"/>
      <c r="H274" s="263"/>
      <c r="I274" s="263">
        <v>0</v>
      </c>
      <c r="J274" s="263"/>
      <c r="K274" s="263"/>
      <c r="L274" s="263">
        <v>0</v>
      </c>
      <c r="M274" s="263"/>
      <c r="N274" s="263"/>
      <c r="O274" s="263">
        <v>0</v>
      </c>
      <c r="P274" s="263"/>
      <c r="Q274" s="263"/>
    </row>
    <row r="275" spans="2:17" ht="14.5" customHeight="1" x14ac:dyDescent="0.35">
      <c r="B275" s="3" t="s">
        <v>2811</v>
      </c>
      <c r="C275" s="263">
        <v>0</v>
      </c>
      <c r="D275" s="263"/>
      <c r="E275" s="263"/>
      <c r="F275" s="263">
        <v>0</v>
      </c>
      <c r="G275" s="263"/>
      <c r="H275" s="263"/>
      <c r="I275" s="263">
        <v>0</v>
      </c>
      <c r="J275" s="263"/>
      <c r="K275" s="263"/>
      <c r="L275" s="263">
        <v>0</v>
      </c>
      <c r="M275" s="263"/>
      <c r="N275" s="263"/>
      <c r="O275" s="263">
        <v>0</v>
      </c>
      <c r="P275" s="263"/>
      <c r="Q275" s="263"/>
    </row>
    <row r="276" spans="2:17" ht="14.5" customHeight="1" x14ac:dyDescent="0.35">
      <c r="B276" s="9" t="s">
        <v>2808</v>
      </c>
      <c r="C276" s="261">
        <v>1</v>
      </c>
      <c r="D276" s="261"/>
      <c r="E276" s="261"/>
      <c r="F276" s="261">
        <v>1</v>
      </c>
      <c r="G276" s="261"/>
      <c r="H276" s="261"/>
      <c r="I276" s="262">
        <v>1</v>
      </c>
      <c r="J276" s="262"/>
      <c r="K276" s="262"/>
      <c r="L276" s="262">
        <v>1</v>
      </c>
      <c r="M276" s="262"/>
      <c r="N276" s="262"/>
      <c r="O276" s="262">
        <v>1</v>
      </c>
      <c r="P276" s="262"/>
      <c r="Q276" s="262"/>
    </row>
    <row r="277" spans="2:17" ht="14.5" customHeight="1" x14ac:dyDescent="0.35">
      <c r="B277" s="3" t="s">
        <v>2812</v>
      </c>
      <c r="C277" s="263">
        <v>0</v>
      </c>
      <c r="D277" s="263"/>
      <c r="E277" s="263"/>
      <c r="F277" s="263">
        <v>0</v>
      </c>
      <c r="G277" s="263"/>
      <c r="H277" s="263"/>
      <c r="I277" s="263">
        <v>0</v>
      </c>
      <c r="J277" s="263"/>
      <c r="K277" s="263"/>
      <c r="L277" s="263">
        <v>0</v>
      </c>
      <c r="M277" s="263"/>
      <c r="N277" s="263"/>
      <c r="O277" s="263">
        <v>0</v>
      </c>
      <c r="P277" s="263"/>
      <c r="Q277" s="263"/>
    </row>
    <row r="278" spans="2:17" ht="14.5" customHeight="1" x14ac:dyDescent="0.35">
      <c r="B278" s="9" t="s">
        <v>2808</v>
      </c>
      <c r="C278" s="261">
        <v>1</v>
      </c>
      <c r="D278" s="261"/>
      <c r="E278" s="261"/>
      <c r="F278" s="261">
        <v>1</v>
      </c>
      <c r="G278" s="261"/>
      <c r="H278" s="261"/>
      <c r="I278" s="262">
        <v>1</v>
      </c>
      <c r="J278" s="262"/>
      <c r="K278" s="262"/>
      <c r="L278" s="262">
        <v>1</v>
      </c>
      <c r="M278" s="262"/>
      <c r="N278" s="262"/>
      <c r="O278" s="262">
        <v>1</v>
      </c>
      <c r="P278" s="262"/>
      <c r="Q278" s="262"/>
    </row>
    <row r="279" spans="2:17" ht="14.5" customHeight="1" x14ac:dyDescent="0.35">
      <c r="B279" s="165"/>
      <c r="C279" s="264"/>
      <c r="D279" s="264"/>
      <c r="E279" s="264"/>
      <c r="F279" s="271"/>
      <c r="G279" s="271"/>
      <c r="H279" s="271"/>
      <c r="I279" s="264"/>
      <c r="J279" s="264"/>
      <c r="K279" s="264"/>
      <c r="L279" s="264"/>
      <c r="M279" s="264"/>
      <c r="N279" s="264"/>
      <c r="O279" s="264"/>
      <c r="P279" s="264"/>
      <c r="Q279" s="264"/>
    </row>
    <row r="280" spans="2:17" ht="14.5" customHeight="1" x14ac:dyDescent="0.35">
      <c r="B280" s="3" t="s">
        <v>2813</v>
      </c>
      <c r="C280" s="266">
        <v>0</v>
      </c>
      <c r="D280" s="266"/>
      <c r="E280" s="266"/>
      <c r="F280" s="266">
        <v>0</v>
      </c>
      <c r="G280" s="266"/>
      <c r="H280" s="266"/>
      <c r="I280" s="266">
        <v>0</v>
      </c>
      <c r="J280" s="266"/>
      <c r="K280" s="266"/>
      <c r="L280" s="266">
        <v>0</v>
      </c>
      <c r="M280" s="266"/>
      <c r="N280" s="266"/>
      <c r="O280" s="266">
        <v>0</v>
      </c>
      <c r="P280" s="266"/>
      <c r="Q280" s="266"/>
    </row>
    <row r="281" spans="2:17" ht="14.5" customHeight="1" x14ac:dyDescent="0.35">
      <c r="B281" s="9" t="s">
        <v>2808</v>
      </c>
      <c r="C281" s="267">
        <v>1</v>
      </c>
      <c r="D281" s="267"/>
      <c r="E281" s="267"/>
      <c r="F281" s="267">
        <v>1</v>
      </c>
      <c r="G281" s="267"/>
      <c r="H281" s="267"/>
      <c r="I281" s="262">
        <v>1</v>
      </c>
      <c r="J281" s="262"/>
      <c r="K281" s="262"/>
      <c r="L281" s="262">
        <v>1</v>
      </c>
      <c r="M281" s="262"/>
      <c r="N281" s="262"/>
      <c r="O281" s="262">
        <v>1</v>
      </c>
      <c r="P281" s="262"/>
      <c r="Q281" s="262"/>
    </row>
    <row r="282" spans="2:17" ht="14.5" customHeight="1" x14ac:dyDescent="0.35">
      <c r="B282" s="10"/>
      <c r="C282" s="267"/>
      <c r="D282" s="267"/>
      <c r="E282" s="267"/>
      <c r="F282" s="269"/>
      <c r="G282" s="270"/>
      <c r="H282" s="270"/>
      <c r="I282" s="269"/>
      <c r="J282" s="270"/>
      <c r="K282" s="270"/>
      <c r="L282" s="269"/>
      <c r="M282" s="270"/>
      <c r="N282" s="270"/>
      <c r="O282" s="269"/>
      <c r="P282" s="270"/>
      <c r="Q282" s="270"/>
    </row>
    <row r="283" spans="2:17" ht="14.5" customHeight="1" x14ac:dyDescent="0.35">
      <c r="B283" s="166" t="s">
        <v>2814</v>
      </c>
      <c r="C283" s="266">
        <v>0</v>
      </c>
      <c r="D283" s="266"/>
      <c r="E283" s="266"/>
      <c r="F283" s="266">
        <v>0</v>
      </c>
      <c r="G283" s="266"/>
      <c r="H283" s="266"/>
      <c r="I283" s="266">
        <v>0</v>
      </c>
      <c r="J283" s="266"/>
      <c r="K283" s="266"/>
      <c r="L283" s="266">
        <v>0</v>
      </c>
      <c r="M283" s="266"/>
      <c r="N283" s="266"/>
      <c r="O283" s="266">
        <v>0</v>
      </c>
      <c r="P283" s="266"/>
      <c r="Q283" s="266"/>
    </row>
    <row r="284" spans="2:17" ht="14.5" customHeight="1" x14ac:dyDescent="0.35">
      <c r="B284" s="167" t="s">
        <v>2808</v>
      </c>
      <c r="C284" s="267">
        <v>1</v>
      </c>
      <c r="D284" s="267"/>
      <c r="E284" s="267"/>
      <c r="F284" s="267">
        <v>1</v>
      </c>
      <c r="G284" s="267"/>
      <c r="H284" s="267"/>
      <c r="I284" s="262">
        <v>1</v>
      </c>
      <c r="J284" s="262"/>
      <c r="K284" s="262"/>
      <c r="L284" s="262">
        <v>1</v>
      </c>
      <c r="M284" s="262"/>
      <c r="N284" s="262"/>
      <c r="O284" s="262">
        <v>1</v>
      </c>
      <c r="P284" s="262"/>
      <c r="Q284" s="262"/>
    </row>
    <row r="285" spans="2:17" ht="14.5" customHeight="1" x14ac:dyDescent="0.35">
      <c r="B285" s="168"/>
      <c r="C285" s="272"/>
      <c r="D285" s="272"/>
      <c r="E285" s="272"/>
      <c r="F285" s="272"/>
      <c r="G285" s="272"/>
      <c r="H285" s="272"/>
      <c r="I285" s="272"/>
      <c r="J285" s="272"/>
      <c r="K285" s="272"/>
      <c r="L285" s="272"/>
      <c r="M285" s="272"/>
      <c r="N285" s="272"/>
      <c r="O285" s="272"/>
      <c r="P285" s="272"/>
      <c r="Q285" s="272"/>
    </row>
    <row r="286" spans="2:17" ht="14.5" customHeight="1" x14ac:dyDescent="0.35">
      <c r="B286" s="169" t="s">
        <v>2815</v>
      </c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</row>
    <row r="287" spans="2:17" ht="14.5" customHeight="1" x14ac:dyDescent="0.35">
      <c r="B287" s="9" t="s">
        <v>2816</v>
      </c>
      <c r="C287" s="263">
        <v>0</v>
      </c>
      <c r="D287" s="263"/>
      <c r="E287" s="263"/>
      <c r="F287" s="263">
        <v>0</v>
      </c>
      <c r="G287" s="263"/>
      <c r="H287" s="263"/>
      <c r="I287" s="263">
        <v>0</v>
      </c>
      <c r="J287" s="263"/>
      <c r="K287" s="263"/>
      <c r="L287" s="263">
        <v>0</v>
      </c>
      <c r="M287" s="263"/>
      <c r="N287" s="263"/>
      <c r="O287" s="263">
        <v>0</v>
      </c>
      <c r="P287" s="263"/>
      <c r="Q287" s="263"/>
    </row>
    <row r="288" spans="2:17" ht="14.5" customHeight="1" x14ac:dyDescent="0.35">
      <c r="B288" s="9"/>
      <c r="C288" s="268">
        <v>1</v>
      </c>
      <c r="D288" s="268"/>
      <c r="E288" s="268"/>
      <c r="F288" s="268">
        <v>1</v>
      </c>
      <c r="G288" s="268"/>
      <c r="H288" s="268"/>
      <c r="I288" s="262">
        <v>1</v>
      </c>
      <c r="J288" s="262"/>
      <c r="K288" s="262"/>
      <c r="L288" s="262">
        <v>1</v>
      </c>
      <c r="M288" s="262"/>
      <c r="N288" s="262"/>
      <c r="O288" s="262">
        <v>1</v>
      </c>
      <c r="P288" s="262"/>
      <c r="Q288" s="262"/>
    </row>
    <row r="289" spans="2:17" ht="14.5" customHeight="1" x14ac:dyDescent="0.35">
      <c r="B289" s="9" t="s">
        <v>2817</v>
      </c>
      <c r="C289" s="263">
        <v>0</v>
      </c>
      <c r="D289" s="263"/>
      <c r="E289" s="263"/>
      <c r="F289" s="263">
        <v>0</v>
      </c>
      <c r="G289" s="263"/>
      <c r="H289" s="263"/>
      <c r="I289" s="263">
        <v>0</v>
      </c>
      <c r="J289" s="263"/>
      <c r="K289" s="263"/>
      <c r="L289" s="263">
        <v>0</v>
      </c>
      <c r="M289" s="263"/>
      <c r="N289" s="263"/>
      <c r="O289" s="263">
        <v>0</v>
      </c>
      <c r="P289" s="263"/>
      <c r="Q289" s="263"/>
    </row>
    <row r="290" spans="2:17" ht="14.5" customHeight="1" x14ac:dyDescent="0.35">
      <c r="B290" s="9"/>
      <c r="C290" s="261">
        <v>1</v>
      </c>
      <c r="D290" s="261"/>
      <c r="E290" s="261"/>
      <c r="F290" s="261">
        <v>1</v>
      </c>
      <c r="G290" s="261"/>
      <c r="H290" s="261"/>
      <c r="I290" s="262">
        <v>1</v>
      </c>
      <c r="J290" s="262"/>
      <c r="K290" s="262"/>
      <c r="L290" s="262">
        <v>1</v>
      </c>
      <c r="M290" s="262"/>
      <c r="N290" s="262"/>
      <c r="O290" s="262">
        <v>1</v>
      </c>
      <c r="P290" s="262"/>
      <c r="Q290" s="262"/>
    </row>
    <row r="291" spans="2:17" ht="14.5" customHeight="1" x14ac:dyDescent="0.35">
      <c r="B291" s="9" t="s">
        <v>2818</v>
      </c>
      <c r="C291" s="263">
        <v>0</v>
      </c>
      <c r="D291" s="263"/>
      <c r="E291" s="263"/>
      <c r="F291" s="263">
        <v>0</v>
      </c>
      <c r="G291" s="263"/>
      <c r="H291" s="263"/>
      <c r="I291" s="263">
        <v>0</v>
      </c>
      <c r="J291" s="263"/>
      <c r="K291" s="263"/>
      <c r="L291" s="263">
        <v>0</v>
      </c>
      <c r="M291" s="263"/>
      <c r="N291" s="263"/>
      <c r="O291" s="263">
        <v>0</v>
      </c>
      <c r="P291" s="263"/>
      <c r="Q291" s="263"/>
    </row>
    <row r="292" spans="2:17" ht="14.5" customHeight="1" x14ac:dyDescent="0.35">
      <c r="B292" s="9"/>
      <c r="C292" s="268">
        <v>1</v>
      </c>
      <c r="D292" s="268"/>
      <c r="E292" s="268"/>
      <c r="F292" s="268">
        <v>1</v>
      </c>
      <c r="G292" s="268"/>
      <c r="H292" s="268"/>
      <c r="I292" s="262">
        <v>1</v>
      </c>
      <c r="J292" s="262"/>
      <c r="K292" s="262"/>
      <c r="L292" s="262">
        <v>1</v>
      </c>
      <c r="M292" s="262"/>
      <c r="N292" s="262"/>
      <c r="O292" s="262">
        <v>1</v>
      </c>
      <c r="P292" s="262"/>
      <c r="Q292" s="262"/>
    </row>
    <row r="293" spans="2:17" ht="14.5" customHeight="1" x14ac:dyDescent="0.35">
      <c r="B293" s="8" t="s">
        <v>2819</v>
      </c>
      <c r="C293" s="273">
        <f>+(C287*C288)+(C289*C290)+(C291*C292)</f>
        <v>0</v>
      </c>
      <c r="D293" s="273"/>
      <c r="E293" s="273"/>
      <c r="F293" s="273">
        <f t="shared" ref="F293" si="72">+(F287*F288)+(F289*F290)+(F291*F292)</f>
        <v>0</v>
      </c>
      <c r="G293" s="273"/>
      <c r="H293" s="273"/>
      <c r="I293" s="273">
        <f t="shared" ref="I293" si="73">+(I287*I288)+(I289*I290)+(I291*I292)</f>
        <v>0</v>
      </c>
      <c r="J293" s="273"/>
      <c r="K293" s="273"/>
      <c r="L293" s="273">
        <f t="shared" ref="L293" si="74">+(L287*L288)+(L289*L290)+(L291*L292)</f>
        <v>0</v>
      </c>
      <c r="M293" s="273"/>
      <c r="N293" s="273"/>
      <c r="O293" s="273">
        <f t="shared" ref="O293" si="75">+(O287*O288)+(O289*O290)+(O291*O292)</f>
        <v>0</v>
      </c>
      <c r="P293" s="273"/>
      <c r="Q293" s="273"/>
    </row>
    <row r="295" spans="2:17" ht="14.5" customHeight="1" x14ac:dyDescent="0.35">
      <c r="B295" s="3" t="s">
        <v>2820</v>
      </c>
      <c r="C295" s="257">
        <f>+(C269*C270)+(C271*C272)</f>
        <v>0</v>
      </c>
      <c r="D295" s="257"/>
      <c r="E295" s="257"/>
      <c r="F295" s="257">
        <f t="shared" ref="F295" si="76">+(F269*F270)+(F271*F272)</f>
        <v>0</v>
      </c>
      <c r="G295" s="257"/>
      <c r="H295" s="257"/>
      <c r="I295" s="257">
        <f t="shared" ref="I295" si="77">+(I269*I270)+(I271*I272)</f>
        <v>0</v>
      </c>
      <c r="J295" s="257"/>
      <c r="K295" s="257"/>
      <c r="L295" s="257">
        <f t="shared" ref="L295" si="78">+(L269*L270)+(L271*L272)</f>
        <v>0</v>
      </c>
      <c r="M295" s="257"/>
      <c r="N295" s="257"/>
      <c r="O295" s="257">
        <f t="shared" ref="O295" si="79">+(O269*O270)+(O271*O272)</f>
        <v>0</v>
      </c>
      <c r="P295" s="257"/>
      <c r="Q295" s="257"/>
    </row>
    <row r="296" spans="2:17" ht="14.5" customHeight="1" x14ac:dyDescent="0.35">
      <c r="B296" s="3" t="s">
        <v>2821</v>
      </c>
      <c r="C296" s="257">
        <f>+(C274+C275)*C276+(C277*C278)</f>
        <v>0</v>
      </c>
      <c r="D296" s="257"/>
      <c r="E296" s="257"/>
      <c r="F296" s="257">
        <f>+(F274+F275)*F276+(F277*F278)</f>
        <v>0</v>
      </c>
      <c r="G296" s="257"/>
      <c r="H296" s="257"/>
      <c r="I296" s="257">
        <f>+(I274+I275)*I276+(I277*I278)</f>
        <v>0</v>
      </c>
      <c r="J296" s="257"/>
      <c r="K296" s="257"/>
      <c r="L296" s="257">
        <f>+(L274+L275)*L276+(L277*L278)</f>
        <v>0</v>
      </c>
      <c r="M296" s="257"/>
      <c r="N296" s="257"/>
      <c r="O296" s="257">
        <f>+(O274+O275)*O276+(O277*O278)</f>
        <v>0</v>
      </c>
      <c r="P296" s="257"/>
      <c r="Q296" s="257"/>
    </row>
    <row r="297" spans="2:17" ht="14.5" customHeight="1" x14ac:dyDescent="0.35">
      <c r="B297" s="3" t="s">
        <v>2822</v>
      </c>
      <c r="C297" s="257">
        <f>+(C280*C281)+(C283*C284)</f>
        <v>0</v>
      </c>
      <c r="D297" s="257"/>
      <c r="E297" s="257"/>
      <c r="F297" s="257">
        <f>+(F280*F281)+(F283*F284)</f>
        <v>0</v>
      </c>
      <c r="G297" s="257"/>
      <c r="H297" s="257"/>
      <c r="I297" s="257">
        <f>+(I280*I281)+(I283*I284)</f>
        <v>0</v>
      </c>
      <c r="J297" s="257"/>
      <c r="K297" s="257"/>
      <c r="L297" s="257">
        <f>+(L280*L281)+(L283*L284)</f>
        <v>0</v>
      </c>
      <c r="M297" s="257"/>
      <c r="N297" s="257"/>
      <c r="O297" s="257">
        <f>+(O280*O281)+(O283*O284)</f>
        <v>0</v>
      </c>
      <c r="P297" s="257"/>
      <c r="Q297" s="257"/>
    </row>
    <row r="298" spans="2:17" ht="14.5" customHeight="1" x14ac:dyDescent="0.35">
      <c r="B298" s="3" t="s">
        <v>2823</v>
      </c>
      <c r="C298" s="274">
        <f>+C$40</f>
        <v>3.5000000000000003E-2</v>
      </c>
      <c r="D298" s="275"/>
      <c r="E298" s="275"/>
      <c r="F298" s="275"/>
      <c r="G298" s="275"/>
      <c r="H298" s="275"/>
      <c r="I298" s="275"/>
      <c r="J298" s="275"/>
      <c r="K298" s="275"/>
      <c r="L298" s="275"/>
      <c r="M298" s="275"/>
      <c r="N298" s="275"/>
      <c r="O298" s="275"/>
      <c r="P298" s="275"/>
      <c r="Q298" s="276"/>
    </row>
    <row r="299" spans="2:17" ht="14.5" customHeight="1" x14ac:dyDescent="0.35">
      <c r="B299" s="3" t="s">
        <v>2824</v>
      </c>
      <c r="C299" s="277">
        <f>+$C$40*C297</f>
        <v>0</v>
      </c>
      <c r="D299" s="277"/>
      <c r="E299" s="277"/>
      <c r="F299" s="277">
        <f>+$C$40*F297</f>
        <v>0</v>
      </c>
      <c r="G299" s="277"/>
      <c r="H299" s="277"/>
      <c r="I299" s="277">
        <f>+$C$40*I297</f>
        <v>0</v>
      </c>
      <c r="J299" s="277"/>
      <c r="K299" s="277"/>
      <c r="L299" s="277">
        <f>+$C$40*L297</f>
        <v>0</v>
      </c>
      <c r="M299" s="277"/>
      <c r="N299" s="277"/>
      <c r="O299" s="277">
        <f>+$C$40*O297</f>
        <v>0</v>
      </c>
      <c r="P299" s="277"/>
      <c r="Q299" s="277"/>
    </row>
    <row r="300" spans="2:17" ht="14.5" customHeight="1" x14ac:dyDescent="0.35">
      <c r="B300" s="3"/>
      <c r="C300" s="278"/>
      <c r="D300" s="278"/>
      <c r="E300" s="278"/>
      <c r="F300" s="278"/>
      <c r="G300" s="278"/>
      <c r="H300" s="278"/>
      <c r="I300" s="278"/>
      <c r="J300" s="278"/>
      <c r="K300" s="278"/>
      <c r="L300" s="278"/>
      <c r="M300" s="278"/>
      <c r="N300" s="278"/>
      <c r="O300" s="278"/>
      <c r="P300" s="278"/>
      <c r="Q300" s="278"/>
    </row>
    <row r="301" spans="2:17" ht="14.5" customHeight="1" x14ac:dyDescent="0.35">
      <c r="B301" s="3" t="s">
        <v>2825</v>
      </c>
      <c r="C301" s="257">
        <f>+C295+C296+C299-C293</f>
        <v>0</v>
      </c>
      <c r="D301" s="257"/>
      <c r="E301" s="257"/>
      <c r="F301" s="257">
        <f t="shared" ref="F301" si="80">+F295+F296+F299-F293</f>
        <v>0</v>
      </c>
      <c r="G301" s="257"/>
      <c r="H301" s="257"/>
      <c r="I301" s="257">
        <f t="shared" ref="I301" si="81">+I295+I296+I299-I293</f>
        <v>0</v>
      </c>
      <c r="J301" s="257"/>
      <c r="K301" s="257"/>
      <c r="L301" s="257">
        <f t="shared" ref="L301" si="82">+L295+L296+L299-L293</f>
        <v>0</v>
      </c>
      <c r="M301" s="257"/>
      <c r="N301" s="257"/>
      <c r="O301" s="257">
        <f t="shared" ref="O301" si="83">+O295+O296+O299-O293</f>
        <v>0</v>
      </c>
      <c r="P301" s="257"/>
      <c r="Q301" s="257"/>
    </row>
    <row r="302" spans="2:17" ht="14.5" customHeight="1" x14ac:dyDescent="0.35">
      <c r="B302" s="3"/>
      <c r="C302" s="278"/>
      <c r="D302" s="278"/>
      <c r="E302" s="278"/>
      <c r="F302" s="278"/>
      <c r="G302" s="278"/>
      <c r="H302" s="278"/>
      <c r="I302" s="278"/>
      <c r="J302" s="278"/>
      <c r="K302" s="278"/>
      <c r="L302" s="278"/>
      <c r="M302" s="278"/>
      <c r="N302" s="278"/>
      <c r="O302" s="278"/>
      <c r="P302" s="278"/>
      <c r="Q302" s="278"/>
    </row>
    <row r="303" spans="2:17" ht="14.5" customHeight="1" x14ac:dyDescent="0.35">
      <c r="B303" s="3" t="s">
        <v>2826</v>
      </c>
      <c r="C303" s="279">
        <v>101.01</v>
      </c>
      <c r="D303" s="279"/>
      <c r="E303" s="279"/>
      <c r="F303" s="279">
        <v>103.31</v>
      </c>
      <c r="G303" s="279"/>
      <c r="H303" s="279"/>
      <c r="I303" s="279">
        <v>105.15</v>
      </c>
      <c r="J303" s="279"/>
      <c r="K303" s="279"/>
      <c r="L303" s="279">
        <v>107.43</v>
      </c>
      <c r="M303" s="279"/>
      <c r="N303" s="279"/>
      <c r="O303" s="279">
        <v>108.96</v>
      </c>
      <c r="P303" s="279"/>
      <c r="Q303" s="279"/>
    </row>
    <row r="304" spans="2:17" ht="14.5" customHeight="1" x14ac:dyDescent="0.35">
      <c r="B304" s="3" t="s">
        <v>2827</v>
      </c>
      <c r="C304" s="254">
        <f>+C$46</f>
        <v>109.34</v>
      </c>
      <c r="D304" s="255"/>
      <c r="E304" s="255"/>
      <c r="F304" s="255"/>
      <c r="G304" s="255"/>
      <c r="H304" s="255"/>
      <c r="I304" s="255"/>
      <c r="J304" s="255"/>
      <c r="K304" s="255"/>
      <c r="L304" s="255"/>
      <c r="M304" s="255"/>
      <c r="N304" s="255"/>
      <c r="O304" s="255"/>
      <c r="P304" s="255"/>
      <c r="Q304" s="256"/>
    </row>
    <row r="305" spans="1:17" ht="14.5" customHeight="1" x14ac:dyDescent="0.35">
      <c r="B305" s="3" t="s">
        <v>2828</v>
      </c>
      <c r="C305" s="265">
        <f>+$C$46/C303</f>
        <v>1.0824670824670823</v>
      </c>
      <c r="D305" s="265"/>
      <c r="E305" s="265"/>
      <c r="F305" s="265">
        <f>+$C$46/F303</f>
        <v>1.0583680185848416</v>
      </c>
      <c r="G305" s="265"/>
      <c r="H305" s="265"/>
      <c r="I305" s="265">
        <f>+$C$46/I303</f>
        <v>1.0398478364241559</v>
      </c>
      <c r="J305" s="265"/>
      <c r="K305" s="265"/>
      <c r="L305" s="265">
        <f>+$C$46/L303</f>
        <v>1.0177790188960252</v>
      </c>
      <c r="M305" s="265"/>
      <c r="N305" s="265"/>
      <c r="O305" s="265">
        <f>+$C$46/O303</f>
        <v>1.0034875183553598</v>
      </c>
      <c r="P305" s="265"/>
      <c r="Q305" s="265"/>
    </row>
    <row r="306" spans="1:17" ht="14.5" customHeight="1" x14ac:dyDescent="0.35">
      <c r="B306" s="3"/>
      <c r="C306" s="265"/>
      <c r="D306" s="265"/>
      <c r="E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</row>
    <row r="307" spans="1:17" ht="14.5" customHeight="1" x14ac:dyDescent="0.35">
      <c r="A307" s="31" t="s">
        <v>2660</v>
      </c>
      <c r="B307" s="3" t="s">
        <v>2829</v>
      </c>
      <c r="C307" s="257">
        <f>+C305*C301</f>
        <v>0</v>
      </c>
      <c r="D307" s="257"/>
      <c r="E307" s="257"/>
      <c r="F307" s="258">
        <f>+F305*F301</f>
        <v>0</v>
      </c>
      <c r="G307" s="259"/>
      <c r="H307" s="260"/>
      <c r="I307" s="258">
        <f>+I305*I301</f>
        <v>0</v>
      </c>
      <c r="J307" s="259"/>
      <c r="K307" s="260"/>
      <c r="L307" s="258">
        <f>+L305*L301</f>
        <v>0</v>
      </c>
      <c r="M307" s="259"/>
      <c r="N307" s="260"/>
      <c r="O307" s="258">
        <f>+O305*O301</f>
        <v>0</v>
      </c>
      <c r="P307" s="259"/>
      <c r="Q307" s="260"/>
    </row>
    <row r="309" spans="1:17" ht="14.5" customHeight="1" x14ac:dyDescent="0.35">
      <c r="B309" s="4" t="s">
        <v>2661</v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4.5" customHeight="1" x14ac:dyDescent="0.35">
      <c r="B310" s="1"/>
      <c r="C310" s="280" t="s">
        <v>2801</v>
      </c>
      <c r="D310" s="281"/>
      <c r="E310" s="282"/>
      <c r="F310" s="280" t="s">
        <v>2802</v>
      </c>
      <c r="G310" s="281"/>
      <c r="H310" s="282"/>
      <c r="I310" s="280" t="s">
        <v>2803</v>
      </c>
      <c r="J310" s="281"/>
      <c r="K310" s="282"/>
      <c r="L310" s="280" t="s">
        <v>2804</v>
      </c>
      <c r="M310" s="281"/>
      <c r="N310" s="282"/>
      <c r="O310" s="280" t="s">
        <v>2805</v>
      </c>
      <c r="P310" s="281"/>
      <c r="Q310" s="282"/>
    </row>
    <row r="311" spans="1:17" ht="14.5" customHeight="1" x14ac:dyDescent="0.35">
      <c r="B311" s="7" t="s">
        <v>2806</v>
      </c>
      <c r="C311" s="283">
        <v>2015</v>
      </c>
      <c r="D311" s="283"/>
      <c r="E311" s="283"/>
      <c r="F311" s="283">
        <v>2016</v>
      </c>
      <c r="G311" s="283"/>
      <c r="H311" s="283"/>
      <c r="I311" s="283">
        <v>2017</v>
      </c>
      <c r="J311" s="283"/>
      <c r="K311" s="283"/>
      <c r="L311" s="284">
        <v>2018</v>
      </c>
      <c r="M311" s="284"/>
      <c r="N311" s="284"/>
      <c r="O311" s="284">
        <v>2019</v>
      </c>
      <c r="P311" s="284"/>
      <c r="Q311" s="284"/>
    </row>
    <row r="312" spans="1:17" ht="14.5" customHeight="1" x14ac:dyDescent="0.35">
      <c r="B312" s="8" t="s">
        <v>2807</v>
      </c>
      <c r="C312" s="266">
        <v>0</v>
      </c>
      <c r="D312" s="266"/>
      <c r="E312" s="266"/>
      <c r="F312" s="266">
        <v>0</v>
      </c>
      <c r="G312" s="266"/>
      <c r="H312" s="266"/>
      <c r="I312" s="266">
        <v>0</v>
      </c>
      <c r="J312" s="266"/>
      <c r="K312" s="266"/>
      <c r="L312" s="266">
        <v>0</v>
      </c>
      <c r="M312" s="266"/>
      <c r="N312" s="266"/>
      <c r="O312" s="266">
        <v>0</v>
      </c>
      <c r="P312" s="266"/>
      <c r="Q312" s="266"/>
    </row>
    <row r="313" spans="1:17" ht="14.5" customHeight="1" x14ac:dyDescent="0.35">
      <c r="B313" s="9" t="s">
        <v>2808</v>
      </c>
      <c r="C313" s="268">
        <v>1</v>
      </c>
      <c r="D313" s="268"/>
      <c r="E313" s="268"/>
      <c r="F313" s="268">
        <v>1</v>
      </c>
      <c r="G313" s="268"/>
      <c r="H313" s="268"/>
      <c r="I313" s="262">
        <v>1</v>
      </c>
      <c r="J313" s="262"/>
      <c r="K313" s="262"/>
      <c r="L313" s="262">
        <v>1</v>
      </c>
      <c r="M313" s="262"/>
      <c r="N313" s="262"/>
      <c r="O313" s="262">
        <v>1</v>
      </c>
      <c r="P313" s="262"/>
      <c r="Q313" s="262"/>
    </row>
    <row r="314" spans="1:17" ht="14.5" customHeight="1" x14ac:dyDescent="0.35">
      <c r="B314" s="3" t="s">
        <v>2809</v>
      </c>
      <c r="C314" s="263">
        <v>0</v>
      </c>
      <c r="D314" s="263"/>
      <c r="E314" s="263"/>
      <c r="F314" s="263">
        <v>0</v>
      </c>
      <c r="G314" s="263"/>
      <c r="H314" s="263"/>
      <c r="I314" s="263">
        <v>0</v>
      </c>
      <c r="J314" s="263"/>
      <c r="K314" s="263"/>
      <c r="L314" s="263">
        <v>0</v>
      </c>
      <c r="M314" s="263"/>
      <c r="N314" s="263"/>
      <c r="O314" s="263">
        <v>0</v>
      </c>
      <c r="P314" s="263"/>
      <c r="Q314" s="263"/>
    </row>
    <row r="315" spans="1:17" ht="14.5" customHeight="1" x14ac:dyDescent="0.35">
      <c r="B315" s="9" t="s">
        <v>2808</v>
      </c>
      <c r="C315" s="261">
        <v>1</v>
      </c>
      <c r="D315" s="261"/>
      <c r="E315" s="261"/>
      <c r="F315" s="261">
        <v>1</v>
      </c>
      <c r="G315" s="261"/>
      <c r="H315" s="261"/>
      <c r="I315" s="262">
        <v>1</v>
      </c>
      <c r="J315" s="262"/>
      <c r="K315" s="262"/>
      <c r="L315" s="262">
        <v>1</v>
      </c>
      <c r="M315" s="262"/>
      <c r="N315" s="262"/>
      <c r="O315" s="262">
        <v>1</v>
      </c>
      <c r="P315" s="262"/>
      <c r="Q315" s="262"/>
    </row>
    <row r="316" spans="1:17" ht="14.5" customHeight="1" x14ac:dyDescent="0.35">
      <c r="B316" s="164"/>
      <c r="C316" s="261"/>
      <c r="D316" s="261"/>
      <c r="E316" s="261"/>
      <c r="F316" s="261"/>
      <c r="G316" s="261"/>
      <c r="H316" s="261"/>
      <c r="I316" s="262"/>
      <c r="J316" s="262"/>
      <c r="K316" s="262"/>
      <c r="L316" s="262"/>
      <c r="M316" s="262"/>
      <c r="N316" s="262"/>
      <c r="O316" s="262"/>
      <c r="P316" s="262"/>
      <c r="Q316" s="262"/>
    </row>
    <row r="317" spans="1:17" ht="14.5" customHeight="1" x14ac:dyDescent="0.35">
      <c r="B317" s="3" t="s">
        <v>2810</v>
      </c>
      <c r="C317" s="263">
        <v>0</v>
      </c>
      <c r="D317" s="263"/>
      <c r="E317" s="263"/>
      <c r="F317" s="263">
        <v>0</v>
      </c>
      <c r="G317" s="263"/>
      <c r="H317" s="263"/>
      <c r="I317" s="263">
        <v>0</v>
      </c>
      <c r="J317" s="263"/>
      <c r="K317" s="263"/>
      <c r="L317" s="263">
        <v>0</v>
      </c>
      <c r="M317" s="263"/>
      <c r="N317" s="263"/>
      <c r="O317" s="263">
        <v>0</v>
      </c>
      <c r="P317" s="263"/>
      <c r="Q317" s="263"/>
    </row>
    <row r="318" spans="1:17" ht="14.5" customHeight="1" x14ac:dyDescent="0.35">
      <c r="B318" s="3" t="s">
        <v>2811</v>
      </c>
      <c r="C318" s="263">
        <v>0</v>
      </c>
      <c r="D318" s="263"/>
      <c r="E318" s="263"/>
      <c r="F318" s="263">
        <v>0</v>
      </c>
      <c r="G318" s="263"/>
      <c r="H318" s="263"/>
      <c r="I318" s="263">
        <v>0</v>
      </c>
      <c r="J318" s="263"/>
      <c r="K318" s="263"/>
      <c r="L318" s="263">
        <v>0</v>
      </c>
      <c r="M318" s="263"/>
      <c r="N318" s="263"/>
      <c r="O318" s="263">
        <v>0</v>
      </c>
      <c r="P318" s="263"/>
      <c r="Q318" s="263"/>
    </row>
    <row r="319" spans="1:17" ht="14.5" customHeight="1" x14ac:dyDescent="0.35">
      <c r="B319" s="9" t="s">
        <v>2808</v>
      </c>
      <c r="C319" s="261">
        <v>1</v>
      </c>
      <c r="D319" s="261"/>
      <c r="E319" s="261"/>
      <c r="F319" s="261">
        <v>1</v>
      </c>
      <c r="G319" s="261"/>
      <c r="H319" s="261"/>
      <c r="I319" s="262">
        <v>1</v>
      </c>
      <c r="J319" s="262"/>
      <c r="K319" s="262"/>
      <c r="L319" s="262">
        <v>1</v>
      </c>
      <c r="M319" s="262"/>
      <c r="N319" s="262"/>
      <c r="O319" s="262">
        <v>1</v>
      </c>
      <c r="P319" s="262"/>
      <c r="Q319" s="262"/>
    </row>
    <row r="320" spans="1:17" ht="14.5" customHeight="1" x14ac:dyDescent="0.35">
      <c r="B320" s="3" t="s">
        <v>2812</v>
      </c>
      <c r="C320" s="263">
        <v>0</v>
      </c>
      <c r="D320" s="263"/>
      <c r="E320" s="263"/>
      <c r="F320" s="263">
        <v>0</v>
      </c>
      <c r="G320" s="263"/>
      <c r="H320" s="263"/>
      <c r="I320" s="263">
        <v>0</v>
      </c>
      <c r="J320" s="263"/>
      <c r="K320" s="263"/>
      <c r="L320" s="263">
        <v>0</v>
      </c>
      <c r="M320" s="263"/>
      <c r="N320" s="263"/>
      <c r="O320" s="263">
        <v>0</v>
      </c>
      <c r="P320" s="263"/>
      <c r="Q320" s="263"/>
    </row>
    <row r="321" spans="2:17" ht="14.5" customHeight="1" x14ac:dyDescent="0.35">
      <c r="B321" s="9" t="s">
        <v>2808</v>
      </c>
      <c r="C321" s="261">
        <v>1</v>
      </c>
      <c r="D321" s="261"/>
      <c r="E321" s="261"/>
      <c r="F321" s="261">
        <v>1</v>
      </c>
      <c r="G321" s="261"/>
      <c r="H321" s="261"/>
      <c r="I321" s="262">
        <v>1</v>
      </c>
      <c r="J321" s="262"/>
      <c r="K321" s="262"/>
      <c r="L321" s="262">
        <v>1</v>
      </c>
      <c r="M321" s="262"/>
      <c r="N321" s="262"/>
      <c r="O321" s="262">
        <v>1</v>
      </c>
      <c r="P321" s="262"/>
      <c r="Q321" s="262"/>
    </row>
    <row r="322" spans="2:17" ht="14.5" customHeight="1" x14ac:dyDescent="0.35">
      <c r="B322" s="165"/>
      <c r="C322" s="264"/>
      <c r="D322" s="264"/>
      <c r="E322" s="264"/>
      <c r="F322" s="271"/>
      <c r="G322" s="271"/>
      <c r="H322" s="271"/>
      <c r="I322" s="264"/>
      <c r="J322" s="264"/>
      <c r="K322" s="264"/>
      <c r="L322" s="264"/>
      <c r="M322" s="264"/>
      <c r="N322" s="264"/>
      <c r="O322" s="264"/>
      <c r="P322" s="264"/>
      <c r="Q322" s="264"/>
    </row>
    <row r="323" spans="2:17" ht="14.5" customHeight="1" x14ac:dyDescent="0.35">
      <c r="B323" s="3" t="s">
        <v>2813</v>
      </c>
      <c r="C323" s="266">
        <v>0</v>
      </c>
      <c r="D323" s="266"/>
      <c r="E323" s="266"/>
      <c r="F323" s="266">
        <v>0</v>
      </c>
      <c r="G323" s="266"/>
      <c r="H323" s="266"/>
      <c r="I323" s="266">
        <v>0</v>
      </c>
      <c r="J323" s="266"/>
      <c r="K323" s="266"/>
      <c r="L323" s="266">
        <v>0</v>
      </c>
      <c r="M323" s="266"/>
      <c r="N323" s="266"/>
      <c r="O323" s="266">
        <v>0</v>
      </c>
      <c r="P323" s="266"/>
      <c r="Q323" s="266"/>
    </row>
    <row r="324" spans="2:17" ht="14.5" customHeight="1" x14ac:dyDescent="0.35">
      <c r="B324" s="9" t="s">
        <v>2808</v>
      </c>
      <c r="C324" s="267">
        <v>1</v>
      </c>
      <c r="D324" s="267"/>
      <c r="E324" s="267"/>
      <c r="F324" s="267">
        <v>1</v>
      </c>
      <c r="G324" s="267"/>
      <c r="H324" s="267"/>
      <c r="I324" s="262">
        <v>1</v>
      </c>
      <c r="J324" s="262"/>
      <c r="K324" s="262"/>
      <c r="L324" s="262">
        <v>1</v>
      </c>
      <c r="M324" s="262"/>
      <c r="N324" s="262"/>
      <c r="O324" s="262">
        <v>1</v>
      </c>
      <c r="P324" s="262"/>
      <c r="Q324" s="262"/>
    </row>
    <row r="325" spans="2:17" ht="14.5" customHeight="1" x14ac:dyDescent="0.35">
      <c r="B325" s="10"/>
      <c r="C325" s="267"/>
      <c r="D325" s="267"/>
      <c r="E325" s="267"/>
      <c r="F325" s="269"/>
      <c r="G325" s="270"/>
      <c r="H325" s="270"/>
      <c r="I325" s="269"/>
      <c r="J325" s="270"/>
      <c r="K325" s="270"/>
      <c r="L325" s="269"/>
      <c r="M325" s="270"/>
      <c r="N325" s="270"/>
      <c r="O325" s="269"/>
      <c r="P325" s="270"/>
      <c r="Q325" s="270"/>
    </row>
    <row r="326" spans="2:17" ht="14.5" customHeight="1" x14ac:dyDescent="0.35">
      <c r="B326" s="166" t="s">
        <v>2814</v>
      </c>
      <c r="C326" s="266">
        <v>0</v>
      </c>
      <c r="D326" s="266"/>
      <c r="E326" s="266"/>
      <c r="F326" s="266">
        <v>0</v>
      </c>
      <c r="G326" s="266"/>
      <c r="H326" s="266"/>
      <c r="I326" s="266">
        <v>0</v>
      </c>
      <c r="J326" s="266"/>
      <c r="K326" s="266"/>
      <c r="L326" s="266">
        <v>0</v>
      </c>
      <c r="M326" s="266"/>
      <c r="N326" s="266"/>
      <c r="O326" s="266">
        <v>0</v>
      </c>
      <c r="P326" s="266"/>
      <c r="Q326" s="266"/>
    </row>
    <row r="327" spans="2:17" ht="14.5" customHeight="1" x14ac:dyDescent="0.35">
      <c r="B327" s="167" t="s">
        <v>2808</v>
      </c>
      <c r="C327" s="267">
        <v>1</v>
      </c>
      <c r="D327" s="267"/>
      <c r="E327" s="267"/>
      <c r="F327" s="267">
        <v>1</v>
      </c>
      <c r="G327" s="267"/>
      <c r="H327" s="267"/>
      <c r="I327" s="262">
        <v>1</v>
      </c>
      <c r="J327" s="262"/>
      <c r="K327" s="262"/>
      <c r="L327" s="262">
        <v>1</v>
      </c>
      <c r="M327" s="262"/>
      <c r="N327" s="262"/>
      <c r="O327" s="262">
        <v>1</v>
      </c>
      <c r="P327" s="262"/>
      <c r="Q327" s="262"/>
    </row>
    <row r="328" spans="2:17" ht="14.5" customHeight="1" x14ac:dyDescent="0.35">
      <c r="B328" s="168"/>
      <c r="C328" s="272"/>
      <c r="D328" s="272"/>
      <c r="E328" s="272"/>
      <c r="F328" s="272"/>
      <c r="G328" s="272"/>
      <c r="H328" s="272"/>
      <c r="I328" s="272"/>
      <c r="J328" s="272"/>
      <c r="K328" s="272"/>
      <c r="L328" s="272"/>
      <c r="M328" s="272"/>
      <c r="N328" s="272"/>
      <c r="O328" s="272"/>
      <c r="P328" s="272"/>
      <c r="Q328" s="272"/>
    </row>
    <row r="329" spans="2:17" ht="14.5" customHeight="1" x14ac:dyDescent="0.35">
      <c r="B329" s="169" t="s">
        <v>2815</v>
      </c>
      <c r="C329" s="264"/>
      <c r="D329" s="264"/>
      <c r="E329" s="264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</row>
    <row r="330" spans="2:17" ht="14.5" customHeight="1" x14ac:dyDescent="0.35">
      <c r="B330" s="9" t="s">
        <v>2816</v>
      </c>
      <c r="C330" s="263">
        <v>0</v>
      </c>
      <c r="D330" s="263"/>
      <c r="E330" s="263"/>
      <c r="F330" s="263">
        <v>0</v>
      </c>
      <c r="G330" s="263"/>
      <c r="H330" s="263"/>
      <c r="I330" s="263">
        <v>0</v>
      </c>
      <c r="J330" s="263"/>
      <c r="K330" s="263"/>
      <c r="L330" s="263">
        <v>0</v>
      </c>
      <c r="M330" s="263"/>
      <c r="N330" s="263"/>
      <c r="O330" s="263">
        <v>0</v>
      </c>
      <c r="P330" s="263"/>
      <c r="Q330" s="263"/>
    </row>
    <row r="331" spans="2:17" ht="14.5" customHeight="1" x14ac:dyDescent="0.35">
      <c r="B331" s="9"/>
      <c r="C331" s="268">
        <v>1</v>
      </c>
      <c r="D331" s="268"/>
      <c r="E331" s="268"/>
      <c r="F331" s="268">
        <v>1</v>
      </c>
      <c r="G331" s="268"/>
      <c r="H331" s="268"/>
      <c r="I331" s="262">
        <v>1</v>
      </c>
      <c r="J331" s="262"/>
      <c r="K331" s="262"/>
      <c r="L331" s="262">
        <v>1</v>
      </c>
      <c r="M331" s="262"/>
      <c r="N331" s="262"/>
      <c r="O331" s="262">
        <v>1</v>
      </c>
      <c r="P331" s="262"/>
      <c r="Q331" s="262"/>
    </row>
    <row r="332" spans="2:17" ht="14.5" customHeight="1" x14ac:dyDescent="0.35">
      <c r="B332" s="9" t="s">
        <v>2817</v>
      </c>
      <c r="C332" s="263">
        <v>0</v>
      </c>
      <c r="D332" s="263"/>
      <c r="E332" s="263"/>
      <c r="F332" s="263">
        <v>0</v>
      </c>
      <c r="G332" s="263"/>
      <c r="H332" s="263"/>
      <c r="I332" s="263">
        <v>0</v>
      </c>
      <c r="J332" s="263"/>
      <c r="K332" s="263"/>
      <c r="L332" s="263">
        <v>0</v>
      </c>
      <c r="M332" s="263"/>
      <c r="N332" s="263"/>
      <c r="O332" s="263">
        <v>0</v>
      </c>
      <c r="P332" s="263"/>
      <c r="Q332" s="263"/>
    </row>
    <row r="333" spans="2:17" ht="14.5" customHeight="1" x14ac:dyDescent="0.35">
      <c r="B333" s="9"/>
      <c r="C333" s="261">
        <v>1</v>
      </c>
      <c r="D333" s="261"/>
      <c r="E333" s="261"/>
      <c r="F333" s="261">
        <v>1</v>
      </c>
      <c r="G333" s="261"/>
      <c r="H333" s="261"/>
      <c r="I333" s="262">
        <v>1</v>
      </c>
      <c r="J333" s="262"/>
      <c r="K333" s="262"/>
      <c r="L333" s="262">
        <v>1</v>
      </c>
      <c r="M333" s="262"/>
      <c r="N333" s="262"/>
      <c r="O333" s="262">
        <v>1</v>
      </c>
      <c r="P333" s="262"/>
      <c r="Q333" s="262"/>
    </row>
    <row r="334" spans="2:17" ht="14.5" customHeight="1" x14ac:dyDescent="0.35">
      <c r="B334" s="9" t="s">
        <v>2818</v>
      </c>
      <c r="C334" s="263">
        <v>0</v>
      </c>
      <c r="D334" s="263"/>
      <c r="E334" s="263"/>
      <c r="F334" s="263">
        <v>0</v>
      </c>
      <c r="G334" s="263"/>
      <c r="H334" s="263"/>
      <c r="I334" s="263">
        <v>0</v>
      </c>
      <c r="J334" s="263"/>
      <c r="K334" s="263"/>
      <c r="L334" s="263">
        <v>0</v>
      </c>
      <c r="M334" s="263"/>
      <c r="N334" s="263"/>
      <c r="O334" s="263">
        <v>0</v>
      </c>
      <c r="P334" s="263"/>
      <c r="Q334" s="263"/>
    </row>
    <row r="335" spans="2:17" ht="14.5" customHeight="1" x14ac:dyDescent="0.35">
      <c r="B335" s="9"/>
      <c r="C335" s="268">
        <v>1</v>
      </c>
      <c r="D335" s="268"/>
      <c r="E335" s="268"/>
      <c r="F335" s="268">
        <v>1</v>
      </c>
      <c r="G335" s="268"/>
      <c r="H335" s="268"/>
      <c r="I335" s="262">
        <v>1</v>
      </c>
      <c r="J335" s="262"/>
      <c r="K335" s="262"/>
      <c r="L335" s="262">
        <v>1</v>
      </c>
      <c r="M335" s="262"/>
      <c r="N335" s="262"/>
      <c r="O335" s="262">
        <v>1</v>
      </c>
      <c r="P335" s="262"/>
      <c r="Q335" s="262"/>
    </row>
    <row r="336" spans="2:17" ht="14.5" customHeight="1" x14ac:dyDescent="0.35">
      <c r="B336" s="8" t="s">
        <v>2819</v>
      </c>
      <c r="C336" s="273">
        <f>+(C330*C331)+(C332*C333)+(C334*C335)</f>
        <v>0</v>
      </c>
      <c r="D336" s="273"/>
      <c r="E336" s="273"/>
      <c r="F336" s="273">
        <f t="shared" ref="F336" si="84">+(F330*F331)+(F332*F333)+(F334*F335)</f>
        <v>0</v>
      </c>
      <c r="G336" s="273"/>
      <c r="H336" s="273"/>
      <c r="I336" s="273">
        <f t="shared" ref="I336" si="85">+(I330*I331)+(I332*I333)+(I334*I335)</f>
        <v>0</v>
      </c>
      <c r="J336" s="273"/>
      <c r="K336" s="273"/>
      <c r="L336" s="273">
        <f t="shared" ref="L336" si="86">+(L330*L331)+(L332*L333)+(L334*L335)</f>
        <v>0</v>
      </c>
      <c r="M336" s="273"/>
      <c r="N336" s="273"/>
      <c r="O336" s="273">
        <f t="shared" ref="O336" si="87">+(O330*O331)+(O332*O333)+(O334*O335)</f>
        <v>0</v>
      </c>
      <c r="P336" s="273"/>
      <c r="Q336" s="273"/>
    </row>
    <row r="338" spans="1:17" ht="14.5" customHeight="1" x14ac:dyDescent="0.35">
      <c r="B338" s="3" t="s">
        <v>2820</v>
      </c>
      <c r="C338" s="257">
        <f>+(C312*C313)+(C314*C315)</f>
        <v>0</v>
      </c>
      <c r="D338" s="257"/>
      <c r="E338" s="257"/>
      <c r="F338" s="257">
        <f t="shared" ref="F338" si="88">+(F312*F313)+(F314*F315)</f>
        <v>0</v>
      </c>
      <c r="G338" s="257"/>
      <c r="H338" s="257"/>
      <c r="I338" s="257">
        <f t="shared" ref="I338" si="89">+(I312*I313)+(I314*I315)</f>
        <v>0</v>
      </c>
      <c r="J338" s="257"/>
      <c r="K338" s="257"/>
      <c r="L338" s="257">
        <f t="shared" ref="L338" si="90">+(L312*L313)+(L314*L315)</f>
        <v>0</v>
      </c>
      <c r="M338" s="257"/>
      <c r="N338" s="257"/>
      <c r="O338" s="257">
        <f t="shared" ref="O338" si="91">+(O312*O313)+(O314*O315)</f>
        <v>0</v>
      </c>
      <c r="P338" s="257"/>
      <c r="Q338" s="257"/>
    </row>
    <row r="339" spans="1:17" ht="14.5" customHeight="1" x14ac:dyDescent="0.35">
      <c r="B339" s="3" t="s">
        <v>2821</v>
      </c>
      <c r="C339" s="257">
        <f>+(C317+C318)*C319+(C320*C321)</f>
        <v>0</v>
      </c>
      <c r="D339" s="257"/>
      <c r="E339" s="257"/>
      <c r="F339" s="257">
        <f>+(F317+F318)*F319+(F320*F321)</f>
        <v>0</v>
      </c>
      <c r="G339" s="257"/>
      <c r="H339" s="257"/>
      <c r="I339" s="257">
        <f>+(I317+I318)*I319+(I320*I321)</f>
        <v>0</v>
      </c>
      <c r="J339" s="257"/>
      <c r="K339" s="257"/>
      <c r="L339" s="257">
        <f>+(L317+L318)*L319+(L320*L321)</f>
        <v>0</v>
      </c>
      <c r="M339" s="257"/>
      <c r="N339" s="257"/>
      <c r="O339" s="257">
        <f>+(O317+O318)*O319+(O320*O321)</f>
        <v>0</v>
      </c>
      <c r="P339" s="257"/>
      <c r="Q339" s="257"/>
    </row>
    <row r="340" spans="1:17" ht="14.5" customHeight="1" x14ac:dyDescent="0.35">
      <c r="B340" s="3" t="s">
        <v>2822</v>
      </c>
      <c r="C340" s="257">
        <f>+(C323*C324)+(C326*C327)</f>
        <v>0</v>
      </c>
      <c r="D340" s="257"/>
      <c r="E340" s="257"/>
      <c r="F340" s="257">
        <f>+(F323*F324)+(F326*F327)</f>
        <v>0</v>
      </c>
      <c r="G340" s="257"/>
      <c r="H340" s="257"/>
      <c r="I340" s="257">
        <f>+(I323*I324)+(I326*I327)</f>
        <v>0</v>
      </c>
      <c r="J340" s="257"/>
      <c r="K340" s="257"/>
      <c r="L340" s="257">
        <f>+(L323*L324)+(L326*L327)</f>
        <v>0</v>
      </c>
      <c r="M340" s="257"/>
      <c r="N340" s="257"/>
      <c r="O340" s="257">
        <f>+(O323*O324)+(O326*O327)</f>
        <v>0</v>
      </c>
      <c r="P340" s="257"/>
      <c r="Q340" s="257"/>
    </row>
    <row r="341" spans="1:17" ht="14.5" customHeight="1" x14ac:dyDescent="0.35">
      <c r="B341" s="3" t="s">
        <v>2823</v>
      </c>
      <c r="C341" s="274">
        <f>+C$40</f>
        <v>3.5000000000000003E-2</v>
      </c>
      <c r="D341" s="275"/>
      <c r="E341" s="275"/>
      <c r="F341" s="275"/>
      <c r="G341" s="275"/>
      <c r="H341" s="275"/>
      <c r="I341" s="275"/>
      <c r="J341" s="275"/>
      <c r="K341" s="275"/>
      <c r="L341" s="275"/>
      <c r="M341" s="275"/>
      <c r="N341" s="275"/>
      <c r="O341" s="275"/>
      <c r="P341" s="275"/>
      <c r="Q341" s="276"/>
    </row>
    <row r="342" spans="1:17" ht="14.5" customHeight="1" x14ac:dyDescent="0.35">
      <c r="B342" s="3" t="s">
        <v>2824</v>
      </c>
      <c r="C342" s="277">
        <f>+$C$40*C340</f>
        <v>0</v>
      </c>
      <c r="D342" s="277"/>
      <c r="E342" s="277"/>
      <c r="F342" s="277">
        <f>+$C$40*F340</f>
        <v>0</v>
      </c>
      <c r="G342" s="277"/>
      <c r="H342" s="277"/>
      <c r="I342" s="277">
        <f>+$C$40*I340</f>
        <v>0</v>
      </c>
      <c r="J342" s="277"/>
      <c r="K342" s="277"/>
      <c r="L342" s="277">
        <f>+$C$40*L340</f>
        <v>0</v>
      </c>
      <c r="M342" s="277"/>
      <c r="N342" s="277"/>
      <c r="O342" s="277">
        <f>+$C$40*O340</f>
        <v>0</v>
      </c>
      <c r="P342" s="277"/>
      <c r="Q342" s="277"/>
    </row>
    <row r="343" spans="1:17" ht="14.5" customHeight="1" x14ac:dyDescent="0.35">
      <c r="B343" s="3"/>
      <c r="C343" s="278"/>
      <c r="D343" s="278"/>
      <c r="E343" s="278"/>
      <c r="F343" s="278"/>
      <c r="G343" s="278"/>
      <c r="H343" s="278"/>
      <c r="I343" s="278"/>
      <c r="J343" s="278"/>
      <c r="K343" s="278"/>
      <c r="L343" s="278"/>
      <c r="M343" s="278"/>
      <c r="N343" s="278"/>
      <c r="O343" s="278"/>
      <c r="P343" s="278"/>
      <c r="Q343" s="278"/>
    </row>
    <row r="344" spans="1:17" ht="14.5" customHeight="1" x14ac:dyDescent="0.35">
      <c r="B344" s="3" t="s">
        <v>2825</v>
      </c>
      <c r="C344" s="257">
        <f>+C338+C339+C342-C336</f>
        <v>0</v>
      </c>
      <c r="D344" s="257"/>
      <c r="E344" s="257"/>
      <c r="F344" s="257">
        <f t="shared" ref="F344" si="92">+F338+F339+F342-F336</f>
        <v>0</v>
      </c>
      <c r="G344" s="257"/>
      <c r="H344" s="257"/>
      <c r="I344" s="257">
        <f t="shared" ref="I344" si="93">+I338+I339+I342-I336</f>
        <v>0</v>
      </c>
      <c r="J344" s="257"/>
      <c r="K344" s="257"/>
      <c r="L344" s="257">
        <f t="shared" ref="L344" si="94">+L338+L339+L342-L336</f>
        <v>0</v>
      </c>
      <c r="M344" s="257"/>
      <c r="N344" s="257"/>
      <c r="O344" s="257">
        <f t="shared" ref="O344" si="95">+O338+O339+O342-O336</f>
        <v>0</v>
      </c>
      <c r="P344" s="257"/>
      <c r="Q344" s="257"/>
    </row>
    <row r="345" spans="1:17" ht="14.5" customHeight="1" x14ac:dyDescent="0.35">
      <c r="B345" s="3"/>
      <c r="C345" s="278"/>
      <c r="D345" s="278"/>
      <c r="E345" s="278"/>
      <c r="F345" s="278"/>
      <c r="G345" s="278"/>
      <c r="H345" s="278"/>
      <c r="I345" s="278"/>
      <c r="J345" s="278"/>
      <c r="K345" s="278"/>
      <c r="L345" s="278"/>
      <c r="M345" s="278"/>
      <c r="N345" s="278"/>
      <c r="O345" s="278"/>
      <c r="P345" s="278"/>
      <c r="Q345" s="278"/>
    </row>
    <row r="346" spans="1:17" ht="14.5" customHeight="1" x14ac:dyDescent="0.35">
      <c r="B346" s="3" t="s">
        <v>2826</v>
      </c>
      <c r="C346" s="279">
        <v>101.01</v>
      </c>
      <c r="D346" s="279"/>
      <c r="E346" s="279"/>
      <c r="F346" s="279">
        <v>103.31</v>
      </c>
      <c r="G346" s="279"/>
      <c r="H346" s="279"/>
      <c r="I346" s="279">
        <v>105.15</v>
      </c>
      <c r="J346" s="279"/>
      <c r="K346" s="279"/>
      <c r="L346" s="279">
        <v>107.43</v>
      </c>
      <c r="M346" s="279"/>
      <c r="N346" s="279"/>
      <c r="O346" s="279">
        <v>108.96</v>
      </c>
      <c r="P346" s="279"/>
      <c r="Q346" s="279"/>
    </row>
    <row r="347" spans="1:17" ht="14.5" customHeight="1" x14ac:dyDescent="0.35">
      <c r="B347" s="3" t="s">
        <v>2827</v>
      </c>
      <c r="C347" s="254">
        <f>+C$46</f>
        <v>109.34</v>
      </c>
      <c r="D347" s="255"/>
      <c r="E347" s="255"/>
      <c r="F347" s="255"/>
      <c r="G347" s="255"/>
      <c r="H347" s="255"/>
      <c r="I347" s="255"/>
      <c r="J347" s="255"/>
      <c r="K347" s="255"/>
      <c r="L347" s="255"/>
      <c r="M347" s="255"/>
      <c r="N347" s="255"/>
      <c r="O347" s="255"/>
      <c r="P347" s="255"/>
      <c r="Q347" s="256"/>
    </row>
    <row r="348" spans="1:17" ht="14.5" customHeight="1" x14ac:dyDescent="0.35">
      <c r="B348" s="3" t="s">
        <v>2828</v>
      </c>
      <c r="C348" s="265">
        <f>+$C$46/C346</f>
        <v>1.0824670824670823</v>
      </c>
      <c r="D348" s="265"/>
      <c r="E348" s="265"/>
      <c r="F348" s="265">
        <f>+$C$46/F346</f>
        <v>1.0583680185848416</v>
      </c>
      <c r="G348" s="265"/>
      <c r="H348" s="265"/>
      <c r="I348" s="265">
        <f>+$C$46/I346</f>
        <v>1.0398478364241559</v>
      </c>
      <c r="J348" s="265"/>
      <c r="K348" s="265"/>
      <c r="L348" s="265">
        <f>+$C$46/L346</f>
        <v>1.0177790188960252</v>
      </c>
      <c r="M348" s="265"/>
      <c r="N348" s="265"/>
      <c r="O348" s="265">
        <f>+$C$46/O346</f>
        <v>1.0034875183553598</v>
      </c>
      <c r="P348" s="265"/>
      <c r="Q348" s="265"/>
    </row>
    <row r="349" spans="1:17" ht="14.5" customHeight="1" x14ac:dyDescent="0.35">
      <c r="B349" s="3"/>
      <c r="C349" s="265"/>
      <c r="D349" s="265"/>
      <c r="E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</row>
    <row r="350" spans="1:17" ht="14.5" customHeight="1" x14ac:dyDescent="0.35">
      <c r="A350" s="31" t="s">
        <v>2661</v>
      </c>
      <c r="B350" s="3" t="s">
        <v>2829</v>
      </c>
      <c r="C350" s="257">
        <f>+C348*C344</f>
        <v>0</v>
      </c>
      <c r="D350" s="257"/>
      <c r="E350" s="257"/>
      <c r="F350" s="258">
        <f>+F348*F344</f>
        <v>0</v>
      </c>
      <c r="G350" s="259"/>
      <c r="H350" s="260"/>
      <c r="I350" s="258">
        <f>+I348*I344</f>
        <v>0</v>
      </c>
      <c r="J350" s="259"/>
      <c r="K350" s="260"/>
      <c r="L350" s="258">
        <f>+L348*L344</f>
        <v>0</v>
      </c>
      <c r="M350" s="259"/>
      <c r="N350" s="260"/>
      <c r="O350" s="258">
        <f>+O348*O344</f>
        <v>0</v>
      </c>
      <c r="P350" s="259"/>
      <c r="Q350" s="260"/>
    </row>
    <row r="352" spans="1:17" ht="14.5" customHeight="1" x14ac:dyDescent="0.35">
      <c r="B352" s="4" t="s">
        <v>2662</v>
      </c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2:17" ht="14.5" customHeight="1" x14ac:dyDescent="0.35">
      <c r="B353" s="1"/>
      <c r="C353" s="280" t="s">
        <v>2801</v>
      </c>
      <c r="D353" s="281"/>
      <c r="E353" s="282"/>
      <c r="F353" s="280" t="s">
        <v>2802</v>
      </c>
      <c r="G353" s="281"/>
      <c r="H353" s="282"/>
      <c r="I353" s="280" t="s">
        <v>2803</v>
      </c>
      <c r="J353" s="281"/>
      <c r="K353" s="282"/>
      <c r="L353" s="280" t="s">
        <v>2804</v>
      </c>
      <c r="M353" s="281"/>
      <c r="N353" s="282"/>
      <c r="O353" s="280" t="s">
        <v>2805</v>
      </c>
      <c r="P353" s="281"/>
      <c r="Q353" s="282"/>
    </row>
    <row r="354" spans="2:17" ht="14.5" customHeight="1" x14ac:dyDescent="0.35">
      <c r="B354" s="7" t="s">
        <v>2806</v>
      </c>
      <c r="C354" s="283">
        <v>2015</v>
      </c>
      <c r="D354" s="283"/>
      <c r="E354" s="283"/>
      <c r="F354" s="283">
        <v>2016</v>
      </c>
      <c r="G354" s="283"/>
      <c r="H354" s="283"/>
      <c r="I354" s="283">
        <v>2017</v>
      </c>
      <c r="J354" s="283"/>
      <c r="K354" s="283"/>
      <c r="L354" s="284">
        <v>2018</v>
      </c>
      <c r="M354" s="284"/>
      <c r="N354" s="284"/>
      <c r="O354" s="284">
        <v>2019</v>
      </c>
      <c r="P354" s="284"/>
      <c r="Q354" s="284"/>
    </row>
    <row r="355" spans="2:17" ht="14.5" customHeight="1" x14ac:dyDescent="0.35">
      <c r="B355" s="8" t="s">
        <v>2807</v>
      </c>
      <c r="C355" s="266">
        <v>0</v>
      </c>
      <c r="D355" s="266"/>
      <c r="E355" s="266"/>
      <c r="F355" s="266">
        <v>0</v>
      </c>
      <c r="G355" s="266"/>
      <c r="H355" s="266"/>
      <c r="I355" s="266">
        <v>0</v>
      </c>
      <c r="J355" s="266"/>
      <c r="K355" s="266"/>
      <c r="L355" s="266">
        <v>0</v>
      </c>
      <c r="M355" s="266"/>
      <c r="N355" s="266"/>
      <c r="O355" s="266">
        <v>0</v>
      </c>
      <c r="P355" s="266"/>
      <c r="Q355" s="266"/>
    </row>
    <row r="356" spans="2:17" ht="14.5" customHeight="1" x14ac:dyDescent="0.35">
      <c r="B356" s="9" t="s">
        <v>2808</v>
      </c>
      <c r="C356" s="268">
        <v>1</v>
      </c>
      <c r="D356" s="268"/>
      <c r="E356" s="268"/>
      <c r="F356" s="268">
        <v>1</v>
      </c>
      <c r="G356" s="268"/>
      <c r="H356" s="268"/>
      <c r="I356" s="262">
        <v>1</v>
      </c>
      <c r="J356" s="262"/>
      <c r="K356" s="262"/>
      <c r="L356" s="262">
        <v>1</v>
      </c>
      <c r="M356" s="262"/>
      <c r="N356" s="262"/>
      <c r="O356" s="262">
        <v>1</v>
      </c>
      <c r="P356" s="262"/>
      <c r="Q356" s="262"/>
    </row>
    <row r="357" spans="2:17" ht="14.5" customHeight="1" x14ac:dyDescent="0.35">
      <c r="B357" s="3" t="s">
        <v>2809</v>
      </c>
      <c r="C357" s="263">
        <v>0</v>
      </c>
      <c r="D357" s="263"/>
      <c r="E357" s="263"/>
      <c r="F357" s="263">
        <v>0</v>
      </c>
      <c r="G357" s="263"/>
      <c r="H357" s="263"/>
      <c r="I357" s="263">
        <v>0</v>
      </c>
      <c r="J357" s="263"/>
      <c r="K357" s="263"/>
      <c r="L357" s="263">
        <v>0</v>
      </c>
      <c r="M357" s="263"/>
      <c r="N357" s="263"/>
      <c r="O357" s="263">
        <v>0</v>
      </c>
      <c r="P357" s="263"/>
      <c r="Q357" s="263"/>
    </row>
    <row r="358" spans="2:17" ht="14.5" customHeight="1" x14ac:dyDescent="0.35">
      <c r="B358" s="9" t="s">
        <v>2808</v>
      </c>
      <c r="C358" s="261">
        <v>1</v>
      </c>
      <c r="D358" s="261"/>
      <c r="E358" s="261"/>
      <c r="F358" s="261">
        <v>1</v>
      </c>
      <c r="G358" s="261"/>
      <c r="H358" s="261"/>
      <c r="I358" s="262">
        <v>1</v>
      </c>
      <c r="J358" s="262"/>
      <c r="K358" s="262"/>
      <c r="L358" s="262">
        <v>1</v>
      </c>
      <c r="M358" s="262"/>
      <c r="N358" s="262"/>
      <c r="O358" s="262">
        <v>1</v>
      </c>
      <c r="P358" s="262"/>
      <c r="Q358" s="262"/>
    </row>
    <row r="359" spans="2:17" ht="14.5" customHeight="1" x14ac:dyDescent="0.35">
      <c r="B359" s="164"/>
      <c r="C359" s="261"/>
      <c r="D359" s="261"/>
      <c r="E359" s="261"/>
      <c r="F359" s="261"/>
      <c r="G359" s="261"/>
      <c r="H359" s="261"/>
      <c r="I359" s="262"/>
      <c r="J359" s="262"/>
      <c r="K359" s="262"/>
      <c r="L359" s="262"/>
      <c r="M359" s="262"/>
      <c r="N359" s="262"/>
      <c r="O359" s="262"/>
      <c r="P359" s="262"/>
      <c r="Q359" s="262"/>
    </row>
    <row r="360" spans="2:17" ht="14.5" customHeight="1" x14ac:dyDescent="0.35">
      <c r="B360" s="3" t="s">
        <v>2810</v>
      </c>
      <c r="C360" s="263">
        <v>0</v>
      </c>
      <c r="D360" s="263"/>
      <c r="E360" s="263"/>
      <c r="F360" s="263">
        <v>0</v>
      </c>
      <c r="G360" s="263"/>
      <c r="H360" s="263"/>
      <c r="I360" s="263">
        <v>0</v>
      </c>
      <c r="J360" s="263"/>
      <c r="K360" s="263"/>
      <c r="L360" s="263">
        <v>0</v>
      </c>
      <c r="M360" s="263"/>
      <c r="N360" s="263"/>
      <c r="O360" s="263">
        <v>0</v>
      </c>
      <c r="P360" s="263"/>
      <c r="Q360" s="263"/>
    </row>
    <row r="361" spans="2:17" ht="14.5" customHeight="1" x14ac:dyDescent="0.35">
      <c r="B361" s="3" t="s">
        <v>2811</v>
      </c>
      <c r="C361" s="263">
        <v>0</v>
      </c>
      <c r="D361" s="263"/>
      <c r="E361" s="263"/>
      <c r="F361" s="263">
        <v>0</v>
      </c>
      <c r="G361" s="263"/>
      <c r="H361" s="263"/>
      <c r="I361" s="263">
        <v>0</v>
      </c>
      <c r="J361" s="263"/>
      <c r="K361" s="263"/>
      <c r="L361" s="263">
        <v>0</v>
      </c>
      <c r="M361" s="263"/>
      <c r="N361" s="263"/>
      <c r="O361" s="263">
        <v>0</v>
      </c>
      <c r="P361" s="263"/>
      <c r="Q361" s="263"/>
    </row>
    <row r="362" spans="2:17" ht="14.5" customHeight="1" x14ac:dyDescent="0.35">
      <c r="B362" s="9" t="s">
        <v>2808</v>
      </c>
      <c r="C362" s="261">
        <v>1</v>
      </c>
      <c r="D362" s="261"/>
      <c r="E362" s="261"/>
      <c r="F362" s="261">
        <v>1</v>
      </c>
      <c r="G362" s="261"/>
      <c r="H362" s="261"/>
      <c r="I362" s="262">
        <v>1</v>
      </c>
      <c r="J362" s="262"/>
      <c r="K362" s="262"/>
      <c r="L362" s="262">
        <v>1</v>
      </c>
      <c r="M362" s="262"/>
      <c r="N362" s="262"/>
      <c r="O362" s="262">
        <v>1</v>
      </c>
      <c r="P362" s="262"/>
      <c r="Q362" s="262"/>
    </row>
    <row r="363" spans="2:17" ht="14.5" customHeight="1" x14ac:dyDescent="0.35">
      <c r="B363" s="3" t="s">
        <v>2812</v>
      </c>
      <c r="C363" s="263">
        <v>0</v>
      </c>
      <c r="D363" s="263"/>
      <c r="E363" s="263"/>
      <c r="F363" s="263">
        <v>0</v>
      </c>
      <c r="G363" s="263"/>
      <c r="H363" s="263"/>
      <c r="I363" s="263">
        <v>0</v>
      </c>
      <c r="J363" s="263"/>
      <c r="K363" s="263"/>
      <c r="L363" s="263">
        <v>0</v>
      </c>
      <c r="M363" s="263"/>
      <c r="N363" s="263"/>
      <c r="O363" s="263">
        <v>0</v>
      </c>
      <c r="P363" s="263"/>
      <c r="Q363" s="263"/>
    </row>
    <row r="364" spans="2:17" ht="14.5" customHeight="1" x14ac:dyDescent="0.35">
      <c r="B364" s="9" t="s">
        <v>2808</v>
      </c>
      <c r="C364" s="261">
        <v>1</v>
      </c>
      <c r="D364" s="261"/>
      <c r="E364" s="261"/>
      <c r="F364" s="261">
        <v>1</v>
      </c>
      <c r="G364" s="261"/>
      <c r="H364" s="261"/>
      <c r="I364" s="262">
        <v>1</v>
      </c>
      <c r="J364" s="262"/>
      <c r="K364" s="262"/>
      <c r="L364" s="262">
        <v>1</v>
      </c>
      <c r="M364" s="262"/>
      <c r="N364" s="262"/>
      <c r="O364" s="262">
        <v>1</v>
      </c>
      <c r="P364" s="262"/>
      <c r="Q364" s="262"/>
    </row>
    <row r="365" spans="2:17" ht="14.5" customHeight="1" x14ac:dyDescent="0.35">
      <c r="B365" s="165"/>
      <c r="C365" s="264"/>
      <c r="D365" s="264"/>
      <c r="E365" s="264"/>
      <c r="F365" s="271"/>
      <c r="G365" s="271"/>
      <c r="H365" s="271"/>
      <c r="I365" s="264"/>
      <c r="J365" s="264"/>
      <c r="K365" s="264"/>
      <c r="L365" s="264"/>
      <c r="M365" s="264"/>
      <c r="N365" s="264"/>
      <c r="O365" s="264"/>
      <c r="P365" s="264"/>
      <c r="Q365" s="264"/>
    </row>
    <row r="366" spans="2:17" ht="14.5" customHeight="1" x14ac:dyDescent="0.35">
      <c r="B366" s="3" t="s">
        <v>2813</v>
      </c>
      <c r="C366" s="266">
        <v>0</v>
      </c>
      <c r="D366" s="266"/>
      <c r="E366" s="266"/>
      <c r="F366" s="266">
        <v>0</v>
      </c>
      <c r="G366" s="266"/>
      <c r="H366" s="266"/>
      <c r="I366" s="266">
        <v>0</v>
      </c>
      <c r="J366" s="266"/>
      <c r="K366" s="266"/>
      <c r="L366" s="266">
        <v>0</v>
      </c>
      <c r="M366" s="266"/>
      <c r="N366" s="266"/>
      <c r="O366" s="266">
        <v>0</v>
      </c>
      <c r="P366" s="266"/>
      <c r="Q366" s="266"/>
    </row>
    <row r="367" spans="2:17" ht="14.5" customHeight="1" x14ac:dyDescent="0.35">
      <c r="B367" s="9" t="s">
        <v>2808</v>
      </c>
      <c r="C367" s="267">
        <v>1</v>
      </c>
      <c r="D367" s="267"/>
      <c r="E367" s="267"/>
      <c r="F367" s="267">
        <v>1</v>
      </c>
      <c r="G367" s="267"/>
      <c r="H367" s="267"/>
      <c r="I367" s="262">
        <v>1</v>
      </c>
      <c r="J367" s="262"/>
      <c r="K367" s="262"/>
      <c r="L367" s="262">
        <v>1</v>
      </c>
      <c r="M367" s="262"/>
      <c r="N367" s="262"/>
      <c r="O367" s="262">
        <v>1</v>
      </c>
      <c r="P367" s="262"/>
      <c r="Q367" s="262"/>
    </row>
    <row r="368" spans="2:17" ht="14.5" customHeight="1" x14ac:dyDescent="0.35">
      <c r="B368" s="10"/>
      <c r="C368" s="267"/>
      <c r="D368" s="267"/>
      <c r="E368" s="267"/>
      <c r="F368" s="269"/>
      <c r="G368" s="270"/>
      <c r="H368" s="270"/>
      <c r="I368" s="269"/>
      <c r="J368" s="270"/>
      <c r="K368" s="270"/>
      <c r="L368" s="269"/>
      <c r="M368" s="270"/>
      <c r="N368" s="270"/>
      <c r="O368" s="269"/>
      <c r="P368" s="270"/>
      <c r="Q368" s="270"/>
    </row>
    <row r="369" spans="2:17" ht="14.5" customHeight="1" x14ac:dyDescent="0.35">
      <c r="B369" s="166" t="s">
        <v>2814</v>
      </c>
      <c r="C369" s="266">
        <v>0</v>
      </c>
      <c r="D369" s="266"/>
      <c r="E369" s="266"/>
      <c r="F369" s="266">
        <v>0</v>
      </c>
      <c r="G369" s="266"/>
      <c r="H369" s="266"/>
      <c r="I369" s="266">
        <v>0</v>
      </c>
      <c r="J369" s="266"/>
      <c r="K369" s="266"/>
      <c r="L369" s="266">
        <v>0</v>
      </c>
      <c r="M369" s="266"/>
      <c r="N369" s="266"/>
      <c r="O369" s="266">
        <v>0</v>
      </c>
      <c r="P369" s="266"/>
      <c r="Q369" s="266"/>
    </row>
    <row r="370" spans="2:17" ht="14.5" customHeight="1" x14ac:dyDescent="0.35">
      <c r="B370" s="167" t="s">
        <v>2808</v>
      </c>
      <c r="C370" s="267">
        <v>1</v>
      </c>
      <c r="D370" s="267"/>
      <c r="E370" s="267"/>
      <c r="F370" s="267">
        <v>1</v>
      </c>
      <c r="G370" s="267"/>
      <c r="H370" s="267"/>
      <c r="I370" s="262">
        <v>1</v>
      </c>
      <c r="J370" s="262"/>
      <c r="K370" s="262"/>
      <c r="L370" s="262">
        <v>1</v>
      </c>
      <c r="M370" s="262"/>
      <c r="N370" s="262"/>
      <c r="O370" s="262">
        <v>1</v>
      </c>
      <c r="P370" s="262"/>
      <c r="Q370" s="262"/>
    </row>
    <row r="371" spans="2:17" ht="14.5" customHeight="1" x14ac:dyDescent="0.35">
      <c r="B371" s="168"/>
      <c r="C371" s="272"/>
      <c r="D371" s="272"/>
      <c r="E371" s="272"/>
      <c r="F371" s="272"/>
      <c r="G371" s="272"/>
      <c r="H371" s="272"/>
      <c r="I371" s="272"/>
      <c r="J371" s="272"/>
      <c r="K371" s="272"/>
      <c r="L371" s="272"/>
      <c r="M371" s="272"/>
      <c r="N371" s="272"/>
      <c r="O371" s="272"/>
      <c r="P371" s="272"/>
      <c r="Q371" s="272"/>
    </row>
    <row r="372" spans="2:17" ht="14.5" customHeight="1" x14ac:dyDescent="0.35">
      <c r="B372" s="169" t="s">
        <v>2815</v>
      </c>
      <c r="C372" s="264"/>
      <c r="D372" s="264"/>
      <c r="E372" s="264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</row>
    <row r="373" spans="2:17" ht="14.5" customHeight="1" x14ac:dyDescent="0.35">
      <c r="B373" s="9" t="s">
        <v>2816</v>
      </c>
      <c r="C373" s="263">
        <v>0</v>
      </c>
      <c r="D373" s="263"/>
      <c r="E373" s="263"/>
      <c r="F373" s="263">
        <v>0</v>
      </c>
      <c r="G373" s="263"/>
      <c r="H373" s="263"/>
      <c r="I373" s="263">
        <v>0</v>
      </c>
      <c r="J373" s="263"/>
      <c r="K373" s="263"/>
      <c r="L373" s="263">
        <v>0</v>
      </c>
      <c r="M373" s="263"/>
      <c r="N373" s="263"/>
      <c r="O373" s="263">
        <v>0</v>
      </c>
      <c r="P373" s="263"/>
      <c r="Q373" s="263"/>
    </row>
    <row r="374" spans="2:17" ht="14.5" customHeight="1" x14ac:dyDescent="0.35">
      <c r="B374" s="9"/>
      <c r="C374" s="268">
        <v>1</v>
      </c>
      <c r="D374" s="268"/>
      <c r="E374" s="268"/>
      <c r="F374" s="268">
        <v>1</v>
      </c>
      <c r="G374" s="268"/>
      <c r="H374" s="268"/>
      <c r="I374" s="262">
        <v>1</v>
      </c>
      <c r="J374" s="262"/>
      <c r="K374" s="262"/>
      <c r="L374" s="262">
        <v>1</v>
      </c>
      <c r="M374" s="262"/>
      <c r="N374" s="262"/>
      <c r="O374" s="262">
        <v>1</v>
      </c>
      <c r="P374" s="262"/>
      <c r="Q374" s="262"/>
    </row>
    <row r="375" spans="2:17" ht="14.5" customHeight="1" x14ac:dyDescent="0.35">
      <c r="B375" s="9" t="s">
        <v>2817</v>
      </c>
      <c r="C375" s="263">
        <v>0</v>
      </c>
      <c r="D375" s="263"/>
      <c r="E375" s="263"/>
      <c r="F375" s="263">
        <v>0</v>
      </c>
      <c r="G375" s="263"/>
      <c r="H375" s="263"/>
      <c r="I375" s="263">
        <v>0</v>
      </c>
      <c r="J375" s="263"/>
      <c r="K375" s="263"/>
      <c r="L375" s="263">
        <v>0</v>
      </c>
      <c r="M375" s="263"/>
      <c r="N375" s="263"/>
      <c r="O375" s="263">
        <v>0</v>
      </c>
      <c r="P375" s="263"/>
      <c r="Q375" s="263"/>
    </row>
    <row r="376" spans="2:17" ht="14.5" customHeight="1" x14ac:dyDescent="0.35">
      <c r="B376" s="9"/>
      <c r="C376" s="261">
        <v>1</v>
      </c>
      <c r="D376" s="261"/>
      <c r="E376" s="261"/>
      <c r="F376" s="261">
        <v>1</v>
      </c>
      <c r="G376" s="261"/>
      <c r="H376" s="261"/>
      <c r="I376" s="262">
        <v>1</v>
      </c>
      <c r="J376" s="262"/>
      <c r="K376" s="262"/>
      <c r="L376" s="262">
        <v>1</v>
      </c>
      <c r="M376" s="262"/>
      <c r="N376" s="262"/>
      <c r="O376" s="262">
        <v>1</v>
      </c>
      <c r="P376" s="262"/>
      <c r="Q376" s="262"/>
    </row>
    <row r="377" spans="2:17" ht="14.5" customHeight="1" x14ac:dyDescent="0.35">
      <c r="B377" s="9" t="s">
        <v>2818</v>
      </c>
      <c r="C377" s="263">
        <v>0</v>
      </c>
      <c r="D377" s="263"/>
      <c r="E377" s="263"/>
      <c r="F377" s="263">
        <v>0</v>
      </c>
      <c r="G377" s="263"/>
      <c r="H377" s="263"/>
      <c r="I377" s="263">
        <v>0</v>
      </c>
      <c r="J377" s="263"/>
      <c r="K377" s="263"/>
      <c r="L377" s="263">
        <v>0</v>
      </c>
      <c r="M377" s="263"/>
      <c r="N377" s="263"/>
      <c r="O377" s="263">
        <v>0</v>
      </c>
      <c r="P377" s="263"/>
      <c r="Q377" s="263"/>
    </row>
    <row r="378" spans="2:17" ht="14.5" customHeight="1" x14ac:dyDescent="0.35">
      <c r="B378" s="9"/>
      <c r="C378" s="268">
        <v>1</v>
      </c>
      <c r="D378" s="268"/>
      <c r="E378" s="268"/>
      <c r="F378" s="268">
        <v>1</v>
      </c>
      <c r="G378" s="268"/>
      <c r="H378" s="268"/>
      <c r="I378" s="262">
        <v>1</v>
      </c>
      <c r="J378" s="262"/>
      <c r="K378" s="262"/>
      <c r="L378" s="262">
        <v>1</v>
      </c>
      <c r="M378" s="262"/>
      <c r="N378" s="262"/>
      <c r="O378" s="262">
        <v>1</v>
      </c>
      <c r="P378" s="262"/>
      <c r="Q378" s="262"/>
    </row>
    <row r="379" spans="2:17" ht="14.5" customHeight="1" x14ac:dyDescent="0.35">
      <c r="B379" s="8" t="s">
        <v>2819</v>
      </c>
      <c r="C379" s="273">
        <f>+(C373*C374)+(C375*C376)+(C377*C378)</f>
        <v>0</v>
      </c>
      <c r="D379" s="273"/>
      <c r="E379" s="273"/>
      <c r="F379" s="273">
        <f t="shared" ref="F379" si="96">+(F373*F374)+(F375*F376)+(F377*F378)</f>
        <v>0</v>
      </c>
      <c r="G379" s="273"/>
      <c r="H379" s="273"/>
      <c r="I379" s="273">
        <f t="shared" ref="I379" si="97">+(I373*I374)+(I375*I376)+(I377*I378)</f>
        <v>0</v>
      </c>
      <c r="J379" s="273"/>
      <c r="K379" s="273"/>
      <c r="L379" s="273">
        <f t="shared" ref="L379" si="98">+(L373*L374)+(L375*L376)+(L377*L378)</f>
        <v>0</v>
      </c>
      <c r="M379" s="273"/>
      <c r="N379" s="273"/>
      <c r="O379" s="273">
        <f t="shared" ref="O379" si="99">+(O373*O374)+(O375*O376)+(O377*O378)</f>
        <v>0</v>
      </c>
      <c r="P379" s="273"/>
      <c r="Q379" s="273"/>
    </row>
    <row r="381" spans="2:17" ht="14.5" customHeight="1" x14ac:dyDescent="0.35">
      <c r="B381" s="3" t="s">
        <v>2820</v>
      </c>
      <c r="C381" s="257">
        <f>+(C355*C356)+(C357*C358)</f>
        <v>0</v>
      </c>
      <c r="D381" s="257"/>
      <c r="E381" s="257"/>
      <c r="F381" s="257">
        <f t="shared" ref="F381" si="100">+(F355*F356)+(F357*F358)</f>
        <v>0</v>
      </c>
      <c r="G381" s="257"/>
      <c r="H381" s="257"/>
      <c r="I381" s="257">
        <f t="shared" ref="I381" si="101">+(I355*I356)+(I357*I358)</f>
        <v>0</v>
      </c>
      <c r="J381" s="257"/>
      <c r="K381" s="257"/>
      <c r="L381" s="257">
        <f t="shared" ref="L381" si="102">+(L355*L356)+(L357*L358)</f>
        <v>0</v>
      </c>
      <c r="M381" s="257"/>
      <c r="N381" s="257"/>
      <c r="O381" s="257">
        <f t="shared" ref="O381" si="103">+(O355*O356)+(O357*O358)</f>
        <v>0</v>
      </c>
      <c r="P381" s="257"/>
      <c r="Q381" s="257"/>
    </row>
    <row r="382" spans="2:17" ht="14.5" customHeight="1" x14ac:dyDescent="0.35">
      <c r="B382" s="3" t="s">
        <v>2821</v>
      </c>
      <c r="C382" s="257">
        <f>+(C360+C361)*C362+(C363*C364)</f>
        <v>0</v>
      </c>
      <c r="D382" s="257"/>
      <c r="E382" s="257"/>
      <c r="F382" s="257">
        <f>+(F360+F361)*F362+(F363*F364)</f>
        <v>0</v>
      </c>
      <c r="G382" s="257"/>
      <c r="H382" s="257"/>
      <c r="I382" s="257">
        <f>+(I360+I361)*I362+(I363*I364)</f>
        <v>0</v>
      </c>
      <c r="J382" s="257"/>
      <c r="K382" s="257"/>
      <c r="L382" s="257">
        <f>+(L360+L361)*L362+(L363*L364)</f>
        <v>0</v>
      </c>
      <c r="M382" s="257"/>
      <c r="N382" s="257"/>
      <c r="O382" s="257">
        <f>+(O360+O361)*O362+(O363*O364)</f>
        <v>0</v>
      </c>
      <c r="P382" s="257"/>
      <c r="Q382" s="257"/>
    </row>
    <row r="383" spans="2:17" ht="14.5" customHeight="1" x14ac:dyDescent="0.35">
      <c r="B383" s="3" t="s">
        <v>2822</v>
      </c>
      <c r="C383" s="257">
        <f>+(C366*C367)+(C369*C370)</f>
        <v>0</v>
      </c>
      <c r="D383" s="257"/>
      <c r="E383" s="257"/>
      <c r="F383" s="257">
        <f>+(F366*F367)+(F369*F370)</f>
        <v>0</v>
      </c>
      <c r="G383" s="257"/>
      <c r="H383" s="257"/>
      <c r="I383" s="257">
        <f>+(I366*I367)+(I369*I370)</f>
        <v>0</v>
      </c>
      <c r="J383" s="257"/>
      <c r="K383" s="257"/>
      <c r="L383" s="257">
        <f>+(L366*L367)+(L369*L370)</f>
        <v>0</v>
      </c>
      <c r="M383" s="257"/>
      <c r="N383" s="257"/>
      <c r="O383" s="257">
        <f>+(O366*O367)+(O369*O370)</f>
        <v>0</v>
      </c>
      <c r="P383" s="257"/>
      <c r="Q383" s="257"/>
    </row>
    <row r="384" spans="2:17" ht="14.5" customHeight="1" x14ac:dyDescent="0.35">
      <c r="B384" s="3" t="s">
        <v>2823</v>
      </c>
      <c r="C384" s="274">
        <f>+C$40</f>
        <v>3.5000000000000003E-2</v>
      </c>
      <c r="D384" s="275"/>
      <c r="E384" s="275"/>
      <c r="F384" s="275"/>
      <c r="G384" s="275"/>
      <c r="H384" s="275"/>
      <c r="I384" s="275"/>
      <c r="J384" s="275"/>
      <c r="K384" s="275"/>
      <c r="L384" s="275"/>
      <c r="M384" s="275"/>
      <c r="N384" s="275"/>
      <c r="O384" s="275"/>
      <c r="P384" s="275"/>
      <c r="Q384" s="276"/>
    </row>
    <row r="385" spans="1:17" ht="14.5" customHeight="1" x14ac:dyDescent="0.35">
      <c r="B385" s="3" t="s">
        <v>2824</v>
      </c>
      <c r="C385" s="277">
        <f>+$C$40*C383</f>
        <v>0</v>
      </c>
      <c r="D385" s="277"/>
      <c r="E385" s="277"/>
      <c r="F385" s="277">
        <f>+$C$40*F383</f>
        <v>0</v>
      </c>
      <c r="G385" s="277"/>
      <c r="H385" s="277"/>
      <c r="I385" s="277">
        <f>+$C$40*I383</f>
        <v>0</v>
      </c>
      <c r="J385" s="277"/>
      <c r="K385" s="277"/>
      <c r="L385" s="277">
        <f>+$C$40*L383</f>
        <v>0</v>
      </c>
      <c r="M385" s="277"/>
      <c r="N385" s="277"/>
      <c r="O385" s="277">
        <f>+$C$40*O383</f>
        <v>0</v>
      </c>
      <c r="P385" s="277"/>
      <c r="Q385" s="277"/>
    </row>
    <row r="386" spans="1:17" ht="14.5" customHeight="1" x14ac:dyDescent="0.35">
      <c r="B386" s="3"/>
      <c r="C386" s="278"/>
      <c r="D386" s="278"/>
      <c r="E386" s="278"/>
      <c r="F386" s="278"/>
      <c r="G386" s="278"/>
      <c r="H386" s="278"/>
      <c r="I386" s="278"/>
      <c r="J386" s="278"/>
      <c r="K386" s="278"/>
      <c r="L386" s="278"/>
      <c r="M386" s="278"/>
      <c r="N386" s="278"/>
      <c r="O386" s="278"/>
      <c r="P386" s="278"/>
      <c r="Q386" s="278"/>
    </row>
    <row r="387" spans="1:17" ht="14.5" customHeight="1" x14ac:dyDescent="0.35">
      <c r="B387" s="3" t="s">
        <v>2825</v>
      </c>
      <c r="C387" s="257">
        <f>+C381+C382+C385-C379</f>
        <v>0</v>
      </c>
      <c r="D387" s="257"/>
      <c r="E387" s="257"/>
      <c r="F387" s="257">
        <f t="shared" ref="F387" si="104">+F381+F382+F385-F379</f>
        <v>0</v>
      </c>
      <c r="G387" s="257"/>
      <c r="H387" s="257"/>
      <c r="I387" s="257">
        <f t="shared" ref="I387" si="105">+I381+I382+I385-I379</f>
        <v>0</v>
      </c>
      <c r="J387" s="257"/>
      <c r="K387" s="257"/>
      <c r="L387" s="257">
        <f t="shared" ref="L387" si="106">+L381+L382+L385-L379</f>
        <v>0</v>
      </c>
      <c r="M387" s="257"/>
      <c r="N387" s="257"/>
      <c r="O387" s="257">
        <f t="shared" ref="O387" si="107">+O381+O382+O385-O379</f>
        <v>0</v>
      </c>
      <c r="P387" s="257"/>
      <c r="Q387" s="257"/>
    </row>
    <row r="388" spans="1:17" ht="14.5" customHeight="1" x14ac:dyDescent="0.35">
      <c r="B388" s="3"/>
      <c r="C388" s="278"/>
      <c r="D388" s="278"/>
      <c r="E388" s="278"/>
      <c r="F388" s="278"/>
      <c r="G388" s="278"/>
      <c r="H388" s="278"/>
      <c r="I388" s="278"/>
      <c r="J388" s="278"/>
      <c r="K388" s="278"/>
      <c r="L388" s="278"/>
      <c r="M388" s="278"/>
      <c r="N388" s="278"/>
      <c r="O388" s="278"/>
      <c r="P388" s="278"/>
      <c r="Q388" s="278"/>
    </row>
    <row r="389" spans="1:17" ht="14.5" customHeight="1" x14ac:dyDescent="0.35">
      <c r="B389" s="3" t="s">
        <v>2826</v>
      </c>
      <c r="C389" s="279">
        <v>101.01</v>
      </c>
      <c r="D389" s="279"/>
      <c r="E389" s="279"/>
      <c r="F389" s="279">
        <v>103.31</v>
      </c>
      <c r="G389" s="279"/>
      <c r="H389" s="279"/>
      <c r="I389" s="279">
        <v>105.15</v>
      </c>
      <c r="J389" s="279"/>
      <c r="K389" s="279"/>
      <c r="L389" s="279">
        <v>107.43</v>
      </c>
      <c r="M389" s="279"/>
      <c r="N389" s="279"/>
      <c r="O389" s="279">
        <v>108.96</v>
      </c>
      <c r="P389" s="279"/>
      <c r="Q389" s="279"/>
    </row>
    <row r="390" spans="1:17" ht="14.5" customHeight="1" x14ac:dyDescent="0.35">
      <c r="B390" s="3" t="s">
        <v>2827</v>
      </c>
      <c r="C390" s="254">
        <f>+C$46</f>
        <v>109.34</v>
      </c>
      <c r="D390" s="255"/>
      <c r="E390" s="255"/>
      <c r="F390" s="255"/>
      <c r="G390" s="255"/>
      <c r="H390" s="255"/>
      <c r="I390" s="255"/>
      <c r="J390" s="255"/>
      <c r="K390" s="255"/>
      <c r="L390" s="255"/>
      <c r="M390" s="255"/>
      <c r="N390" s="255"/>
      <c r="O390" s="255"/>
      <c r="P390" s="255"/>
      <c r="Q390" s="256"/>
    </row>
    <row r="391" spans="1:17" ht="14.5" customHeight="1" x14ac:dyDescent="0.35">
      <c r="B391" s="3" t="s">
        <v>2828</v>
      </c>
      <c r="C391" s="265">
        <f>+$C$46/C389</f>
        <v>1.0824670824670823</v>
      </c>
      <c r="D391" s="265"/>
      <c r="E391" s="265"/>
      <c r="F391" s="265">
        <f>+$C$46/F389</f>
        <v>1.0583680185848416</v>
      </c>
      <c r="G391" s="265"/>
      <c r="H391" s="265"/>
      <c r="I391" s="265">
        <f>+$C$46/I389</f>
        <v>1.0398478364241559</v>
      </c>
      <c r="J391" s="265"/>
      <c r="K391" s="265"/>
      <c r="L391" s="265">
        <f>+$C$46/L389</f>
        <v>1.0177790188960252</v>
      </c>
      <c r="M391" s="265"/>
      <c r="N391" s="265"/>
      <c r="O391" s="265">
        <f>+$C$46/O389</f>
        <v>1.0034875183553598</v>
      </c>
      <c r="P391" s="265"/>
      <c r="Q391" s="265"/>
    </row>
    <row r="392" spans="1:17" ht="14.5" customHeight="1" x14ac:dyDescent="0.35">
      <c r="B392" s="3"/>
      <c r="C392" s="265"/>
      <c r="D392" s="265"/>
      <c r="E392" s="265"/>
      <c r="F392" s="265"/>
      <c r="G392" s="265"/>
      <c r="H392" s="265"/>
      <c r="I392" s="265"/>
      <c r="J392" s="265"/>
      <c r="K392" s="265"/>
      <c r="L392" s="265"/>
      <c r="M392" s="265"/>
      <c r="N392" s="265"/>
      <c r="O392" s="265"/>
      <c r="P392" s="265"/>
      <c r="Q392" s="265"/>
    </row>
    <row r="393" spans="1:17" ht="14.5" customHeight="1" x14ac:dyDescent="0.35">
      <c r="A393" s="31" t="s">
        <v>2662</v>
      </c>
      <c r="B393" s="3" t="s">
        <v>2829</v>
      </c>
      <c r="C393" s="257">
        <f>+C391*C387</f>
        <v>0</v>
      </c>
      <c r="D393" s="257"/>
      <c r="E393" s="257"/>
      <c r="F393" s="258">
        <f>+F391*F387</f>
        <v>0</v>
      </c>
      <c r="G393" s="259"/>
      <c r="H393" s="260"/>
      <c r="I393" s="258">
        <f>+I391*I387</f>
        <v>0</v>
      </c>
      <c r="J393" s="259"/>
      <c r="K393" s="260"/>
      <c r="L393" s="258">
        <f>+L391*L387</f>
        <v>0</v>
      </c>
      <c r="M393" s="259"/>
      <c r="N393" s="260"/>
      <c r="O393" s="258">
        <f>+O391*O387</f>
        <v>0</v>
      </c>
      <c r="P393" s="259"/>
      <c r="Q393" s="260"/>
    </row>
    <row r="395" spans="1:17" ht="14.5" customHeight="1" x14ac:dyDescent="0.35">
      <c r="B395" s="4" t="s">
        <v>2663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4.5" customHeight="1" x14ac:dyDescent="0.35">
      <c r="B396" s="1"/>
      <c r="C396" s="280" t="s">
        <v>2801</v>
      </c>
      <c r="D396" s="281"/>
      <c r="E396" s="282"/>
      <c r="F396" s="280" t="s">
        <v>2802</v>
      </c>
      <c r="G396" s="281"/>
      <c r="H396" s="282"/>
      <c r="I396" s="280" t="s">
        <v>2803</v>
      </c>
      <c r="J396" s="281"/>
      <c r="K396" s="282"/>
      <c r="L396" s="280" t="s">
        <v>2804</v>
      </c>
      <c r="M396" s="281"/>
      <c r="N396" s="282"/>
      <c r="O396" s="280" t="s">
        <v>2805</v>
      </c>
      <c r="P396" s="281"/>
      <c r="Q396" s="282"/>
    </row>
    <row r="397" spans="1:17" ht="14.5" customHeight="1" x14ac:dyDescent="0.35">
      <c r="B397" s="7" t="s">
        <v>2806</v>
      </c>
      <c r="C397" s="283">
        <v>2015</v>
      </c>
      <c r="D397" s="283"/>
      <c r="E397" s="283"/>
      <c r="F397" s="283">
        <v>2016</v>
      </c>
      <c r="G397" s="283"/>
      <c r="H397" s="283"/>
      <c r="I397" s="283">
        <v>2017</v>
      </c>
      <c r="J397" s="283"/>
      <c r="K397" s="283"/>
      <c r="L397" s="284">
        <v>2018</v>
      </c>
      <c r="M397" s="284"/>
      <c r="N397" s="284"/>
      <c r="O397" s="284">
        <v>2019</v>
      </c>
      <c r="P397" s="284"/>
      <c r="Q397" s="284"/>
    </row>
    <row r="398" spans="1:17" ht="14.5" customHeight="1" x14ac:dyDescent="0.35">
      <c r="B398" s="8" t="s">
        <v>2807</v>
      </c>
      <c r="C398" s="266">
        <v>0</v>
      </c>
      <c r="D398" s="266"/>
      <c r="E398" s="266"/>
      <c r="F398" s="266">
        <v>0</v>
      </c>
      <c r="G398" s="266"/>
      <c r="H398" s="266"/>
      <c r="I398" s="266">
        <v>0</v>
      </c>
      <c r="J398" s="266"/>
      <c r="K398" s="266"/>
      <c r="L398" s="266">
        <v>0</v>
      </c>
      <c r="M398" s="266"/>
      <c r="N398" s="266"/>
      <c r="O398" s="266">
        <v>0</v>
      </c>
      <c r="P398" s="266"/>
      <c r="Q398" s="266"/>
    </row>
    <row r="399" spans="1:17" ht="14.5" customHeight="1" x14ac:dyDescent="0.35">
      <c r="B399" s="9" t="s">
        <v>2808</v>
      </c>
      <c r="C399" s="268">
        <v>1</v>
      </c>
      <c r="D399" s="268"/>
      <c r="E399" s="268"/>
      <c r="F399" s="268">
        <v>1</v>
      </c>
      <c r="G399" s="268"/>
      <c r="H399" s="268"/>
      <c r="I399" s="262">
        <v>1</v>
      </c>
      <c r="J399" s="262"/>
      <c r="K399" s="262"/>
      <c r="L399" s="262">
        <v>1</v>
      </c>
      <c r="M399" s="262"/>
      <c r="N399" s="262"/>
      <c r="O399" s="262">
        <v>1</v>
      </c>
      <c r="P399" s="262"/>
      <c r="Q399" s="262"/>
    </row>
    <row r="400" spans="1:17" ht="14.5" customHeight="1" x14ac:dyDescent="0.35">
      <c r="B400" s="3" t="s">
        <v>2809</v>
      </c>
      <c r="C400" s="263">
        <v>0</v>
      </c>
      <c r="D400" s="263"/>
      <c r="E400" s="263"/>
      <c r="F400" s="263">
        <v>0</v>
      </c>
      <c r="G400" s="263"/>
      <c r="H400" s="263"/>
      <c r="I400" s="263">
        <v>0</v>
      </c>
      <c r="J400" s="263"/>
      <c r="K400" s="263"/>
      <c r="L400" s="263">
        <v>0</v>
      </c>
      <c r="M400" s="263"/>
      <c r="N400" s="263"/>
      <c r="O400" s="263">
        <v>0</v>
      </c>
      <c r="P400" s="263"/>
      <c r="Q400" s="263"/>
    </row>
    <row r="401" spans="2:17" ht="14.5" customHeight="1" x14ac:dyDescent="0.35">
      <c r="B401" s="9" t="s">
        <v>2808</v>
      </c>
      <c r="C401" s="261">
        <v>1</v>
      </c>
      <c r="D401" s="261"/>
      <c r="E401" s="261"/>
      <c r="F401" s="261">
        <v>1</v>
      </c>
      <c r="G401" s="261"/>
      <c r="H401" s="261"/>
      <c r="I401" s="262">
        <v>1</v>
      </c>
      <c r="J401" s="262"/>
      <c r="K401" s="262"/>
      <c r="L401" s="262">
        <v>1</v>
      </c>
      <c r="M401" s="262"/>
      <c r="N401" s="262"/>
      <c r="O401" s="262">
        <v>1</v>
      </c>
      <c r="P401" s="262"/>
      <c r="Q401" s="262"/>
    </row>
    <row r="402" spans="2:17" ht="14.5" customHeight="1" x14ac:dyDescent="0.35">
      <c r="B402" s="164"/>
      <c r="C402" s="261"/>
      <c r="D402" s="261"/>
      <c r="E402" s="261"/>
      <c r="F402" s="261"/>
      <c r="G402" s="261"/>
      <c r="H402" s="261"/>
      <c r="I402" s="262"/>
      <c r="J402" s="262"/>
      <c r="K402" s="262"/>
      <c r="L402" s="262"/>
      <c r="M402" s="262"/>
      <c r="N402" s="262"/>
      <c r="O402" s="262"/>
      <c r="P402" s="262"/>
      <c r="Q402" s="262"/>
    </row>
    <row r="403" spans="2:17" ht="14.5" customHeight="1" x14ac:dyDescent="0.35">
      <c r="B403" s="3" t="s">
        <v>2810</v>
      </c>
      <c r="C403" s="263">
        <v>0</v>
      </c>
      <c r="D403" s="263"/>
      <c r="E403" s="263"/>
      <c r="F403" s="263">
        <v>0</v>
      </c>
      <c r="G403" s="263"/>
      <c r="H403" s="263"/>
      <c r="I403" s="263">
        <v>0</v>
      </c>
      <c r="J403" s="263"/>
      <c r="K403" s="263"/>
      <c r="L403" s="263">
        <v>0</v>
      </c>
      <c r="M403" s="263"/>
      <c r="N403" s="263"/>
      <c r="O403" s="263">
        <v>0</v>
      </c>
      <c r="P403" s="263"/>
      <c r="Q403" s="263"/>
    </row>
    <row r="404" spans="2:17" ht="14.5" customHeight="1" x14ac:dyDescent="0.35">
      <c r="B404" s="3" t="s">
        <v>2811</v>
      </c>
      <c r="C404" s="263">
        <v>0</v>
      </c>
      <c r="D404" s="263"/>
      <c r="E404" s="263"/>
      <c r="F404" s="263">
        <v>0</v>
      </c>
      <c r="G404" s="263"/>
      <c r="H404" s="263"/>
      <c r="I404" s="263">
        <v>0</v>
      </c>
      <c r="J404" s="263"/>
      <c r="K404" s="263"/>
      <c r="L404" s="263">
        <v>0</v>
      </c>
      <c r="M404" s="263"/>
      <c r="N404" s="263"/>
      <c r="O404" s="263">
        <v>0</v>
      </c>
      <c r="P404" s="263"/>
      <c r="Q404" s="263"/>
    </row>
    <row r="405" spans="2:17" ht="14.5" customHeight="1" x14ac:dyDescent="0.35">
      <c r="B405" s="9" t="s">
        <v>2808</v>
      </c>
      <c r="C405" s="261">
        <v>1</v>
      </c>
      <c r="D405" s="261"/>
      <c r="E405" s="261"/>
      <c r="F405" s="261">
        <v>1</v>
      </c>
      <c r="G405" s="261"/>
      <c r="H405" s="261"/>
      <c r="I405" s="262">
        <v>1</v>
      </c>
      <c r="J405" s="262"/>
      <c r="K405" s="262"/>
      <c r="L405" s="262">
        <v>1</v>
      </c>
      <c r="M405" s="262"/>
      <c r="N405" s="262"/>
      <c r="O405" s="262">
        <v>1</v>
      </c>
      <c r="P405" s="262"/>
      <c r="Q405" s="262"/>
    </row>
    <row r="406" spans="2:17" ht="14.5" customHeight="1" x14ac:dyDescent="0.35">
      <c r="B406" s="3" t="s">
        <v>2812</v>
      </c>
      <c r="C406" s="263">
        <v>0</v>
      </c>
      <c r="D406" s="263"/>
      <c r="E406" s="263"/>
      <c r="F406" s="263">
        <v>0</v>
      </c>
      <c r="G406" s="263"/>
      <c r="H406" s="263"/>
      <c r="I406" s="263">
        <v>0</v>
      </c>
      <c r="J406" s="263"/>
      <c r="K406" s="263"/>
      <c r="L406" s="263">
        <v>0</v>
      </c>
      <c r="M406" s="263"/>
      <c r="N406" s="263"/>
      <c r="O406" s="263">
        <v>0</v>
      </c>
      <c r="P406" s="263"/>
      <c r="Q406" s="263"/>
    </row>
    <row r="407" spans="2:17" ht="14.5" customHeight="1" x14ac:dyDescent="0.35">
      <c r="B407" s="9" t="s">
        <v>2808</v>
      </c>
      <c r="C407" s="261">
        <v>1</v>
      </c>
      <c r="D407" s="261"/>
      <c r="E407" s="261"/>
      <c r="F407" s="261">
        <v>1</v>
      </c>
      <c r="G407" s="261"/>
      <c r="H407" s="261"/>
      <c r="I407" s="262">
        <v>1</v>
      </c>
      <c r="J407" s="262"/>
      <c r="K407" s="262"/>
      <c r="L407" s="262">
        <v>1</v>
      </c>
      <c r="M407" s="262"/>
      <c r="N407" s="262"/>
      <c r="O407" s="262">
        <v>1</v>
      </c>
      <c r="P407" s="262"/>
      <c r="Q407" s="262"/>
    </row>
    <row r="408" spans="2:17" ht="14.5" customHeight="1" x14ac:dyDescent="0.35">
      <c r="B408" s="165"/>
      <c r="C408" s="264"/>
      <c r="D408" s="264"/>
      <c r="E408" s="264"/>
      <c r="F408" s="271"/>
      <c r="G408" s="271"/>
      <c r="H408" s="271"/>
      <c r="I408" s="264"/>
      <c r="J408" s="264"/>
      <c r="K408" s="264"/>
      <c r="L408" s="264"/>
      <c r="M408" s="264"/>
      <c r="N408" s="264"/>
      <c r="O408" s="264"/>
      <c r="P408" s="264"/>
      <c r="Q408" s="264"/>
    </row>
    <row r="409" spans="2:17" ht="14.5" customHeight="1" x14ac:dyDescent="0.35">
      <c r="B409" s="3" t="s">
        <v>2813</v>
      </c>
      <c r="C409" s="266">
        <v>0</v>
      </c>
      <c r="D409" s="266"/>
      <c r="E409" s="266"/>
      <c r="F409" s="266">
        <v>0</v>
      </c>
      <c r="G409" s="266"/>
      <c r="H409" s="266"/>
      <c r="I409" s="266">
        <v>0</v>
      </c>
      <c r="J409" s="266"/>
      <c r="K409" s="266"/>
      <c r="L409" s="266">
        <v>0</v>
      </c>
      <c r="M409" s="266"/>
      <c r="N409" s="266"/>
      <c r="O409" s="266">
        <v>0</v>
      </c>
      <c r="P409" s="266"/>
      <c r="Q409" s="266"/>
    </row>
    <row r="410" spans="2:17" ht="14.5" customHeight="1" x14ac:dyDescent="0.35">
      <c r="B410" s="9" t="s">
        <v>2808</v>
      </c>
      <c r="C410" s="267">
        <v>1</v>
      </c>
      <c r="D410" s="267"/>
      <c r="E410" s="267"/>
      <c r="F410" s="267">
        <v>1</v>
      </c>
      <c r="G410" s="267"/>
      <c r="H410" s="267"/>
      <c r="I410" s="262">
        <v>1</v>
      </c>
      <c r="J410" s="262"/>
      <c r="K410" s="262"/>
      <c r="L410" s="262">
        <v>1</v>
      </c>
      <c r="M410" s="262"/>
      <c r="N410" s="262"/>
      <c r="O410" s="262">
        <v>1</v>
      </c>
      <c r="P410" s="262"/>
      <c r="Q410" s="262"/>
    </row>
    <row r="411" spans="2:17" ht="14.5" customHeight="1" x14ac:dyDescent="0.35">
      <c r="B411" s="10"/>
      <c r="C411" s="267"/>
      <c r="D411" s="267"/>
      <c r="E411" s="267"/>
      <c r="F411" s="269"/>
      <c r="G411" s="270"/>
      <c r="H411" s="270"/>
      <c r="I411" s="269"/>
      <c r="J411" s="270"/>
      <c r="K411" s="270"/>
      <c r="L411" s="269"/>
      <c r="M411" s="270"/>
      <c r="N411" s="270"/>
      <c r="O411" s="269"/>
      <c r="P411" s="270"/>
      <c r="Q411" s="270"/>
    </row>
    <row r="412" spans="2:17" ht="14.5" customHeight="1" x14ac:dyDescent="0.35">
      <c r="B412" s="166" t="s">
        <v>2814</v>
      </c>
      <c r="C412" s="266">
        <v>0</v>
      </c>
      <c r="D412" s="266"/>
      <c r="E412" s="266"/>
      <c r="F412" s="266">
        <v>0</v>
      </c>
      <c r="G412" s="266"/>
      <c r="H412" s="266"/>
      <c r="I412" s="266">
        <v>0</v>
      </c>
      <c r="J412" s="266"/>
      <c r="K412" s="266"/>
      <c r="L412" s="266">
        <v>0</v>
      </c>
      <c r="M412" s="266"/>
      <c r="N412" s="266"/>
      <c r="O412" s="266">
        <v>0</v>
      </c>
      <c r="P412" s="266"/>
      <c r="Q412" s="266"/>
    </row>
    <row r="413" spans="2:17" ht="14.5" customHeight="1" x14ac:dyDescent="0.35">
      <c r="B413" s="167" t="s">
        <v>2808</v>
      </c>
      <c r="C413" s="267">
        <v>1</v>
      </c>
      <c r="D413" s="267"/>
      <c r="E413" s="267"/>
      <c r="F413" s="267">
        <v>1</v>
      </c>
      <c r="G413" s="267"/>
      <c r="H413" s="267"/>
      <c r="I413" s="262">
        <v>1</v>
      </c>
      <c r="J413" s="262"/>
      <c r="K413" s="262"/>
      <c r="L413" s="262">
        <v>1</v>
      </c>
      <c r="M413" s="262"/>
      <c r="N413" s="262"/>
      <c r="O413" s="262">
        <v>1</v>
      </c>
      <c r="P413" s="262"/>
      <c r="Q413" s="262"/>
    </row>
    <row r="414" spans="2:17" ht="14.5" customHeight="1" x14ac:dyDescent="0.35">
      <c r="B414" s="168"/>
      <c r="C414" s="272"/>
      <c r="D414" s="272"/>
      <c r="E414" s="272"/>
      <c r="F414" s="272"/>
      <c r="G414" s="272"/>
      <c r="H414" s="272"/>
      <c r="I414" s="272"/>
      <c r="J414" s="272"/>
      <c r="K414" s="272"/>
      <c r="L414" s="272"/>
      <c r="M414" s="272"/>
      <c r="N414" s="272"/>
      <c r="O414" s="272"/>
      <c r="P414" s="272"/>
      <c r="Q414" s="272"/>
    </row>
    <row r="415" spans="2:17" ht="14.5" customHeight="1" x14ac:dyDescent="0.35">
      <c r="B415" s="169" t="s">
        <v>2815</v>
      </c>
      <c r="C415" s="264"/>
      <c r="D415" s="264"/>
      <c r="E415" s="264"/>
      <c r="F415" s="264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</row>
    <row r="416" spans="2:17" ht="14.5" customHeight="1" x14ac:dyDescent="0.35">
      <c r="B416" s="9" t="s">
        <v>2816</v>
      </c>
      <c r="C416" s="263">
        <v>0</v>
      </c>
      <c r="D416" s="263"/>
      <c r="E416" s="263"/>
      <c r="F416" s="263">
        <v>0</v>
      </c>
      <c r="G416" s="263"/>
      <c r="H416" s="263"/>
      <c r="I416" s="263">
        <v>0</v>
      </c>
      <c r="J416" s="263"/>
      <c r="K416" s="263"/>
      <c r="L416" s="263">
        <v>0</v>
      </c>
      <c r="M416" s="263"/>
      <c r="N416" s="263"/>
      <c r="O416" s="263">
        <v>0</v>
      </c>
      <c r="P416" s="263"/>
      <c r="Q416" s="263"/>
    </row>
    <row r="417" spans="2:17" ht="14.5" customHeight="1" x14ac:dyDescent="0.35">
      <c r="B417" s="9"/>
      <c r="C417" s="268">
        <v>1</v>
      </c>
      <c r="D417" s="268"/>
      <c r="E417" s="268"/>
      <c r="F417" s="268">
        <v>1</v>
      </c>
      <c r="G417" s="268"/>
      <c r="H417" s="268"/>
      <c r="I417" s="262">
        <v>1</v>
      </c>
      <c r="J417" s="262"/>
      <c r="K417" s="262"/>
      <c r="L417" s="262">
        <v>1</v>
      </c>
      <c r="M417" s="262"/>
      <c r="N417" s="262"/>
      <c r="O417" s="262">
        <v>1</v>
      </c>
      <c r="P417" s="262"/>
      <c r="Q417" s="262"/>
    </row>
    <row r="418" spans="2:17" ht="14.5" customHeight="1" x14ac:dyDescent="0.35">
      <c r="B418" s="9" t="s">
        <v>2817</v>
      </c>
      <c r="C418" s="263">
        <v>0</v>
      </c>
      <c r="D418" s="263"/>
      <c r="E418" s="263"/>
      <c r="F418" s="263">
        <v>0</v>
      </c>
      <c r="G418" s="263"/>
      <c r="H418" s="263"/>
      <c r="I418" s="263">
        <v>0</v>
      </c>
      <c r="J418" s="263"/>
      <c r="K418" s="263"/>
      <c r="L418" s="263">
        <v>0</v>
      </c>
      <c r="M418" s="263"/>
      <c r="N418" s="263"/>
      <c r="O418" s="263">
        <v>0</v>
      </c>
      <c r="P418" s="263"/>
      <c r="Q418" s="263"/>
    </row>
    <row r="419" spans="2:17" ht="14.5" customHeight="1" x14ac:dyDescent="0.35">
      <c r="B419" s="9"/>
      <c r="C419" s="261">
        <v>1</v>
      </c>
      <c r="D419" s="261"/>
      <c r="E419" s="261"/>
      <c r="F419" s="261">
        <v>1</v>
      </c>
      <c r="G419" s="261"/>
      <c r="H419" s="261"/>
      <c r="I419" s="262">
        <v>1</v>
      </c>
      <c r="J419" s="262"/>
      <c r="K419" s="262"/>
      <c r="L419" s="262">
        <v>1</v>
      </c>
      <c r="M419" s="262"/>
      <c r="N419" s="262"/>
      <c r="O419" s="262">
        <v>1</v>
      </c>
      <c r="P419" s="262"/>
      <c r="Q419" s="262"/>
    </row>
    <row r="420" spans="2:17" ht="14.5" customHeight="1" x14ac:dyDescent="0.35">
      <c r="B420" s="9" t="s">
        <v>2818</v>
      </c>
      <c r="C420" s="263">
        <v>0</v>
      </c>
      <c r="D420" s="263"/>
      <c r="E420" s="263"/>
      <c r="F420" s="263">
        <v>0</v>
      </c>
      <c r="G420" s="263"/>
      <c r="H420" s="263"/>
      <c r="I420" s="263">
        <v>0</v>
      </c>
      <c r="J420" s="263"/>
      <c r="K420" s="263"/>
      <c r="L420" s="263">
        <v>0</v>
      </c>
      <c r="M420" s="263"/>
      <c r="N420" s="263"/>
      <c r="O420" s="263">
        <v>0</v>
      </c>
      <c r="P420" s="263"/>
      <c r="Q420" s="263"/>
    </row>
    <row r="421" spans="2:17" ht="14.5" customHeight="1" x14ac:dyDescent="0.35">
      <c r="B421" s="9"/>
      <c r="C421" s="268">
        <v>1</v>
      </c>
      <c r="D421" s="268"/>
      <c r="E421" s="268"/>
      <c r="F421" s="268">
        <v>1</v>
      </c>
      <c r="G421" s="268"/>
      <c r="H421" s="268"/>
      <c r="I421" s="262">
        <v>1</v>
      </c>
      <c r="J421" s="262"/>
      <c r="K421" s="262"/>
      <c r="L421" s="262">
        <v>1</v>
      </c>
      <c r="M421" s="262"/>
      <c r="N421" s="262"/>
      <c r="O421" s="262">
        <v>1</v>
      </c>
      <c r="P421" s="262"/>
      <c r="Q421" s="262"/>
    </row>
    <row r="422" spans="2:17" ht="14.5" customHeight="1" x14ac:dyDescent="0.35">
      <c r="B422" s="8" t="s">
        <v>2819</v>
      </c>
      <c r="C422" s="273">
        <f>+(C416*C417)+(C418*C419)+(C420*C421)</f>
        <v>0</v>
      </c>
      <c r="D422" s="273"/>
      <c r="E422" s="273"/>
      <c r="F422" s="273">
        <f t="shared" ref="F422" si="108">+(F416*F417)+(F418*F419)+(F420*F421)</f>
        <v>0</v>
      </c>
      <c r="G422" s="273"/>
      <c r="H422" s="273"/>
      <c r="I422" s="273">
        <f t="shared" ref="I422" si="109">+(I416*I417)+(I418*I419)+(I420*I421)</f>
        <v>0</v>
      </c>
      <c r="J422" s="273"/>
      <c r="K422" s="273"/>
      <c r="L422" s="273">
        <f t="shared" ref="L422" si="110">+(L416*L417)+(L418*L419)+(L420*L421)</f>
        <v>0</v>
      </c>
      <c r="M422" s="273"/>
      <c r="N422" s="273"/>
      <c r="O422" s="273">
        <f t="shared" ref="O422" si="111">+(O416*O417)+(O418*O419)+(O420*O421)</f>
        <v>0</v>
      </c>
      <c r="P422" s="273"/>
      <c r="Q422" s="273"/>
    </row>
    <row r="424" spans="2:17" ht="14.5" customHeight="1" x14ac:dyDescent="0.35">
      <c r="B424" s="3" t="s">
        <v>2820</v>
      </c>
      <c r="C424" s="257">
        <f>+(C398*C399)+(C400*C401)</f>
        <v>0</v>
      </c>
      <c r="D424" s="257"/>
      <c r="E424" s="257"/>
      <c r="F424" s="257">
        <f t="shared" ref="F424" si="112">+(F398*F399)+(F400*F401)</f>
        <v>0</v>
      </c>
      <c r="G424" s="257"/>
      <c r="H424" s="257"/>
      <c r="I424" s="257">
        <f t="shared" ref="I424" si="113">+(I398*I399)+(I400*I401)</f>
        <v>0</v>
      </c>
      <c r="J424" s="257"/>
      <c r="K424" s="257"/>
      <c r="L424" s="257">
        <f t="shared" ref="L424" si="114">+(L398*L399)+(L400*L401)</f>
        <v>0</v>
      </c>
      <c r="M424" s="257"/>
      <c r="N424" s="257"/>
      <c r="O424" s="257">
        <f t="shared" ref="O424" si="115">+(O398*O399)+(O400*O401)</f>
        <v>0</v>
      </c>
      <c r="P424" s="257"/>
      <c r="Q424" s="257"/>
    </row>
    <row r="425" spans="2:17" ht="14.5" customHeight="1" x14ac:dyDescent="0.35">
      <c r="B425" s="3" t="s">
        <v>2821</v>
      </c>
      <c r="C425" s="257">
        <f>+(C403+C404)*C405+(C406*C407)</f>
        <v>0</v>
      </c>
      <c r="D425" s="257"/>
      <c r="E425" s="257"/>
      <c r="F425" s="257">
        <f>+(F403+F404)*F405+(F406*F407)</f>
        <v>0</v>
      </c>
      <c r="G425" s="257"/>
      <c r="H425" s="257"/>
      <c r="I425" s="257">
        <f>+(I403+I404)*I405+(I406*I407)</f>
        <v>0</v>
      </c>
      <c r="J425" s="257"/>
      <c r="K425" s="257"/>
      <c r="L425" s="257">
        <f>+(L403+L404)*L405+(L406*L407)</f>
        <v>0</v>
      </c>
      <c r="M425" s="257"/>
      <c r="N425" s="257"/>
      <c r="O425" s="257">
        <f>+(O403+O404)*O405+(O406*O407)</f>
        <v>0</v>
      </c>
      <c r="P425" s="257"/>
      <c r="Q425" s="257"/>
    </row>
    <row r="426" spans="2:17" ht="14.5" customHeight="1" x14ac:dyDescent="0.35">
      <c r="B426" s="3" t="s">
        <v>2822</v>
      </c>
      <c r="C426" s="257">
        <f>+(C409*C410)+(C412*C413)</f>
        <v>0</v>
      </c>
      <c r="D426" s="257"/>
      <c r="E426" s="257"/>
      <c r="F426" s="257">
        <f>+(F409*F410)+(F412*F413)</f>
        <v>0</v>
      </c>
      <c r="G426" s="257"/>
      <c r="H426" s="257"/>
      <c r="I426" s="257">
        <f>+(I409*I410)+(I412*I413)</f>
        <v>0</v>
      </c>
      <c r="J426" s="257"/>
      <c r="K426" s="257"/>
      <c r="L426" s="257">
        <f>+(L409*L410)+(L412*L413)</f>
        <v>0</v>
      </c>
      <c r="M426" s="257"/>
      <c r="N426" s="257"/>
      <c r="O426" s="257">
        <f>+(O409*O410)+(O412*O413)</f>
        <v>0</v>
      </c>
      <c r="P426" s="257"/>
      <c r="Q426" s="257"/>
    </row>
    <row r="427" spans="2:17" ht="14.5" customHeight="1" x14ac:dyDescent="0.35">
      <c r="B427" s="3" t="s">
        <v>2823</v>
      </c>
      <c r="C427" s="274">
        <f>+C$40</f>
        <v>3.5000000000000003E-2</v>
      </c>
      <c r="D427" s="275"/>
      <c r="E427" s="275"/>
      <c r="F427" s="275"/>
      <c r="G427" s="275"/>
      <c r="H427" s="275"/>
      <c r="I427" s="275"/>
      <c r="J427" s="275"/>
      <c r="K427" s="275"/>
      <c r="L427" s="275"/>
      <c r="M427" s="275"/>
      <c r="N427" s="275"/>
      <c r="O427" s="275"/>
      <c r="P427" s="275"/>
      <c r="Q427" s="276"/>
    </row>
    <row r="428" spans="2:17" ht="14.5" customHeight="1" x14ac:dyDescent="0.35">
      <c r="B428" s="3" t="s">
        <v>2824</v>
      </c>
      <c r="C428" s="277">
        <f>+$C$40*C426</f>
        <v>0</v>
      </c>
      <c r="D428" s="277"/>
      <c r="E428" s="277"/>
      <c r="F428" s="277">
        <f>+$C$40*F426</f>
        <v>0</v>
      </c>
      <c r="G428" s="277"/>
      <c r="H428" s="277"/>
      <c r="I428" s="277">
        <f>+$C$40*I426</f>
        <v>0</v>
      </c>
      <c r="J428" s="277"/>
      <c r="K428" s="277"/>
      <c r="L428" s="277">
        <f>+$C$40*L426</f>
        <v>0</v>
      </c>
      <c r="M428" s="277"/>
      <c r="N428" s="277"/>
      <c r="O428" s="277">
        <f>+$C$40*O426</f>
        <v>0</v>
      </c>
      <c r="P428" s="277"/>
      <c r="Q428" s="277"/>
    </row>
    <row r="429" spans="2:17" ht="14.5" customHeight="1" x14ac:dyDescent="0.35">
      <c r="B429" s="3"/>
      <c r="C429" s="278"/>
      <c r="D429" s="278"/>
      <c r="E429" s="278"/>
      <c r="F429" s="278"/>
      <c r="G429" s="278"/>
      <c r="H429" s="278"/>
      <c r="I429" s="278"/>
      <c r="J429" s="278"/>
      <c r="K429" s="278"/>
      <c r="L429" s="278"/>
      <c r="M429" s="278"/>
      <c r="N429" s="278"/>
      <c r="O429" s="278"/>
      <c r="P429" s="278"/>
      <c r="Q429" s="278"/>
    </row>
    <row r="430" spans="2:17" ht="14.5" customHeight="1" x14ac:dyDescent="0.35">
      <c r="B430" s="3" t="s">
        <v>2825</v>
      </c>
      <c r="C430" s="257">
        <f>+C424+C425+C428-C422</f>
        <v>0</v>
      </c>
      <c r="D430" s="257"/>
      <c r="E430" s="257"/>
      <c r="F430" s="257">
        <f t="shared" ref="F430" si="116">+F424+F425+F428-F422</f>
        <v>0</v>
      </c>
      <c r="G430" s="257"/>
      <c r="H430" s="257"/>
      <c r="I430" s="257">
        <f t="shared" ref="I430" si="117">+I424+I425+I428-I422</f>
        <v>0</v>
      </c>
      <c r="J430" s="257"/>
      <c r="K430" s="257"/>
      <c r="L430" s="257">
        <f t="shared" ref="L430" si="118">+L424+L425+L428-L422</f>
        <v>0</v>
      </c>
      <c r="M430" s="257"/>
      <c r="N430" s="257"/>
      <c r="O430" s="257">
        <f t="shared" ref="O430" si="119">+O424+O425+O428-O422</f>
        <v>0</v>
      </c>
      <c r="P430" s="257"/>
      <c r="Q430" s="257"/>
    </row>
    <row r="431" spans="2:17" ht="14.5" customHeight="1" x14ac:dyDescent="0.35">
      <c r="B431" s="3"/>
      <c r="C431" s="278"/>
      <c r="D431" s="278"/>
      <c r="E431" s="278"/>
      <c r="F431" s="278"/>
      <c r="G431" s="278"/>
      <c r="H431" s="278"/>
      <c r="I431" s="278"/>
      <c r="J431" s="278"/>
      <c r="K431" s="278"/>
      <c r="L431" s="278"/>
      <c r="M431" s="278"/>
      <c r="N431" s="278"/>
      <c r="O431" s="278"/>
      <c r="P431" s="278"/>
      <c r="Q431" s="278"/>
    </row>
    <row r="432" spans="2:17" ht="14.5" customHeight="1" x14ac:dyDescent="0.35">
      <c r="B432" s="3" t="s">
        <v>2826</v>
      </c>
      <c r="C432" s="279">
        <v>101.01</v>
      </c>
      <c r="D432" s="279"/>
      <c r="E432" s="279"/>
      <c r="F432" s="279">
        <v>103.31</v>
      </c>
      <c r="G432" s="279"/>
      <c r="H432" s="279"/>
      <c r="I432" s="279">
        <v>105.15</v>
      </c>
      <c r="J432" s="279"/>
      <c r="K432" s="279"/>
      <c r="L432" s="279">
        <v>107.43</v>
      </c>
      <c r="M432" s="279"/>
      <c r="N432" s="279"/>
      <c r="O432" s="279">
        <v>108.96</v>
      </c>
      <c r="P432" s="279"/>
      <c r="Q432" s="279"/>
    </row>
    <row r="433" spans="1:17" ht="14.5" customHeight="1" x14ac:dyDescent="0.35">
      <c r="B433" s="3" t="s">
        <v>2827</v>
      </c>
      <c r="C433" s="254">
        <f>+C$46</f>
        <v>109.34</v>
      </c>
      <c r="D433" s="255"/>
      <c r="E433" s="255"/>
      <c r="F433" s="255"/>
      <c r="G433" s="255"/>
      <c r="H433" s="255"/>
      <c r="I433" s="255"/>
      <c r="J433" s="255"/>
      <c r="K433" s="255"/>
      <c r="L433" s="255"/>
      <c r="M433" s="255"/>
      <c r="N433" s="255"/>
      <c r="O433" s="255"/>
      <c r="P433" s="255"/>
      <c r="Q433" s="256"/>
    </row>
    <row r="434" spans="1:17" ht="14.5" customHeight="1" x14ac:dyDescent="0.35">
      <c r="B434" s="3" t="s">
        <v>2828</v>
      </c>
      <c r="C434" s="265">
        <f>+$C$46/C432</f>
        <v>1.0824670824670823</v>
      </c>
      <c r="D434" s="265"/>
      <c r="E434" s="265"/>
      <c r="F434" s="265">
        <f>+$C$46/F432</f>
        <v>1.0583680185848416</v>
      </c>
      <c r="G434" s="265"/>
      <c r="H434" s="265"/>
      <c r="I434" s="265">
        <f>+$C$46/I432</f>
        <v>1.0398478364241559</v>
      </c>
      <c r="J434" s="265"/>
      <c r="K434" s="265"/>
      <c r="L434" s="265">
        <f>+$C$46/L432</f>
        <v>1.0177790188960252</v>
      </c>
      <c r="M434" s="265"/>
      <c r="N434" s="265"/>
      <c r="O434" s="265">
        <f>+$C$46/O432</f>
        <v>1.0034875183553598</v>
      </c>
      <c r="P434" s="265"/>
      <c r="Q434" s="265"/>
    </row>
    <row r="435" spans="1:17" ht="14.5" customHeight="1" x14ac:dyDescent="0.35">
      <c r="B435" s="3"/>
      <c r="C435" s="265"/>
      <c r="D435" s="265"/>
      <c r="E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</row>
    <row r="436" spans="1:17" ht="14.5" customHeight="1" x14ac:dyDescent="0.35">
      <c r="A436" s="31" t="s">
        <v>2663</v>
      </c>
      <c r="B436" s="3" t="s">
        <v>2829</v>
      </c>
      <c r="C436" s="257">
        <f>+C434*C430</f>
        <v>0</v>
      </c>
      <c r="D436" s="257"/>
      <c r="E436" s="257"/>
      <c r="F436" s="258">
        <f>+F434*F430</f>
        <v>0</v>
      </c>
      <c r="G436" s="259"/>
      <c r="H436" s="260"/>
      <c r="I436" s="258">
        <f>+I434*I430</f>
        <v>0</v>
      </c>
      <c r="J436" s="259"/>
      <c r="K436" s="260"/>
      <c r="L436" s="258">
        <f>+L434*L430</f>
        <v>0</v>
      </c>
      <c r="M436" s="259"/>
      <c r="N436" s="260"/>
      <c r="O436" s="258">
        <f>+O434*O430</f>
        <v>0</v>
      </c>
      <c r="P436" s="259"/>
      <c r="Q436" s="260"/>
    </row>
  </sheetData>
  <mergeCells count="1921">
    <mergeCell ref="B2:Q2"/>
    <mergeCell ref="I425:K425"/>
    <mergeCell ref="L425:N425"/>
    <mergeCell ref="O425:Q425"/>
    <mergeCell ref="C426:E426"/>
    <mergeCell ref="F426:H426"/>
    <mergeCell ref="I426:K426"/>
    <mergeCell ref="L426:N426"/>
    <mergeCell ref="O426:Q426"/>
    <mergeCell ref="C427:Q427"/>
    <mergeCell ref="C434:E434"/>
    <mergeCell ref="F434:H434"/>
    <mergeCell ref="I434:K434"/>
    <mergeCell ref="L434:N434"/>
    <mergeCell ref="O434:Q434"/>
    <mergeCell ref="C435:E435"/>
    <mergeCell ref="F435:H435"/>
    <mergeCell ref="I435:K435"/>
    <mergeCell ref="L435:N435"/>
    <mergeCell ref="O435:Q435"/>
    <mergeCell ref="C432:E432"/>
    <mergeCell ref="F432:H432"/>
    <mergeCell ref="I432:K432"/>
    <mergeCell ref="L432:N432"/>
    <mergeCell ref="O432:Q432"/>
    <mergeCell ref="C424:E424"/>
    <mergeCell ref="F424:H424"/>
    <mergeCell ref="I424:K424"/>
    <mergeCell ref="L424:N424"/>
    <mergeCell ref="O424:Q424"/>
    <mergeCell ref="C421:E421"/>
    <mergeCell ref="F421:H421"/>
    <mergeCell ref="C422:E422"/>
    <mergeCell ref="F422:H422"/>
    <mergeCell ref="I422:K422"/>
    <mergeCell ref="L422:N422"/>
    <mergeCell ref="O422:Q422"/>
    <mergeCell ref="C431:E431"/>
    <mergeCell ref="F431:H431"/>
    <mergeCell ref="I431:K431"/>
    <mergeCell ref="L431:N431"/>
    <mergeCell ref="O431:Q431"/>
    <mergeCell ref="C428:E428"/>
    <mergeCell ref="F428:H428"/>
    <mergeCell ref="I428:K428"/>
    <mergeCell ref="L428:N428"/>
    <mergeCell ref="O428:Q428"/>
    <mergeCell ref="C429:E429"/>
    <mergeCell ref="F429:H429"/>
    <mergeCell ref="I429:K429"/>
    <mergeCell ref="L429:N429"/>
    <mergeCell ref="O429:Q429"/>
    <mergeCell ref="C425:E425"/>
    <mergeCell ref="F425:H425"/>
    <mergeCell ref="C430:E430"/>
    <mergeCell ref="F430:H430"/>
    <mergeCell ref="I430:K430"/>
    <mergeCell ref="L430:N430"/>
    <mergeCell ref="O430:Q430"/>
    <mergeCell ref="C420:E420"/>
    <mergeCell ref="F420:H420"/>
    <mergeCell ref="I420:K420"/>
    <mergeCell ref="L420:N420"/>
    <mergeCell ref="O420:Q420"/>
    <mergeCell ref="C417:E417"/>
    <mergeCell ref="F417:H417"/>
    <mergeCell ref="I417:K417"/>
    <mergeCell ref="L417:N417"/>
    <mergeCell ref="O417:Q417"/>
    <mergeCell ref="C418:E418"/>
    <mergeCell ref="F418:H418"/>
    <mergeCell ref="I418:K418"/>
    <mergeCell ref="L418:N418"/>
    <mergeCell ref="O418:Q418"/>
    <mergeCell ref="I421:K421"/>
    <mergeCell ref="L421:N421"/>
    <mergeCell ref="O421:Q421"/>
    <mergeCell ref="C416:E416"/>
    <mergeCell ref="F416:H416"/>
    <mergeCell ref="I416:K416"/>
    <mergeCell ref="L416:N416"/>
    <mergeCell ref="O416:Q416"/>
    <mergeCell ref="C413:E413"/>
    <mergeCell ref="F413:H413"/>
    <mergeCell ref="I413:K413"/>
    <mergeCell ref="L413:N413"/>
    <mergeCell ref="O413:Q413"/>
    <mergeCell ref="C414:E414"/>
    <mergeCell ref="F414:H414"/>
    <mergeCell ref="I414:K414"/>
    <mergeCell ref="L414:N414"/>
    <mergeCell ref="O414:Q414"/>
    <mergeCell ref="C419:E419"/>
    <mergeCell ref="F419:H419"/>
    <mergeCell ref="I419:K419"/>
    <mergeCell ref="L419:N419"/>
    <mergeCell ref="O419:Q419"/>
    <mergeCell ref="C412:E412"/>
    <mergeCell ref="F412:H412"/>
    <mergeCell ref="I412:K412"/>
    <mergeCell ref="L412:N412"/>
    <mergeCell ref="O412:Q412"/>
    <mergeCell ref="C409:E409"/>
    <mergeCell ref="F409:H409"/>
    <mergeCell ref="I409:K409"/>
    <mergeCell ref="L409:N409"/>
    <mergeCell ref="O409:Q409"/>
    <mergeCell ref="C410:E410"/>
    <mergeCell ref="F410:H410"/>
    <mergeCell ref="I410:K410"/>
    <mergeCell ref="L410:N410"/>
    <mergeCell ref="O410:Q410"/>
    <mergeCell ref="C415:E415"/>
    <mergeCell ref="F415:H415"/>
    <mergeCell ref="I415:K415"/>
    <mergeCell ref="L415:N415"/>
    <mergeCell ref="O415:Q415"/>
    <mergeCell ref="F408:H408"/>
    <mergeCell ref="I408:K408"/>
    <mergeCell ref="L408:N408"/>
    <mergeCell ref="O408:Q408"/>
    <mergeCell ref="L405:N405"/>
    <mergeCell ref="O405:Q405"/>
    <mergeCell ref="C406:E406"/>
    <mergeCell ref="F406:H406"/>
    <mergeCell ref="I406:K406"/>
    <mergeCell ref="L406:N406"/>
    <mergeCell ref="O406:Q406"/>
    <mergeCell ref="C405:E405"/>
    <mergeCell ref="F405:H405"/>
    <mergeCell ref="I405:K405"/>
    <mergeCell ref="C411:E411"/>
    <mergeCell ref="F411:H411"/>
    <mergeCell ref="I411:K411"/>
    <mergeCell ref="L411:N411"/>
    <mergeCell ref="O411:Q411"/>
    <mergeCell ref="C399:E399"/>
    <mergeCell ref="F399:H399"/>
    <mergeCell ref="I399:K399"/>
    <mergeCell ref="L399:N399"/>
    <mergeCell ref="O399:Q399"/>
    <mergeCell ref="C400:E400"/>
    <mergeCell ref="F400:H400"/>
    <mergeCell ref="I400:K400"/>
    <mergeCell ref="L400:N400"/>
    <mergeCell ref="O400:Q400"/>
    <mergeCell ref="C398:E398"/>
    <mergeCell ref="F398:H398"/>
    <mergeCell ref="I398:K398"/>
    <mergeCell ref="L398:N398"/>
    <mergeCell ref="O398:Q398"/>
    <mergeCell ref="C396:E396"/>
    <mergeCell ref="F396:H396"/>
    <mergeCell ref="I396:K396"/>
    <mergeCell ref="L396:N396"/>
    <mergeCell ref="O396:Q396"/>
    <mergeCell ref="C397:E397"/>
    <mergeCell ref="F397:H397"/>
    <mergeCell ref="I397:K397"/>
    <mergeCell ref="L397:N397"/>
    <mergeCell ref="O397:Q397"/>
    <mergeCell ref="C388:E388"/>
    <mergeCell ref="F388:H388"/>
    <mergeCell ref="I388:K388"/>
    <mergeCell ref="L388:N388"/>
    <mergeCell ref="O388:Q388"/>
    <mergeCell ref="C385:E385"/>
    <mergeCell ref="F385:H385"/>
    <mergeCell ref="I385:K385"/>
    <mergeCell ref="L385:N385"/>
    <mergeCell ref="O385:Q385"/>
    <mergeCell ref="C393:E393"/>
    <mergeCell ref="F393:H393"/>
    <mergeCell ref="I393:K393"/>
    <mergeCell ref="L393:N393"/>
    <mergeCell ref="O393:Q393"/>
    <mergeCell ref="C392:E392"/>
    <mergeCell ref="F392:H392"/>
    <mergeCell ref="I392:K392"/>
    <mergeCell ref="L392:N392"/>
    <mergeCell ref="O392:Q392"/>
    <mergeCell ref="C389:E389"/>
    <mergeCell ref="F389:H389"/>
    <mergeCell ref="I389:K389"/>
    <mergeCell ref="L389:N389"/>
    <mergeCell ref="O389:Q389"/>
    <mergeCell ref="C387:E387"/>
    <mergeCell ref="F387:H387"/>
    <mergeCell ref="I387:K387"/>
    <mergeCell ref="L387:N387"/>
    <mergeCell ref="O387:Q387"/>
    <mergeCell ref="C390:Q390"/>
    <mergeCell ref="C391:E391"/>
    <mergeCell ref="C382:E382"/>
    <mergeCell ref="F382:H382"/>
    <mergeCell ref="I382:K382"/>
    <mergeCell ref="L382:N382"/>
    <mergeCell ref="O382:Q382"/>
    <mergeCell ref="C383:E383"/>
    <mergeCell ref="F383:H383"/>
    <mergeCell ref="I383:K383"/>
    <mergeCell ref="L383:N383"/>
    <mergeCell ref="O383:Q383"/>
    <mergeCell ref="C381:E381"/>
    <mergeCell ref="F381:H381"/>
    <mergeCell ref="I381:K381"/>
    <mergeCell ref="L381:N381"/>
    <mergeCell ref="O381:Q381"/>
    <mergeCell ref="C386:E386"/>
    <mergeCell ref="F386:H386"/>
    <mergeCell ref="I386:K386"/>
    <mergeCell ref="L386:N386"/>
    <mergeCell ref="O386:Q386"/>
    <mergeCell ref="C384:Q384"/>
    <mergeCell ref="F378:H378"/>
    <mergeCell ref="I378:K378"/>
    <mergeCell ref="L378:N378"/>
    <mergeCell ref="O378:Q378"/>
    <mergeCell ref="C379:E379"/>
    <mergeCell ref="F379:H379"/>
    <mergeCell ref="I379:K379"/>
    <mergeCell ref="L379:N379"/>
    <mergeCell ref="O379:Q379"/>
    <mergeCell ref="C376:E376"/>
    <mergeCell ref="F376:H376"/>
    <mergeCell ref="I376:K376"/>
    <mergeCell ref="L376:N376"/>
    <mergeCell ref="O376:Q376"/>
    <mergeCell ref="C377:E377"/>
    <mergeCell ref="F377:H377"/>
    <mergeCell ref="I377:K377"/>
    <mergeCell ref="L377:N377"/>
    <mergeCell ref="O377:Q377"/>
    <mergeCell ref="C363:E363"/>
    <mergeCell ref="F363:H363"/>
    <mergeCell ref="I363:K363"/>
    <mergeCell ref="L363:N363"/>
    <mergeCell ref="O363:Q363"/>
    <mergeCell ref="C370:E370"/>
    <mergeCell ref="F370:H370"/>
    <mergeCell ref="I370:K370"/>
    <mergeCell ref="L370:N370"/>
    <mergeCell ref="O370:Q370"/>
    <mergeCell ref="C371:E371"/>
    <mergeCell ref="F371:H371"/>
    <mergeCell ref="I371:K371"/>
    <mergeCell ref="L371:N371"/>
    <mergeCell ref="O371:Q371"/>
    <mergeCell ref="C368:E368"/>
    <mergeCell ref="F368:H368"/>
    <mergeCell ref="I368:K368"/>
    <mergeCell ref="L368:N368"/>
    <mergeCell ref="O368:Q368"/>
    <mergeCell ref="C369:E369"/>
    <mergeCell ref="F369:H369"/>
    <mergeCell ref="I369:K369"/>
    <mergeCell ref="L369:N369"/>
    <mergeCell ref="O369:Q369"/>
    <mergeCell ref="C366:E366"/>
    <mergeCell ref="F366:H366"/>
    <mergeCell ref="I366:K366"/>
    <mergeCell ref="L358:N358"/>
    <mergeCell ref="O358:Q358"/>
    <mergeCell ref="C360:E360"/>
    <mergeCell ref="F360:H360"/>
    <mergeCell ref="I360:K360"/>
    <mergeCell ref="L360:N360"/>
    <mergeCell ref="O360:Q360"/>
    <mergeCell ref="C361:E361"/>
    <mergeCell ref="F361:H361"/>
    <mergeCell ref="I361:K361"/>
    <mergeCell ref="L361:N361"/>
    <mergeCell ref="O361:Q361"/>
    <mergeCell ref="C362:E362"/>
    <mergeCell ref="F362:H362"/>
    <mergeCell ref="I362:K362"/>
    <mergeCell ref="L362:N362"/>
    <mergeCell ref="O362:Q362"/>
    <mergeCell ref="F348:H348"/>
    <mergeCell ref="I348:K348"/>
    <mergeCell ref="L348:N348"/>
    <mergeCell ref="O348:Q348"/>
    <mergeCell ref="C359:E359"/>
    <mergeCell ref="F359:H359"/>
    <mergeCell ref="I359:K359"/>
    <mergeCell ref="L359:N359"/>
    <mergeCell ref="O359:Q359"/>
    <mergeCell ref="C356:E356"/>
    <mergeCell ref="F356:H356"/>
    <mergeCell ref="I356:K356"/>
    <mergeCell ref="L356:N356"/>
    <mergeCell ref="O356:Q356"/>
    <mergeCell ref="C357:E357"/>
    <mergeCell ref="F357:H357"/>
    <mergeCell ref="I357:K357"/>
    <mergeCell ref="L357:N357"/>
    <mergeCell ref="O357:Q357"/>
    <mergeCell ref="C354:E354"/>
    <mergeCell ref="F354:H354"/>
    <mergeCell ref="I354:K354"/>
    <mergeCell ref="L354:N354"/>
    <mergeCell ref="O354:Q354"/>
    <mergeCell ref="C355:E355"/>
    <mergeCell ref="F355:H355"/>
    <mergeCell ref="I355:K355"/>
    <mergeCell ref="L355:N355"/>
    <mergeCell ref="O355:Q355"/>
    <mergeCell ref="C358:E358"/>
    <mergeCell ref="F358:H358"/>
    <mergeCell ref="I358:K358"/>
    <mergeCell ref="C346:E346"/>
    <mergeCell ref="F346:H346"/>
    <mergeCell ref="I346:K346"/>
    <mergeCell ref="L346:N346"/>
    <mergeCell ref="O346:Q346"/>
    <mergeCell ref="C343:E343"/>
    <mergeCell ref="F343:H343"/>
    <mergeCell ref="I343:K343"/>
    <mergeCell ref="L343:N343"/>
    <mergeCell ref="O343:Q343"/>
    <mergeCell ref="C344:E344"/>
    <mergeCell ref="F344:H344"/>
    <mergeCell ref="I344:K344"/>
    <mergeCell ref="L344:N344"/>
    <mergeCell ref="O344:Q344"/>
    <mergeCell ref="C353:E353"/>
    <mergeCell ref="F353:H353"/>
    <mergeCell ref="I353:K353"/>
    <mergeCell ref="L353:N353"/>
    <mergeCell ref="O353:Q353"/>
    <mergeCell ref="C350:E350"/>
    <mergeCell ref="F350:H350"/>
    <mergeCell ref="I350:K350"/>
    <mergeCell ref="L350:N350"/>
    <mergeCell ref="O350:Q350"/>
    <mergeCell ref="C349:E349"/>
    <mergeCell ref="F349:H349"/>
    <mergeCell ref="I349:K349"/>
    <mergeCell ref="L349:N349"/>
    <mergeCell ref="O349:Q349"/>
    <mergeCell ref="C347:Q347"/>
    <mergeCell ref="C348:E348"/>
    <mergeCell ref="C342:E342"/>
    <mergeCell ref="F342:H342"/>
    <mergeCell ref="I342:K342"/>
    <mergeCell ref="L342:N342"/>
    <mergeCell ref="O342:Q342"/>
    <mergeCell ref="C339:E339"/>
    <mergeCell ref="F339:H339"/>
    <mergeCell ref="I339:K339"/>
    <mergeCell ref="L339:N339"/>
    <mergeCell ref="O339:Q339"/>
    <mergeCell ref="C340:E340"/>
    <mergeCell ref="F340:H340"/>
    <mergeCell ref="I340:K340"/>
    <mergeCell ref="L340:N340"/>
    <mergeCell ref="O340:Q340"/>
    <mergeCell ref="C341:Q341"/>
    <mergeCell ref="C345:E345"/>
    <mergeCell ref="F345:H345"/>
    <mergeCell ref="I345:K345"/>
    <mergeCell ref="L345:N345"/>
    <mergeCell ref="O345:Q345"/>
    <mergeCell ref="C334:E334"/>
    <mergeCell ref="F334:H334"/>
    <mergeCell ref="I334:K334"/>
    <mergeCell ref="L334:N334"/>
    <mergeCell ref="O334:Q334"/>
    <mergeCell ref="C331:E331"/>
    <mergeCell ref="F331:H331"/>
    <mergeCell ref="I331:K331"/>
    <mergeCell ref="L331:N331"/>
    <mergeCell ref="O331:Q331"/>
    <mergeCell ref="C332:E332"/>
    <mergeCell ref="F332:H332"/>
    <mergeCell ref="I332:K332"/>
    <mergeCell ref="L332:N332"/>
    <mergeCell ref="O332:Q332"/>
    <mergeCell ref="C338:E338"/>
    <mergeCell ref="F338:H338"/>
    <mergeCell ref="I338:K338"/>
    <mergeCell ref="L338:N338"/>
    <mergeCell ref="O338:Q338"/>
    <mergeCell ref="C335:E335"/>
    <mergeCell ref="F335:H335"/>
    <mergeCell ref="I335:K335"/>
    <mergeCell ref="L335:N335"/>
    <mergeCell ref="O335:Q335"/>
    <mergeCell ref="C336:E336"/>
    <mergeCell ref="F336:H336"/>
    <mergeCell ref="I336:K336"/>
    <mergeCell ref="L336:N336"/>
    <mergeCell ref="O336:Q336"/>
    <mergeCell ref="I330:K330"/>
    <mergeCell ref="L330:N330"/>
    <mergeCell ref="O330:Q330"/>
    <mergeCell ref="L327:N327"/>
    <mergeCell ref="O327:Q327"/>
    <mergeCell ref="C328:E328"/>
    <mergeCell ref="F328:H328"/>
    <mergeCell ref="I328:K328"/>
    <mergeCell ref="L328:N328"/>
    <mergeCell ref="O328:Q328"/>
    <mergeCell ref="C327:E327"/>
    <mergeCell ref="F327:H327"/>
    <mergeCell ref="I327:K327"/>
    <mergeCell ref="C333:E333"/>
    <mergeCell ref="F333:H333"/>
    <mergeCell ref="I333:K333"/>
    <mergeCell ref="L333:N333"/>
    <mergeCell ref="O333:Q333"/>
    <mergeCell ref="C321:E321"/>
    <mergeCell ref="F321:H321"/>
    <mergeCell ref="I321:K321"/>
    <mergeCell ref="L321:N321"/>
    <mergeCell ref="O321:Q321"/>
    <mergeCell ref="C322:E322"/>
    <mergeCell ref="F322:H322"/>
    <mergeCell ref="I322:K322"/>
    <mergeCell ref="L322:N322"/>
    <mergeCell ref="O322:Q322"/>
    <mergeCell ref="C320:E320"/>
    <mergeCell ref="F320:H320"/>
    <mergeCell ref="I320:K320"/>
    <mergeCell ref="L320:N320"/>
    <mergeCell ref="O320:Q320"/>
    <mergeCell ref="C317:E317"/>
    <mergeCell ref="F317:H317"/>
    <mergeCell ref="I317:K317"/>
    <mergeCell ref="L317:N317"/>
    <mergeCell ref="O317:Q317"/>
    <mergeCell ref="C318:E318"/>
    <mergeCell ref="F318:H318"/>
    <mergeCell ref="I318:K318"/>
    <mergeCell ref="L318:N318"/>
    <mergeCell ref="O318:Q318"/>
    <mergeCell ref="C319:E319"/>
    <mergeCell ref="F319:H319"/>
    <mergeCell ref="I319:K319"/>
    <mergeCell ref="L319:N319"/>
    <mergeCell ref="O319:Q319"/>
    <mergeCell ref="C316:E316"/>
    <mergeCell ref="F316:H316"/>
    <mergeCell ref="I316:K316"/>
    <mergeCell ref="L316:N316"/>
    <mergeCell ref="O316:Q316"/>
    <mergeCell ref="C314:E314"/>
    <mergeCell ref="F314:H314"/>
    <mergeCell ref="I314:K314"/>
    <mergeCell ref="L314:N314"/>
    <mergeCell ref="O314:Q314"/>
    <mergeCell ref="C311:E311"/>
    <mergeCell ref="F311:H311"/>
    <mergeCell ref="I311:K311"/>
    <mergeCell ref="L311:N311"/>
    <mergeCell ref="O311:Q311"/>
    <mergeCell ref="C312:E312"/>
    <mergeCell ref="F312:H312"/>
    <mergeCell ref="I312:K312"/>
    <mergeCell ref="L312:N312"/>
    <mergeCell ref="O312:Q312"/>
    <mergeCell ref="C313:E313"/>
    <mergeCell ref="F313:H313"/>
    <mergeCell ref="I313:K313"/>
    <mergeCell ref="L313:N313"/>
    <mergeCell ref="O313:Q313"/>
    <mergeCell ref="C310:E310"/>
    <mergeCell ref="F310:H310"/>
    <mergeCell ref="I310:K310"/>
    <mergeCell ref="L310:N310"/>
    <mergeCell ref="O310:Q310"/>
    <mergeCell ref="C306:E306"/>
    <mergeCell ref="F306:H306"/>
    <mergeCell ref="I306:K306"/>
    <mergeCell ref="L306:N306"/>
    <mergeCell ref="O306:Q306"/>
    <mergeCell ref="C307:E307"/>
    <mergeCell ref="F307:H307"/>
    <mergeCell ref="I307:K307"/>
    <mergeCell ref="L307:N307"/>
    <mergeCell ref="O307:Q307"/>
    <mergeCell ref="C315:E315"/>
    <mergeCell ref="F315:H315"/>
    <mergeCell ref="I315:K315"/>
    <mergeCell ref="L315:N315"/>
    <mergeCell ref="O315:Q315"/>
    <mergeCell ref="C301:E301"/>
    <mergeCell ref="F301:H301"/>
    <mergeCell ref="I301:K301"/>
    <mergeCell ref="L301:N301"/>
    <mergeCell ref="O301:Q301"/>
    <mergeCell ref="C299:E299"/>
    <mergeCell ref="F299:H299"/>
    <mergeCell ref="I299:K299"/>
    <mergeCell ref="L299:N299"/>
    <mergeCell ref="O299:Q299"/>
    <mergeCell ref="C298:Q298"/>
    <mergeCell ref="C305:E305"/>
    <mergeCell ref="F305:H305"/>
    <mergeCell ref="I305:K305"/>
    <mergeCell ref="L305:N305"/>
    <mergeCell ref="O305:Q305"/>
    <mergeCell ref="C302:E302"/>
    <mergeCell ref="F302:H302"/>
    <mergeCell ref="I302:K302"/>
    <mergeCell ref="L302:N302"/>
    <mergeCell ref="O302:Q302"/>
    <mergeCell ref="C303:E303"/>
    <mergeCell ref="F303:H303"/>
    <mergeCell ref="I303:K303"/>
    <mergeCell ref="L303:N303"/>
    <mergeCell ref="O303:Q303"/>
    <mergeCell ref="C304:Q304"/>
    <mergeCell ref="C296:E296"/>
    <mergeCell ref="F296:H296"/>
    <mergeCell ref="I296:K296"/>
    <mergeCell ref="L296:N296"/>
    <mergeCell ref="O296:Q296"/>
    <mergeCell ref="C297:E297"/>
    <mergeCell ref="F297:H297"/>
    <mergeCell ref="I297:K297"/>
    <mergeCell ref="L297:N297"/>
    <mergeCell ref="O297:Q297"/>
    <mergeCell ref="C295:E295"/>
    <mergeCell ref="F295:H295"/>
    <mergeCell ref="I295:K295"/>
    <mergeCell ref="L295:N295"/>
    <mergeCell ref="O295:Q295"/>
    <mergeCell ref="C300:E300"/>
    <mergeCell ref="F300:H300"/>
    <mergeCell ref="I300:K300"/>
    <mergeCell ref="L300:N300"/>
    <mergeCell ref="O300:Q300"/>
    <mergeCell ref="C292:E292"/>
    <mergeCell ref="F292:H292"/>
    <mergeCell ref="I292:K292"/>
    <mergeCell ref="L292:N292"/>
    <mergeCell ref="O292:Q292"/>
    <mergeCell ref="C293:E293"/>
    <mergeCell ref="F293:H293"/>
    <mergeCell ref="I293:K293"/>
    <mergeCell ref="L293:N293"/>
    <mergeCell ref="O293:Q293"/>
    <mergeCell ref="C290:E290"/>
    <mergeCell ref="F290:H290"/>
    <mergeCell ref="I290:K290"/>
    <mergeCell ref="L290:N290"/>
    <mergeCell ref="O290:Q290"/>
    <mergeCell ref="C291:E291"/>
    <mergeCell ref="F291:H291"/>
    <mergeCell ref="I291:K291"/>
    <mergeCell ref="L291:N291"/>
    <mergeCell ref="O291:Q291"/>
    <mergeCell ref="O282:Q282"/>
    <mergeCell ref="C283:E283"/>
    <mergeCell ref="F283:H283"/>
    <mergeCell ref="I283:K283"/>
    <mergeCell ref="L283:N283"/>
    <mergeCell ref="O283:Q283"/>
    <mergeCell ref="C286:E286"/>
    <mergeCell ref="F286:H286"/>
    <mergeCell ref="I286:K286"/>
    <mergeCell ref="L286:N286"/>
    <mergeCell ref="O286:Q286"/>
    <mergeCell ref="C287:E287"/>
    <mergeCell ref="F287:H287"/>
    <mergeCell ref="I287:K287"/>
    <mergeCell ref="L287:N287"/>
    <mergeCell ref="O287:Q287"/>
    <mergeCell ref="C288:E288"/>
    <mergeCell ref="F288:H288"/>
    <mergeCell ref="I288:K288"/>
    <mergeCell ref="I270:K270"/>
    <mergeCell ref="L270:N270"/>
    <mergeCell ref="O270:Q270"/>
    <mergeCell ref="C274:E274"/>
    <mergeCell ref="C281:E281"/>
    <mergeCell ref="F281:H281"/>
    <mergeCell ref="I281:K281"/>
    <mergeCell ref="L281:N281"/>
    <mergeCell ref="O281:Q281"/>
    <mergeCell ref="C278:E278"/>
    <mergeCell ref="F278:H278"/>
    <mergeCell ref="I278:K278"/>
    <mergeCell ref="L278:N278"/>
    <mergeCell ref="O278:Q278"/>
    <mergeCell ref="C279:E279"/>
    <mergeCell ref="F279:H279"/>
    <mergeCell ref="I279:K279"/>
    <mergeCell ref="L279:N279"/>
    <mergeCell ref="O279:Q279"/>
    <mergeCell ref="C276:E276"/>
    <mergeCell ref="F276:H276"/>
    <mergeCell ref="I276:K276"/>
    <mergeCell ref="L276:N276"/>
    <mergeCell ref="O276:Q276"/>
    <mergeCell ref="C277:E277"/>
    <mergeCell ref="F277:H277"/>
    <mergeCell ref="I277:K277"/>
    <mergeCell ref="L277:N277"/>
    <mergeCell ref="O277:Q277"/>
    <mergeCell ref="F274:H274"/>
    <mergeCell ref="I274:K274"/>
    <mergeCell ref="L274:N274"/>
    <mergeCell ref="C268:E268"/>
    <mergeCell ref="F268:H268"/>
    <mergeCell ref="I268:K268"/>
    <mergeCell ref="L268:N268"/>
    <mergeCell ref="O268:Q268"/>
    <mergeCell ref="C275:E275"/>
    <mergeCell ref="F275:H275"/>
    <mergeCell ref="I275:K275"/>
    <mergeCell ref="L275:N275"/>
    <mergeCell ref="O275:Q275"/>
    <mergeCell ref="C272:E272"/>
    <mergeCell ref="F272:H272"/>
    <mergeCell ref="I272:K272"/>
    <mergeCell ref="L272:N272"/>
    <mergeCell ref="O272:Q272"/>
    <mergeCell ref="C273:E273"/>
    <mergeCell ref="F273:H273"/>
    <mergeCell ref="I273:K273"/>
    <mergeCell ref="L273:N273"/>
    <mergeCell ref="O273:Q273"/>
    <mergeCell ref="C269:E269"/>
    <mergeCell ref="F269:H269"/>
    <mergeCell ref="I269:K269"/>
    <mergeCell ref="L269:N269"/>
    <mergeCell ref="O269:Q269"/>
    <mergeCell ref="C271:E271"/>
    <mergeCell ref="F271:H271"/>
    <mergeCell ref="I271:K271"/>
    <mergeCell ref="L271:N271"/>
    <mergeCell ref="O271:Q271"/>
    <mergeCell ref="C270:E270"/>
    <mergeCell ref="F270:H270"/>
    <mergeCell ref="C263:E263"/>
    <mergeCell ref="F263:H263"/>
    <mergeCell ref="I263:K263"/>
    <mergeCell ref="L263:N263"/>
    <mergeCell ref="O263:Q263"/>
    <mergeCell ref="C264:E264"/>
    <mergeCell ref="F264:H264"/>
    <mergeCell ref="I264:K264"/>
    <mergeCell ref="L264:N264"/>
    <mergeCell ref="O264:Q264"/>
    <mergeCell ref="C262:E262"/>
    <mergeCell ref="F262:H262"/>
    <mergeCell ref="I262:K262"/>
    <mergeCell ref="L262:N262"/>
    <mergeCell ref="O262:Q262"/>
    <mergeCell ref="C261:Q261"/>
    <mergeCell ref="C267:E267"/>
    <mergeCell ref="F267:H267"/>
    <mergeCell ref="I267:K267"/>
    <mergeCell ref="L267:N267"/>
    <mergeCell ref="O267:Q267"/>
    <mergeCell ref="C259:E259"/>
    <mergeCell ref="F259:H259"/>
    <mergeCell ref="I259:K259"/>
    <mergeCell ref="L259:N259"/>
    <mergeCell ref="O259:Q259"/>
    <mergeCell ref="C260:E260"/>
    <mergeCell ref="F260:H260"/>
    <mergeCell ref="I260:K260"/>
    <mergeCell ref="L260:N260"/>
    <mergeCell ref="O260:Q260"/>
    <mergeCell ref="C257:E257"/>
    <mergeCell ref="F257:H257"/>
    <mergeCell ref="I257:K257"/>
    <mergeCell ref="L257:N257"/>
    <mergeCell ref="O257:Q257"/>
    <mergeCell ref="C258:E258"/>
    <mergeCell ref="F258:H258"/>
    <mergeCell ref="I258:K258"/>
    <mergeCell ref="L258:N258"/>
    <mergeCell ref="O258:Q258"/>
    <mergeCell ref="C252:E252"/>
    <mergeCell ref="F252:H252"/>
    <mergeCell ref="I252:K252"/>
    <mergeCell ref="L252:N252"/>
    <mergeCell ref="O252:Q252"/>
    <mergeCell ref="L249:N249"/>
    <mergeCell ref="O249:Q249"/>
    <mergeCell ref="C250:E250"/>
    <mergeCell ref="F250:H250"/>
    <mergeCell ref="I250:K250"/>
    <mergeCell ref="L250:N250"/>
    <mergeCell ref="O250:Q250"/>
    <mergeCell ref="C249:E249"/>
    <mergeCell ref="F249:H249"/>
    <mergeCell ref="I249:K249"/>
    <mergeCell ref="C256:E256"/>
    <mergeCell ref="F256:H256"/>
    <mergeCell ref="I256:K256"/>
    <mergeCell ref="L256:N256"/>
    <mergeCell ref="O256:Q256"/>
    <mergeCell ref="C253:E253"/>
    <mergeCell ref="F253:H253"/>
    <mergeCell ref="I253:K253"/>
    <mergeCell ref="L253:N253"/>
    <mergeCell ref="O253:Q253"/>
    <mergeCell ref="C254:E254"/>
    <mergeCell ref="F254:H254"/>
    <mergeCell ref="I254:K254"/>
    <mergeCell ref="L254:N254"/>
    <mergeCell ref="O254:Q254"/>
    <mergeCell ref="C255:Q255"/>
    <mergeCell ref="C243:E243"/>
    <mergeCell ref="F243:H243"/>
    <mergeCell ref="I243:K243"/>
    <mergeCell ref="L243:N243"/>
    <mergeCell ref="O243:Q243"/>
    <mergeCell ref="C244:E244"/>
    <mergeCell ref="F244:H244"/>
    <mergeCell ref="I244:K244"/>
    <mergeCell ref="L244:N244"/>
    <mergeCell ref="O244:Q244"/>
    <mergeCell ref="C242:E242"/>
    <mergeCell ref="F242:H242"/>
    <mergeCell ref="I242:K242"/>
    <mergeCell ref="L242:N242"/>
    <mergeCell ref="O242:Q242"/>
    <mergeCell ref="C239:E239"/>
    <mergeCell ref="F239:H239"/>
    <mergeCell ref="I239:K239"/>
    <mergeCell ref="L239:N239"/>
    <mergeCell ref="O239:Q239"/>
    <mergeCell ref="C240:E240"/>
    <mergeCell ref="F240:H240"/>
    <mergeCell ref="I240:K240"/>
    <mergeCell ref="L240:N240"/>
    <mergeCell ref="O240:Q240"/>
    <mergeCell ref="C241:E241"/>
    <mergeCell ref="F241:H241"/>
    <mergeCell ref="I241:K241"/>
    <mergeCell ref="L241:N241"/>
    <mergeCell ref="O241:Q241"/>
    <mergeCell ref="C237:E237"/>
    <mergeCell ref="F237:H237"/>
    <mergeCell ref="I237:K237"/>
    <mergeCell ref="L237:N237"/>
    <mergeCell ref="O237:Q237"/>
    <mergeCell ref="C238:E238"/>
    <mergeCell ref="F238:H238"/>
    <mergeCell ref="I238:K238"/>
    <mergeCell ref="L238:N238"/>
    <mergeCell ref="O238:Q238"/>
    <mergeCell ref="C236:E236"/>
    <mergeCell ref="F236:H236"/>
    <mergeCell ref="I236:K236"/>
    <mergeCell ref="L236:N236"/>
    <mergeCell ref="O236:Q236"/>
    <mergeCell ref="C233:E233"/>
    <mergeCell ref="F233:H233"/>
    <mergeCell ref="I233:K233"/>
    <mergeCell ref="L233:N233"/>
    <mergeCell ref="O233:Q233"/>
    <mergeCell ref="C234:E234"/>
    <mergeCell ref="F234:H234"/>
    <mergeCell ref="I234:K234"/>
    <mergeCell ref="L234:N234"/>
    <mergeCell ref="O234:Q234"/>
    <mergeCell ref="C235:E235"/>
    <mergeCell ref="F235:H235"/>
    <mergeCell ref="I235:K235"/>
    <mergeCell ref="L235:N235"/>
    <mergeCell ref="O235:Q235"/>
    <mergeCell ref="C230:E230"/>
    <mergeCell ref="F230:H230"/>
    <mergeCell ref="I230:K230"/>
    <mergeCell ref="L230:N230"/>
    <mergeCell ref="O230:Q230"/>
    <mergeCell ref="C232:E232"/>
    <mergeCell ref="F232:H232"/>
    <mergeCell ref="I232:K232"/>
    <mergeCell ref="L232:N232"/>
    <mergeCell ref="O232:Q232"/>
    <mergeCell ref="C228:E228"/>
    <mergeCell ref="F228:H228"/>
    <mergeCell ref="I228:K228"/>
    <mergeCell ref="L228:N228"/>
    <mergeCell ref="O228:Q228"/>
    <mergeCell ref="C229:E229"/>
    <mergeCell ref="F229:H229"/>
    <mergeCell ref="I229:K229"/>
    <mergeCell ref="L229:N229"/>
    <mergeCell ref="O229:Q229"/>
    <mergeCell ref="C231:E231"/>
    <mergeCell ref="F231:H231"/>
    <mergeCell ref="I231:K231"/>
    <mergeCell ref="L231:N231"/>
    <mergeCell ref="O231:Q231"/>
    <mergeCell ref="C220:E220"/>
    <mergeCell ref="F220:H220"/>
    <mergeCell ref="I220:K220"/>
    <mergeCell ref="L220:N220"/>
    <mergeCell ref="O220:Q220"/>
    <mergeCell ref="C221:E221"/>
    <mergeCell ref="F221:H221"/>
    <mergeCell ref="I221:K221"/>
    <mergeCell ref="L221:N221"/>
    <mergeCell ref="O221:Q221"/>
    <mergeCell ref="C226:E226"/>
    <mergeCell ref="F226:H226"/>
    <mergeCell ref="I226:K226"/>
    <mergeCell ref="L226:N226"/>
    <mergeCell ref="O226:Q226"/>
    <mergeCell ref="C227:E227"/>
    <mergeCell ref="F227:H227"/>
    <mergeCell ref="I227:K227"/>
    <mergeCell ref="L227:N227"/>
    <mergeCell ref="O227:Q227"/>
    <mergeCell ref="C224:E224"/>
    <mergeCell ref="F224:H224"/>
    <mergeCell ref="I224:K224"/>
    <mergeCell ref="L224:N224"/>
    <mergeCell ref="O224:Q224"/>
    <mergeCell ref="C225:E225"/>
    <mergeCell ref="F225:H225"/>
    <mergeCell ref="I225:K225"/>
    <mergeCell ref="L225:N225"/>
    <mergeCell ref="O225:Q225"/>
    <mergeCell ref="C214:E214"/>
    <mergeCell ref="F214:H214"/>
    <mergeCell ref="I214:K214"/>
    <mergeCell ref="L214:N214"/>
    <mergeCell ref="O214:Q214"/>
    <mergeCell ref="C215:E215"/>
    <mergeCell ref="F215:H215"/>
    <mergeCell ref="I215:K215"/>
    <mergeCell ref="L215:N215"/>
    <mergeCell ref="O215:Q215"/>
    <mergeCell ref="C213:E213"/>
    <mergeCell ref="F213:H213"/>
    <mergeCell ref="I213:K213"/>
    <mergeCell ref="L213:N213"/>
    <mergeCell ref="O213:Q213"/>
    <mergeCell ref="C212:Q212"/>
    <mergeCell ref="C219:E219"/>
    <mergeCell ref="F219:H219"/>
    <mergeCell ref="I219:K219"/>
    <mergeCell ref="L219:N219"/>
    <mergeCell ref="O219:Q219"/>
    <mergeCell ref="C216:E216"/>
    <mergeCell ref="F216:H216"/>
    <mergeCell ref="I216:K216"/>
    <mergeCell ref="L216:N216"/>
    <mergeCell ref="O216:Q216"/>
    <mergeCell ref="C217:E217"/>
    <mergeCell ref="F217:H217"/>
    <mergeCell ref="I217:K217"/>
    <mergeCell ref="L217:N217"/>
    <mergeCell ref="O217:Q217"/>
    <mergeCell ref="C218:Q218"/>
    <mergeCell ref="L210:N210"/>
    <mergeCell ref="O210:Q210"/>
    <mergeCell ref="C211:E211"/>
    <mergeCell ref="F211:H211"/>
    <mergeCell ref="I211:K211"/>
    <mergeCell ref="L211:N211"/>
    <mergeCell ref="O211:Q211"/>
    <mergeCell ref="C204:E204"/>
    <mergeCell ref="F204:H204"/>
    <mergeCell ref="I204:K204"/>
    <mergeCell ref="L204:N204"/>
    <mergeCell ref="O204:Q204"/>
    <mergeCell ref="C205:E205"/>
    <mergeCell ref="F205:H205"/>
    <mergeCell ref="I205:K205"/>
    <mergeCell ref="L205:N205"/>
    <mergeCell ref="O205:Q205"/>
    <mergeCell ref="C209:E209"/>
    <mergeCell ref="F209:H209"/>
    <mergeCell ref="I209:K209"/>
    <mergeCell ref="L209:N209"/>
    <mergeCell ref="O209:Q209"/>
    <mergeCell ref="C210:E210"/>
    <mergeCell ref="F210:H210"/>
    <mergeCell ref="I210:K210"/>
    <mergeCell ref="I200:K200"/>
    <mergeCell ref="L200:N200"/>
    <mergeCell ref="O200:Q200"/>
    <mergeCell ref="C201:E201"/>
    <mergeCell ref="F201:H201"/>
    <mergeCell ref="I201:K201"/>
    <mergeCell ref="L201:N201"/>
    <mergeCell ref="O201:Q201"/>
    <mergeCell ref="C198:E198"/>
    <mergeCell ref="F198:H198"/>
    <mergeCell ref="I198:K198"/>
    <mergeCell ref="L198:N198"/>
    <mergeCell ref="O198:Q198"/>
    <mergeCell ref="C199:E199"/>
    <mergeCell ref="F199:H199"/>
    <mergeCell ref="I199:K199"/>
    <mergeCell ref="L199:N199"/>
    <mergeCell ref="O199:Q199"/>
    <mergeCell ref="C194:E194"/>
    <mergeCell ref="F194:H194"/>
    <mergeCell ref="I194:K194"/>
    <mergeCell ref="L194:N194"/>
    <mergeCell ref="O194:Q194"/>
    <mergeCell ref="C195:E195"/>
    <mergeCell ref="F195:H195"/>
    <mergeCell ref="I195:K195"/>
    <mergeCell ref="L195:N195"/>
    <mergeCell ref="O195:Q195"/>
    <mergeCell ref="C191:E191"/>
    <mergeCell ref="F191:H191"/>
    <mergeCell ref="I191:K191"/>
    <mergeCell ref="L191:N191"/>
    <mergeCell ref="O191:Q191"/>
    <mergeCell ref="C193:E193"/>
    <mergeCell ref="F193:H193"/>
    <mergeCell ref="I193:K193"/>
    <mergeCell ref="L193:N193"/>
    <mergeCell ref="O193:Q193"/>
    <mergeCell ref="C192:E192"/>
    <mergeCell ref="F192:H192"/>
    <mergeCell ref="I192:K192"/>
    <mergeCell ref="L192:N192"/>
    <mergeCell ref="O192:Q192"/>
    <mergeCell ref="C189:E189"/>
    <mergeCell ref="F189:H189"/>
    <mergeCell ref="I189:K189"/>
    <mergeCell ref="L189:N189"/>
    <mergeCell ref="O189:Q189"/>
    <mergeCell ref="C190:E190"/>
    <mergeCell ref="F190:H190"/>
    <mergeCell ref="I190:K190"/>
    <mergeCell ref="L190:N190"/>
    <mergeCell ref="O190:Q190"/>
    <mergeCell ref="C187:E187"/>
    <mergeCell ref="F187:H187"/>
    <mergeCell ref="I187:K187"/>
    <mergeCell ref="L187:N187"/>
    <mergeCell ref="O187:Q187"/>
    <mergeCell ref="C188:E188"/>
    <mergeCell ref="F188:H188"/>
    <mergeCell ref="I188:K188"/>
    <mergeCell ref="L188:N188"/>
    <mergeCell ref="O188:Q188"/>
    <mergeCell ref="C182:E182"/>
    <mergeCell ref="F182:H182"/>
    <mergeCell ref="I182:K182"/>
    <mergeCell ref="L182:N182"/>
    <mergeCell ref="O182:Q182"/>
    <mergeCell ref="C185:E185"/>
    <mergeCell ref="F185:H185"/>
    <mergeCell ref="I185:K185"/>
    <mergeCell ref="L185:N185"/>
    <mergeCell ref="O185:Q185"/>
    <mergeCell ref="C186:E186"/>
    <mergeCell ref="F186:H186"/>
    <mergeCell ref="I186:K186"/>
    <mergeCell ref="L186:N186"/>
    <mergeCell ref="O186:Q186"/>
    <mergeCell ref="C183:E183"/>
    <mergeCell ref="F183:H183"/>
    <mergeCell ref="I183:K183"/>
    <mergeCell ref="L183:N183"/>
    <mergeCell ref="O183:Q183"/>
    <mergeCell ref="C184:E184"/>
    <mergeCell ref="F184:H184"/>
    <mergeCell ref="I184:K184"/>
    <mergeCell ref="L184:N184"/>
    <mergeCell ref="O184:Q184"/>
    <mergeCell ref="C177:E177"/>
    <mergeCell ref="F177:H177"/>
    <mergeCell ref="I177:K177"/>
    <mergeCell ref="L177:N177"/>
    <mergeCell ref="O177:Q177"/>
    <mergeCell ref="C178:E178"/>
    <mergeCell ref="F178:H178"/>
    <mergeCell ref="I178:K178"/>
    <mergeCell ref="L178:N178"/>
    <mergeCell ref="O178:Q178"/>
    <mergeCell ref="C176:E176"/>
    <mergeCell ref="F176:H176"/>
    <mergeCell ref="I176:K176"/>
    <mergeCell ref="L176:N176"/>
    <mergeCell ref="O176:Q176"/>
    <mergeCell ref="C175:Q175"/>
    <mergeCell ref="C181:E181"/>
    <mergeCell ref="F181:H181"/>
    <mergeCell ref="I181:K181"/>
    <mergeCell ref="L181:N181"/>
    <mergeCell ref="O181:Q181"/>
    <mergeCell ref="C173:E173"/>
    <mergeCell ref="F173:H173"/>
    <mergeCell ref="I173:K173"/>
    <mergeCell ref="L173:N173"/>
    <mergeCell ref="O173:Q173"/>
    <mergeCell ref="C174:E174"/>
    <mergeCell ref="F174:H174"/>
    <mergeCell ref="I174:K174"/>
    <mergeCell ref="L174:N174"/>
    <mergeCell ref="O174:Q174"/>
    <mergeCell ref="L171:N171"/>
    <mergeCell ref="O171:Q171"/>
    <mergeCell ref="C172:E172"/>
    <mergeCell ref="F172:H172"/>
    <mergeCell ref="I172:K172"/>
    <mergeCell ref="L172:N172"/>
    <mergeCell ref="O172:Q172"/>
    <mergeCell ref="C166:E166"/>
    <mergeCell ref="F166:H166"/>
    <mergeCell ref="I166:K166"/>
    <mergeCell ref="L166:N166"/>
    <mergeCell ref="O166:Q166"/>
    <mergeCell ref="C164:E164"/>
    <mergeCell ref="F164:H164"/>
    <mergeCell ref="I164:K164"/>
    <mergeCell ref="L164:N164"/>
    <mergeCell ref="O164:Q164"/>
    <mergeCell ref="C161:E161"/>
    <mergeCell ref="F161:H161"/>
    <mergeCell ref="I161:K161"/>
    <mergeCell ref="L161:N161"/>
    <mergeCell ref="O161:Q161"/>
    <mergeCell ref="C162:E162"/>
    <mergeCell ref="F162:H162"/>
    <mergeCell ref="I162:K162"/>
    <mergeCell ref="L162:N162"/>
    <mergeCell ref="O162:Q162"/>
    <mergeCell ref="C163:E163"/>
    <mergeCell ref="F163:H163"/>
    <mergeCell ref="I163:K163"/>
    <mergeCell ref="L163:N163"/>
    <mergeCell ref="O163:Q163"/>
    <mergeCell ref="C160:E160"/>
    <mergeCell ref="F160:H160"/>
    <mergeCell ref="I160:K160"/>
    <mergeCell ref="L160:N160"/>
    <mergeCell ref="O160:Q160"/>
    <mergeCell ref="C158:E158"/>
    <mergeCell ref="F158:H158"/>
    <mergeCell ref="I158:K158"/>
    <mergeCell ref="L158:N158"/>
    <mergeCell ref="O158:Q158"/>
    <mergeCell ref="C155:E155"/>
    <mergeCell ref="F155:H155"/>
    <mergeCell ref="I155:K155"/>
    <mergeCell ref="L155:N155"/>
    <mergeCell ref="O155:Q155"/>
    <mergeCell ref="C156:E156"/>
    <mergeCell ref="F156:H156"/>
    <mergeCell ref="I156:K156"/>
    <mergeCell ref="L156:N156"/>
    <mergeCell ref="O156:Q156"/>
    <mergeCell ref="C154:E154"/>
    <mergeCell ref="F154:H154"/>
    <mergeCell ref="I154:K154"/>
    <mergeCell ref="L154:N154"/>
    <mergeCell ref="O154:Q154"/>
    <mergeCell ref="C150:E150"/>
    <mergeCell ref="F150:H150"/>
    <mergeCell ref="I150:K150"/>
    <mergeCell ref="L150:N150"/>
    <mergeCell ref="O150:Q150"/>
    <mergeCell ref="C151:E151"/>
    <mergeCell ref="F151:H151"/>
    <mergeCell ref="I151:K151"/>
    <mergeCell ref="L151:N151"/>
    <mergeCell ref="O151:Q151"/>
    <mergeCell ref="C159:E159"/>
    <mergeCell ref="F159:H159"/>
    <mergeCell ref="I159:K159"/>
    <mergeCell ref="L159:N159"/>
    <mergeCell ref="O159:Q159"/>
    <mergeCell ref="C149:E149"/>
    <mergeCell ref="F149:H149"/>
    <mergeCell ref="I149:K149"/>
    <mergeCell ref="L149:N149"/>
    <mergeCell ref="O149:Q149"/>
    <mergeCell ref="C146:E146"/>
    <mergeCell ref="F146:H146"/>
    <mergeCell ref="I146:K146"/>
    <mergeCell ref="L146:N146"/>
    <mergeCell ref="O146:Q146"/>
    <mergeCell ref="C147:E147"/>
    <mergeCell ref="F147:H147"/>
    <mergeCell ref="I147:K147"/>
    <mergeCell ref="L147:N147"/>
    <mergeCell ref="O147:Q147"/>
    <mergeCell ref="C152:E152"/>
    <mergeCell ref="F152:H152"/>
    <mergeCell ref="I152:K152"/>
    <mergeCell ref="L152:N152"/>
    <mergeCell ref="O152:Q152"/>
    <mergeCell ref="C145:E145"/>
    <mergeCell ref="F145:H145"/>
    <mergeCell ref="I145:K145"/>
    <mergeCell ref="L145:N145"/>
    <mergeCell ref="O145:Q145"/>
    <mergeCell ref="C142:E142"/>
    <mergeCell ref="F142:H142"/>
    <mergeCell ref="I142:K142"/>
    <mergeCell ref="L142:N142"/>
    <mergeCell ref="O142:Q142"/>
    <mergeCell ref="C143:E143"/>
    <mergeCell ref="F143:H143"/>
    <mergeCell ref="I143:K143"/>
    <mergeCell ref="L143:N143"/>
    <mergeCell ref="O143:Q143"/>
    <mergeCell ref="C148:E148"/>
    <mergeCell ref="F148:H148"/>
    <mergeCell ref="I148:K148"/>
    <mergeCell ref="L148:N148"/>
    <mergeCell ref="O148:Q148"/>
    <mergeCell ref="F141:H141"/>
    <mergeCell ref="I141:K141"/>
    <mergeCell ref="L141:N141"/>
    <mergeCell ref="O141:Q141"/>
    <mergeCell ref="C138:E138"/>
    <mergeCell ref="F138:H138"/>
    <mergeCell ref="I138:K138"/>
    <mergeCell ref="L138:N138"/>
    <mergeCell ref="O138:Q138"/>
    <mergeCell ref="C139:E139"/>
    <mergeCell ref="F139:H139"/>
    <mergeCell ref="I139:K139"/>
    <mergeCell ref="L139:N139"/>
    <mergeCell ref="O139:Q139"/>
    <mergeCell ref="C144:E144"/>
    <mergeCell ref="F144:H144"/>
    <mergeCell ref="I144:K144"/>
    <mergeCell ref="L144:N144"/>
    <mergeCell ref="O144:Q144"/>
    <mergeCell ref="O121:Q121"/>
    <mergeCell ref="C124:E124"/>
    <mergeCell ref="F124:H124"/>
    <mergeCell ref="I124:K124"/>
    <mergeCell ref="L124:N124"/>
    <mergeCell ref="O124:Q124"/>
    <mergeCell ref="C133:E133"/>
    <mergeCell ref="F133:H133"/>
    <mergeCell ref="I133:K133"/>
    <mergeCell ref="L133:N133"/>
    <mergeCell ref="O133:Q133"/>
    <mergeCell ref="C127:E127"/>
    <mergeCell ref="F127:H127"/>
    <mergeCell ref="I127:K127"/>
    <mergeCell ref="L127:N127"/>
    <mergeCell ref="O127:Q127"/>
    <mergeCell ref="C126:Q126"/>
    <mergeCell ref="C128:E128"/>
    <mergeCell ref="F128:H128"/>
    <mergeCell ref="I128:K128"/>
    <mergeCell ref="L128:N128"/>
    <mergeCell ref="O128:Q128"/>
    <mergeCell ref="C129:E129"/>
    <mergeCell ref="F129:H129"/>
    <mergeCell ref="I129:K129"/>
    <mergeCell ref="L129:N129"/>
    <mergeCell ref="O129:Q129"/>
    <mergeCell ref="C130:E130"/>
    <mergeCell ref="F130:H130"/>
    <mergeCell ref="I130:K130"/>
    <mergeCell ref="L130:N130"/>
    <mergeCell ref="O130:Q130"/>
    <mergeCell ref="I113:K113"/>
    <mergeCell ref="L113:N113"/>
    <mergeCell ref="O113:Q113"/>
    <mergeCell ref="C115:E115"/>
    <mergeCell ref="F115:H115"/>
    <mergeCell ref="I115:K115"/>
    <mergeCell ref="L115:N115"/>
    <mergeCell ref="O115:Q115"/>
    <mergeCell ref="C118:E118"/>
    <mergeCell ref="F118:H118"/>
    <mergeCell ref="I118:K118"/>
    <mergeCell ref="L118:N118"/>
    <mergeCell ref="O118:Q118"/>
    <mergeCell ref="C125:E125"/>
    <mergeCell ref="F125:H125"/>
    <mergeCell ref="I125:K125"/>
    <mergeCell ref="L125:N125"/>
    <mergeCell ref="O125:Q125"/>
    <mergeCell ref="C123:E123"/>
    <mergeCell ref="F123:H123"/>
    <mergeCell ref="I123:K123"/>
    <mergeCell ref="L123:N123"/>
    <mergeCell ref="O123:Q123"/>
    <mergeCell ref="C120:E120"/>
    <mergeCell ref="F120:H120"/>
    <mergeCell ref="I120:K120"/>
    <mergeCell ref="L120:N120"/>
    <mergeCell ref="O120:Q120"/>
    <mergeCell ref="C121:E121"/>
    <mergeCell ref="F121:H121"/>
    <mergeCell ref="I121:K121"/>
    <mergeCell ref="L121:N121"/>
    <mergeCell ref="C112:E112"/>
    <mergeCell ref="F112:H112"/>
    <mergeCell ref="I112:K112"/>
    <mergeCell ref="L112:N112"/>
    <mergeCell ref="O112:Q112"/>
    <mergeCell ref="C109:E109"/>
    <mergeCell ref="F109:H109"/>
    <mergeCell ref="I109:K109"/>
    <mergeCell ref="L109:N109"/>
    <mergeCell ref="O109:Q109"/>
    <mergeCell ref="C110:E110"/>
    <mergeCell ref="F110:H110"/>
    <mergeCell ref="I110:K110"/>
    <mergeCell ref="L110:N110"/>
    <mergeCell ref="O110:Q110"/>
    <mergeCell ref="C119:E119"/>
    <mergeCell ref="F119:H119"/>
    <mergeCell ref="I119:K119"/>
    <mergeCell ref="L119:N119"/>
    <mergeCell ref="O119:Q119"/>
    <mergeCell ref="C116:E116"/>
    <mergeCell ref="F116:H116"/>
    <mergeCell ref="I116:K116"/>
    <mergeCell ref="L116:N116"/>
    <mergeCell ref="O116:Q116"/>
    <mergeCell ref="C117:E117"/>
    <mergeCell ref="F117:H117"/>
    <mergeCell ref="I117:K117"/>
    <mergeCell ref="L117:N117"/>
    <mergeCell ref="O117:Q117"/>
    <mergeCell ref="C113:E113"/>
    <mergeCell ref="F113:H113"/>
    <mergeCell ref="C108:E108"/>
    <mergeCell ref="F108:H108"/>
    <mergeCell ref="I108:K108"/>
    <mergeCell ref="L108:N108"/>
    <mergeCell ref="O108:Q108"/>
    <mergeCell ref="C105:E105"/>
    <mergeCell ref="F105:H105"/>
    <mergeCell ref="I105:K105"/>
    <mergeCell ref="L105:N105"/>
    <mergeCell ref="O105:Q105"/>
    <mergeCell ref="C106:E106"/>
    <mergeCell ref="F106:H106"/>
    <mergeCell ref="I106:K106"/>
    <mergeCell ref="L106:N106"/>
    <mergeCell ref="O106:Q106"/>
    <mergeCell ref="C111:E111"/>
    <mergeCell ref="F111:H111"/>
    <mergeCell ref="I111:K111"/>
    <mergeCell ref="L111:N111"/>
    <mergeCell ref="O111:Q111"/>
    <mergeCell ref="F104:H104"/>
    <mergeCell ref="I104:K104"/>
    <mergeCell ref="L104:N104"/>
    <mergeCell ref="O104:Q104"/>
    <mergeCell ref="C101:E101"/>
    <mergeCell ref="F101:H101"/>
    <mergeCell ref="I101:K101"/>
    <mergeCell ref="L101:N101"/>
    <mergeCell ref="O101:Q101"/>
    <mergeCell ref="C102:E102"/>
    <mergeCell ref="F102:H102"/>
    <mergeCell ref="I102:K102"/>
    <mergeCell ref="L102:N102"/>
    <mergeCell ref="O102:Q102"/>
    <mergeCell ref="C107:E107"/>
    <mergeCell ref="F107:H107"/>
    <mergeCell ref="I107:K107"/>
    <mergeCell ref="L107:N107"/>
    <mergeCell ref="O107:Q107"/>
    <mergeCell ref="C83:Q83"/>
    <mergeCell ref="C85:E85"/>
    <mergeCell ref="F85:H85"/>
    <mergeCell ref="I85:K85"/>
    <mergeCell ref="L85:N85"/>
    <mergeCell ref="O85:Q85"/>
    <mergeCell ref="C95:E95"/>
    <mergeCell ref="F95:H95"/>
    <mergeCell ref="I95:K95"/>
    <mergeCell ref="L95:N95"/>
    <mergeCell ref="O95:Q95"/>
    <mergeCell ref="C96:E96"/>
    <mergeCell ref="F96:H96"/>
    <mergeCell ref="I96:K96"/>
    <mergeCell ref="L96:N96"/>
    <mergeCell ref="O96:Q96"/>
    <mergeCell ref="C99:E99"/>
    <mergeCell ref="F99:H99"/>
    <mergeCell ref="I99:K99"/>
    <mergeCell ref="L99:N99"/>
    <mergeCell ref="O99:Q99"/>
    <mergeCell ref="C97:E97"/>
    <mergeCell ref="F97:H97"/>
    <mergeCell ref="I97:K97"/>
    <mergeCell ref="L97:N97"/>
    <mergeCell ref="O97:Q97"/>
    <mergeCell ref="C98:E98"/>
    <mergeCell ref="F98:H98"/>
    <mergeCell ref="I98:K98"/>
    <mergeCell ref="L98:N98"/>
    <mergeCell ref="O98:Q98"/>
    <mergeCell ref="C87:E87"/>
    <mergeCell ref="F87:H87"/>
    <mergeCell ref="I87:K87"/>
    <mergeCell ref="L87:N87"/>
    <mergeCell ref="O87:Q87"/>
    <mergeCell ref="C88:E88"/>
    <mergeCell ref="F88:H88"/>
    <mergeCell ref="I88:K88"/>
    <mergeCell ref="L88:N88"/>
    <mergeCell ref="O88:Q88"/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2:E82"/>
    <mergeCell ref="F82:H82"/>
    <mergeCell ref="I82:K82"/>
    <mergeCell ref="L82:N82"/>
    <mergeCell ref="O82:Q82"/>
    <mergeCell ref="C80:E80"/>
    <mergeCell ref="F80:H80"/>
    <mergeCell ref="I80:K80"/>
    <mergeCell ref="L80:N80"/>
    <mergeCell ref="O80:Q80"/>
    <mergeCell ref="C77:E77"/>
    <mergeCell ref="F77:H77"/>
    <mergeCell ref="I77:K77"/>
    <mergeCell ref="L77:N77"/>
    <mergeCell ref="O77:Q77"/>
    <mergeCell ref="C78:E78"/>
    <mergeCell ref="F78:H78"/>
    <mergeCell ref="I78:K78"/>
    <mergeCell ref="L78:N78"/>
    <mergeCell ref="O78:Q78"/>
    <mergeCell ref="C76:E76"/>
    <mergeCell ref="F76:H76"/>
    <mergeCell ref="I76:K76"/>
    <mergeCell ref="L76:N76"/>
    <mergeCell ref="O76:Q76"/>
    <mergeCell ref="C72:E72"/>
    <mergeCell ref="F72:H72"/>
    <mergeCell ref="I72:K72"/>
    <mergeCell ref="L72:N72"/>
    <mergeCell ref="O72:Q72"/>
    <mergeCell ref="C73:E73"/>
    <mergeCell ref="F73:H73"/>
    <mergeCell ref="I73:K73"/>
    <mergeCell ref="L73:N73"/>
    <mergeCell ref="O73:Q73"/>
    <mergeCell ref="C81:E81"/>
    <mergeCell ref="F81:H81"/>
    <mergeCell ref="I81:K81"/>
    <mergeCell ref="L81:N81"/>
    <mergeCell ref="O81:Q81"/>
    <mergeCell ref="C71:E71"/>
    <mergeCell ref="F71:H71"/>
    <mergeCell ref="I71:K71"/>
    <mergeCell ref="L71:N71"/>
    <mergeCell ref="O71:Q71"/>
    <mergeCell ref="C68:E68"/>
    <mergeCell ref="F68:H68"/>
    <mergeCell ref="I68:K68"/>
    <mergeCell ref="L68:N68"/>
    <mergeCell ref="O68:Q68"/>
    <mergeCell ref="C69:E69"/>
    <mergeCell ref="F69:H69"/>
    <mergeCell ref="I69:K69"/>
    <mergeCell ref="L69:N69"/>
    <mergeCell ref="O69:Q69"/>
    <mergeCell ref="C74:E74"/>
    <mergeCell ref="F74:H74"/>
    <mergeCell ref="I74:K74"/>
    <mergeCell ref="L74:N74"/>
    <mergeCell ref="O74:Q74"/>
    <mergeCell ref="C67:E67"/>
    <mergeCell ref="F67:H67"/>
    <mergeCell ref="I67:K67"/>
    <mergeCell ref="L67:N67"/>
    <mergeCell ref="O67:Q67"/>
    <mergeCell ref="C64:E64"/>
    <mergeCell ref="F64:H64"/>
    <mergeCell ref="I64:K64"/>
    <mergeCell ref="L64:N64"/>
    <mergeCell ref="O64:Q64"/>
    <mergeCell ref="C65:E65"/>
    <mergeCell ref="F65:H65"/>
    <mergeCell ref="I65:K65"/>
    <mergeCell ref="L65:N65"/>
    <mergeCell ref="O65:Q65"/>
    <mergeCell ref="C70:E70"/>
    <mergeCell ref="F70:H70"/>
    <mergeCell ref="I70:K70"/>
    <mergeCell ref="L70:N70"/>
    <mergeCell ref="O70:Q70"/>
    <mergeCell ref="C63:E63"/>
    <mergeCell ref="F63:H63"/>
    <mergeCell ref="I63:K63"/>
    <mergeCell ref="L63:N63"/>
    <mergeCell ref="O63:Q63"/>
    <mergeCell ref="C60:E60"/>
    <mergeCell ref="F60:H60"/>
    <mergeCell ref="I60:K60"/>
    <mergeCell ref="L60:N60"/>
    <mergeCell ref="O60:Q60"/>
    <mergeCell ref="C61:E61"/>
    <mergeCell ref="F61:H61"/>
    <mergeCell ref="I61:K61"/>
    <mergeCell ref="L61:N61"/>
    <mergeCell ref="O61:Q61"/>
    <mergeCell ref="C66:E66"/>
    <mergeCell ref="F66:H66"/>
    <mergeCell ref="I66:K66"/>
    <mergeCell ref="L66:N66"/>
    <mergeCell ref="O66:Q66"/>
    <mergeCell ref="I59:K59"/>
    <mergeCell ref="L59:N59"/>
    <mergeCell ref="O59:Q59"/>
    <mergeCell ref="C56:E56"/>
    <mergeCell ref="F56:H56"/>
    <mergeCell ref="I56:K56"/>
    <mergeCell ref="L56:N56"/>
    <mergeCell ref="O56:Q56"/>
    <mergeCell ref="C57:E57"/>
    <mergeCell ref="F57:H57"/>
    <mergeCell ref="I57:K57"/>
    <mergeCell ref="L57:N57"/>
    <mergeCell ref="O57:Q57"/>
    <mergeCell ref="C62:E62"/>
    <mergeCell ref="F62:H62"/>
    <mergeCell ref="I62:K62"/>
    <mergeCell ref="L62:N62"/>
    <mergeCell ref="O62:Q62"/>
    <mergeCell ref="O9:Q9"/>
    <mergeCell ref="C40:Q40"/>
    <mergeCell ref="C37:E37"/>
    <mergeCell ref="F37:H37"/>
    <mergeCell ref="I37:K37"/>
    <mergeCell ref="O26:Q26"/>
    <mergeCell ref="O41:Q41"/>
    <mergeCell ref="O43:Q43"/>
    <mergeCell ref="O44:Q44"/>
    <mergeCell ref="L37:N37"/>
    <mergeCell ref="O37:Q37"/>
    <mergeCell ref="L38:N38"/>
    <mergeCell ref="O38:Q38"/>
    <mergeCell ref="L39:N39"/>
    <mergeCell ref="O39:Q39"/>
    <mergeCell ref="O20:Q20"/>
    <mergeCell ref="O21:Q21"/>
    <mergeCell ref="O22:Q22"/>
    <mergeCell ref="O23:Q23"/>
    <mergeCell ref="O24:Q24"/>
    <mergeCell ref="O25:Q25"/>
    <mergeCell ref="O17:Q17"/>
    <mergeCell ref="O18:Q18"/>
    <mergeCell ref="O19:Q19"/>
    <mergeCell ref="F39:H39"/>
    <mergeCell ref="I39:K39"/>
    <mergeCell ref="F25:H25"/>
    <mergeCell ref="L25:N25"/>
    <mergeCell ref="F26:H26"/>
    <mergeCell ref="I26:K26"/>
    <mergeCell ref="L26:N26"/>
    <mergeCell ref="I10:K10"/>
    <mergeCell ref="I48:K48"/>
    <mergeCell ref="L48:N48"/>
    <mergeCell ref="C46:Q46"/>
    <mergeCell ref="C47:E47"/>
    <mergeCell ref="F47:H47"/>
    <mergeCell ref="I47:K47"/>
    <mergeCell ref="F43:H43"/>
    <mergeCell ref="I43:K43"/>
    <mergeCell ref="L43:N43"/>
    <mergeCell ref="F44:H44"/>
    <mergeCell ref="I44:K44"/>
    <mergeCell ref="L44:N44"/>
    <mergeCell ref="O45:Q45"/>
    <mergeCell ref="O48:Q48"/>
    <mergeCell ref="O49:Q49"/>
    <mergeCell ref="L41:N41"/>
    <mergeCell ref="C38:E38"/>
    <mergeCell ref="F38:H38"/>
    <mergeCell ref="I38:K38"/>
    <mergeCell ref="C39:E39"/>
    <mergeCell ref="O42:Q42"/>
    <mergeCell ref="L47:N47"/>
    <mergeCell ref="O47:Q47"/>
    <mergeCell ref="F45:H45"/>
    <mergeCell ref="I45:K45"/>
    <mergeCell ref="L45:N45"/>
    <mergeCell ref="C43:E43"/>
    <mergeCell ref="C44:E44"/>
    <mergeCell ref="C45:E45"/>
    <mergeCell ref="C48:E48"/>
    <mergeCell ref="C49:E49"/>
    <mergeCell ref="F49:H49"/>
    <mergeCell ref="F10:H10"/>
    <mergeCell ref="L10:N10"/>
    <mergeCell ref="F11:H11"/>
    <mergeCell ref="L11:N11"/>
    <mergeCell ref="F12:H12"/>
    <mergeCell ref="L12:N12"/>
    <mergeCell ref="F16:H16"/>
    <mergeCell ref="L16:N16"/>
    <mergeCell ref="F17:H17"/>
    <mergeCell ref="L17:N17"/>
    <mergeCell ref="F18:H18"/>
    <mergeCell ref="L18:N18"/>
    <mergeCell ref="I16:K16"/>
    <mergeCell ref="I17:K17"/>
    <mergeCell ref="I18:K18"/>
    <mergeCell ref="F15:H15"/>
    <mergeCell ref="O10:Q10"/>
    <mergeCell ref="O11:Q11"/>
    <mergeCell ref="O12:Q12"/>
    <mergeCell ref="O13:Q13"/>
    <mergeCell ref="O14:Q14"/>
    <mergeCell ref="C15:E15"/>
    <mergeCell ref="C16:E16"/>
    <mergeCell ref="C17:E17"/>
    <mergeCell ref="C18:E18"/>
    <mergeCell ref="L27:N27"/>
    <mergeCell ref="C42:E42"/>
    <mergeCell ref="F42:H42"/>
    <mergeCell ref="I42:K42"/>
    <mergeCell ref="L42:N42"/>
    <mergeCell ref="I25:K25"/>
    <mergeCell ref="C25:E25"/>
    <mergeCell ref="C26:E26"/>
    <mergeCell ref="C41:E41"/>
    <mergeCell ref="C32:E32"/>
    <mergeCell ref="F32:H32"/>
    <mergeCell ref="I32:K32"/>
    <mergeCell ref="L32:N32"/>
    <mergeCell ref="I49:K49"/>
    <mergeCell ref="L49:N49"/>
    <mergeCell ref="F48:H48"/>
    <mergeCell ref="I20:K20"/>
    <mergeCell ref="I21:K21"/>
    <mergeCell ref="F41:H41"/>
    <mergeCell ref="I41:K41"/>
    <mergeCell ref="C9:E9"/>
    <mergeCell ref="F9:H9"/>
    <mergeCell ref="I9:K9"/>
    <mergeCell ref="C27:E27"/>
    <mergeCell ref="F27:H27"/>
    <mergeCell ref="I27:K27"/>
    <mergeCell ref="L15:N15"/>
    <mergeCell ref="I15:K15"/>
    <mergeCell ref="F22:H22"/>
    <mergeCell ref="L22:N22"/>
    <mergeCell ref="F23:H23"/>
    <mergeCell ref="L23:N23"/>
    <mergeCell ref="F24:H24"/>
    <mergeCell ref="L24:N24"/>
    <mergeCell ref="I22:K22"/>
    <mergeCell ref="I23:K23"/>
    <mergeCell ref="I24:K24"/>
    <mergeCell ref="F19:H19"/>
    <mergeCell ref="L9:N9"/>
    <mergeCell ref="C19:E19"/>
    <mergeCell ref="C20:E20"/>
    <mergeCell ref="C21:E21"/>
    <mergeCell ref="C22:E22"/>
    <mergeCell ref="C23:E23"/>
    <mergeCell ref="C24:E24"/>
    <mergeCell ref="O27:Q27"/>
    <mergeCell ref="C30:E30"/>
    <mergeCell ref="F30:H30"/>
    <mergeCell ref="I30:K30"/>
    <mergeCell ref="L30:N30"/>
    <mergeCell ref="O30:Q30"/>
    <mergeCell ref="C31:E31"/>
    <mergeCell ref="F31:H31"/>
    <mergeCell ref="I31:K31"/>
    <mergeCell ref="L31:N31"/>
    <mergeCell ref="O31:Q31"/>
    <mergeCell ref="C10:E10"/>
    <mergeCell ref="C11:E11"/>
    <mergeCell ref="C12:E12"/>
    <mergeCell ref="C13:E13"/>
    <mergeCell ref="C14:E14"/>
    <mergeCell ref="I12:K12"/>
    <mergeCell ref="I11:K11"/>
    <mergeCell ref="L13:N13"/>
    <mergeCell ref="L14:N14"/>
    <mergeCell ref="L19:N19"/>
    <mergeCell ref="L20:N20"/>
    <mergeCell ref="L21:N21"/>
    <mergeCell ref="O15:Q15"/>
    <mergeCell ref="O16:Q16"/>
    <mergeCell ref="I14:K14"/>
    <mergeCell ref="I13:K13"/>
    <mergeCell ref="F13:H13"/>
    <mergeCell ref="F14:H14"/>
    <mergeCell ref="F20:H20"/>
    <mergeCell ref="F21:H21"/>
    <mergeCell ref="I19:K19"/>
    <mergeCell ref="O32:Q32"/>
    <mergeCell ref="C28:E28"/>
    <mergeCell ref="F28:H28"/>
    <mergeCell ref="I28:K28"/>
    <mergeCell ref="L28:N28"/>
    <mergeCell ref="O28:Q28"/>
    <mergeCell ref="C29:E29"/>
    <mergeCell ref="F29:H29"/>
    <mergeCell ref="I29:K29"/>
    <mergeCell ref="L29:N29"/>
    <mergeCell ref="O29:Q29"/>
    <mergeCell ref="C35:E35"/>
    <mergeCell ref="F35:H35"/>
    <mergeCell ref="I35:K35"/>
    <mergeCell ref="L35:N35"/>
    <mergeCell ref="O35:Q35"/>
    <mergeCell ref="C33:E33"/>
    <mergeCell ref="F33:H33"/>
    <mergeCell ref="I33:K33"/>
    <mergeCell ref="L33:N33"/>
    <mergeCell ref="O33:Q33"/>
    <mergeCell ref="C34:E34"/>
    <mergeCell ref="F34:H34"/>
    <mergeCell ref="I34:K34"/>
    <mergeCell ref="L34:N34"/>
    <mergeCell ref="O34:Q34"/>
    <mergeCell ref="C52:E52"/>
    <mergeCell ref="F52:H52"/>
    <mergeCell ref="I52:K52"/>
    <mergeCell ref="L52:N52"/>
    <mergeCell ref="O52:Q52"/>
    <mergeCell ref="C53:E53"/>
    <mergeCell ref="F53:H53"/>
    <mergeCell ref="I53:K53"/>
    <mergeCell ref="L53:N53"/>
    <mergeCell ref="O53:Q53"/>
    <mergeCell ref="C54:E54"/>
    <mergeCell ref="F54:H54"/>
    <mergeCell ref="I54:K54"/>
    <mergeCell ref="L54:N54"/>
    <mergeCell ref="C75:E75"/>
    <mergeCell ref="F75:H75"/>
    <mergeCell ref="I75:K75"/>
    <mergeCell ref="L75:N75"/>
    <mergeCell ref="O75:Q75"/>
    <mergeCell ref="O54:Q54"/>
    <mergeCell ref="C55:E55"/>
    <mergeCell ref="F55:H55"/>
    <mergeCell ref="I55:K55"/>
    <mergeCell ref="L55:N55"/>
    <mergeCell ref="O55:Q55"/>
    <mergeCell ref="C58:E58"/>
    <mergeCell ref="F58:H58"/>
    <mergeCell ref="I58:K58"/>
    <mergeCell ref="L58:N58"/>
    <mergeCell ref="O58:Q58"/>
    <mergeCell ref="C59:E59"/>
    <mergeCell ref="F59:H59"/>
    <mergeCell ref="C89:Q89"/>
    <mergeCell ref="C90:E90"/>
    <mergeCell ref="F90:H90"/>
    <mergeCell ref="I90:K90"/>
    <mergeCell ref="L90:N90"/>
    <mergeCell ref="O90:Q90"/>
    <mergeCell ref="C91:E91"/>
    <mergeCell ref="F91:H91"/>
    <mergeCell ref="I91:K91"/>
    <mergeCell ref="L91:N91"/>
    <mergeCell ref="O91:Q91"/>
    <mergeCell ref="C92:E92"/>
    <mergeCell ref="F92:H92"/>
    <mergeCell ref="I92:K92"/>
    <mergeCell ref="L92:N92"/>
    <mergeCell ref="O92:Q92"/>
    <mergeCell ref="C114:E114"/>
    <mergeCell ref="F114:H114"/>
    <mergeCell ref="I114:K114"/>
    <mergeCell ref="L114:N114"/>
    <mergeCell ref="O114:Q114"/>
    <mergeCell ref="C100:E100"/>
    <mergeCell ref="F100:H100"/>
    <mergeCell ref="I100:K100"/>
    <mergeCell ref="L100:N100"/>
    <mergeCell ref="O100:Q100"/>
    <mergeCell ref="C103:E103"/>
    <mergeCell ref="F103:H103"/>
    <mergeCell ref="I103:K103"/>
    <mergeCell ref="L103:N103"/>
    <mergeCell ref="O103:Q103"/>
    <mergeCell ref="C104:E104"/>
    <mergeCell ref="C131:E131"/>
    <mergeCell ref="F131:H131"/>
    <mergeCell ref="I131:K131"/>
    <mergeCell ref="L131:N131"/>
    <mergeCell ref="O131:Q131"/>
    <mergeCell ref="C132:Q132"/>
    <mergeCell ref="C153:E153"/>
    <mergeCell ref="F153:H153"/>
    <mergeCell ref="I153:K153"/>
    <mergeCell ref="L153:N153"/>
    <mergeCell ref="O153:Q153"/>
    <mergeCell ref="C157:E157"/>
    <mergeCell ref="F157:H157"/>
    <mergeCell ref="I157:K157"/>
    <mergeCell ref="L157:N157"/>
    <mergeCell ref="O157:Q157"/>
    <mergeCell ref="C134:E134"/>
    <mergeCell ref="F134:H134"/>
    <mergeCell ref="I134:K134"/>
    <mergeCell ref="L134:N134"/>
    <mergeCell ref="O134:Q134"/>
    <mergeCell ref="C135:E135"/>
    <mergeCell ref="F135:H135"/>
    <mergeCell ref="I135:K135"/>
    <mergeCell ref="L135:N135"/>
    <mergeCell ref="O135:Q135"/>
    <mergeCell ref="C140:E140"/>
    <mergeCell ref="F140:H140"/>
    <mergeCell ref="I140:K140"/>
    <mergeCell ref="L140:N140"/>
    <mergeCell ref="O140:Q140"/>
    <mergeCell ref="C141:E141"/>
    <mergeCell ref="C167:E167"/>
    <mergeCell ref="F167:H167"/>
    <mergeCell ref="I167:K167"/>
    <mergeCell ref="L167:N167"/>
    <mergeCell ref="O167:Q167"/>
    <mergeCell ref="C168:E168"/>
    <mergeCell ref="F168:H168"/>
    <mergeCell ref="I168:K168"/>
    <mergeCell ref="L168:N168"/>
    <mergeCell ref="O168:Q168"/>
    <mergeCell ref="C169:Q169"/>
    <mergeCell ref="C170:E170"/>
    <mergeCell ref="F170:H170"/>
    <mergeCell ref="I170:K170"/>
    <mergeCell ref="L170:N170"/>
    <mergeCell ref="O170:Q170"/>
    <mergeCell ref="C171:E171"/>
    <mergeCell ref="F171:H171"/>
    <mergeCell ref="I171:K171"/>
    <mergeCell ref="F196:H196"/>
    <mergeCell ref="I196:K196"/>
    <mergeCell ref="L196:N196"/>
    <mergeCell ref="O196:Q196"/>
    <mergeCell ref="C202:E202"/>
    <mergeCell ref="F202:H202"/>
    <mergeCell ref="I202:K202"/>
    <mergeCell ref="L202:N202"/>
    <mergeCell ref="O202:Q202"/>
    <mergeCell ref="C206:E206"/>
    <mergeCell ref="F206:H206"/>
    <mergeCell ref="I206:K206"/>
    <mergeCell ref="L206:N206"/>
    <mergeCell ref="O206:Q206"/>
    <mergeCell ref="C207:E207"/>
    <mergeCell ref="F207:H207"/>
    <mergeCell ref="I207:K207"/>
    <mergeCell ref="L207:N207"/>
    <mergeCell ref="O207:Q207"/>
    <mergeCell ref="C197:E197"/>
    <mergeCell ref="F197:H197"/>
    <mergeCell ref="I197:K197"/>
    <mergeCell ref="L197:N197"/>
    <mergeCell ref="O197:Q197"/>
    <mergeCell ref="C196:E196"/>
    <mergeCell ref="C203:E203"/>
    <mergeCell ref="F203:H203"/>
    <mergeCell ref="I203:K203"/>
    <mergeCell ref="L203:N203"/>
    <mergeCell ref="O203:Q203"/>
    <mergeCell ref="C200:E200"/>
    <mergeCell ref="F200:H200"/>
    <mergeCell ref="C245:E245"/>
    <mergeCell ref="F245:H245"/>
    <mergeCell ref="I245:K245"/>
    <mergeCell ref="L245:N245"/>
    <mergeCell ref="O245:Q245"/>
    <mergeCell ref="C246:E246"/>
    <mergeCell ref="F246:H246"/>
    <mergeCell ref="I246:K246"/>
    <mergeCell ref="L246:N246"/>
    <mergeCell ref="O246:Q246"/>
    <mergeCell ref="C247:E247"/>
    <mergeCell ref="F247:H247"/>
    <mergeCell ref="I247:K247"/>
    <mergeCell ref="L247:N247"/>
    <mergeCell ref="O247:Q247"/>
    <mergeCell ref="C248:E248"/>
    <mergeCell ref="F248:H248"/>
    <mergeCell ref="I248:K248"/>
    <mergeCell ref="L248:N248"/>
    <mergeCell ref="O248:Q248"/>
    <mergeCell ref="O274:Q274"/>
    <mergeCell ref="C280:E280"/>
    <mergeCell ref="F280:H280"/>
    <mergeCell ref="I280:K280"/>
    <mergeCell ref="L280:N280"/>
    <mergeCell ref="O280:Q280"/>
    <mergeCell ref="C284:E284"/>
    <mergeCell ref="F284:H284"/>
    <mergeCell ref="I284:K284"/>
    <mergeCell ref="L284:N284"/>
    <mergeCell ref="O284:Q284"/>
    <mergeCell ref="C285:E285"/>
    <mergeCell ref="F285:H285"/>
    <mergeCell ref="I285:K285"/>
    <mergeCell ref="L285:N285"/>
    <mergeCell ref="O285:Q285"/>
    <mergeCell ref="C323:E323"/>
    <mergeCell ref="F323:H323"/>
    <mergeCell ref="I323:K323"/>
    <mergeCell ref="L323:N323"/>
    <mergeCell ref="O323:Q323"/>
    <mergeCell ref="L288:N288"/>
    <mergeCell ref="O288:Q288"/>
    <mergeCell ref="C289:E289"/>
    <mergeCell ref="F289:H289"/>
    <mergeCell ref="I289:K289"/>
    <mergeCell ref="L289:N289"/>
    <mergeCell ref="O289:Q289"/>
    <mergeCell ref="C282:E282"/>
    <mergeCell ref="F282:H282"/>
    <mergeCell ref="I282:K282"/>
    <mergeCell ref="L282:N282"/>
    <mergeCell ref="C324:E324"/>
    <mergeCell ref="F324:H324"/>
    <mergeCell ref="I324:K324"/>
    <mergeCell ref="L324:N324"/>
    <mergeCell ref="O324:Q324"/>
    <mergeCell ref="C325:E325"/>
    <mergeCell ref="F325:H325"/>
    <mergeCell ref="I325:K325"/>
    <mergeCell ref="L325:N325"/>
    <mergeCell ref="O325:Q325"/>
    <mergeCell ref="C326:E326"/>
    <mergeCell ref="F326:H326"/>
    <mergeCell ref="I326:K326"/>
    <mergeCell ref="L326:N326"/>
    <mergeCell ref="O326:Q326"/>
    <mergeCell ref="O364:Q364"/>
    <mergeCell ref="C365:E365"/>
    <mergeCell ref="F365:H365"/>
    <mergeCell ref="I365:K365"/>
    <mergeCell ref="L365:N365"/>
    <mergeCell ref="O365:Q365"/>
    <mergeCell ref="C364:E364"/>
    <mergeCell ref="F364:H364"/>
    <mergeCell ref="I364:K364"/>
    <mergeCell ref="L364:N364"/>
    <mergeCell ref="C329:E329"/>
    <mergeCell ref="F329:H329"/>
    <mergeCell ref="I329:K329"/>
    <mergeCell ref="L329:N329"/>
    <mergeCell ref="O329:Q329"/>
    <mergeCell ref="C330:E330"/>
    <mergeCell ref="F330:H330"/>
    <mergeCell ref="F391:H391"/>
    <mergeCell ref="I391:K391"/>
    <mergeCell ref="L391:N391"/>
    <mergeCell ref="O391:Q391"/>
    <mergeCell ref="L366:N366"/>
    <mergeCell ref="O366:Q366"/>
    <mergeCell ref="C367:E367"/>
    <mergeCell ref="F367:H367"/>
    <mergeCell ref="I367:K367"/>
    <mergeCell ref="L367:N367"/>
    <mergeCell ref="O367:Q367"/>
    <mergeCell ref="C374:E374"/>
    <mergeCell ref="F374:H374"/>
    <mergeCell ref="I374:K374"/>
    <mergeCell ref="L374:N374"/>
    <mergeCell ref="O374:Q374"/>
    <mergeCell ref="C375:E375"/>
    <mergeCell ref="F375:H375"/>
    <mergeCell ref="I375:K375"/>
    <mergeCell ref="L375:N375"/>
    <mergeCell ref="O375:Q375"/>
    <mergeCell ref="C372:E372"/>
    <mergeCell ref="F372:H372"/>
    <mergeCell ref="I372:K372"/>
    <mergeCell ref="L372:N372"/>
    <mergeCell ref="O372:Q372"/>
    <mergeCell ref="C373:E373"/>
    <mergeCell ref="F373:H373"/>
    <mergeCell ref="I373:K373"/>
    <mergeCell ref="L373:N373"/>
    <mergeCell ref="O373:Q373"/>
    <mergeCell ref="C378:E378"/>
    <mergeCell ref="C433:Q433"/>
    <mergeCell ref="C436:E436"/>
    <mergeCell ref="F436:H436"/>
    <mergeCell ref="I436:K436"/>
    <mergeCell ref="L436:N436"/>
    <mergeCell ref="O436:Q436"/>
    <mergeCell ref="C401:E401"/>
    <mergeCell ref="F401:H401"/>
    <mergeCell ref="I401:K401"/>
    <mergeCell ref="L401:N401"/>
    <mergeCell ref="O401:Q401"/>
    <mergeCell ref="C402:E402"/>
    <mergeCell ref="F402:H402"/>
    <mergeCell ref="I402:K402"/>
    <mergeCell ref="L402:N402"/>
    <mergeCell ref="O402:Q402"/>
    <mergeCell ref="C403:E403"/>
    <mergeCell ref="F403:H403"/>
    <mergeCell ref="I403:K403"/>
    <mergeCell ref="L403:N403"/>
    <mergeCell ref="O403:Q403"/>
    <mergeCell ref="C404:E404"/>
    <mergeCell ref="F404:H404"/>
    <mergeCell ref="I404:K404"/>
    <mergeCell ref="L404:N404"/>
    <mergeCell ref="O404:Q404"/>
    <mergeCell ref="C407:E407"/>
    <mergeCell ref="F407:H407"/>
    <mergeCell ref="I407:K407"/>
    <mergeCell ref="L407:N407"/>
    <mergeCell ref="O407:Q407"/>
    <mergeCell ref="C408:E408"/>
  </mergeCells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4.9989318521683403E-2"/>
  </sheetPr>
  <dimension ref="B1:O77"/>
  <sheetViews>
    <sheetView showGridLines="0" zoomScaleNormal="100" workbookViewId="0">
      <selection activeCell="B5" sqref="B5"/>
    </sheetView>
  </sheetViews>
  <sheetFormatPr defaultColWidth="9.1796875" defaultRowHeight="14.5" x14ac:dyDescent="0.35"/>
  <cols>
    <col min="1" max="1" width="9.1796875" style="62"/>
    <col min="2" max="2" width="39.54296875" style="62" customWidth="1"/>
    <col min="3" max="4" width="11.1796875" style="62" customWidth="1"/>
    <col min="5" max="22" width="17.81640625" style="62" customWidth="1"/>
    <col min="23" max="16384" width="9.1796875" style="62"/>
  </cols>
  <sheetData>
    <row r="1" spans="2:15" ht="15" thickBot="1" x14ac:dyDescent="0.4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15" ht="15" thickBot="1" x14ac:dyDescent="0.4">
      <c r="B2" s="234" t="s">
        <v>2884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2:15" x14ac:dyDescent="0.35">
      <c r="B3" s="116"/>
      <c r="C3" s="116"/>
      <c r="D3" s="116"/>
      <c r="E3" s="116"/>
      <c r="F3" s="116"/>
      <c r="G3" s="116" t="s">
        <v>2830</v>
      </c>
      <c r="H3" s="116"/>
      <c r="I3" s="116"/>
      <c r="J3" s="116"/>
      <c r="K3" s="116"/>
      <c r="L3" s="116"/>
      <c r="M3" s="116"/>
      <c r="N3" s="116"/>
      <c r="O3" s="116"/>
    </row>
    <row r="5" spans="2:15" ht="14.5" customHeight="1" x14ac:dyDescent="0.35">
      <c r="B5" s="78" t="s">
        <v>2831</v>
      </c>
      <c r="C5" s="79" t="s">
        <v>2832</v>
      </c>
      <c r="D5" s="90"/>
      <c r="E5" s="116"/>
      <c r="F5" s="116"/>
      <c r="G5" s="43"/>
      <c r="H5" s="114" t="s">
        <v>2720</v>
      </c>
      <c r="I5" s="114" t="s">
        <v>2747</v>
      </c>
      <c r="J5" s="114" t="s">
        <v>2770</v>
      </c>
      <c r="K5" s="114" t="s">
        <v>2792</v>
      </c>
      <c r="L5" s="116"/>
      <c r="M5" s="116"/>
      <c r="N5" s="116"/>
      <c r="O5" s="116"/>
    </row>
    <row r="6" spans="2:15" ht="14.5" customHeight="1" x14ac:dyDescent="0.35">
      <c r="B6" s="228">
        <v>2020</v>
      </c>
      <c r="C6" s="101"/>
      <c r="D6" s="92"/>
      <c r="E6" s="116"/>
      <c r="F6" s="116"/>
      <c r="G6" s="43" t="s">
        <v>2654</v>
      </c>
      <c r="H6" s="72">
        <f t="shared" ref="H6:H15" si="0">HLOOKUP($G6,$E$22:$N$23,2,0)</f>
        <v>0</v>
      </c>
      <c r="I6" s="72">
        <f t="shared" ref="I6:I15" si="1">HLOOKUP($G6,$E$35:$N$36,2,0)-HLOOKUP($G6,$E$74:$N$77,2,0)</f>
        <v>0</v>
      </c>
      <c r="J6" s="72">
        <f t="shared" ref="J6:J15" si="2">HLOOKUP($G6,$E$48:$N$49,2,0)-HLOOKUP($G6,$E$74:$N$77,3,0)</f>
        <v>0</v>
      </c>
      <c r="K6" s="72">
        <f t="shared" ref="K6:K15" si="3">HLOOKUP($G6,$E$61:$N$62,2,0)-HLOOKUP($G6,$E$74:$N$77,4,0)</f>
        <v>0</v>
      </c>
      <c r="L6" s="116"/>
      <c r="M6" s="116"/>
      <c r="N6" s="116"/>
      <c r="O6" s="116"/>
    </row>
    <row r="7" spans="2:15" ht="14.5" customHeight="1" x14ac:dyDescent="0.35">
      <c r="B7" s="228">
        <f>+B6+1</f>
        <v>2021</v>
      </c>
      <c r="C7" s="101"/>
      <c r="D7" s="92"/>
      <c r="E7" s="116"/>
      <c r="F7" s="116"/>
      <c r="G7" s="43" t="s">
        <v>2655</v>
      </c>
      <c r="H7" s="72">
        <f t="shared" si="0"/>
        <v>0</v>
      </c>
      <c r="I7" s="72">
        <f t="shared" si="1"/>
        <v>0</v>
      </c>
      <c r="J7" s="72">
        <f t="shared" si="2"/>
        <v>0</v>
      </c>
      <c r="K7" s="72">
        <f t="shared" si="3"/>
        <v>0</v>
      </c>
      <c r="L7" s="116"/>
      <c r="M7" s="116"/>
      <c r="N7" s="116"/>
      <c r="O7" s="116"/>
    </row>
    <row r="8" spans="2:15" ht="14.5" customHeight="1" x14ac:dyDescent="0.35">
      <c r="B8" s="228">
        <f t="shared" ref="B8:B19" si="4">+B7+1</f>
        <v>2022</v>
      </c>
      <c r="C8" s="101"/>
      <c r="D8" s="92"/>
      <c r="E8" s="116"/>
      <c r="F8" s="116"/>
      <c r="G8" s="43" t="s">
        <v>2656</v>
      </c>
      <c r="H8" s="72">
        <f t="shared" si="0"/>
        <v>0</v>
      </c>
      <c r="I8" s="72">
        <f t="shared" si="1"/>
        <v>0</v>
      </c>
      <c r="J8" s="72">
        <f t="shared" si="2"/>
        <v>0</v>
      </c>
      <c r="K8" s="72">
        <f t="shared" si="3"/>
        <v>0</v>
      </c>
      <c r="L8" s="116"/>
      <c r="M8" s="116"/>
      <c r="N8" s="116"/>
      <c r="O8" s="116"/>
    </row>
    <row r="9" spans="2:15" ht="14.5" customHeight="1" x14ac:dyDescent="0.35">
      <c r="B9" s="228">
        <f t="shared" si="4"/>
        <v>2023</v>
      </c>
      <c r="C9" s="101"/>
      <c r="D9" s="92"/>
      <c r="E9" s="116"/>
      <c r="F9" s="116"/>
      <c r="G9" s="43" t="s">
        <v>2657</v>
      </c>
      <c r="H9" s="72">
        <f t="shared" si="0"/>
        <v>0</v>
      </c>
      <c r="I9" s="72">
        <f t="shared" si="1"/>
        <v>0</v>
      </c>
      <c r="J9" s="72">
        <f t="shared" si="2"/>
        <v>0</v>
      </c>
      <c r="K9" s="72">
        <f t="shared" si="3"/>
        <v>0</v>
      </c>
      <c r="L9" s="116"/>
      <c r="M9" s="116"/>
      <c r="N9" s="116"/>
      <c r="O9" s="116"/>
    </row>
    <row r="10" spans="2:15" ht="14.5" customHeight="1" x14ac:dyDescent="0.35">
      <c r="B10" s="228">
        <f t="shared" si="4"/>
        <v>2024</v>
      </c>
      <c r="C10" s="101"/>
      <c r="D10" s="92"/>
      <c r="E10" s="116"/>
      <c r="F10" s="116"/>
      <c r="G10" s="43" t="s">
        <v>2658</v>
      </c>
      <c r="H10" s="72">
        <f t="shared" si="0"/>
        <v>0</v>
      </c>
      <c r="I10" s="72">
        <f t="shared" si="1"/>
        <v>0</v>
      </c>
      <c r="J10" s="72">
        <f t="shared" si="2"/>
        <v>0</v>
      </c>
      <c r="K10" s="72">
        <f t="shared" si="3"/>
        <v>0</v>
      </c>
      <c r="L10" s="116"/>
      <c r="M10" s="116"/>
      <c r="N10" s="116"/>
      <c r="O10" s="116"/>
    </row>
    <row r="11" spans="2:15" ht="14.5" customHeight="1" x14ac:dyDescent="0.35">
      <c r="B11" s="228">
        <f t="shared" si="4"/>
        <v>2025</v>
      </c>
      <c r="C11" s="101"/>
      <c r="D11" s="92"/>
      <c r="E11" s="116"/>
      <c r="F11" s="116"/>
      <c r="G11" s="43" t="s">
        <v>2659</v>
      </c>
      <c r="H11" s="72">
        <f t="shared" si="0"/>
        <v>0</v>
      </c>
      <c r="I11" s="72">
        <f t="shared" si="1"/>
        <v>0</v>
      </c>
      <c r="J11" s="72">
        <f t="shared" si="2"/>
        <v>0</v>
      </c>
      <c r="K11" s="72">
        <f t="shared" si="3"/>
        <v>0</v>
      </c>
      <c r="L11" s="116"/>
      <c r="M11" s="116"/>
      <c r="N11" s="116"/>
      <c r="O11" s="116"/>
    </row>
    <row r="12" spans="2:15" ht="14.5" customHeight="1" x14ac:dyDescent="0.35">
      <c r="B12" s="228">
        <f t="shared" si="4"/>
        <v>2026</v>
      </c>
      <c r="C12" s="101"/>
      <c r="D12" s="92"/>
      <c r="E12" s="116"/>
      <c r="F12" s="116"/>
      <c r="G12" s="43" t="s">
        <v>2660</v>
      </c>
      <c r="H12" s="72">
        <f t="shared" si="0"/>
        <v>0</v>
      </c>
      <c r="I12" s="72">
        <f t="shared" si="1"/>
        <v>0</v>
      </c>
      <c r="J12" s="72">
        <f t="shared" si="2"/>
        <v>0</v>
      </c>
      <c r="K12" s="72">
        <f t="shared" si="3"/>
        <v>0</v>
      </c>
      <c r="L12" s="116"/>
      <c r="M12" s="116"/>
      <c r="N12" s="116"/>
      <c r="O12" s="116"/>
    </row>
    <row r="13" spans="2:15" ht="14.5" customHeight="1" x14ac:dyDescent="0.35">
      <c r="B13" s="228">
        <f t="shared" si="4"/>
        <v>2027</v>
      </c>
      <c r="C13" s="101"/>
      <c r="D13" s="92"/>
      <c r="E13" s="116"/>
      <c r="F13" s="116"/>
      <c r="G13" s="43" t="s">
        <v>2661</v>
      </c>
      <c r="H13" s="72">
        <f t="shared" si="0"/>
        <v>0</v>
      </c>
      <c r="I13" s="72">
        <f t="shared" si="1"/>
        <v>0</v>
      </c>
      <c r="J13" s="72">
        <f t="shared" si="2"/>
        <v>0</v>
      </c>
      <c r="K13" s="72">
        <f t="shared" si="3"/>
        <v>0</v>
      </c>
      <c r="L13" s="116"/>
      <c r="M13" s="116"/>
      <c r="N13" s="116"/>
      <c r="O13" s="116"/>
    </row>
    <row r="14" spans="2:15" ht="14.5" customHeight="1" x14ac:dyDescent="0.35">
      <c r="B14" s="228">
        <f t="shared" si="4"/>
        <v>2028</v>
      </c>
      <c r="C14" s="101"/>
      <c r="D14" s="92"/>
      <c r="E14" s="116"/>
      <c r="F14" s="116"/>
      <c r="G14" s="43" t="s">
        <v>2662</v>
      </c>
      <c r="H14" s="72">
        <f t="shared" si="0"/>
        <v>0</v>
      </c>
      <c r="I14" s="72">
        <f t="shared" si="1"/>
        <v>0</v>
      </c>
      <c r="J14" s="72">
        <f t="shared" si="2"/>
        <v>0</v>
      </c>
      <c r="K14" s="72">
        <f t="shared" si="3"/>
        <v>0</v>
      </c>
      <c r="L14" s="116"/>
      <c r="M14" s="116"/>
      <c r="N14" s="116"/>
      <c r="O14" s="116"/>
    </row>
    <row r="15" spans="2:15" ht="14.5" customHeight="1" x14ac:dyDescent="0.35">
      <c r="B15" s="228">
        <f t="shared" si="4"/>
        <v>2029</v>
      </c>
      <c r="C15" s="101"/>
      <c r="D15" s="92"/>
      <c r="E15" s="116"/>
      <c r="F15" s="116"/>
      <c r="G15" s="43" t="s">
        <v>2663</v>
      </c>
      <c r="H15" s="72">
        <f t="shared" si="0"/>
        <v>0</v>
      </c>
      <c r="I15" s="72">
        <f t="shared" si="1"/>
        <v>0</v>
      </c>
      <c r="J15" s="72">
        <f t="shared" si="2"/>
        <v>0</v>
      </c>
      <c r="K15" s="72">
        <f t="shared" si="3"/>
        <v>0</v>
      </c>
      <c r="L15" s="116"/>
      <c r="M15" s="116"/>
      <c r="N15" s="116"/>
      <c r="O15" s="116"/>
    </row>
    <row r="16" spans="2:15" ht="14.5" customHeight="1" x14ac:dyDescent="0.35">
      <c r="B16" s="228">
        <f t="shared" si="4"/>
        <v>2030</v>
      </c>
      <c r="C16" s="101"/>
      <c r="D16" s="92"/>
      <c r="E16" s="116"/>
      <c r="F16" s="116"/>
      <c r="G16" s="178"/>
      <c r="H16" s="171"/>
      <c r="I16" s="171"/>
      <c r="J16" s="171"/>
      <c r="K16" s="171"/>
      <c r="L16" s="116"/>
      <c r="M16" s="116"/>
      <c r="N16" s="116"/>
      <c r="O16" s="116"/>
    </row>
    <row r="17" spans="2:14" ht="14.5" customHeight="1" x14ac:dyDescent="0.35">
      <c r="B17" s="228">
        <f t="shared" si="4"/>
        <v>2031</v>
      </c>
      <c r="C17" s="101"/>
      <c r="D17" s="92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2:14" ht="14.5" customHeight="1" x14ac:dyDescent="0.35">
      <c r="B18" s="228">
        <f t="shared" si="4"/>
        <v>2032</v>
      </c>
      <c r="C18" s="101"/>
      <c r="D18" s="92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2:14" ht="14.5" customHeight="1" x14ac:dyDescent="0.35">
      <c r="B19" s="228">
        <f t="shared" si="4"/>
        <v>2033</v>
      </c>
      <c r="C19" s="101"/>
      <c r="D19" s="92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2" spans="2:14" s="93" customFormat="1" ht="15" x14ac:dyDescent="0.35">
      <c r="D22" s="79" t="s">
        <v>2832</v>
      </c>
      <c r="E22" s="79" t="s">
        <v>2654</v>
      </c>
      <c r="F22" s="79" t="s">
        <v>2655</v>
      </c>
      <c r="G22" s="79" t="s">
        <v>2656</v>
      </c>
      <c r="H22" s="79" t="s">
        <v>2657</v>
      </c>
      <c r="I22" s="79" t="s">
        <v>2658</v>
      </c>
      <c r="J22" s="79" t="s">
        <v>2659</v>
      </c>
      <c r="K22" s="79" t="s">
        <v>2660</v>
      </c>
      <c r="L22" s="79" t="s">
        <v>2661</v>
      </c>
      <c r="M22" s="79" t="s">
        <v>2662</v>
      </c>
      <c r="N22" s="79" t="s">
        <v>2663</v>
      </c>
    </row>
    <row r="23" spans="2:14" x14ac:dyDescent="0.35">
      <c r="B23" s="229" t="str">
        <f>"Voorschotten ontvangen in jaar "&amp;C23</f>
        <v>Voorschotten ontvangen in jaar 2021</v>
      </c>
      <c r="C23" s="94">
        <v>2021</v>
      </c>
      <c r="D23" s="102">
        <f>VLOOKUP(C23-1,$B$6:$C$19,2,0)</f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</row>
    <row r="24" spans="2:14" x14ac:dyDescent="0.35">
      <c r="B24" s="95" t="s">
        <v>2833</v>
      </c>
      <c r="C24" s="94">
        <f>+C23-1</f>
        <v>2020</v>
      </c>
      <c r="D24" s="102"/>
      <c r="E24" s="98" t="e">
        <f t="shared" ref="E24:N24" si="5">E23+PV($D25/$D23-1,1,E25)+PV($D26/$D23-1,1,E26)+PV($D27/$D23-1,1,E27)+PV($D28/$D23-1,1,E28)+PV($D29/$D23-1,1,E29)+PV($D30/$D23-1,1,E30)+PV($D31/$D23-1,1,E31)+PV($D32/$D23-1,1,E32)</f>
        <v>#DIV/0!</v>
      </c>
      <c r="F24" s="98" t="e">
        <f t="shared" si="5"/>
        <v>#DIV/0!</v>
      </c>
      <c r="G24" s="98" t="e">
        <f t="shared" si="5"/>
        <v>#DIV/0!</v>
      </c>
      <c r="H24" s="98" t="e">
        <f t="shared" si="5"/>
        <v>#DIV/0!</v>
      </c>
      <c r="I24" s="98" t="e">
        <f t="shared" si="5"/>
        <v>#DIV/0!</v>
      </c>
      <c r="J24" s="98" t="e">
        <f t="shared" si="5"/>
        <v>#DIV/0!</v>
      </c>
      <c r="K24" s="98" t="e">
        <f t="shared" si="5"/>
        <v>#DIV/0!</v>
      </c>
      <c r="L24" s="98" t="e">
        <f t="shared" si="5"/>
        <v>#DIV/0!</v>
      </c>
      <c r="M24" s="98" t="e">
        <f t="shared" si="5"/>
        <v>#DIV/0!</v>
      </c>
      <c r="N24" s="98" t="e">
        <f t="shared" si="5"/>
        <v>#DIV/0!</v>
      </c>
    </row>
    <row r="25" spans="2:14" x14ac:dyDescent="0.35">
      <c r="B25" s="293" t="s">
        <v>2834</v>
      </c>
      <c r="C25" s="94">
        <f>+C23+1</f>
        <v>2022</v>
      </c>
      <c r="D25" s="102">
        <f t="shared" ref="D25:D32" si="6">VLOOKUP(C25-1,$B$6:$C$19,2,0)</f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</row>
    <row r="26" spans="2:14" x14ac:dyDescent="0.35">
      <c r="B26" s="294"/>
      <c r="C26" s="94">
        <f t="shared" ref="C26:C32" si="7">+C25+1</f>
        <v>2023</v>
      </c>
      <c r="D26" s="102">
        <f t="shared" si="6"/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</row>
    <row r="27" spans="2:14" x14ac:dyDescent="0.35">
      <c r="B27" s="294"/>
      <c r="C27" s="94">
        <f t="shared" si="7"/>
        <v>2024</v>
      </c>
      <c r="D27" s="102">
        <f t="shared" si="6"/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</row>
    <row r="28" spans="2:14" x14ac:dyDescent="0.35">
      <c r="B28" s="294"/>
      <c r="C28" s="94">
        <f t="shared" si="7"/>
        <v>2025</v>
      </c>
      <c r="D28" s="102">
        <f t="shared" si="6"/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</row>
    <row r="29" spans="2:14" x14ac:dyDescent="0.35">
      <c r="B29" s="294"/>
      <c r="C29" s="94">
        <f t="shared" si="7"/>
        <v>2026</v>
      </c>
      <c r="D29" s="102">
        <f t="shared" si="6"/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</row>
    <row r="30" spans="2:14" x14ac:dyDescent="0.35">
      <c r="B30" s="294"/>
      <c r="C30" s="94">
        <f t="shared" si="7"/>
        <v>2027</v>
      </c>
      <c r="D30" s="102">
        <f t="shared" si="6"/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</row>
    <row r="31" spans="2:14" x14ac:dyDescent="0.35">
      <c r="B31" s="294"/>
      <c r="C31" s="94">
        <f t="shared" si="7"/>
        <v>2028</v>
      </c>
      <c r="D31" s="102">
        <f t="shared" si="6"/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</row>
    <row r="32" spans="2:14" x14ac:dyDescent="0.35">
      <c r="B32" s="295"/>
      <c r="C32" s="94">
        <f t="shared" si="7"/>
        <v>2029</v>
      </c>
      <c r="D32" s="102">
        <f t="shared" si="6"/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</row>
    <row r="33" spans="2:14" x14ac:dyDescent="0.35">
      <c r="B33" s="31"/>
      <c r="C33" s="31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  <row r="34" spans="2:14" x14ac:dyDescent="0.35">
      <c r="B34" s="31"/>
      <c r="C34" s="31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2:14" s="93" customFormat="1" ht="15" x14ac:dyDescent="0.35">
      <c r="B35" s="96"/>
      <c r="C35" s="96"/>
      <c r="D35" s="79" t="s">
        <v>2832</v>
      </c>
      <c r="E35" s="79" t="s">
        <v>2654</v>
      </c>
      <c r="F35" s="79" t="s">
        <v>2655</v>
      </c>
      <c r="G35" s="79" t="s">
        <v>2656</v>
      </c>
      <c r="H35" s="79" t="s">
        <v>2657</v>
      </c>
      <c r="I35" s="79" t="s">
        <v>2658</v>
      </c>
      <c r="J35" s="79" t="s">
        <v>2659</v>
      </c>
      <c r="K35" s="79" t="s">
        <v>2660</v>
      </c>
      <c r="L35" s="79" t="s">
        <v>2661</v>
      </c>
      <c r="M35" s="79" t="s">
        <v>2662</v>
      </c>
      <c r="N35" s="79" t="s">
        <v>2663</v>
      </c>
    </row>
    <row r="36" spans="2:14" x14ac:dyDescent="0.35">
      <c r="B36" s="229" t="str">
        <f>"Voorschotten ontvangen in jaar "&amp;C36</f>
        <v>Voorschotten ontvangen in jaar 2022</v>
      </c>
      <c r="C36" s="94">
        <v>2022</v>
      </c>
      <c r="D36" s="102">
        <f>VLOOKUP(C36-1,$B$6:$C$19,2,0)</f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</row>
    <row r="37" spans="2:14" x14ac:dyDescent="0.35">
      <c r="B37" s="95" t="s">
        <v>2833</v>
      </c>
      <c r="C37" s="94">
        <f>+C36-1</f>
        <v>2021</v>
      </c>
      <c r="D37" s="102"/>
      <c r="E37" s="98" t="e">
        <f t="shared" ref="E37:N37" si="8">E36+PV($D38/$D36-1,1,E38)+PV($D39/$D36-1,1,E39)+PV($D40/$D36-1,1,E40)+PV($D41/$D36-1,1,E41)+PV($D42/$D36-1,1,E42)+PV($D43/$D36-1,1,E43)+PV($D44/$D36-1,1,E44)+PV($D45/$D36-1,1,E45)</f>
        <v>#DIV/0!</v>
      </c>
      <c r="F37" s="98" t="e">
        <f t="shared" si="8"/>
        <v>#DIV/0!</v>
      </c>
      <c r="G37" s="98" t="e">
        <f t="shared" si="8"/>
        <v>#DIV/0!</v>
      </c>
      <c r="H37" s="98" t="e">
        <f t="shared" si="8"/>
        <v>#DIV/0!</v>
      </c>
      <c r="I37" s="98" t="e">
        <f t="shared" si="8"/>
        <v>#DIV/0!</v>
      </c>
      <c r="J37" s="98" t="e">
        <f t="shared" si="8"/>
        <v>#DIV/0!</v>
      </c>
      <c r="K37" s="98" t="e">
        <f t="shared" si="8"/>
        <v>#DIV/0!</v>
      </c>
      <c r="L37" s="98" t="e">
        <f t="shared" si="8"/>
        <v>#DIV/0!</v>
      </c>
      <c r="M37" s="98" t="e">
        <f t="shared" si="8"/>
        <v>#DIV/0!</v>
      </c>
      <c r="N37" s="98" t="e">
        <f t="shared" si="8"/>
        <v>#DIV/0!</v>
      </c>
    </row>
    <row r="38" spans="2:14" x14ac:dyDescent="0.35">
      <c r="B38" s="293" t="s">
        <v>2834</v>
      </c>
      <c r="C38" s="94">
        <f>+C36+1</f>
        <v>2023</v>
      </c>
      <c r="D38" s="102">
        <f t="shared" ref="D38:D45" si="9">VLOOKUP(C38-1,$B$6:$C$19,2,0)</f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</row>
    <row r="39" spans="2:14" x14ac:dyDescent="0.35">
      <c r="B39" s="294"/>
      <c r="C39" s="94">
        <f t="shared" ref="C39:C45" si="10">+C38+1</f>
        <v>2024</v>
      </c>
      <c r="D39" s="102">
        <f t="shared" si="9"/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</row>
    <row r="40" spans="2:14" x14ac:dyDescent="0.35">
      <c r="B40" s="294"/>
      <c r="C40" s="94">
        <f t="shared" si="10"/>
        <v>2025</v>
      </c>
      <c r="D40" s="102">
        <f t="shared" si="9"/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</row>
    <row r="41" spans="2:14" x14ac:dyDescent="0.35">
      <c r="B41" s="294"/>
      <c r="C41" s="94">
        <f t="shared" si="10"/>
        <v>2026</v>
      </c>
      <c r="D41" s="102">
        <f t="shared" si="9"/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</row>
    <row r="42" spans="2:14" x14ac:dyDescent="0.35">
      <c r="B42" s="294"/>
      <c r="C42" s="94">
        <f t="shared" si="10"/>
        <v>2027</v>
      </c>
      <c r="D42" s="102">
        <f t="shared" si="9"/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</row>
    <row r="43" spans="2:14" x14ac:dyDescent="0.35">
      <c r="B43" s="294"/>
      <c r="C43" s="94">
        <f t="shared" si="10"/>
        <v>2028</v>
      </c>
      <c r="D43" s="102">
        <f t="shared" si="9"/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</row>
    <row r="44" spans="2:14" x14ac:dyDescent="0.35">
      <c r="B44" s="294"/>
      <c r="C44" s="94">
        <f t="shared" si="10"/>
        <v>2029</v>
      </c>
      <c r="D44" s="102">
        <f t="shared" si="9"/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</row>
    <row r="45" spans="2:14" x14ac:dyDescent="0.35">
      <c r="B45" s="295"/>
      <c r="C45" s="94">
        <f t="shared" si="10"/>
        <v>2030</v>
      </c>
      <c r="D45" s="102">
        <f t="shared" si="9"/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</row>
    <row r="46" spans="2:14" x14ac:dyDescent="0.35">
      <c r="B46" s="31"/>
      <c r="C46" s="31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2:14" x14ac:dyDescent="0.35">
      <c r="B47" s="31"/>
      <c r="C47" s="31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</row>
    <row r="48" spans="2:14" s="97" customFormat="1" ht="15" x14ac:dyDescent="0.35">
      <c r="B48" s="96"/>
      <c r="C48" s="96"/>
      <c r="D48" s="79" t="s">
        <v>2832</v>
      </c>
      <c r="E48" s="79" t="s">
        <v>2654</v>
      </c>
      <c r="F48" s="79" t="s">
        <v>2655</v>
      </c>
      <c r="G48" s="79" t="s">
        <v>2656</v>
      </c>
      <c r="H48" s="79" t="s">
        <v>2657</v>
      </c>
      <c r="I48" s="79" t="s">
        <v>2658</v>
      </c>
      <c r="J48" s="79" t="s">
        <v>2659</v>
      </c>
      <c r="K48" s="79" t="s">
        <v>2660</v>
      </c>
      <c r="L48" s="79" t="s">
        <v>2661</v>
      </c>
      <c r="M48" s="79" t="s">
        <v>2662</v>
      </c>
      <c r="N48" s="79" t="s">
        <v>2663</v>
      </c>
    </row>
    <row r="49" spans="2:14" x14ac:dyDescent="0.35">
      <c r="B49" s="229" t="str">
        <f>"Voorschotten ontvangen in jaar "&amp;C49</f>
        <v>Voorschotten ontvangen in jaar 2023</v>
      </c>
      <c r="C49" s="94">
        <v>2023</v>
      </c>
      <c r="D49" s="102">
        <f>VLOOKUP(C49-1,$B$6:$C$19,2,0)</f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</row>
    <row r="50" spans="2:14" x14ac:dyDescent="0.35">
      <c r="B50" s="95" t="s">
        <v>2833</v>
      </c>
      <c r="C50" s="94">
        <f>+C49-1</f>
        <v>2022</v>
      </c>
      <c r="D50" s="102"/>
      <c r="E50" s="98" t="e">
        <f t="shared" ref="E50:N50" si="11">E49+PV($D51/$D49-1,1,E51)+PV($D52/$D49-1,1,E52)+PV($D53/$D49-1,1,E53)+PV($D54/$D49-1,1,E54)+PV($D55/$D49-1,1,E55)+PV($D56/$D49-1,1,E56)+PV($D57/$D49-1,1,E57)+PV($D58/$D49-1,1,E58)</f>
        <v>#DIV/0!</v>
      </c>
      <c r="F50" s="98" t="e">
        <f t="shared" si="11"/>
        <v>#DIV/0!</v>
      </c>
      <c r="G50" s="98" t="e">
        <f t="shared" si="11"/>
        <v>#DIV/0!</v>
      </c>
      <c r="H50" s="98" t="e">
        <f t="shared" si="11"/>
        <v>#DIV/0!</v>
      </c>
      <c r="I50" s="98" t="e">
        <f t="shared" si="11"/>
        <v>#DIV/0!</v>
      </c>
      <c r="J50" s="98" t="e">
        <f t="shared" si="11"/>
        <v>#DIV/0!</v>
      </c>
      <c r="K50" s="98" t="e">
        <f t="shared" si="11"/>
        <v>#DIV/0!</v>
      </c>
      <c r="L50" s="98" t="e">
        <f t="shared" si="11"/>
        <v>#DIV/0!</v>
      </c>
      <c r="M50" s="98" t="e">
        <f t="shared" si="11"/>
        <v>#DIV/0!</v>
      </c>
      <c r="N50" s="98" t="e">
        <f t="shared" si="11"/>
        <v>#DIV/0!</v>
      </c>
    </row>
    <row r="51" spans="2:14" x14ac:dyDescent="0.35">
      <c r="B51" s="293" t="s">
        <v>2834</v>
      </c>
      <c r="C51" s="94">
        <f>+C49+1</f>
        <v>2024</v>
      </c>
      <c r="D51" s="102">
        <f t="shared" ref="D51:D58" si="12">VLOOKUP(C51-1,$B$6:$C$19,2,0)</f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</row>
    <row r="52" spans="2:14" x14ac:dyDescent="0.35">
      <c r="B52" s="294"/>
      <c r="C52" s="94">
        <f t="shared" ref="C52:C58" si="13">+C51+1</f>
        <v>2025</v>
      </c>
      <c r="D52" s="102">
        <f t="shared" si="12"/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</row>
    <row r="53" spans="2:14" x14ac:dyDescent="0.35">
      <c r="B53" s="294"/>
      <c r="C53" s="94">
        <f t="shared" si="13"/>
        <v>2026</v>
      </c>
      <c r="D53" s="102">
        <f t="shared" si="12"/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</row>
    <row r="54" spans="2:14" x14ac:dyDescent="0.35">
      <c r="B54" s="294"/>
      <c r="C54" s="94">
        <f t="shared" si="13"/>
        <v>2027</v>
      </c>
      <c r="D54" s="102">
        <f t="shared" si="12"/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</row>
    <row r="55" spans="2:14" x14ac:dyDescent="0.35">
      <c r="B55" s="294"/>
      <c r="C55" s="94">
        <f t="shared" si="13"/>
        <v>2028</v>
      </c>
      <c r="D55" s="102">
        <f t="shared" si="12"/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</row>
    <row r="56" spans="2:14" x14ac:dyDescent="0.35">
      <c r="B56" s="294"/>
      <c r="C56" s="94">
        <f t="shared" si="13"/>
        <v>2029</v>
      </c>
      <c r="D56" s="102">
        <f t="shared" si="12"/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</row>
    <row r="57" spans="2:14" x14ac:dyDescent="0.35">
      <c r="B57" s="294"/>
      <c r="C57" s="94">
        <f t="shared" si="13"/>
        <v>2030</v>
      </c>
      <c r="D57" s="102">
        <f t="shared" si="12"/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</row>
    <row r="58" spans="2:14" x14ac:dyDescent="0.35">
      <c r="B58" s="295"/>
      <c r="C58" s="94">
        <f t="shared" si="13"/>
        <v>2031</v>
      </c>
      <c r="D58" s="102">
        <f t="shared" si="12"/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</row>
    <row r="59" spans="2:14" x14ac:dyDescent="0.35">
      <c r="B59" s="31"/>
      <c r="C59" s="31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</row>
    <row r="60" spans="2:14" x14ac:dyDescent="0.35">
      <c r="B60" s="31"/>
      <c r="C60" s="31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</row>
    <row r="61" spans="2:14" s="97" customFormat="1" ht="15" x14ac:dyDescent="0.35">
      <c r="B61" s="96"/>
      <c r="C61" s="96"/>
      <c r="D61" s="79" t="s">
        <v>2832</v>
      </c>
      <c r="E61" s="79" t="s">
        <v>2654</v>
      </c>
      <c r="F61" s="79" t="s">
        <v>2655</v>
      </c>
      <c r="G61" s="79" t="s">
        <v>2656</v>
      </c>
      <c r="H61" s="79" t="s">
        <v>2657</v>
      </c>
      <c r="I61" s="79" t="s">
        <v>2658</v>
      </c>
      <c r="J61" s="79" t="s">
        <v>2659</v>
      </c>
      <c r="K61" s="79" t="s">
        <v>2660</v>
      </c>
      <c r="L61" s="79" t="s">
        <v>2661</v>
      </c>
      <c r="M61" s="79" t="s">
        <v>2662</v>
      </c>
      <c r="N61" s="79" t="s">
        <v>2663</v>
      </c>
    </row>
    <row r="62" spans="2:14" x14ac:dyDescent="0.35">
      <c r="B62" s="229" t="str">
        <f>"Voorschotten ontvangen in jaar "&amp;C62</f>
        <v>Voorschotten ontvangen in jaar 2024</v>
      </c>
      <c r="C62" s="94">
        <v>2024</v>
      </c>
      <c r="D62" s="102">
        <f>VLOOKUP(C62-1,$B$6:$C$19,2,0)</f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</row>
    <row r="63" spans="2:14" x14ac:dyDescent="0.35">
      <c r="B63" s="95" t="s">
        <v>2833</v>
      </c>
      <c r="C63" s="94">
        <f>+C62-1</f>
        <v>2023</v>
      </c>
      <c r="D63" s="102"/>
      <c r="E63" s="98" t="e">
        <f t="shared" ref="E63:N63" si="14">E62+PV($D64/$D62-1,1,E64)+PV($D65/$D62-1,1,E65)+PV($D66/$D62-1,1,E66)+PV($D67/$D62-1,1,E67)+PV($D68/$D62-1,1,E68)+PV($D69/$D62-1,1,E69)+PV($D70/$D62-1,1,E70)+PV($D71/$D62-1,1,E71)</f>
        <v>#DIV/0!</v>
      </c>
      <c r="F63" s="98" t="e">
        <f t="shared" si="14"/>
        <v>#DIV/0!</v>
      </c>
      <c r="G63" s="98" t="e">
        <f t="shared" si="14"/>
        <v>#DIV/0!</v>
      </c>
      <c r="H63" s="98" t="e">
        <f t="shared" si="14"/>
        <v>#DIV/0!</v>
      </c>
      <c r="I63" s="98" t="e">
        <f t="shared" si="14"/>
        <v>#DIV/0!</v>
      </c>
      <c r="J63" s="98" t="e">
        <f t="shared" si="14"/>
        <v>#DIV/0!</v>
      </c>
      <c r="K63" s="98" t="e">
        <f t="shared" si="14"/>
        <v>#DIV/0!</v>
      </c>
      <c r="L63" s="98" t="e">
        <f t="shared" si="14"/>
        <v>#DIV/0!</v>
      </c>
      <c r="M63" s="98" t="e">
        <f t="shared" si="14"/>
        <v>#DIV/0!</v>
      </c>
      <c r="N63" s="98" t="e">
        <f t="shared" si="14"/>
        <v>#DIV/0!</v>
      </c>
    </row>
    <row r="64" spans="2:14" x14ac:dyDescent="0.35">
      <c r="B64" s="293" t="s">
        <v>2834</v>
      </c>
      <c r="C64" s="94">
        <f>+C62+1</f>
        <v>2025</v>
      </c>
      <c r="D64" s="102">
        <f t="shared" ref="D64:D71" si="15">VLOOKUP(C64-1,$B$6:$C$19,2,0)</f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</row>
    <row r="65" spans="2:14" x14ac:dyDescent="0.35">
      <c r="B65" s="294"/>
      <c r="C65" s="94">
        <f t="shared" ref="C65:C71" si="16">+C64+1</f>
        <v>2026</v>
      </c>
      <c r="D65" s="102">
        <f t="shared" si="15"/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</row>
    <row r="66" spans="2:14" x14ac:dyDescent="0.35">
      <c r="B66" s="294"/>
      <c r="C66" s="94">
        <f t="shared" si="16"/>
        <v>2027</v>
      </c>
      <c r="D66" s="102">
        <f t="shared" si="15"/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</row>
    <row r="67" spans="2:14" x14ac:dyDescent="0.35">
      <c r="B67" s="294"/>
      <c r="C67" s="94">
        <f t="shared" si="16"/>
        <v>2028</v>
      </c>
      <c r="D67" s="102">
        <f t="shared" si="15"/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</row>
    <row r="68" spans="2:14" x14ac:dyDescent="0.35">
      <c r="B68" s="294"/>
      <c r="C68" s="94">
        <f t="shared" si="16"/>
        <v>2029</v>
      </c>
      <c r="D68" s="102">
        <f t="shared" si="15"/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</row>
    <row r="69" spans="2:14" x14ac:dyDescent="0.35">
      <c r="B69" s="294"/>
      <c r="C69" s="94">
        <f t="shared" si="16"/>
        <v>2030</v>
      </c>
      <c r="D69" s="102">
        <f t="shared" si="15"/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</row>
    <row r="70" spans="2:14" x14ac:dyDescent="0.35">
      <c r="B70" s="294"/>
      <c r="C70" s="94">
        <f t="shared" si="16"/>
        <v>2031</v>
      </c>
      <c r="D70" s="102">
        <f t="shared" si="15"/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</row>
    <row r="71" spans="2:14" x14ac:dyDescent="0.35">
      <c r="B71" s="295"/>
      <c r="C71" s="94">
        <f t="shared" si="16"/>
        <v>2032</v>
      </c>
      <c r="D71" s="102">
        <f t="shared" si="15"/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</row>
    <row r="74" spans="2:14" ht="15" x14ac:dyDescent="0.35">
      <c r="B74" s="96"/>
      <c r="C74" s="96"/>
      <c r="D74" s="79" t="s">
        <v>2832</v>
      </c>
      <c r="E74" s="79" t="s">
        <v>2654</v>
      </c>
      <c r="F74" s="79" t="s">
        <v>2655</v>
      </c>
      <c r="G74" s="79" t="s">
        <v>2656</v>
      </c>
      <c r="H74" s="79" t="s">
        <v>2657</v>
      </c>
      <c r="I74" s="79" t="s">
        <v>2658</v>
      </c>
      <c r="J74" s="79" t="s">
        <v>2659</v>
      </c>
      <c r="K74" s="79" t="s">
        <v>2660</v>
      </c>
      <c r="L74" s="79" t="s">
        <v>2661</v>
      </c>
      <c r="M74" s="79" t="s">
        <v>2662</v>
      </c>
      <c r="N74" s="79" t="s">
        <v>2663</v>
      </c>
    </row>
    <row r="75" spans="2:14" x14ac:dyDescent="0.35">
      <c r="B75" s="292" t="s">
        <v>2835</v>
      </c>
      <c r="C75" s="94">
        <v>2022</v>
      </c>
      <c r="D75" s="91"/>
      <c r="E75" s="98">
        <f t="shared" ref="E75:N75" si="17">+E25</f>
        <v>0</v>
      </c>
      <c r="F75" s="98">
        <f t="shared" si="17"/>
        <v>0</v>
      </c>
      <c r="G75" s="98">
        <f t="shared" si="17"/>
        <v>0</v>
      </c>
      <c r="H75" s="98">
        <f t="shared" si="17"/>
        <v>0</v>
      </c>
      <c r="I75" s="98">
        <f t="shared" si="17"/>
        <v>0</v>
      </c>
      <c r="J75" s="98">
        <f t="shared" si="17"/>
        <v>0</v>
      </c>
      <c r="K75" s="98">
        <f t="shared" si="17"/>
        <v>0</v>
      </c>
      <c r="L75" s="98">
        <f t="shared" si="17"/>
        <v>0</v>
      </c>
      <c r="M75" s="98">
        <f t="shared" si="17"/>
        <v>0</v>
      </c>
      <c r="N75" s="98">
        <f t="shared" si="17"/>
        <v>0</v>
      </c>
    </row>
    <row r="76" spans="2:14" x14ac:dyDescent="0.35">
      <c r="B76" s="292"/>
      <c r="C76" s="94">
        <f>+C75+1</f>
        <v>2023</v>
      </c>
      <c r="D76" s="91"/>
      <c r="E76" s="98">
        <f t="shared" ref="E76:N76" si="18">+E26+E38</f>
        <v>0</v>
      </c>
      <c r="F76" s="98">
        <f t="shared" si="18"/>
        <v>0</v>
      </c>
      <c r="G76" s="98">
        <f t="shared" si="18"/>
        <v>0</v>
      </c>
      <c r="H76" s="98">
        <f t="shared" si="18"/>
        <v>0</v>
      </c>
      <c r="I76" s="98">
        <f t="shared" si="18"/>
        <v>0</v>
      </c>
      <c r="J76" s="98">
        <f t="shared" si="18"/>
        <v>0</v>
      </c>
      <c r="K76" s="98">
        <f t="shared" si="18"/>
        <v>0</v>
      </c>
      <c r="L76" s="98">
        <f t="shared" si="18"/>
        <v>0</v>
      </c>
      <c r="M76" s="98">
        <f t="shared" si="18"/>
        <v>0</v>
      </c>
      <c r="N76" s="98">
        <f t="shared" si="18"/>
        <v>0</v>
      </c>
    </row>
    <row r="77" spans="2:14" x14ac:dyDescent="0.35">
      <c r="B77" s="292"/>
      <c r="C77" s="94">
        <f>+C76+1</f>
        <v>2024</v>
      </c>
      <c r="D77" s="91"/>
      <c r="E77" s="98">
        <f t="shared" ref="E77:N77" si="19">+E27+E39+E51</f>
        <v>0</v>
      </c>
      <c r="F77" s="98">
        <f t="shared" si="19"/>
        <v>0</v>
      </c>
      <c r="G77" s="98">
        <f t="shared" si="19"/>
        <v>0</v>
      </c>
      <c r="H77" s="98">
        <f t="shared" si="19"/>
        <v>0</v>
      </c>
      <c r="I77" s="98">
        <f t="shared" si="19"/>
        <v>0</v>
      </c>
      <c r="J77" s="98">
        <f t="shared" si="19"/>
        <v>0</v>
      </c>
      <c r="K77" s="98">
        <f t="shared" si="19"/>
        <v>0</v>
      </c>
      <c r="L77" s="98">
        <f t="shared" si="19"/>
        <v>0</v>
      </c>
      <c r="M77" s="98">
        <f t="shared" si="19"/>
        <v>0</v>
      </c>
      <c r="N77" s="98">
        <f t="shared" si="19"/>
        <v>0</v>
      </c>
    </row>
  </sheetData>
  <mergeCells count="6">
    <mergeCell ref="B75:B77"/>
    <mergeCell ref="B2:O2"/>
    <mergeCell ref="B25:B32"/>
    <mergeCell ref="B38:B45"/>
    <mergeCell ref="B51:B58"/>
    <mergeCell ref="B64:B71"/>
  </mergeCells>
  <dataValidations count="1">
    <dataValidation type="decimal" operator="greaterThanOrEqual" allowBlank="1" showInputMessage="1" showErrorMessage="1" errorTitle="Foute waarde" error="Gelieve een positief bedrag in te geven voor terugname van een voorschot." sqref="E38:N45 E75:N77 E25:N32 E51:N58 E64:N71" xr:uid="{00000000-0002-0000-0B00-000000000000}">
      <formula1>0</formula1>
    </dataValidation>
  </dataValidations>
  <pageMargins left="0.7" right="0.7" top="0.75" bottom="0.75" header="0.3" footer="0.3"/>
  <pageSetup paperSize="9" scale="3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5"/>
  <sheetViews>
    <sheetView showGridLines="0"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116"/>
    <col min="2" max="2" width="19.453125" style="116" customWidth="1"/>
    <col min="3" max="21" width="17.81640625" style="116" customWidth="1"/>
    <col min="22" max="16384" width="8.81640625" style="116"/>
  </cols>
  <sheetData>
    <row r="1" spans="1:10" ht="15" thickBot="1" x14ac:dyDescent="0.4"/>
    <row r="2" spans="1:10" x14ac:dyDescent="0.35">
      <c r="B2" s="241" t="s">
        <v>2836</v>
      </c>
      <c r="C2" s="242"/>
      <c r="D2" s="242"/>
      <c r="E2" s="242"/>
      <c r="F2" s="242"/>
      <c r="G2" s="242"/>
      <c r="H2" s="242"/>
      <c r="I2" s="242"/>
      <c r="J2" s="243"/>
    </row>
    <row r="3" spans="1:10" ht="15" thickBot="1" x14ac:dyDescent="0.4">
      <c r="B3" s="244"/>
      <c r="C3" s="245"/>
      <c r="D3" s="245"/>
      <c r="E3" s="245"/>
      <c r="F3" s="245"/>
      <c r="G3" s="245"/>
      <c r="H3" s="245"/>
      <c r="I3" s="245"/>
      <c r="J3" s="246"/>
    </row>
    <row r="5" spans="1:10" ht="15" thickBot="1" x14ac:dyDescent="0.4"/>
    <row r="6" spans="1:10" s="12" customFormat="1" ht="21.5" thickBot="1" x14ac:dyDescent="0.55000000000000004">
      <c r="A6" s="116"/>
      <c r="B6" s="247" t="s">
        <v>2649</v>
      </c>
      <c r="C6" s="248"/>
      <c r="D6" s="248"/>
      <c r="E6" s="248"/>
      <c r="F6" s="248"/>
      <c r="G6" s="248"/>
      <c r="H6" s="248"/>
      <c r="I6" s="248"/>
      <c r="J6" s="249"/>
    </row>
    <row r="9" spans="1:10" x14ac:dyDescent="0.35">
      <c r="B9" s="69" t="s">
        <v>2650</v>
      </c>
    </row>
    <row r="11" spans="1:10" ht="15.5" thickBot="1" x14ac:dyDescent="0.4">
      <c r="B11" s="70"/>
      <c r="C11" s="87" t="s">
        <v>2651</v>
      </c>
      <c r="D11" s="87" t="s">
        <v>2652</v>
      </c>
      <c r="E11" s="71" t="s">
        <v>2653</v>
      </c>
    </row>
    <row r="12" spans="1:10" x14ac:dyDescent="0.35">
      <c r="B12" s="65" t="s">
        <v>2654</v>
      </c>
      <c r="C12" s="179">
        <f>+TI_Ex_Gas!C15</f>
        <v>0</v>
      </c>
      <c r="D12" s="180" t="e">
        <f>+TI_En_Gas!E73</f>
        <v>#DIV/0!</v>
      </c>
      <c r="E12" s="190" t="e">
        <f t="shared" ref="E12:E21" si="0">+C12+D12</f>
        <v>#DIV/0!</v>
      </c>
    </row>
    <row r="13" spans="1:10" x14ac:dyDescent="0.35">
      <c r="B13" s="66" t="s">
        <v>2655</v>
      </c>
      <c r="C13" s="179">
        <f>+TI_Ex_Gas!C16</f>
        <v>0</v>
      </c>
      <c r="D13" s="180" t="e">
        <f>+TI_En_Gas!E74</f>
        <v>#DIV/0!</v>
      </c>
      <c r="E13" s="182" t="e">
        <f t="shared" si="0"/>
        <v>#DIV/0!</v>
      </c>
    </row>
    <row r="14" spans="1:10" x14ac:dyDescent="0.35">
      <c r="B14" s="66" t="s">
        <v>2656</v>
      </c>
      <c r="C14" s="179">
        <f>+TI_Ex_Gas!C17</f>
        <v>0</v>
      </c>
      <c r="D14" s="180" t="e">
        <f>+TI_En_Gas!E75</f>
        <v>#DIV/0!</v>
      </c>
      <c r="E14" s="182" t="e">
        <f t="shared" si="0"/>
        <v>#DIV/0!</v>
      </c>
    </row>
    <row r="15" spans="1:10" x14ac:dyDescent="0.35">
      <c r="B15" s="66" t="s">
        <v>2657</v>
      </c>
      <c r="C15" s="179">
        <f>+TI_Ex_Gas!C18</f>
        <v>0</v>
      </c>
      <c r="D15" s="180" t="e">
        <f>+TI_En_Gas!E76</f>
        <v>#DIV/0!</v>
      </c>
      <c r="E15" s="182" t="e">
        <f t="shared" si="0"/>
        <v>#DIV/0!</v>
      </c>
    </row>
    <row r="16" spans="1:10" x14ac:dyDescent="0.35">
      <c r="B16" s="66" t="s">
        <v>2658</v>
      </c>
      <c r="C16" s="179">
        <f>+TI_Ex_Gas!C19</f>
        <v>0</v>
      </c>
      <c r="D16" s="180" t="e">
        <f>+TI_En_Gas!E77</f>
        <v>#DIV/0!</v>
      </c>
      <c r="E16" s="182" t="e">
        <f t="shared" si="0"/>
        <v>#DIV/0!</v>
      </c>
    </row>
    <row r="17" spans="1:10" x14ac:dyDescent="0.35">
      <c r="B17" s="66" t="s">
        <v>2659</v>
      </c>
      <c r="C17" s="179">
        <f>+TI_Ex_Gas!C20</f>
        <v>0</v>
      </c>
      <c r="D17" s="180" t="e">
        <f>+TI_En_Gas!E78</f>
        <v>#DIV/0!</v>
      </c>
      <c r="E17" s="182" t="e">
        <f t="shared" si="0"/>
        <v>#DIV/0!</v>
      </c>
    </row>
    <row r="18" spans="1:10" x14ac:dyDescent="0.35">
      <c r="B18" s="66" t="s">
        <v>2660</v>
      </c>
      <c r="C18" s="179">
        <f>+TI_Ex_Gas!C21</f>
        <v>0</v>
      </c>
      <c r="D18" s="180" t="e">
        <f>+TI_En_Gas!E79</f>
        <v>#DIV/0!</v>
      </c>
      <c r="E18" s="182" t="e">
        <f t="shared" si="0"/>
        <v>#DIV/0!</v>
      </c>
    </row>
    <row r="19" spans="1:10" x14ac:dyDescent="0.35">
      <c r="B19" s="66" t="s">
        <v>2661</v>
      </c>
      <c r="C19" s="179">
        <f>+TI_Ex_Gas!C22</f>
        <v>0</v>
      </c>
      <c r="D19" s="180" t="e">
        <f>+TI_En_Gas!E80</f>
        <v>#DIV/0!</v>
      </c>
      <c r="E19" s="182" t="e">
        <f t="shared" si="0"/>
        <v>#DIV/0!</v>
      </c>
    </row>
    <row r="20" spans="1:10" x14ac:dyDescent="0.35">
      <c r="B20" s="66" t="s">
        <v>2662</v>
      </c>
      <c r="C20" s="204"/>
      <c r="D20" s="205"/>
      <c r="E20" s="206"/>
    </row>
    <row r="21" spans="1:10" ht="15" thickBot="1" x14ac:dyDescent="0.4">
      <c r="B21" s="67" t="s">
        <v>2663</v>
      </c>
      <c r="C21" s="179">
        <f>+TI_Ex_Gas!C24</f>
        <v>0</v>
      </c>
      <c r="D21" s="180" t="e">
        <f>+TI_En_Gas!E82</f>
        <v>#DIV/0!</v>
      </c>
      <c r="E21" s="183" t="e">
        <f t="shared" si="0"/>
        <v>#DIV/0!</v>
      </c>
    </row>
    <row r="23" spans="1:10" ht="15" thickBot="1" x14ac:dyDescent="0.4"/>
    <row r="24" spans="1:10" s="12" customFormat="1" ht="21.5" thickBot="1" x14ac:dyDescent="0.55000000000000004">
      <c r="A24" s="116"/>
      <c r="B24" s="247" t="s">
        <v>2664</v>
      </c>
      <c r="C24" s="248"/>
      <c r="D24" s="248"/>
      <c r="E24" s="248"/>
      <c r="F24" s="248"/>
      <c r="G24" s="248"/>
      <c r="H24" s="248"/>
      <c r="I24" s="248"/>
      <c r="J24" s="249"/>
    </row>
    <row r="27" spans="1:10" x14ac:dyDescent="0.35">
      <c r="B27" s="69" t="s">
        <v>2665</v>
      </c>
    </row>
    <row r="29" spans="1:10" ht="15.5" thickBot="1" x14ac:dyDescent="0.4">
      <c r="B29" s="70"/>
      <c r="C29" s="87" t="s">
        <v>2666</v>
      </c>
      <c r="D29" s="87" t="s">
        <v>2667</v>
      </c>
      <c r="E29" s="71" t="s">
        <v>2668</v>
      </c>
    </row>
    <row r="30" spans="1:10" x14ac:dyDescent="0.35">
      <c r="B30" s="65" t="s">
        <v>2654</v>
      </c>
      <c r="C30" s="179">
        <f>+TI_Ex_Gas!C34</f>
        <v>0</v>
      </c>
      <c r="D30" s="180" t="e">
        <f>+TI_En_Gas!E156</f>
        <v>#DIV/0!</v>
      </c>
      <c r="E30" s="190" t="e">
        <f t="shared" ref="E30:E39" si="1">+C30+D30</f>
        <v>#DIV/0!</v>
      </c>
    </row>
    <row r="31" spans="1:10" x14ac:dyDescent="0.35">
      <c r="B31" s="66" t="s">
        <v>2655</v>
      </c>
      <c r="C31" s="179">
        <f>+TI_Ex_Gas!C35</f>
        <v>0</v>
      </c>
      <c r="D31" s="180" t="e">
        <f>+TI_En_Gas!E157</f>
        <v>#DIV/0!</v>
      </c>
      <c r="E31" s="182" t="e">
        <f t="shared" si="1"/>
        <v>#DIV/0!</v>
      </c>
    </row>
    <row r="32" spans="1:10" x14ac:dyDescent="0.35">
      <c r="B32" s="66" t="s">
        <v>2656</v>
      </c>
      <c r="C32" s="179">
        <f>+TI_Ex_Gas!C36</f>
        <v>0</v>
      </c>
      <c r="D32" s="180" t="e">
        <f>+TI_En_Gas!E158</f>
        <v>#DIV/0!</v>
      </c>
      <c r="E32" s="182" t="e">
        <f t="shared" si="1"/>
        <v>#DIV/0!</v>
      </c>
    </row>
    <row r="33" spans="1:10" x14ac:dyDescent="0.35">
      <c r="B33" s="66" t="s">
        <v>2657</v>
      </c>
      <c r="C33" s="179">
        <f>+TI_Ex_Gas!C37</f>
        <v>0</v>
      </c>
      <c r="D33" s="180" t="e">
        <f>+TI_En_Gas!E159</f>
        <v>#DIV/0!</v>
      </c>
      <c r="E33" s="182" t="e">
        <f t="shared" si="1"/>
        <v>#DIV/0!</v>
      </c>
    </row>
    <row r="34" spans="1:10" x14ac:dyDescent="0.35">
      <c r="B34" s="66" t="s">
        <v>2658</v>
      </c>
      <c r="C34" s="179">
        <f>+TI_Ex_Gas!C38</f>
        <v>0</v>
      </c>
      <c r="D34" s="180" t="e">
        <f>+TI_En_Gas!E160</f>
        <v>#DIV/0!</v>
      </c>
      <c r="E34" s="182" t="e">
        <f t="shared" si="1"/>
        <v>#DIV/0!</v>
      </c>
    </row>
    <row r="35" spans="1:10" x14ac:dyDescent="0.35">
      <c r="B35" s="66" t="s">
        <v>2659</v>
      </c>
      <c r="C35" s="179">
        <f>+TI_Ex_Gas!C39</f>
        <v>0</v>
      </c>
      <c r="D35" s="180" t="e">
        <f>+TI_En_Gas!E161</f>
        <v>#DIV/0!</v>
      </c>
      <c r="E35" s="182" t="e">
        <f t="shared" si="1"/>
        <v>#DIV/0!</v>
      </c>
    </row>
    <row r="36" spans="1:10" x14ac:dyDescent="0.35">
      <c r="B36" s="66" t="s">
        <v>2660</v>
      </c>
      <c r="C36" s="179">
        <f>+TI_Ex_Gas!C40</f>
        <v>0</v>
      </c>
      <c r="D36" s="180" t="e">
        <f>+TI_En_Gas!E162</f>
        <v>#DIV/0!</v>
      </c>
      <c r="E36" s="182" t="e">
        <f t="shared" si="1"/>
        <v>#DIV/0!</v>
      </c>
    </row>
    <row r="37" spans="1:10" x14ac:dyDescent="0.35">
      <c r="B37" s="66" t="s">
        <v>2661</v>
      </c>
      <c r="C37" s="179">
        <f>+TI_Ex_Gas!C41</f>
        <v>0</v>
      </c>
      <c r="D37" s="180" t="e">
        <f>+TI_En_Gas!E163</f>
        <v>#DIV/0!</v>
      </c>
      <c r="E37" s="182" t="e">
        <f t="shared" si="1"/>
        <v>#DIV/0!</v>
      </c>
    </row>
    <row r="38" spans="1:10" x14ac:dyDescent="0.35">
      <c r="B38" s="66" t="s">
        <v>2662</v>
      </c>
      <c r="C38" s="204"/>
      <c r="D38" s="205"/>
      <c r="E38" s="206"/>
    </row>
    <row r="39" spans="1:10" ht="15" thickBot="1" x14ac:dyDescent="0.4">
      <c r="B39" s="67" t="s">
        <v>2663</v>
      </c>
      <c r="C39" s="179">
        <f>+TI_Ex_Gas!C43</f>
        <v>0</v>
      </c>
      <c r="D39" s="180" t="e">
        <f>+TI_En_Gas!E165</f>
        <v>#DIV/0!</v>
      </c>
      <c r="E39" s="183" t="e">
        <f t="shared" si="1"/>
        <v>#DIV/0!</v>
      </c>
    </row>
    <row r="41" spans="1:10" ht="15" thickBot="1" x14ac:dyDescent="0.4"/>
    <row r="42" spans="1:10" s="12" customFormat="1" ht="21.5" thickBot="1" x14ac:dyDescent="0.55000000000000004">
      <c r="A42" s="116"/>
      <c r="B42" s="247" t="s">
        <v>2669</v>
      </c>
      <c r="C42" s="248"/>
      <c r="D42" s="248"/>
      <c r="E42" s="248"/>
      <c r="F42" s="248"/>
      <c r="G42" s="248"/>
      <c r="H42" s="248"/>
      <c r="I42" s="248"/>
      <c r="J42" s="249"/>
    </row>
    <row r="45" spans="1:10" x14ac:dyDescent="0.35">
      <c r="B45" s="69" t="s">
        <v>2670</v>
      </c>
    </row>
    <row r="47" spans="1:10" ht="15.5" thickBot="1" x14ac:dyDescent="0.4">
      <c r="B47" s="70"/>
      <c r="C47" s="87" t="s">
        <v>2671</v>
      </c>
      <c r="D47" s="87" t="s">
        <v>2672</v>
      </c>
      <c r="E47" s="71" t="s">
        <v>2673</v>
      </c>
    </row>
    <row r="48" spans="1:10" x14ac:dyDescent="0.35">
      <c r="B48" s="65" t="s">
        <v>2654</v>
      </c>
      <c r="C48" s="179">
        <f>+TI_Ex_Gas!C53</f>
        <v>0</v>
      </c>
      <c r="D48" s="180" t="e">
        <f>+TI_En_Gas!E233</f>
        <v>#DIV/0!</v>
      </c>
      <c r="E48" s="190" t="e">
        <f t="shared" ref="E48:E57" si="2">+C48+D48</f>
        <v>#DIV/0!</v>
      </c>
    </row>
    <row r="49" spans="1:10" x14ac:dyDescent="0.35">
      <c r="B49" s="66" t="s">
        <v>2655</v>
      </c>
      <c r="C49" s="179">
        <f>+TI_Ex_Gas!C54</f>
        <v>0</v>
      </c>
      <c r="D49" s="180" t="e">
        <f>+TI_En_Gas!E234</f>
        <v>#DIV/0!</v>
      </c>
      <c r="E49" s="182" t="e">
        <f t="shared" si="2"/>
        <v>#DIV/0!</v>
      </c>
    </row>
    <row r="50" spans="1:10" x14ac:dyDescent="0.35">
      <c r="B50" s="66" t="s">
        <v>2656</v>
      </c>
      <c r="C50" s="179">
        <f>+TI_Ex_Gas!C55</f>
        <v>0</v>
      </c>
      <c r="D50" s="180" t="e">
        <f>+TI_En_Gas!E235</f>
        <v>#DIV/0!</v>
      </c>
      <c r="E50" s="182" t="e">
        <f t="shared" si="2"/>
        <v>#DIV/0!</v>
      </c>
    </row>
    <row r="51" spans="1:10" x14ac:dyDescent="0.35">
      <c r="B51" s="66" t="s">
        <v>2657</v>
      </c>
      <c r="C51" s="179">
        <f>+TI_Ex_Gas!C56</f>
        <v>0</v>
      </c>
      <c r="D51" s="180" t="e">
        <f>+TI_En_Gas!E236</f>
        <v>#DIV/0!</v>
      </c>
      <c r="E51" s="182" t="e">
        <f t="shared" si="2"/>
        <v>#DIV/0!</v>
      </c>
    </row>
    <row r="52" spans="1:10" x14ac:dyDescent="0.35">
      <c r="B52" s="66" t="s">
        <v>2658</v>
      </c>
      <c r="C52" s="179">
        <f>+TI_Ex_Gas!C57</f>
        <v>0</v>
      </c>
      <c r="D52" s="180" t="e">
        <f>+TI_En_Gas!E237</f>
        <v>#DIV/0!</v>
      </c>
      <c r="E52" s="182" t="e">
        <f t="shared" si="2"/>
        <v>#DIV/0!</v>
      </c>
    </row>
    <row r="53" spans="1:10" x14ac:dyDescent="0.35">
      <c r="B53" s="66" t="s">
        <v>2659</v>
      </c>
      <c r="C53" s="179">
        <f>+TI_Ex_Gas!C58</f>
        <v>0</v>
      </c>
      <c r="D53" s="180" t="e">
        <f>+TI_En_Gas!E238</f>
        <v>#DIV/0!</v>
      </c>
      <c r="E53" s="182" t="e">
        <f t="shared" si="2"/>
        <v>#DIV/0!</v>
      </c>
    </row>
    <row r="54" spans="1:10" x14ac:dyDescent="0.35">
      <c r="B54" s="66" t="s">
        <v>2660</v>
      </c>
      <c r="C54" s="179">
        <f>+TI_Ex_Gas!C59</f>
        <v>0</v>
      </c>
      <c r="D54" s="180" t="e">
        <f>+TI_En_Gas!E239</f>
        <v>#DIV/0!</v>
      </c>
      <c r="E54" s="182" t="e">
        <f t="shared" si="2"/>
        <v>#DIV/0!</v>
      </c>
    </row>
    <row r="55" spans="1:10" x14ac:dyDescent="0.35">
      <c r="B55" s="66" t="s">
        <v>2661</v>
      </c>
      <c r="C55" s="179">
        <f>+TI_Ex_Gas!C60</f>
        <v>0</v>
      </c>
      <c r="D55" s="180" t="e">
        <f>+TI_En_Gas!E240</f>
        <v>#DIV/0!</v>
      </c>
      <c r="E55" s="182" t="e">
        <f t="shared" si="2"/>
        <v>#DIV/0!</v>
      </c>
    </row>
    <row r="56" spans="1:10" x14ac:dyDescent="0.35">
      <c r="B56" s="66" t="s">
        <v>2662</v>
      </c>
      <c r="C56" s="204"/>
      <c r="D56" s="205"/>
      <c r="E56" s="206"/>
    </row>
    <row r="57" spans="1:10" ht="15" thickBot="1" x14ac:dyDescent="0.4">
      <c r="B57" s="67" t="s">
        <v>2663</v>
      </c>
      <c r="C57" s="179">
        <f>+TI_Ex_Gas!C62</f>
        <v>0</v>
      </c>
      <c r="D57" s="180" t="e">
        <f>+TI_En_Gas!E242</f>
        <v>#DIV/0!</v>
      </c>
      <c r="E57" s="183" t="e">
        <f t="shared" si="2"/>
        <v>#DIV/0!</v>
      </c>
    </row>
    <row r="59" spans="1:10" ht="15" thickBot="1" x14ac:dyDescent="0.4"/>
    <row r="60" spans="1:10" s="12" customFormat="1" ht="21.5" thickBot="1" x14ac:dyDescent="0.55000000000000004">
      <c r="A60" s="116"/>
      <c r="B60" s="247" t="s">
        <v>2674</v>
      </c>
      <c r="C60" s="248"/>
      <c r="D60" s="248"/>
      <c r="E60" s="248"/>
      <c r="F60" s="248"/>
      <c r="G60" s="248"/>
      <c r="H60" s="248"/>
      <c r="I60" s="248"/>
      <c r="J60" s="249"/>
    </row>
    <row r="63" spans="1:10" x14ac:dyDescent="0.35">
      <c r="B63" s="69" t="s">
        <v>2675</v>
      </c>
    </row>
    <row r="65" spans="2:5" ht="15.5" thickBot="1" x14ac:dyDescent="0.4">
      <c r="B65" s="70"/>
      <c r="C65" s="87" t="s">
        <v>2676</v>
      </c>
      <c r="D65" s="87" t="s">
        <v>2677</v>
      </c>
      <c r="E65" s="71" t="s">
        <v>2678</v>
      </c>
    </row>
    <row r="66" spans="2:5" x14ac:dyDescent="0.35">
      <c r="B66" s="65" t="s">
        <v>2654</v>
      </c>
      <c r="C66" s="179">
        <f>+TI_Ex_Gas!C72</f>
        <v>0</v>
      </c>
      <c r="D66" s="180" t="e">
        <f>+TI_En_Gas!E310</f>
        <v>#DIV/0!</v>
      </c>
      <c r="E66" s="190" t="e">
        <f t="shared" ref="E66:E75" si="3">+C66+D66</f>
        <v>#DIV/0!</v>
      </c>
    </row>
    <row r="67" spans="2:5" x14ac:dyDescent="0.35">
      <c r="B67" s="66" t="s">
        <v>2655</v>
      </c>
      <c r="C67" s="179">
        <f>+TI_Ex_Gas!C73</f>
        <v>0</v>
      </c>
      <c r="D67" s="180" t="e">
        <f>+TI_En_Gas!E311</f>
        <v>#DIV/0!</v>
      </c>
      <c r="E67" s="182" t="e">
        <f t="shared" si="3"/>
        <v>#DIV/0!</v>
      </c>
    </row>
    <row r="68" spans="2:5" x14ac:dyDescent="0.35">
      <c r="B68" s="66" t="s">
        <v>2656</v>
      </c>
      <c r="C68" s="179">
        <f>+TI_Ex_Gas!C74</f>
        <v>0</v>
      </c>
      <c r="D68" s="180" t="e">
        <f>+TI_En_Gas!E312</f>
        <v>#DIV/0!</v>
      </c>
      <c r="E68" s="182" t="e">
        <f t="shared" si="3"/>
        <v>#DIV/0!</v>
      </c>
    </row>
    <row r="69" spans="2:5" x14ac:dyDescent="0.35">
      <c r="B69" s="66" t="s">
        <v>2657</v>
      </c>
      <c r="C69" s="179">
        <f>+TI_Ex_Gas!C75</f>
        <v>0</v>
      </c>
      <c r="D69" s="180" t="e">
        <f>+TI_En_Gas!E313</f>
        <v>#DIV/0!</v>
      </c>
      <c r="E69" s="182" t="e">
        <f t="shared" si="3"/>
        <v>#DIV/0!</v>
      </c>
    </row>
    <row r="70" spans="2:5" x14ac:dyDescent="0.35">
      <c r="B70" s="66" t="s">
        <v>2658</v>
      </c>
      <c r="C70" s="179">
        <f>+TI_Ex_Gas!C76</f>
        <v>0</v>
      </c>
      <c r="D70" s="180" t="e">
        <f>+TI_En_Gas!E314</f>
        <v>#DIV/0!</v>
      </c>
      <c r="E70" s="182" t="e">
        <f t="shared" si="3"/>
        <v>#DIV/0!</v>
      </c>
    </row>
    <row r="71" spans="2:5" x14ac:dyDescent="0.35">
      <c r="B71" s="66" t="s">
        <v>2659</v>
      </c>
      <c r="C71" s="179">
        <f>+TI_Ex_Gas!C77</f>
        <v>0</v>
      </c>
      <c r="D71" s="180" t="e">
        <f>+TI_En_Gas!E315</f>
        <v>#DIV/0!</v>
      </c>
      <c r="E71" s="182" t="e">
        <f t="shared" si="3"/>
        <v>#DIV/0!</v>
      </c>
    </row>
    <row r="72" spans="2:5" x14ac:dyDescent="0.35">
      <c r="B72" s="66" t="s">
        <v>2660</v>
      </c>
      <c r="C72" s="179">
        <f>+TI_Ex_Gas!C78</f>
        <v>0</v>
      </c>
      <c r="D72" s="180" t="e">
        <f>+TI_En_Gas!E316</f>
        <v>#DIV/0!</v>
      </c>
      <c r="E72" s="182" t="e">
        <f t="shared" si="3"/>
        <v>#DIV/0!</v>
      </c>
    </row>
    <row r="73" spans="2:5" x14ac:dyDescent="0.35">
      <c r="B73" s="66" t="s">
        <v>2661</v>
      </c>
      <c r="C73" s="179">
        <f>+TI_Ex_Gas!C79</f>
        <v>0</v>
      </c>
      <c r="D73" s="180" t="e">
        <f>+TI_En_Gas!E317</f>
        <v>#DIV/0!</v>
      </c>
      <c r="E73" s="182" t="e">
        <f t="shared" si="3"/>
        <v>#DIV/0!</v>
      </c>
    </row>
    <row r="74" spans="2:5" x14ac:dyDescent="0.35">
      <c r="B74" s="66" t="s">
        <v>2662</v>
      </c>
      <c r="C74" s="204"/>
      <c r="D74" s="205"/>
      <c r="E74" s="206"/>
    </row>
    <row r="75" spans="2:5" ht="15" thickBot="1" x14ac:dyDescent="0.4">
      <c r="B75" s="67" t="s">
        <v>2663</v>
      </c>
      <c r="C75" s="179">
        <f>+TI_Ex_Gas!C81</f>
        <v>0</v>
      </c>
      <c r="D75" s="180" t="e">
        <f>+TI_En_Gas!E319</f>
        <v>#DIV/0!</v>
      </c>
      <c r="E75" s="183" t="e">
        <f t="shared" si="3"/>
        <v>#DIV/0!</v>
      </c>
    </row>
  </sheetData>
  <mergeCells count="5">
    <mergeCell ref="B2:J3"/>
    <mergeCell ref="B6:J6"/>
    <mergeCell ref="B24:J24"/>
    <mergeCell ref="B42:J42"/>
    <mergeCell ref="B60:J60"/>
  </mergeCells>
  <pageMargins left="0.7" right="0.7" top="0.75" bottom="0.75" header="0.3" footer="0.3"/>
  <pageSetup paperSize="9" scale="5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81"/>
  <sheetViews>
    <sheetView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116"/>
    <col min="2" max="2" width="19.453125" style="116" customWidth="1"/>
    <col min="3" max="21" width="17.81640625" style="116" customWidth="1"/>
    <col min="22" max="16384" width="8.81640625" style="116"/>
  </cols>
  <sheetData>
    <row r="1" spans="2:11" ht="15" thickBot="1" x14ac:dyDescent="0.4"/>
    <row r="2" spans="2:11" x14ac:dyDescent="0.35">
      <c r="B2" s="241" t="s">
        <v>2836</v>
      </c>
      <c r="C2" s="242"/>
      <c r="D2" s="242"/>
      <c r="E2" s="242"/>
      <c r="F2" s="242"/>
      <c r="G2" s="242"/>
      <c r="H2" s="242"/>
      <c r="I2" s="242"/>
      <c r="J2" s="243"/>
    </row>
    <row r="3" spans="2:11" ht="15" thickBot="1" x14ac:dyDescent="0.4">
      <c r="B3" s="244"/>
      <c r="C3" s="245"/>
      <c r="D3" s="245"/>
      <c r="E3" s="245"/>
      <c r="F3" s="245"/>
      <c r="G3" s="245"/>
      <c r="H3" s="245"/>
      <c r="I3" s="245"/>
      <c r="J3" s="246"/>
    </row>
    <row r="5" spans="2:11" x14ac:dyDescent="0.35">
      <c r="B5" s="38" t="s">
        <v>2679</v>
      </c>
    </row>
    <row r="6" spans="2:11" ht="15" thickBot="1" x14ac:dyDescent="0.4"/>
    <row r="7" spans="2:11" ht="21.5" thickBot="1" x14ac:dyDescent="0.55000000000000004">
      <c r="B7" s="247" t="s">
        <v>2649</v>
      </c>
      <c r="C7" s="248"/>
      <c r="D7" s="248"/>
      <c r="E7" s="248"/>
      <c r="F7" s="248"/>
      <c r="G7" s="248"/>
      <c r="H7" s="248"/>
      <c r="I7" s="248"/>
      <c r="J7" s="249"/>
      <c r="K7" s="12"/>
    </row>
    <row r="10" spans="2:11" x14ac:dyDescent="0.35">
      <c r="B10" s="6" t="s">
        <v>2680</v>
      </c>
      <c r="C10" s="6"/>
      <c r="D10" s="6"/>
      <c r="E10" s="6"/>
      <c r="F10" s="6"/>
      <c r="G10" s="6"/>
      <c r="H10" s="6"/>
      <c r="I10" s="6"/>
      <c r="J10" s="6"/>
      <c r="K10" s="12"/>
    </row>
    <row r="12" spans="2:11" x14ac:dyDescent="0.35">
      <c r="B12" s="69" t="s">
        <v>2681</v>
      </c>
    </row>
    <row r="13" spans="2:11" ht="15" thickBot="1" x14ac:dyDescent="0.4"/>
    <row r="14" spans="2:11" ht="15.5" thickBot="1" x14ac:dyDescent="0.4">
      <c r="B14" s="76"/>
      <c r="C14" s="77" t="s">
        <v>2651</v>
      </c>
      <c r="D14" s="73"/>
      <c r="E14" s="74"/>
    </row>
    <row r="15" spans="2:11" x14ac:dyDescent="0.35">
      <c r="B15" s="65" t="s">
        <v>2654</v>
      </c>
      <c r="C15" s="191">
        <v>0</v>
      </c>
      <c r="D15" s="75"/>
      <c r="E15" s="75"/>
    </row>
    <row r="16" spans="2:11" x14ac:dyDescent="0.35">
      <c r="B16" s="66" t="s">
        <v>2655</v>
      </c>
      <c r="C16" s="192">
        <v>0</v>
      </c>
      <c r="D16" s="75"/>
      <c r="E16" s="75"/>
    </row>
    <row r="17" spans="2:11" x14ac:dyDescent="0.35">
      <c r="B17" s="66" t="s">
        <v>2656</v>
      </c>
      <c r="C17" s="192">
        <v>0</v>
      </c>
      <c r="D17" s="75"/>
      <c r="E17" s="75"/>
    </row>
    <row r="18" spans="2:11" x14ac:dyDescent="0.35">
      <c r="B18" s="66" t="s">
        <v>2657</v>
      </c>
      <c r="C18" s="192">
        <v>0</v>
      </c>
      <c r="D18" s="75"/>
      <c r="E18" s="75"/>
    </row>
    <row r="19" spans="2:11" x14ac:dyDescent="0.35">
      <c r="B19" s="66" t="s">
        <v>2658</v>
      </c>
      <c r="C19" s="192">
        <v>0</v>
      </c>
      <c r="D19" s="75"/>
      <c r="E19" s="75"/>
    </row>
    <row r="20" spans="2:11" x14ac:dyDescent="0.35">
      <c r="B20" s="66" t="s">
        <v>2659</v>
      </c>
      <c r="C20" s="192">
        <v>0</v>
      </c>
      <c r="D20" s="75"/>
      <c r="E20" s="75"/>
    </row>
    <row r="21" spans="2:11" x14ac:dyDescent="0.35">
      <c r="B21" s="66" t="s">
        <v>2660</v>
      </c>
      <c r="C21" s="192">
        <v>0</v>
      </c>
      <c r="D21" s="75"/>
      <c r="E21" s="75"/>
    </row>
    <row r="22" spans="2:11" x14ac:dyDescent="0.35">
      <c r="B22" s="66" t="s">
        <v>2661</v>
      </c>
      <c r="C22" s="192">
        <v>0</v>
      </c>
      <c r="D22" s="75"/>
      <c r="E22" s="75"/>
    </row>
    <row r="23" spans="2:11" x14ac:dyDescent="0.35">
      <c r="B23" s="66" t="s">
        <v>2662</v>
      </c>
      <c r="C23" s="208"/>
      <c r="D23" s="75"/>
      <c r="E23" s="75"/>
    </row>
    <row r="24" spans="2:11" ht="15" thickBot="1" x14ac:dyDescent="0.4">
      <c r="B24" s="67" t="s">
        <v>2663</v>
      </c>
      <c r="C24" s="193">
        <v>0</v>
      </c>
      <c r="D24" s="75"/>
      <c r="E24" s="75"/>
    </row>
    <row r="25" spans="2:11" ht="15" thickBot="1" x14ac:dyDescent="0.4"/>
    <row r="26" spans="2:11" ht="21.5" thickBot="1" x14ac:dyDescent="0.55000000000000004">
      <c r="B26" s="247" t="s">
        <v>2664</v>
      </c>
      <c r="C26" s="248"/>
      <c r="D26" s="248"/>
      <c r="E26" s="248"/>
      <c r="F26" s="248"/>
      <c r="G26" s="248"/>
      <c r="H26" s="248"/>
      <c r="I26" s="248"/>
      <c r="J26" s="249"/>
      <c r="K26" s="12"/>
    </row>
    <row r="29" spans="2:11" x14ac:dyDescent="0.35">
      <c r="B29" s="6" t="s">
        <v>2680</v>
      </c>
      <c r="C29" s="6"/>
      <c r="D29" s="6"/>
      <c r="E29" s="6"/>
      <c r="F29" s="6"/>
      <c r="G29" s="6"/>
      <c r="H29" s="6"/>
      <c r="I29" s="6"/>
      <c r="J29" s="6"/>
      <c r="K29" s="12"/>
    </row>
    <row r="31" spans="2:11" x14ac:dyDescent="0.35">
      <c r="B31" s="69" t="s">
        <v>2682</v>
      </c>
    </row>
    <row r="32" spans="2:11" ht="15" thickBot="1" x14ac:dyDescent="0.4"/>
    <row r="33" spans="2:11" ht="15.5" thickBot="1" x14ac:dyDescent="0.4">
      <c r="B33" s="76"/>
      <c r="C33" s="77" t="s">
        <v>2666</v>
      </c>
      <c r="D33" s="73"/>
      <c r="E33" s="74"/>
    </row>
    <row r="34" spans="2:11" x14ac:dyDescent="0.35">
      <c r="B34" s="65" t="s">
        <v>2654</v>
      </c>
      <c r="C34" s="191">
        <v>0</v>
      </c>
      <c r="D34" s="75"/>
      <c r="E34" s="75"/>
    </row>
    <row r="35" spans="2:11" x14ac:dyDescent="0.35">
      <c r="B35" s="66" t="s">
        <v>2655</v>
      </c>
      <c r="C35" s="192">
        <v>0</v>
      </c>
      <c r="D35" s="75"/>
      <c r="E35" s="75"/>
    </row>
    <row r="36" spans="2:11" x14ac:dyDescent="0.35">
      <c r="B36" s="66" t="s">
        <v>2656</v>
      </c>
      <c r="C36" s="192">
        <v>0</v>
      </c>
      <c r="D36" s="75"/>
      <c r="E36" s="75"/>
    </row>
    <row r="37" spans="2:11" x14ac:dyDescent="0.35">
      <c r="B37" s="66" t="s">
        <v>2657</v>
      </c>
      <c r="C37" s="192">
        <v>0</v>
      </c>
      <c r="D37" s="75"/>
      <c r="E37" s="75"/>
    </row>
    <row r="38" spans="2:11" x14ac:dyDescent="0.35">
      <c r="B38" s="66" t="s">
        <v>2658</v>
      </c>
      <c r="C38" s="192">
        <v>0</v>
      </c>
      <c r="D38" s="75"/>
      <c r="E38" s="75"/>
    </row>
    <row r="39" spans="2:11" x14ac:dyDescent="0.35">
      <c r="B39" s="66" t="s">
        <v>2659</v>
      </c>
      <c r="C39" s="192">
        <v>0</v>
      </c>
      <c r="D39" s="75"/>
      <c r="E39" s="75"/>
    </row>
    <row r="40" spans="2:11" x14ac:dyDescent="0.35">
      <c r="B40" s="66" t="s">
        <v>2660</v>
      </c>
      <c r="C40" s="192">
        <v>0</v>
      </c>
      <c r="D40" s="75"/>
      <c r="E40" s="75"/>
    </row>
    <row r="41" spans="2:11" x14ac:dyDescent="0.35">
      <c r="B41" s="66" t="s">
        <v>2661</v>
      </c>
      <c r="C41" s="192">
        <v>0</v>
      </c>
      <c r="D41" s="75"/>
      <c r="E41" s="75"/>
    </row>
    <row r="42" spans="2:11" x14ac:dyDescent="0.35">
      <c r="B42" s="66" t="s">
        <v>2662</v>
      </c>
      <c r="C42" s="208"/>
      <c r="D42" s="75"/>
      <c r="E42" s="75"/>
    </row>
    <row r="43" spans="2:11" ht="15" thickBot="1" x14ac:dyDescent="0.4">
      <c r="B43" s="67" t="s">
        <v>2663</v>
      </c>
      <c r="C43" s="193">
        <v>0</v>
      </c>
      <c r="D43" s="75"/>
      <c r="E43" s="75"/>
    </row>
    <row r="44" spans="2:11" ht="15" thickBot="1" x14ac:dyDescent="0.4"/>
    <row r="45" spans="2:11" ht="21.5" thickBot="1" x14ac:dyDescent="0.55000000000000004">
      <c r="B45" s="247" t="s">
        <v>2669</v>
      </c>
      <c r="C45" s="248"/>
      <c r="D45" s="248"/>
      <c r="E45" s="248"/>
      <c r="F45" s="248"/>
      <c r="G45" s="248"/>
      <c r="H45" s="248"/>
      <c r="I45" s="248"/>
      <c r="J45" s="249"/>
      <c r="K45" s="12"/>
    </row>
    <row r="48" spans="2:11" x14ac:dyDescent="0.35">
      <c r="B48" s="6" t="s">
        <v>2680</v>
      </c>
      <c r="C48" s="6"/>
      <c r="D48" s="6"/>
      <c r="E48" s="6"/>
      <c r="F48" s="6"/>
      <c r="G48" s="6"/>
      <c r="H48" s="6"/>
      <c r="I48" s="6"/>
      <c r="J48" s="6"/>
      <c r="K48" s="12"/>
    </row>
    <row r="50" spans="2:11" x14ac:dyDescent="0.35">
      <c r="B50" s="69" t="s">
        <v>2683</v>
      </c>
    </row>
    <row r="51" spans="2:11" ht="15" thickBot="1" x14ac:dyDescent="0.4"/>
    <row r="52" spans="2:11" ht="15.5" thickBot="1" x14ac:dyDescent="0.4">
      <c r="B52" s="76"/>
      <c r="C52" s="77" t="s">
        <v>2671</v>
      </c>
      <c r="D52" s="73"/>
      <c r="E52" s="74"/>
    </row>
    <row r="53" spans="2:11" x14ac:dyDescent="0.35">
      <c r="B53" s="65" t="s">
        <v>2654</v>
      </c>
      <c r="C53" s="191">
        <v>0</v>
      </c>
      <c r="D53" s="75"/>
      <c r="E53" s="75"/>
    </row>
    <row r="54" spans="2:11" x14ac:dyDescent="0.35">
      <c r="B54" s="66" t="s">
        <v>2655</v>
      </c>
      <c r="C54" s="192">
        <v>0</v>
      </c>
      <c r="D54" s="75"/>
      <c r="E54" s="75"/>
    </row>
    <row r="55" spans="2:11" x14ac:dyDescent="0.35">
      <c r="B55" s="66" t="s">
        <v>2656</v>
      </c>
      <c r="C55" s="192">
        <v>0</v>
      </c>
      <c r="D55" s="75"/>
      <c r="E55" s="75"/>
    </row>
    <row r="56" spans="2:11" x14ac:dyDescent="0.35">
      <c r="B56" s="66" t="s">
        <v>2657</v>
      </c>
      <c r="C56" s="192">
        <v>0</v>
      </c>
      <c r="D56" s="75"/>
      <c r="E56" s="75"/>
    </row>
    <row r="57" spans="2:11" x14ac:dyDescent="0.35">
      <c r="B57" s="66" t="s">
        <v>2658</v>
      </c>
      <c r="C57" s="192">
        <v>0</v>
      </c>
      <c r="D57" s="75"/>
      <c r="E57" s="75"/>
    </row>
    <row r="58" spans="2:11" x14ac:dyDescent="0.35">
      <c r="B58" s="66" t="s">
        <v>2659</v>
      </c>
      <c r="C58" s="192">
        <v>0</v>
      </c>
      <c r="D58" s="75"/>
      <c r="E58" s="75"/>
    </row>
    <row r="59" spans="2:11" x14ac:dyDescent="0.35">
      <c r="B59" s="66" t="s">
        <v>2660</v>
      </c>
      <c r="C59" s="192">
        <v>0</v>
      </c>
      <c r="D59" s="75"/>
      <c r="E59" s="75"/>
    </row>
    <row r="60" spans="2:11" x14ac:dyDescent="0.35">
      <c r="B60" s="66" t="s">
        <v>2661</v>
      </c>
      <c r="C60" s="192">
        <v>0</v>
      </c>
      <c r="D60" s="75"/>
      <c r="E60" s="75"/>
    </row>
    <row r="61" spans="2:11" x14ac:dyDescent="0.35">
      <c r="B61" s="66" t="s">
        <v>2662</v>
      </c>
      <c r="C61" s="208"/>
      <c r="D61" s="75"/>
      <c r="E61" s="75"/>
    </row>
    <row r="62" spans="2:11" ht="15" thickBot="1" x14ac:dyDescent="0.4">
      <c r="B62" s="67" t="s">
        <v>2663</v>
      </c>
      <c r="C62" s="193">
        <v>0</v>
      </c>
      <c r="D62" s="75"/>
      <c r="E62" s="75"/>
    </row>
    <row r="63" spans="2:11" ht="15" thickBot="1" x14ac:dyDescent="0.4"/>
    <row r="64" spans="2:11" ht="21.5" thickBot="1" x14ac:dyDescent="0.55000000000000004">
      <c r="B64" s="247" t="s">
        <v>2674</v>
      </c>
      <c r="C64" s="248"/>
      <c r="D64" s="248"/>
      <c r="E64" s="248"/>
      <c r="F64" s="248"/>
      <c r="G64" s="248"/>
      <c r="H64" s="248"/>
      <c r="I64" s="248"/>
      <c r="J64" s="249"/>
      <c r="K64" s="12"/>
    </row>
    <row r="67" spans="2:11" x14ac:dyDescent="0.35">
      <c r="B67" s="6" t="s">
        <v>2680</v>
      </c>
      <c r="C67" s="6"/>
      <c r="D67" s="6"/>
      <c r="E67" s="6"/>
      <c r="F67" s="6"/>
      <c r="G67" s="6"/>
      <c r="H67" s="6"/>
      <c r="I67" s="6"/>
      <c r="J67" s="6"/>
      <c r="K67" s="12"/>
    </row>
    <row r="69" spans="2:11" x14ac:dyDescent="0.35">
      <c r="B69" s="69" t="s">
        <v>2684</v>
      </c>
    </row>
    <row r="70" spans="2:11" ht="15" thickBot="1" x14ac:dyDescent="0.4"/>
    <row r="71" spans="2:11" ht="15.5" thickBot="1" x14ac:dyDescent="0.4">
      <c r="B71" s="76"/>
      <c r="C71" s="77" t="s">
        <v>2676</v>
      </c>
      <c r="D71" s="73"/>
      <c r="E71" s="74"/>
    </row>
    <row r="72" spans="2:11" x14ac:dyDescent="0.35">
      <c r="B72" s="65" t="s">
        <v>2654</v>
      </c>
      <c r="C72" s="191">
        <v>0</v>
      </c>
      <c r="D72" s="75"/>
      <c r="E72" s="75"/>
    </row>
    <row r="73" spans="2:11" x14ac:dyDescent="0.35">
      <c r="B73" s="66" t="s">
        <v>2655</v>
      </c>
      <c r="C73" s="192">
        <v>0</v>
      </c>
      <c r="D73" s="75"/>
      <c r="E73" s="75"/>
    </row>
    <row r="74" spans="2:11" x14ac:dyDescent="0.35">
      <c r="B74" s="66" t="s">
        <v>2656</v>
      </c>
      <c r="C74" s="192">
        <v>0</v>
      </c>
      <c r="D74" s="75"/>
      <c r="E74" s="75"/>
    </row>
    <row r="75" spans="2:11" x14ac:dyDescent="0.35">
      <c r="B75" s="66" t="s">
        <v>2657</v>
      </c>
      <c r="C75" s="192">
        <v>0</v>
      </c>
      <c r="D75" s="75"/>
      <c r="E75" s="75"/>
    </row>
    <row r="76" spans="2:11" x14ac:dyDescent="0.35">
      <c r="B76" s="66" t="s">
        <v>2658</v>
      </c>
      <c r="C76" s="192">
        <v>0</v>
      </c>
      <c r="D76" s="75"/>
      <c r="E76" s="75"/>
    </row>
    <row r="77" spans="2:11" x14ac:dyDescent="0.35">
      <c r="B77" s="66" t="s">
        <v>2659</v>
      </c>
      <c r="C77" s="192">
        <v>0</v>
      </c>
      <c r="D77" s="75"/>
      <c r="E77" s="75"/>
    </row>
    <row r="78" spans="2:11" x14ac:dyDescent="0.35">
      <c r="B78" s="66" t="s">
        <v>2660</v>
      </c>
      <c r="C78" s="192">
        <v>0</v>
      </c>
      <c r="D78" s="75"/>
      <c r="E78" s="75"/>
    </row>
    <row r="79" spans="2:11" x14ac:dyDescent="0.35">
      <c r="B79" s="66" t="s">
        <v>2661</v>
      </c>
      <c r="C79" s="192">
        <v>0</v>
      </c>
      <c r="D79" s="75"/>
      <c r="E79" s="75"/>
    </row>
    <row r="80" spans="2:11" x14ac:dyDescent="0.35">
      <c r="B80" s="66" t="s">
        <v>2662</v>
      </c>
      <c r="C80" s="208"/>
      <c r="D80" s="75"/>
      <c r="E80" s="75"/>
    </row>
    <row r="81" spans="2:5" ht="15" thickBot="1" x14ac:dyDescent="0.4">
      <c r="B81" s="67" t="s">
        <v>2663</v>
      </c>
      <c r="C81" s="193">
        <v>0</v>
      </c>
      <c r="D81" s="75"/>
      <c r="E81" s="75"/>
    </row>
  </sheetData>
  <mergeCells count="5">
    <mergeCell ref="B2:J3"/>
    <mergeCell ref="B7:J7"/>
    <mergeCell ref="B26:J26"/>
    <mergeCell ref="B45:J45"/>
    <mergeCell ref="B64:J64"/>
  </mergeCells>
  <pageMargins left="0.7" right="0.7" top="0.75" bottom="0.75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42"/>
  <sheetViews>
    <sheetView showGridLines="0" zoomScaleNormal="100" workbookViewId="0">
      <selection activeCell="I336" sqref="I336"/>
    </sheetView>
  </sheetViews>
  <sheetFormatPr defaultColWidth="9.1796875" defaultRowHeight="14.5" x14ac:dyDescent="0.35"/>
  <cols>
    <col min="1" max="1" width="9.1796875" style="116"/>
    <col min="2" max="2" width="19.453125" style="116" customWidth="1"/>
    <col min="3" max="21" width="17.81640625" style="116" customWidth="1"/>
    <col min="22" max="16384" width="9.1796875" style="116"/>
  </cols>
  <sheetData>
    <row r="1" spans="2:10" ht="15" thickBot="1" x14ac:dyDescent="0.4"/>
    <row r="2" spans="2:10" x14ac:dyDescent="0.35">
      <c r="B2" s="241" t="s">
        <v>2836</v>
      </c>
      <c r="C2" s="242"/>
      <c r="D2" s="242"/>
      <c r="E2" s="242"/>
      <c r="F2" s="242"/>
      <c r="G2" s="242"/>
      <c r="H2" s="242"/>
      <c r="I2" s="242"/>
      <c r="J2" s="243"/>
    </row>
    <row r="3" spans="2:10" ht="15" thickBot="1" x14ac:dyDescent="0.4">
      <c r="B3" s="244"/>
      <c r="C3" s="245"/>
      <c r="D3" s="245"/>
      <c r="E3" s="245"/>
      <c r="F3" s="245"/>
      <c r="G3" s="245"/>
      <c r="H3" s="245"/>
      <c r="I3" s="245"/>
      <c r="J3" s="246"/>
    </row>
    <row r="5" spans="2:10" x14ac:dyDescent="0.35">
      <c r="B5" s="38" t="s">
        <v>2685</v>
      </c>
    </row>
    <row r="6" spans="2:10" ht="15" thickBot="1" x14ac:dyDescent="0.4"/>
    <row r="7" spans="2:10" ht="21.5" thickBot="1" x14ac:dyDescent="0.55000000000000004">
      <c r="B7" s="247" t="s">
        <v>2649</v>
      </c>
      <c r="C7" s="248"/>
      <c r="D7" s="248"/>
      <c r="E7" s="248"/>
      <c r="F7" s="248"/>
      <c r="G7" s="248"/>
      <c r="H7" s="248"/>
      <c r="I7" s="248"/>
      <c r="J7" s="249"/>
    </row>
    <row r="10" spans="2:10" x14ac:dyDescent="0.35">
      <c r="B10" s="6" t="s">
        <v>2680</v>
      </c>
      <c r="C10" s="6"/>
      <c r="D10" s="6"/>
      <c r="E10" s="6"/>
      <c r="F10" s="6"/>
      <c r="G10" s="6"/>
      <c r="H10" s="6"/>
      <c r="I10" s="6"/>
      <c r="J10" s="6"/>
    </row>
    <row r="13" spans="2:10" x14ac:dyDescent="0.35">
      <c r="B13" s="38" t="s">
        <v>2686</v>
      </c>
    </row>
    <row r="15" spans="2:10" s="31" customFormat="1" ht="17" thickBot="1" x14ac:dyDescent="0.5">
      <c r="B15" s="78" t="s">
        <v>2687</v>
      </c>
      <c r="C15" s="79">
        <v>2015</v>
      </c>
      <c r="D15" s="79">
        <v>2016</v>
      </c>
      <c r="E15" s="79">
        <v>2017</v>
      </c>
      <c r="F15" s="79">
        <v>2018</v>
      </c>
      <c r="G15" s="79">
        <v>2019</v>
      </c>
      <c r="H15" s="79" t="s">
        <v>2688</v>
      </c>
    </row>
    <row r="16" spans="2:10" x14ac:dyDescent="0.35">
      <c r="B16" s="65" t="s">
        <v>2654</v>
      </c>
      <c r="C16" s="173">
        <f>VLOOKUP($B16,'T14'!$A$8:$Q$436,3,0)</f>
        <v>0</v>
      </c>
      <c r="D16" s="173">
        <f>VLOOKUP($B16,'T14'!$A$8:$Q$436,6,0)</f>
        <v>0</v>
      </c>
      <c r="E16" s="173">
        <f>VLOOKUP($B16,'T14'!$A$8:$Q$436,9,0)</f>
        <v>0</v>
      </c>
      <c r="F16" s="173">
        <f>VLOOKUP($B16,'T14'!$A$8:$Q$436,12,0)</f>
        <v>0</v>
      </c>
      <c r="G16" s="173">
        <f>VLOOKUP($B16,'T14'!$A$8:$Q$436,15,0)</f>
        <v>0</v>
      </c>
      <c r="H16" s="170" t="e">
        <f t="shared" ref="H16:H25" si="0">SUM(C16:G16)/SUM($C$16:$G$25)</f>
        <v>#DIV/0!</v>
      </c>
    </row>
    <row r="17" spans="2:10" x14ac:dyDescent="0.35">
      <c r="B17" s="66" t="s">
        <v>2655</v>
      </c>
      <c r="C17" s="173">
        <f>VLOOKUP($B17,'T14'!$A$8:$Q$436,3,0)</f>
        <v>0</v>
      </c>
      <c r="D17" s="173">
        <f>VLOOKUP($B17,'T14'!$A$8:$Q$436,6,0)</f>
        <v>0</v>
      </c>
      <c r="E17" s="173">
        <f>VLOOKUP($B17,'T14'!$A$8:$Q$436,9,0)</f>
        <v>0</v>
      </c>
      <c r="F17" s="173">
        <f>VLOOKUP($B17,'T14'!$A$8:$Q$436,12,0)</f>
        <v>0</v>
      </c>
      <c r="G17" s="173">
        <f>VLOOKUP($B17,'T14'!$A$8:$Q$436,15,0)</f>
        <v>0</v>
      </c>
      <c r="H17" s="170" t="e">
        <f t="shared" si="0"/>
        <v>#DIV/0!</v>
      </c>
    </row>
    <row r="18" spans="2:10" x14ac:dyDescent="0.35">
      <c r="B18" s="66" t="s">
        <v>2656</v>
      </c>
      <c r="C18" s="173">
        <f>VLOOKUP($B18,'T14'!$A$8:$Q$436,3,0)</f>
        <v>0</v>
      </c>
      <c r="D18" s="173">
        <f>VLOOKUP($B18,'T14'!$A$8:$Q$436,6,0)</f>
        <v>0</v>
      </c>
      <c r="E18" s="173">
        <f>VLOOKUP($B18,'T14'!$A$8:$Q$436,9,0)</f>
        <v>0</v>
      </c>
      <c r="F18" s="173">
        <f>VLOOKUP($B18,'T14'!$A$8:$Q$436,12,0)</f>
        <v>0</v>
      </c>
      <c r="G18" s="173">
        <f>VLOOKUP($B18,'T14'!$A$8:$Q$436,15,0)</f>
        <v>0</v>
      </c>
      <c r="H18" s="170" t="e">
        <f t="shared" si="0"/>
        <v>#DIV/0!</v>
      </c>
    </row>
    <row r="19" spans="2:10" x14ac:dyDescent="0.35">
      <c r="B19" s="66" t="s">
        <v>2657</v>
      </c>
      <c r="C19" s="173">
        <f>VLOOKUP($B19,'T14'!$A$8:$Q$436,3,0)</f>
        <v>0</v>
      </c>
      <c r="D19" s="173">
        <f>VLOOKUP($B19,'T14'!$A$8:$Q$436,6,0)</f>
        <v>0</v>
      </c>
      <c r="E19" s="173">
        <f>VLOOKUP($B19,'T14'!$A$8:$Q$436,9,0)</f>
        <v>0</v>
      </c>
      <c r="F19" s="173">
        <f>VLOOKUP($B19,'T14'!$A$8:$Q$436,12,0)</f>
        <v>0</v>
      </c>
      <c r="G19" s="173">
        <f>VLOOKUP($B19,'T14'!$A$8:$Q$436,15,0)</f>
        <v>0</v>
      </c>
      <c r="H19" s="170" t="e">
        <f t="shared" si="0"/>
        <v>#DIV/0!</v>
      </c>
    </row>
    <row r="20" spans="2:10" x14ac:dyDescent="0.35">
      <c r="B20" s="66" t="s">
        <v>2658</v>
      </c>
      <c r="C20" s="173">
        <f>VLOOKUP($B20,'T14'!$A$8:$Q$436,3,0)</f>
        <v>0</v>
      </c>
      <c r="D20" s="173">
        <f>VLOOKUP($B20,'T14'!$A$8:$Q$436,6,0)</f>
        <v>0</v>
      </c>
      <c r="E20" s="173">
        <f>VLOOKUP($B20,'T14'!$A$8:$Q$436,9,0)</f>
        <v>0</v>
      </c>
      <c r="F20" s="173">
        <f>VLOOKUP($B20,'T14'!$A$8:$Q$436,12,0)</f>
        <v>0</v>
      </c>
      <c r="G20" s="173">
        <f>VLOOKUP($B20,'T14'!$A$8:$Q$436,15,0)</f>
        <v>0</v>
      </c>
      <c r="H20" s="170" t="e">
        <f t="shared" si="0"/>
        <v>#DIV/0!</v>
      </c>
    </row>
    <row r="21" spans="2:10" x14ac:dyDescent="0.35">
      <c r="B21" s="66" t="s">
        <v>2659</v>
      </c>
      <c r="C21" s="173">
        <f>VLOOKUP($B21,'T14'!$A$8:$Q$436,3,0)</f>
        <v>0</v>
      </c>
      <c r="D21" s="173">
        <f>VLOOKUP($B21,'T14'!$A$8:$Q$436,6,0)</f>
        <v>0</v>
      </c>
      <c r="E21" s="173">
        <f>VLOOKUP($B21,'T14'!$A$8:$Q$436,9,0)</f>
        <v>0</v>
      </c>
      <c r="F21" s="173">
        <f>VLOOKUP($B21,'T14'!$A$8:$Q$436,12,0)</f>
        <v>0</v>
      </c>
      <c r="G21" s="173">
        <f>VLOOKUP($B21,'T14'!$A$8:$Q$436,15,0)</f>
        <v>0</v>
      </c>
      <c r="H21" s="170" t="e">
        <f t="shared" si="0"/>
        <v>#DIV/0!</v>
      </c>
    </row>
    <row r="22" spans="2:10" x14ac:dyDescent="0.35">
      <c r="B22" s="66" t="s">
        <v>2660</v>
      </c>
      <c r="C22" s="173">
        <f>VLOOKUP($B22,'T14'!$A$8:$Q$436,3,0)</f>
        <v>0</v>
      </c>
      <c r="D22" s="173">
        <f>VLOOKUP($B22,'T14'!$A$8:$Q$436,6,0)</f>
        <v>0</v>
      </c>
      <c r="E22" s="173">
        <f>VLOOKUP($B22,'T14'!$A$8:$Q$436,9,0)</f>
        <v>0</v>
      </c>
      <c r="F22" s="173">
        <f>VLOOKUP($B22,'T14'!$A$8:$Q$436,12,0)</f>
        <v>0</v>
      </c>
      <c r="G22" s="173">
        <f>VLOOKUP($B22,'T14'!$A$8:$Q$436,15,0)</f>
        <v>0</v>
      </c>
      <c r="H22" s="170" t="e">
        <f t="shared" si="0"/>
        <v>#DIV/0!</v>
      </c>
    </row>
    <row r="23" spans="2:10" x14ac:dyDescent="0.35">
      <c r="B23" s="66" t="s">
        <v>2661</v>
      </c>
      <c r="C23" s="173">
        <f>VLOOKUP($B23,'T14'!$A$8:$Q$436,3,0)</f>
        <v>0</v>
      </c>
      <c r="D23" s="173">
        <f>VLOOKUP($B23,'T14'!$A$8:$Q$436,6,0)</f>
        <v>0</v>
      </c>
      <c r="E23" s="173">
        <f>VLOOKUP($B23,'T14'!$A$8:$Q$436,9,0)</f>
        <v>0</v>
      </c>
      <c r="F23" s="173">
        <f>VLOOKUP($B23,'T14'!$A$8:$Q$436,12,0)</f>
        <v>0</v>
      </c>
      <c r="G23" s="173">
        <f>VLOOKUP($B23,'T14'!$A$8:$Q$436,15,0)</f>
        <v>0</v>
      </c>
      <c r="H23" s="170" t="e">
        <f t="shared" si="0"/>
        <v>#DIV/0!</v>
      </c>
    </row>
    <row r="24" spans="2:10" x14ac:dyDescent="0.35">
      <c r="B24" s="66" t="s">
        <v>2662</v>
      </c>
      <c r="C24" s="201"/>
      <c r="D24" s="201"/>
      <c r="E24" s="201"/>
      <c r="F24" s="201"/>
      <c r="G24" s="201"/>
      <c r="H24" s="202"/>
    </row>
    <row r="25" spans="2:10" ht="15" thickBot="1" x14ac:dyDescent="0.4">
      <c r="B25" s="67" t="s">
        <v>2663</v>
      </c>
      <c r="C25" s="173">
        <f>VLOOKUP($B25,'T14'!$A$8:$Q$436,3,0)</f>
        <v>0</v>
      </c>
      <c r="D25" s="173">
        <f>VLOOKUP($B25,'T14'!$A$8:$Q$436,6,0)</f>
        <v>0</v>
      </c>
      <c r="E25" s="173">
        <f>VLOOKUP($B25,'T14'!$A$8:$Q$436,9,0)</f>
        <v>0</v>
      </c>
      <c r="F25" s="173">
        <f>VLOOKUP($B25,'T14'!$A$8:$Q$436,12,0)</f>
        <v>0</v>
      </c>
      <c r="G25" s="173">
        <f>VLOOKUP($B25,'T14'!$A$8:$Q$436,15,0)</f>
        <v>0</v>
      </c>
      <c r="H25" s="170" t="e">
        <f t="shared" si="0"/>
        <v>#DIV/0!</v>
      </c>
    </row>
    <row r="26" spans="2:10" x14ac:dyDescent="0.35">
      <c r="B26" s="63"/>
      <c r="C26" s="171"/>
      <c r="D26" s="171"/>
      <c r="E26" s="171"/>
      <c r="F26" s="171"/>
      <c r="G26" s="171"/>
      <c r="H26" s="172"/>
    </row>
    <row r="27" spans="2:10" ht="16.5" x14ac:dyDescent="0.45">
      <c r="B27" s="78" t="s">
        <v>2689</v>
      </c>
      <c r="C27" s="173">
        <v>-8500000</v>
      </c>
      <c r="D27" s="173">
        <v>-8500000</v>
      </c>
      <c r="E27" s="173">
        <v>-8500000</v>
      </c>
      <c r="F27" s="173">
        <v>-8500000</v>
      </c>
      <c r="G27" s="175">
        <v>-4231681.75</v>
      </c>
      <c r="H27" s="172"/>
    </row>
    <row r="28" spans="2:10" x14ac:dyDescent="0.35">
      <c r="B28" s="63"/>
      <c r="C28" s="171"/>
      <c r="D28" s="171"/>
      <c r="E28" s="171"/>
      <c r="F28" s="171"/>
      <c r="G28" s="171"/>
      <c r="H28" s="172"/>
    </row>
    <row r="29" spans="2:10" s="31" customFormat="1" ht="16.5" x14ac:dyDescent="0.45">
      <c r="B29" s="81" t="s">
        <v>2690</v>
      </c>
      <c r="C29" s="79">
        <v>2015</v>
      </c>
      <c r="D29" s="79">
        <v>2016</v>
      </c>
      <c r="E29" s="79">
        <v>2017</v>
      </c>
      <c r="F29" s="79">
        <v>2018</v>
      </c>
      <c r="G29" s="79">
        <v>2019</v>
      </c>
      <c r="I29" s="79" t="s">
        <v>2691</v>
      </c>
      <c r="J29" s="79" t="s">
        <v>2692</v>
      </c>
    </row>
    <row r="30" spans="2:10" x14ac:dyDescent="0.35">
      <c r="B30" s="43" t="s">
        <v>2693</v>
      </c>
      <c r="C30" s="72">
        <f>SUM(C16:C25,C27)</f>
        <v>-8500000</v>
      </c>
      <c r="D30" s="72">
        <f t="shared" ref="D30:G30" si="1">SUM(D16:D25,D27)</f>
        <v>-8500000</v>
      </c>
      <c r="E30" s="72">
        <f t="shared" si="1"/>
        <v>-8500000</v>
      </c>
      <c r="F30" s="72">
        <f t="shared" si="1"/>
        <v>-8500000</v>
      </c>
      <c r="G30" s="72">
        <f t="shared" si="1"/>
        <v>-4231681.75</v>
      </c>
      <c r="H30" s="174"/>
      <c r="I30" s="72">
        <f>TREND($C$30:$G$30,$C$29:$G$29,2021)</f>
        <v>-4231681.7499997616</v>
      </c>
      <c r="J30" s="72">
        <f>TREND($C$30:$G$30,$C$29:$G$29,2024)</f>
        <v>-1670690.7999997139</v>
      </c>
    </row>
    <row r="31" spans="2:10" s="31" customFormat="1" x14ac:dyDescent="0.35"/>
    <row r="32" spans="2:10" s="31" customFormat="1" x14ac:dyDescent="0.35">
      <c r="B32" s="38" t="s">
        <v>2694</v>
      </c>
      <c r="I32" s="38" t="s">
        <v>2695</v>
      </c>
      <c r="J32" s="116"/>
    </row>
    <row r="33" spans="2:10" s="31" customFormat="1" ht="15" customHeight="1" x14ac:dyDescent="0.35">
      <c r="I33" s="116"/>
      <c r="J33" s="116"/>
    </row>
    <row r="34" spans="2:10" s="31" customFormat="1" ht="15" customHeight="1" x14ac:dyDescent="0.45">
      <c r="B34" s="82" t="s">
        <v>2696</v>
      </c>
      <c r="C34" s="21"/>
      <c r="D34" s="31" t="s">
        <v>2697</v>
      </c>
      <c r="I34" s="43" t="s">
        <v>2698</v>
      </c>
      <c r="J34" s="43">
        <v>2021</v>
      </c>
    </row>
    <row r="35" spans="2:10" s="31" customFormat="1" ht="15" customHeight="1" x14ac:dyDescent="0.45">
      <c r="B35" s="82" t="s">
        <v>2699</v>
      </c>
      <c r="C35" s="21"/>
      <c r="D35" s="31" t="s">
        <v>82</v>
      </c>
      <c r="I35" s="43" t="s">
        <v>2700</v>
      </c>
      <c r="J35" s="43">
        <v>2024</v>
      </c>
    </row>
    <row r="36" spans="2:10" s="31" customFormat="1" ht="15" customHeight="1" x14ac:dyDescent="0.45">
      <c r="B36" s="82" t="s">
        <v>2701</v>
      </c>
      <c r="C36" s="84" t="e">
        <f>+C34/C35-1</f>
        <v>#DIV/0!</v>
      </c>
      <c r="I36" s="85" t="s">
        <v>2702</v>
      </c>
      <c r="J36" s="43">
        <f>+J35-J34+1</f>
        <v>4</v>
      </c>
    </row>
    <row r="37" spans="2:10" s="31" customFormat="1" ht="15" customHeight="1" x14ac:dyDescent="0.4">
      <c r="I37" s="85" t="s">
        <v>2703</v>
      </c>
      <c r="J37" s="98">
        <f>+I30</f>
        <v>-4231681.7499997616</v>
      </c>
    </row>
    <row r="38" spans="2:10" s="31" customFormat="1" ht="15" customHeight="1" x14ac:dyDescent="0.4">
      <c r="B38" s="38" t="s">
        <v>2704</v>
      </c>
      <c r="I38" s="85" t="s">
        <v>2705</v>
      </c>
      <c r="J38" s="98">
        <f>+J30</f>
        <v>-1670690.7999997139</v>
      </c>
    </row>
    <row r="39" spans="2:10" s="31" customFormat="1" ht="15" customHeight="1" x14ac:dyDescent="0.35">
      <c r="I39" s="85" t="s">
        <v>2706</v>
      </c>
      <c r="J39" s="86">
        <f>1-POWER(J38/J37,1/3)</f>
        <v>0.2663971201657499</v>
      </c>
    </row>
    <row r="40" spans="2:10" s="31" customFormat="1" ht="15" customHeight="1" x14ac:dyDescent="0.35">
      <c r="B40" s="82" t="s">
        <v>2707</v>
      </c>
      <c r="C40" s="218">
        <v>4.0000000000000001E-3</v>
      </c>
    </row>
    <row r="41" spans="2:10" s="31" customFormat="1" x14ac:dyDescent="0.35"/>
    <row r="42" spans="2:10" s="31" customFormat="1" x14ac:dyDescent="0.35">
      <c r="B42" s="69" t="s">
        <v>2708</v>
      </c>
    </row>
    <row r="43" spans="2:10" s="31" customFormat="1" x14ac:dyDescent="0.35"/>
    <row r="44" spans="2:10" ht="16.5" x14ac:dyDescent="0.35">
      <c r="B44" s="43"/>
      <c r="C44" s="79" t="s">
        <v>2703</v>
      </c>
      <c r="D44" s="79" t="s">
        <v>2688</v>
      </c>
      <c r="E44" s="79" t="s">
        <v>2701</v>
      </c>
      <c r="F44" s="79" t="s">
        <v>2707</v>
      </c>
      <c r="G44" s="79" t="s">
        <v>2709</v>
      </c>
      <c r="H44" s="79" t="s">
        <v>2710</v>
      </c>
      <c r="I44" s="79" t="s">
        <v>2711</v>
      </c>
    </row>
    <row r="45" spans="2:10" x14ac:dyDescent="0.35">
      <c r="B45" s="43" t="s">
        <v>2654</v>
      </c>
      <c r="C45" s="252">
        <f>+I30</f>
        <v>-4231681.7499997616</v>
      </c>
      <c r="D45" s="80" t="e">
        <f>+H16</f>
        <v>#DIV/0!</v>
      </c>
      <c r="E45" s="250" t="e">
        <f>+C36</f>
        <v>#DIV/0!</v>
      </c>
      <c r="F45" s="250">
        <f>+C40</f>
        <v>4.0000000000000001E-3</v>
      </c>
      <c r="G45" s="184"/>
      <c r="H45" s="253">
        <v>6875000</v>
      </c>
      <c r="I45" s="98" t="e">
        <f>+($C$45*D45*(1+$E$45-$F$45)*(1+G45))-(D45*$H$45)</f>
        <v>#DIV/0!</v>
      </c>
    </row>
    <row r="46" spans="2:10" x14ac:dyDescent="0.35">
      <c r="B46" s="43" t="s">
        <v>2655</v>
      </c>
      <c r="C46" s="252"/>
      <c r="D46" s="80" t="e">
        <f t="shared" ref="D46:D54" si="2">+H17</f>
        <v>#DIV/0!</v>
      </c>
      <c r="E46" s="251"/>
      <c r="F46" s="251"/>
      <c r="G46" s="184"/>
      <c r="H46" s="253"/>
      <c r="I46" s="98" t="e">
        <f t="shared" ref="I46:I54" si="3">+($C$45*D46*(1+$E$45-$F$45)*(1+G46))-(D46*$H$45)</f>
        <v>#DIV/0!</v>
      </c>
    </row>
    <row r="47" spans="2:10" x14ac:dyDescent="0.35">
      <c r="B47" s="43" t="s">
        <v>2656</v>
      </c>
      <c r="C47" s="252"/>
      <c r="D47" s="80" t="e">
        <f t="shared" si="2"/>
        <v>#DIV/0!</v>
      </c>
      <c r="E47" s="251"/>
      <c r="F47" s="251"/>
      <c r="G47" s="184"/>
      <c r="H47" s="253"/>
      <c r="I47" s="98" t="e">
        <f t="shared" si="3"/>
        <v>#DIV/0!</v>
      </c>
    </row>
    <row r="48" spans="2:10" x14ac:dyDescent="0.35">
      <c r="B48" s="43" t="s">
        <v>2657</v>
      </c>
      <c r="C48" s="252"/>
      <c r="D48" s="80" t="e">
        <f t="shared" si="2"/>
        <v>#DIV/0!</v>
      </c>
      <c r="E48" s="251"/>
      <c r="F48" s="251"/>
      <c r="G48" s="184"/>
      <c r="H48" s="253"/>
      <c r="I48" s="98" t="e">
        <f t="shared" si="3"/>
        <v>#DIV/0!</v>
      </c>
    </row>
    <row r="49" spans="2:12" x14ac:dyDescent="0.35">
      <c r="B49" s="43" t="s">
        <v>2658</v>
      </c>
      <c r="C49" s="252"/>
      <c r="D49" s="80" t="e">
        <f t="shared" si="2"/>
        <v>#DIV/0!</v>
      </c>
      <c r="E49" s="251"/>
      <c r="F49" s="251"/>
      <c r="G49" s="184"/>
      <c r="H49" s="253"/>
      <c r="I49" s="98" t="e">
        <f t="shared" si="3"/>
        <v>#DIV/0!</v>
      </c>
    </row>
    <row r="50" spans="2:12" x14ac:dyDescent="0.35">
      <c r="B50" s="43" t="s">
        <v>2659</v>
      </c>
      <c r="C50" s="252"/>
      <c r="D50" s="80" t="e">
        <f t="shared" si="2"/>
        <v>#DIV/0!</v>
      </c>
      <c r="E50" s="251"/>
      <c r="F50" s="251"/>
      <c r="G50" s="184"/>
      <c r="H50" s="253"/>
      <c r="I50" s="98" t="e">
        <f t="shared" si="3"/>
        <v>#DIV/0!</v>
      </c>
    </row>
    <row r="51" spans="2:12" x14ac:dyDescent="0.35">
      <c r="B51" s="43" t="s">
        <v>2660</v>
      </c>
      <c r="C51" s="252"/>
      <c r="D51" s="80" t="e">
        <f t="shared" si="2"/>
        <v>#DIV/0!</v>
      </c>
      <c r="E51" s="251"/>
      <c r="F51" s="251"/>
      <c r="G51" s="184"/>
      <c r="H51" s="253"/>
      <c r="I51" s="98" t="e">
        <f t="shared" si="3"/>
        <v>#DIV/0!</v>
      </c>
    </row>
    <row r="52" spans="2:12" x14ac:dyDescent="0.35">
      <c r="B52" s="43" t="s">
        <v>2661</v>
      </c>
      <c r="C52" s="252"/>
      <c r="D52" s="80" t="e">
        <f t="shared" si="2"/>
        <v>#DIV/0!</v>
      </c>
      <c r="E52" s="251"/>
      <c r="F52" s="251"/>
      <c r="G52" s="184"/>
      <c r="H52" s="253"/>
      <c r="I52" s="98" t="e">
        <f t="shared" si="3"/>
        <v>#DIV/0!</v>
      </c>
    </row>
    <row r="53" spans="2:12" x14ac:dyDescent="0.35">
      <c r="B53" s="43" t="s">
        <v>2662</v>
      </c>
      <c r="C53" s="252"/>
      <c r="D53" s="203"/>
      <c r="E53" s="251"/>
      <c r="F53" s="251"/>
      <c r="G53" s="203"/>
      <c r="H53" s="253"/>
      <c r="I53" s="100"/>
    </row>
    <row r="54" spans="2:12" x14ac:dyDescent="0.35">
      <c r="B54" s="43" t="s">
        <v>2663</v>
      </c>
      <c r="C54" s="252"/>
      <c r="D54" s="80" t="e">
        <f t="shared" si="2"/>
        <v>#DIV/0!</v>
      </c>
      <c r="E54" s="251"/>
      <c r="F54" s="251"/>
      <c r="G54" s="184"/>
      <c r="H54" s="253"/>
      <c r="I54" s="98" t="e">
        <f t="shared" si="3"/>
        <v>#DIV/0!</v>
      </c>
    </row>
    <row r="55" spans="2:12" x14ac:dyDescent="0.35">
      <c r="I55" s="177"/>
    </row>
    <row r="56" spans="2:12" x14ac:dyDescent="0.35">
      <c r="B56" s="38" t="s">
        <v>2712</v>
      </c>
    </row>
    <row r="58" spans="2:12" ht="16.5" x14ac:dyDescent="0.35">
      <c r="B58" s="43"/>
      <c r="C58" s="79" t="s">
        <v>2713</v>
      </c>
      <c r="D58" s="79" t="s">
        <v>2714</v>
      </c>
      <c r="E58" s="79" t="s">
        <v>2880</v>
      </c>
      <c r="F58" s="79" t="s">
        <v>2715</v>
      </c>
      <c r="G58" s="79" t="s">
        <v>2716</v>
      </c>
      <c r="H58" s="79" t="s">
        <v>2717</v>
      </c>
      <c r="I58" s="79" t="s">
        <v>2718</v>
      </c>
      <c r="J58" s="79" t="s">
        <v>2719</v>
      </c>
      <c r="K58" s="114" t="s">
        <v>2720</v>
      </c>
      <c r="L58" s="79" t="s">
        <v>2721</v>
      </c>
    </row>
    <row r="59" spans="2:12" x14ac:dyDescent="0.35">
      <c r="B59" s="43" t="s">
        <v>2654</v>
      </c>
      <c r="C59" s="105">
        <v>0</v>
      </c>
      <c r="D59" s="105">
        <v>0</v>
      </c>
      <c r="E59" s="105">
        <v>0</v>
      </c>
      <c r="F59" s="72">
        <f>+C59+D59+E59</f>
        <v>0</v>
      </c>
      <c r="G59" s="105">
        <v>0</v>
      </c>
      <c r="H59" s="105">
        <v>0</v>
      </c>
      <c r="I59" s="105">
        <v>0</v>
      </c>
      <c r="J59" s="72">
        <f>+H59+I59</f>
        <v>0</v>
      </c>
      <c r="K59" s="72">
        <f>VLOOKUP(B59,'T15'!$G$6:$H$15,2,0)</f>
        <v>0</v>
      </c>
      <c r="L59" s="72">
        <f>+F59+G59+J59+K59</f>
        <v>0</v>
      </c>
    </row>
    <row r="60" spans="2:12" x14ac:dyDescent="0.35">
      <c r="B60" s="43" t="s">
        <v>2655</v>
      </c>
      <c r="C60" s="105">
        <v>0</v>
      </c>
      <c r="D60" s="105">
        <v>0</v>
      </c>
      <c r="E60" s="105">
        <v>0</v>
      </c>
      <c r="F60" s="72">
        <f t="shared" ref="F60:F68" si="4">+C60+D60+E60</f>
        <v>0</v>
      </c>
      <c r="G60" s="105">
        <v>0</v>
      </c>
      <c r="H60" s="105">
        <v>0</v>
      </c>
      <c r="I60" s="105">
        <v>0</v>
      </c>
      <c r="J60" s="72">
        <f t="shared" ref="J60:J68" si="5">+H60+I60</f>
        <v>0</v>
      </c>
      <c r="K60" s="72">
        <f>VLOOKUP(B60,'T15'!$G$6:$H$15,2,0)</f>
        <v>0</v>
      </c>
      <c r="L60" s="72">
        <f t="shared" ref="L60:L68" si="6">+F60+G60+J60+K60</f>
        <v>0</v>
      </c>
    </row>
    <row r="61" spans="2:12" x14ac:dyDescent="0.35">
      <c r="B61" s="43" t="s">
        <v>2656</v>
      </c>
      <c r="C61" s="105">
        <v>0</v>
      </c>
      <c r="D61" s="105">
        <v>0</v>
      </c>
      <c r="E61" s="105">
        <v>0</v>
      </c>
      <c r="F61" s="72">
        <f t="shared" si="4"/>
        <v>0</v>
      </c>
      <c r="G61" s="105">
        <v>0</v>
      </c>
      <c r="H61" s="105">
        <v>0</v>
      </c>
      <c r="I61" s="105">
        <v>0</v>
      </c>
      <c r="J61" s="72">
        <f t="shared" si="5"/>
        <v>0</v>
      </c>
      <c r="K61" s="72">
        <f>VLOOKUP(B61,'T15'!$G$6:$H$15,2,0)</f>
        <v>0</v>
      </c>
      <c r="L61" s="72">
        <f t="shared" si="6"/>
        <v>0</v>
      </c>
    </row>
    <row r="62" spans="2:12" x14ac:dyDescent="0.35">
      <c r="B62" s="43" t="s">
        <v>2657</v>
      </c>
      <c r="C62" s="105">
        <v>0</v>
      </c>
      <c r="D62" s="105">
        <v>0</v>
      </c>
      <c r="E62" s="105">
        <v>0</v>
      </c>
      <c r="F62" s="72">
        <f t="shared" si="4"/>
        <v>0</v>
      </c>
      <c r="G62" s="105">
        <v>0</v>
      </c>
      <c r="H62" s="105">
        <v>0</v>
      </c>
      <c r="I62" s="105">
        <v>0</v>
      </c>
      <c r="J62" s="72">
        <f t="shared" si="5"/>
        <v>0</v>
      </c>
      <c r="K62" s="72">
        <f>VLOOKUP(B62,'T15'!$G$6:$H$15,2,0)</f>
        <v>0</v>
      </c>
      <c r="L62" s="72">
        <f t="shared" si="6"/>
        <v>0</v>
      </c>
    </row>
    <row r="63" spans="2:12" x14ac:dyDescent="0.35">
      <c r="B63" s="43" t="s">
        <v>2658</v>
      </c>
      <c r="C63" s="105">
        <v>0</v>
      </c>
      <c r="D63" s="105">
        <v>0</v>
      </c>
      <c r="E63" s="105">
        <v>0</v>
      </c>
      <c r="F63" s="72">
        <f t="shared" si="4"/>
        <v>0</v>
      </c>
      <c r="G63" s="105">
        <v>0</v>
      </c>
      <c r="H63" s="105">
        <v>0</v>
      </c>
      <c r="I63" s="105">
        <v>0</v>
      </c>
      <c r="J63" s="72">
        <f t="shared" si="5"/>
        <v>0</v>
      </c>
      <c r="K63" s="72">
        <f>VLOOKUP(B63,'T15'!$G$6:$H$15,2,0)</f>
        <v>0</v>
      </c>
      <c r="L63" s="72">
        <f t="shared" si="6"/>
        <v>0</v>
      </c>
    </row>
    <row r="64" spans="2:12" x14ac:dyDescent="0.35">
      <c r="B64" s="43" t="s">
        <v>2659</v>
      </c>
      <c r="C64" s="105">
        <v>0</v>
      </c>
      <c r="D64" s="105">
        <v>0</v>
      </c>
      <c r="E64" s="105">
        <v>0</v>
      </c>
      <c r="F64" s="72">
        <f t="shared" si="4"/>
        <v>0</v>
      </c>
      <c r="G64" s="105">
        <v>0</v>
      </c>
      <c r="H64" s="105">
        <v>0</v>
      </c>
      <c r="I64" s="105">
        <v>0</v>
      </c>
      <c r="J64" s="72">
        <f t="shared" si="5"/>
        <v>0</v>
      </c>
      <c r="K64" s="72">
        <f>VLOOKUP(B64,'T15'!$G$6:$H$15,2,0)</f>
        <v>0</v>
      </c>
      <c r="L64" s="72">
        <f t="shared" si="6"/>
        <v>0</v>
      </c>
    </row>
    <row r="65" spans="2:12" x14ac:dyDescent="0.35">
      <c r="B65" s="43" t="s">
        <v>2660</v>
      </c>
      <c r="C65" s="105">
        <v>0</v>
      </c>
      <c r="D65" s="105">
        <v>0</v>
      </c>
      <c r="E65" s="105">
        <v>0</v>
      </c>
      <c r="F65" s="72">
        <f t="shared" si="4"/>
        <v>0</v>
      </c>
      <c r="G65" s="105">
        <v>0</v>
      </c>
      <c r="H65" s="105">
        <v>0</v>
      </c>
      <c r="I65" s="105">
        <v>0</v>
      </c>
      <c r="J65" s="72">
        <f t="shared" si="5"/>
        <v>0</v>
      </c>
      <c r="K65" s="72">
        <f>VLOOKUP(B65,'T15'!$G$6:$H$15,2,0)</f>
        <v>0</v>
      </c>
      <c r="L65" s="72">
        <f t="shared" si="6"/>
        <v>0</v>
      </c>
    </row>
    <row r="66" spans="2:12" x14ac:dyDescent="0.35">
      <c r="B66" s="43" t="s">
        <v>2661</v>
      </c>
      <c r="C66" s="105">
        <v>0</v>
      </c>
      <c r="D66" s="105">
        <v>0</v>
      </c>
      <c r="E66" s="105">
        <v>0</v>
      </c>
      <c r="F66" s="72">
        <f t="shared" si="4"/>
        <v>0</v>
      </c>
      <c r="G66" s="105">
        <v>0</v>
      </c>
      <c r="H66" s="105">
        <v>0</v>
      </c>
      <c r="I66" s="105">
        <v>0</v>
      </c>
      <c r="J66" s="72">
        <f t="shared" si="5"/>
        <v>0</v>
      </c>
      <c r="K66" s="72">
        <f>VLOOKUP(B66,'T15'!$G$6:$H$15,2,0)</f>
        <v>0</v>
      </c>
      <c r="L66" s="72">
        <f t="shared" si="6"/>
        <v>0</v>
      </c>
    </row>
    <row r="67" spans="2:12" x14ac:dyDescent="0.35">
      <c r="B67" s="43" t="s">
        <v>2662</v>
      </c>
      <c r="C67" s="201"/>
      <c r="D67" s="201"/>
      <c r="E67" s="201"/>
      <c r="F67" s="201"/>
      <c r="G67" s="201"/>
      <c r="H67" s="201"/>
      <c r="I67" s="201"/>
      <c r="J67" s="201"/>
      <c r="K67" s="201"/>
      <c r="L67" s="201"/>
    </row>
    <row r="68" spans="2:12" x14ac:dyDescent="0.35">
      <c r="B68" s="43" t="s">
        <v>2663</v>
      </c>
      <c r="C68" s="105">
        <v>0</v>
      </c>
      <c r="D68" s="105">
        <v>0</v>
      </c>
      <c r="E68" s="105">
        <v>0</v>
      </c>
      <c r="F68" s="72">
        <f t="shared" si="4"/>
        <v>0</v>
      </c>
      <c r="G68" s="105">
        <v>0</v>
      </c>
      <c r="H68" s="105">
        <v>0</v>
      </c>
      <c r="I68" s="105">
        <v>0</v>
      </c>
      <c r="J68" s="72">
        <f t="shared" si="5"/>
        <v>0</v>
      </c>
      <c r="K68" s="72">
        <f>VLOOKUP(B68,'T15'!$G$6:$H$15,2,0)</f>
        <v>0</v>
      </c>
      <c r="L68" s="72">
        <f t="shared" si="6"/>
        <v>0</v>
      </c>
    </row>
    <row r="70" spans="2:12" x14ac:dyDescent="0.35">
      <c r="B70" s="69" t="s">
        <v>2722</v>
      </c>
    </row>
    <row r="71" spans="2:12" ht="15" thickBot="1" x14ac:dyDescent="0.4"/>
    <row r="72" spans="2:12" ht="17" thickBot="1" x14ac:dyDescent="0.4">
      <c r="B72" s="70"/>
      <c r="C72" s="79" t="s">
        <v>2711</v>
      </c>
      <c r="D72" s="79" t="str">
        <f t="shared" ref="D72:D80" si="7">+L58</f>
        <v>Totaal aanvullend</v>
      </c>
      <c r="E72" s="89" t="s">
        <v>2723</v>
      </c>
    </row>
    <row r="73" spans="2:12" x14ac:dyDescent="0.35">
      <c r="B73" s="65" t="s">
        <v>2654</v>
      </c>
      <c r="C73" s="179" t="e">
        <f t="shared" ref="C73:C80" si="8">+I45</f>
        <v>#DIV/0!</v>
      </c>
      <c r="D73" s="180">
        <f t="shared" si="7"/>
        <v>0</v>
      </c>
      <c r="E73" s="181" t="e">
        <f>+C73+D73</f>
        <v>#DIV/0!</v>
      </c>
    </row>
    <row r="74" spans="2:12" x14ac:dyDescent="0.35">
      <c r="B74" s="66" t="s">
        <v>2655</v>
      </c>
      <c r="C74" s="179" t="e">
        <f t="shared" si="8"/>
        <v>#DIV/0!</v>
      </c>
      <c r="D74" s="180">
        <f t="shared" si="7"/>
        <v>0</v>
      </c>
      <c r="E74" s="182" t="e">
        <f t="shared" ref="E74:E82" si="9">+C74+D74</f>
        <v>#DIV/0!</v>
      </c>
    </row>
    <row r="75" spans="2:12" x14ac:dyDescent="0.35">
      <c r="B75" s="66" t="s">
        <v>2656</v>
      </c>
      <c r="C75" s="179" t="e">
        <f t="shared" si="8"/>
        <v>#DIV/0!</v>
      </c>
      <c r="D75" s="180">
        <f t="shared" si="7"/>
        <v>0</v>
      </c>
      <c r="E75" s="182" t="e">
        <f t="shared" si="9"/>
        <v>#DIV/0!</v>
      </c>
    </row>
    <row r="76" spans="2:12" x14ac:dyDescent="0.35">
      <c r="B76" s="66" t="s">
        <v>2657</v>
      </c>
      <c r="C76" s="179" t="e">
        <f t="shared" si="8"/>
        <v>#DIV/0!</v>
      </c>
      <c r="D76" s="180">
        <f t="shared" si="7"/>
        <v>0</v>
      </c>
      <c r="E76" s="182" t="e">
        <f t="shared" si="9"/>
        <v>#DIV/0!</v>
      </c>
    </row>
    <row r="77" spans="2:12" x14ac:dyDescent="0.35">
      <c r="B77" s="66" t="s">
        <v>2658</v>
      </c>
      <c r="C77" s="179" t="e">
        <f t="shared" si="8"/>
        <v>#DIV/0!</v>
      </c>
      <c r="D77" s="180">
        <f t="shared" si="7"/>
        <v>0</v>
      </c>
      <c r="E77" s="182" t="e">
        <f t="shared" si="9"/>
        <v>#DIV/0!</v>
      </c>
    </row>
    <row r="78" spans="2:12" x14ac:dyDescent="0.35">
      <c r="B78" s="66" t="s">
        <v>2659</v>
      </c>
      <c r="C78" s="179" t="e">
        <f t="shared" si="8"/>
        <v>#DIV/0!</v>
      </c>
      <c r="D78" s="180">
        <f t="shared" si="7"/>
        <v>0</v>
      </c>
      <c r="E78" s="182" t="e">
        <f t="shared" si="9"/>
        <v>#DIV/0!</v>
      </c>
    </row>
    <row r="79" spans="2:12" x14ac:dyDescent="0.35">
      <c r="B79" s="66" t="s">
        <v>2660</v>
      </c>
      <c r="C79" s="179" t="e">
        <f t="shared" si="8"/>
        <v>#DIV/0!</v>
      </c>
      <c r="D79" s="180">
        <f t="shared" si="7"/>
        <v>0</v>
      </c>
      <c r="E79" s="182" t="e">
        <f t="shared" si="9"/>
        <v>#DIV/0!</v>
      </c>
    </row>
    <row r="80" spans="2:12" x14ac:dyDescent="0.35">
      <c r="B80" s="66" t="s">
        <v>2661</v>
      </c>
      <c r="C80" s="179" t="e">
        <f t="shared" si="8"/>
        <v>#DIV/0!</v>
      </c>
      <c r="D80" s="180">
        <f t="shared" si="7"/>
        <v>0</v>
      </c>
      <c r="E80" s="182" t="e">
        <f t="shared" si="9"/>
        <v>#DIV/0!</v>
      </c>
    </row>
    <row r="81" spans="1:12" x14ac:dyDescent="0.35">
      <c r="B81" s="66" t="s">
        <v>2662</v>
      </c>
      <c r="C81" s="204"/>
      <c r="D81" s="205"/>
      <c r="E81" s="206"/>
    </row>
    <row r="82" spans="1:12" ht="15" thickBot="1" x14ac:dyDescent="0.4">
      <c r="B82" s="67" t="s">
        <v>2663</v>
      </c>
      <c r="C82" s="179" t="e">
        <f>+I54</f>
        <v>#DIV/0!</v>
      </c>
      <c r="D82" s="180">
        <f>+L68</f>
        <v>0</v>
      </c>
      <c r="E82" s="183" t="e">
        <f t="shared" si="9"/>
        <v>#DIV/0!</v>
      </c>
    </row>
    <row r="85" spans="1:12" s="12" customFormat="1" x14ac:dyDescent="0.35">
      <c r="A85" s="116"/>
      <c r="B85" s="6" t="s">
        <v>2724</v>
      </c>
      <c r="C85" s="6"/>
      <c r="D85" s="6"/>
      <c r="E85" s="6"/>
      <c r="F85" s="6"/>
      <c r="G85" s="6"/>
      <c r="H85" s="6"/>
      <c r="I85" s="6"/>
      <c r="J85" s="6"/>
      <c r="K85" s="116"/>
      <c r="L85" s="116"/>
    </row>
    <row r="87" spans="1:12" x14ac:dyDescent="0.35">
      <c r="B87" s="38" t="s">
        <v>2725</v>
      </c>
      <c r="C87" s="31"/>
    </row>
    <row r="88" spans="1:12" x14ac:dyDescent="0.35">
      <c r="B88" s="31"/>
      <c r="C88" s="31"/>
    </row>
    <row r="89" spans="1:12" ht="16.5" x14ac:dyDescent="0.45">
      <c r="B89" s="82" t="s">
        <v>2726</v>
      </c>
      <c r="C89" s="21"/>
      <c r="D89" s="116" t="s">
        <v>82</v>
      </c>
    </row>
    <row r="90" spans="1:12" ht="16.5" x14ac:dyDescent="0.45">
      <c r="B90" s="82" t="s">
        <v>2699</v>
      </c>
      <c r="C90" s="83">
        <f>+C35</f>
        <v>0</v>
      </c>
      <c r="D90" s="116" t="s">
        <v>82</v>
      </c>
    </row>
    <row r="91" spans="1:12" ht="16.5" x14ac:dyDescent="0.45">
      <c r="B91" s="82" t="s">
        <v>2727</v>
      </c>
      <c r="C91" s="84" t="e">
        <f>+C89/C90-1</f>
        <v>#DIV/0!</v>
      </c>
    </row>
    <row r="93" spans="1:12" x14ac:dyDescent="0.35">
      <c r="B93" s="69" t="s">
        <v>2728</v>
      </c>
    </row>
    <row r="95" spans="1:12" ht="16.5" x14ac:dyDescent="0.35">
      <c r="B95" s="43"/>
      <c r="C95" s="79" t="s">
        <v>2703</v>
      </c>
      <c r="D95" s="79" t="s">
        <v>2688</v>
      </c>
      <c r="E95" s="79" t="s">
        <v>2727</v>
      </c>
      <c r="F95" s="79" t="s">
        <v>2707</v>
      </c>
      <c r="G95" s="79" t="s">
        <v>2709</v>
      </c>
      <c r="H95" s="79" t="s">
        <v>2710</v>
      </c>
      <c r="I95" s="79" t="s">
        <v>2729</v>
      </c>
    </row>
    <row r="96" spans="1:12" x14ac:dyDescent="0.35">
      <c r="B96" s="43" t="s">
        <v>2654</v>
      </c>
      <c r="C96" s="252">
        <f>+I30</f>
        <v>-4231681.7499997616</v>
      </c>
      <c r="D96" s="80" t="e">
        <f t="shared" ref="D96:D103" si="10">+H16</f>
        <v>#DIV/0!</v>
      </c>
      <c r="E96" s="250" t="e">
        <f>+C91</f>
        <v>#DIV/0!</v>
      </c>
      <c r="F96" s="250">
        <f>+$C$40</f>
        <v>4.0000000000000001E-3</v>
      </c>
      <c r="G96" s="176">
        <f>+G45</f>
        <v>0</v>
      </c>
      <c r="H96" s="252">
        <f>+H45</f>
        <v>6875000</v>
      </c>
      <c r="I96" s="327" t="e">
        <f>+($C$45*D96*(1+$E$96-$F$45)*(1+G96))-(D96*$H$45)</f>
        <v>#DIV/0!</v>
      </c>
    </row>
    <row r="97" spans="1:12" x14ac:dyDescent="0.35">
      <c r="B97" s="43" t="s">
        <v>2655</v>
      </c>
      <c r="C97" s="252"/>
      <c r="D97" s="80" t="e">
        <f t="shared" si="10"/>
        <v>#DIV/0!</v>
      </c>
      <c r="E97" s="251"/>
      <c r="F97" s="251"/>
      <c r="G97" s="176">
        <f t="shared" ref="G97:G103" si="11">+G46</f>
        <v>0</v>
      </c>
      <c r="H97" s="252"/>
      <c r="I97" s="98" t="e">
        <f t="shared" ref="I97:I103" si="12">+($C$45*D97*(1+$E$96-$F$45)*(1+G97))-(D97*$H$45)</f>
        <v>#DIV/0!</v>
      </c>
    </row>
    <row r="98" spans="1:12" x14ac:dyDescent="0.35">
      <c r="B98" s="43" t="s">
        <v>2656</v>
      </c>
      <c r="C98" s="252"/>
      <c r="D98" s="80" t="e">
        <f t="shared" si="10"/>
        <v>#DIV/0!</v>
      </c>
      <c r="E98" s="251"/>
      <c r="F98" s="251"/>
      <c r="G98" s="176">
        <f t="shared" si="11"/>
        <v>0</v>
      </c>
      <c r="H98" s="252"/>
      <c r="I98" s="98" t="e">
        <f t="shared" si="12"/>
        <v>#DIV/0!</v>
      </c>
    </row>
    <row r="99" spans="1:12" x14ac:dyDescent="0.35">
      <c r="B99" s="43" t="s">
        <v>2657</v>
      </c>
      <c r="C99" s="252"/>
      <c r="D99" s="80" t="e">
        <f t="shared" si="10"/>
        <v>#DIV/0!</v>
      </c>
      <c r="E99" s="251"/>
      <c r="F99" s="251"/>
      <c r="G99" s="176">
        <f t="shared" si="11"/>
        <v>0</v>
      </c>
      <c r="H99" s="252"/>
      <c r="I99" s="98" t="e">
        <f t="shared" si="12"/>
        <v>#DIV/0!</v>
      </c>
    </row>
    <row r="100" spans="1:12" x14ac:dyDescent="0.35">
      <c r="B100" s="43" t="s">
        <v>2658</v>
      </c>
      <c r="C100" s="252"/>
      <c r="D100" s="80" t="e">
        <f t="shared" si="10"/>
        <v>#DIV/0!</v>
      </c>
      <c r="E100" s="251"/>
      <c r="F100" s="251"/>
      <c r="G100" s="176">
        <f t="shared" si="11"/>
        <v>0</v>
      </c>
      <c r="H100" s="252"/>
      <c r="I100" s="98" t="e">
        <f t="shared" si="12"/>
        <v>#DIV/0!</v>
      </c>
    </row>
    <row r="101" spans="1:12" x14ac:dyDescent="0.35">
      <c r="B101" s="43" t="s">
        <v>2659</v>
      </c>
      <c r="C101" s="252"/>
      <c r="D101" s="80" t="e">
        <f t="shared" si="10"/>
        <v>#DIV/0!</v>
      </c>
      <c r="E101" s="251"/>
      <c r="F101" s="251"/>
      <c r="G101" s="176">
        <f t="shared" si="11"/>
        <v>0</v>
      </c>
      <c r="H101" s="252"/>
      <c r="I101" s="98" t="e">
        <f t="shared" si="12"/>
        <v>#DIV/0!</v>
      </c>
    </row>
    <row r="102" spans="1:12" x14ac:dyDescent="0.35">
      <c r="B102" s="43" t="s">
        <v>2660</v>
      </c>
      <c r="C102" s="252"/>
      <c r="D102" s="80" t="e">
        <f t="shared" si="10"/>
        <v>#DIV/0!</v>
      </c>
      <c r="E102" s="251"/>
      <c r="F102" s="251"/>
      <c r="G102" s="176">
        <f t="shared" si="11"/>
        <v>0</v>
      </c>
      <c r="H102" s="252"/>
      <c r="I102" s="98" t="e">
        <f t="shared" si="12"/>
        <v>#DIV/0!</v>
      </c>
    </row>
    <row r="103" spans="1:12" x14ac:dyDescent="0.35">
      <c r="B103" s="43" t="s">
        <v>2661</v>
      </c>
      <c r="C103" s="252"/>
      <c r="D103" s="80" t="e">
        <f t="shared" si="10"/>
        <v>#DIV/0!</v>
      </c>
      <c r="E103" s="251"/>
      <c r="F103" s="251"/>
      <c r="G103" s="176">
        <f t="shared" si="11"/>
        <v>0</v>
      </c>
      <c r="H103" s="252"/>
      <c r="I103" s="98" t="e">
        <f t="shared" si="12"/>
        <v>#DIV/0!</v>
      </c>
    </row>
    <row r="104" spans="1:12" x14ac:dyDescent="0.35">
      <c r="B104" s="43" t="s">
        <v>2662</v>
      </c>
      <c r="C104" s="252"/>
      <c r="D104" s="203"/>
      <c r="E104" s="251"/>
      <c r="F104" s="251"/>
      <c r="G104" s="207"/>
      <c r="H104" s="252"/>
      <c r="I104" s="100"/>
    </row>
    <row r="105" spans="1:12" x14ac:dyDescent="0.35">
      <c r="B105" s="43" t="s">
        <v>2663</v>
      </c>
      <c r="C105" s="252"/>
      <c r="D105" s="80" t="e">
        <f>+H25</f>
        <v>#DIV/0!</v>
      </c>
      <c r="E105" s="251"/>
      <c r="F105" s="251"/>
      <c r="G105" s="176">
        <f>+G54</f>
        <v>0</v>
      </c>
      <c r="H105" s="252"/>
      <c r="I105" s="98" t="e">
        <f>+($C$45*D105*(1+$E$96-$F$45)*(1+G105))-(D105*$H$45)</f>
        <v>#DIV/0!</v>
      </c>
    </row>
    <row r="107" spans="1:12" ht="15" thickBot="1" x14ac:dyDescent="0.4"/>
    <row r="108" spans="1:12" s="12" customFormat="1" ht="21.5" thickBot="1" x14ac:dyDescent="0.55000000000000004">
      <c r="A108" s="116"/>
      <c r="B108" s="247" t="s">
        <v>2664</v>
      </c>
      <c r="C108" s="248"/>
      <c r="D108" s="248"/>
      <c r="E108" s="248"/>
      <c r="F108" s="248"/>
      <c r="G108" s="248"/>
      <c r="H108" s="248"/>
      <c r="I108" s="248"/>
      <c r="J108" s="249"/>
      <c r="K108" s="116"/>
      <c r="L108" s="116"/>
    </row>
    <row r="111" spans="1:12" s="12" customFormat="1" x14ac:dyDescent="0.35">
      <c r="A111" s="116"/>
      <c r="B111" s="6" t="s">
        <v>2680</v>
      </c>
      <c r="C111" s="6"/>
      <c r="D111" s="6"/>
      <c r="E111" s="6"/>
      <c r="F111" s="6"/>
      <c r="G111" s="6"/>
      <c r="H111" s="6"/>
      <c r="I111" s="6"/>
      <c r="J111" s="6"/>
      <c r="K111" s="116"/>
      <c r="L111" s="116"/>
    </row>
    <row r="113" spans="2:9" x14ac:dyDescent="0.35">
      <c r="B113" s="38" t="s">
        <v>2730</v>
      </c>
      <c r="C113" s="31"/>
      <c r="D113" s="31"/>
      <c r="E113" s="31"/>
    </row>
    <row r="114" spans="2:9" x14ac:dyDescent="0.35">
      <c r="B114" s="31"/>
      <c r="C114" s="31"/>
      <c r="D114" s="31"/>
      <c r="E114" s="31"/>
    </row>
    <row r="115" spans="2:9" ht="16.5" x14ac:dyDescent="0.45">
      <c r="B115" s="82" t="s">
        <v>2731</v>
      </c>
      <c r="C115" s="21"/>
      <c r="D115" s="31" t="s">
        <v>2697</v>
      </c>
      <c r="E115" s="31"/>
    </row>
    <row r="116" spans="2:9" ht="16.5" x14ac:dyDescent="0.45">
      <c r="B116" s="82" t="s">
        <v>2726</v>
      </c>
      <c r="C116" s="83">
        <f>+C89</f>
        <v>0</v>
      </c>
      <c r="D116" s="31" t="s">
        <v>82</v>
      </c>
      <c r="E116" s="31"/>
    </row>
    <row r="117" spans="2:9" ht="16.5" x14ac:dyDescent="0.45">
      <c r="B117" s="82" t="s">
        <v>2732</v>
      </c>
      <c r="C117" s="84" t="e">
        <f>+C115/C116-1</f>
        <v>#DIV/0!</v>
      </c>
      <c r="D117" s="31"/>
      <c r="E117" s="31"/>
    </row>
    <row r="119" spans="2:9" x14ac:dyDescent="0.35">
      <c r="B119" s="38" t="s">
        <v>2733</v>
      </c>
    </row>
    <row r="121" spans="2:9" ht="16.5" x14ac:dyDescent="0.35">
      <c r="B121" s="185" t="s">
        <v>2711</v>
      </c>
      <c r="C121" s="186" t="e">
        <f>SUM(I45:I54)</f>
        <v>#DIV/0!</v>
      </c>
    </row>
    <row r="122" spans="2:9" x14ac:dyDescent="0.35">
      <c r="B122" s="82" t="s">
        <v>2734</v>
      </c>
      <c r="C122" s="217">
        <v>20625000</v>
      </c>
    </row>
    <row r="123" spans="2:9" x14ac:dyDescent="0.35">
      <c r="B123" s="82" t="s">
        <v>2735</v>
      </c>
      <c r="C123" s="86" t="e">
        <f>1-POWER((C121-C122)/C121,1/3)</f>
        <v>#DIV/0!</v>
      </c>
    </row>
    <row r="125" spans="2:9" x14ac:dyDescent="0.35">
      <c r="B125" s="69" t="s">
        <v>2736</v>
      </c>
      <c r="C125" s="31"/>
      <c r="D125" s="31"/>
      <c r="E125" s="31"/>
      <c r="F125" s="31"/>
      <c r="G125" s="31"/>
    </row>
    <row r="126" spans="2:9" x14ac:dyDescent="0.35">
      <c r="B126" s="31"/>
      <c r="C126" s="31"/>
      <c r="D126" s="31"/>
      <c r="E126" s="31"/>
      <c r="F126" s="31"/>
      <c r="G126" s="31"/>
    </row>
    <row r="127" spans="2:9" ht="16.5" x14ac:dyDescent="0.35">
      <c r="B127" s="43"/>
      <c r="C127" s="79" t="s">
        <v>2729</v>
      </c>
      <c r="D127" s="79" t="s">
        <v>2737</v>
      </c>
      <c r="E127" s="79" t="s">
        <v>2706</v>
      </c>
      <c r="F127" s="79" t="s">
        <v>2735</v>
      </c>
      <c r="G127" s="79" t="s">
        <v>2707</v>
      </c>
      <c r="H127" s="79" t="s">
        <v>2709</v>
      </c>
      <c r="I127" s="79" t="s">
        <v>2738</v>
      </c>
    </row>
    <row r="128" spans="2:9" x14ac:dyDescent="0.35">
      <c r="B128" s="43" t="s">
        <v>2654</v>
      </c>
      <c r="C128" s="98" t="e">
        <f>+I96</f>
        <v>#DIV/0!</v>
      </c>
      <c r="D128" s="250" t="e">
        <f>+C117</f>
        <v>#DIV/0!</v>
      </c>
      <c r="E128" s="250">
        <f>+$J$39</f>
        <v>0.2663971201657499</v>
      </c>
      <c r="F128" s="250" t="e">
        <f>+$C$123</f>
        <v>#DIV/0!</v>
      </c>
      <c r="G128" s="250">
        <f>+$C$40</f>
        <v>4.0000000000000001E-3</v>
      </c>
      <c r="H128" s="176">
        <f t="shared" ref="H128:H135" si="13">+G45</f>
        <v>0</v>
      </c>
      <c r="I128" s="98" t="e">
        <f>+C128*(1+$D$128-$E$128-$F$128-$G$128+H128)</f>
        <v>#DIV/0!</v>
      </c>
    </row>
    <row r="129" spans="2:12" x14ac:dyDescent="0.35">
      <c r="B129" s="43" t="s">
        <v>2655</v>
      </c>
      <c r="C129" s="98" t="e">
        <f t="shared" ref="C129:C137" si="14">+I97</f>
        <v>#DIV/0!</v>
      </c>
      <c r="D129" s="251"/>
      <c r="E129" s="251"/>
      <c r="F129" s="251"/>
      <c r="G129" s="251"/>
      <c r="H129" s="176">
        <f t="shared" si="13"/>
        <v>0</v>
      </c>
      <c r="I129" s="98" t="e">
        <f t="shared" ref="I129:I137" si="15">+C129*(1+$D$128-$E$128-$F$128-$G$128+H129)</f>
        <v>#DIV/0!</v>
      </c>
    </row>
    <row r="130" spans="2:12" x14ac:dyDescent="0.35">
      <c r="B130" s="43" t="s">
        <v>2656</v>
      </c>
      <c r="C130" s="98" t="e">
        <f t="shared" si="14"/>
        <v>#DIV/0!</v>
      </c>
      <c r="D130" s="251"/>
      <c r="E130" s="251"/>
      <c r="F130" s="251"/>
      <c r="G130" s="251"/>
      <c r="H130" s="176">
        <f t="shared" si="13"/>
        <v>0</v>
      </c>
      <c r="I130" s="98" t="e">
        <f t="shared" si="15"/>
        <v>#DIV/0!</v>
      </c>
    </row>
    <row r="131" spans="2:12" x14ac:dyDescent="0.35">
      <c r="B131" s="43" t="s">
        <v>2657</v>
      </c>
      <c r="C131" s="98" t="e">
        <f t="shared" si="14"/>
        <v>#DIV/0!</v>
      </c>
      <c r="D131" s="251"/>
      <c r="E131" s="251"/>
      <c r="F131" s="251"/>
      <c r="G131" s="251"/>
      <c r="H131" s="176">
        <f t="shared" si="13"/>
        <v>0</v>
      </c>
      <c r="I131" s="98" t="e">
        <f t="shared" si="15"/>
        <v>#DIV/0!</v>
      </c>
    </row>
    <row r="132" spans="2:12" x14ac:dyDescent="0.35">
      <c r="B132" s="43" t="s">
        <v>2658</v>
      </c>
      <c r="C132" s="98" t="e">
        <f t="shared" si="14"/>
        <v>#DIV/0!</v>
      </c>
      <c r="D132" s="251"/>
      <c r="E132" s="251"/>
      <c r="F132" s="251"/>
      <c r="G132" s="251"/>
      <c r="H132" s="176">
        <f t="shared" si="13"/>
        <v>0</v>
      </c>
      <c r="I132" s="98" t="e">
        <f t="shared" si="15"/>
        <v>#DIV/0!</v>
      </c>
    </row>
    <row r="133" spans="2:12" x14ac:dyDescent="0.35">
      <c r="B133" s="43" t="s">
        <v>2659</v>
      </c>
      <c r="C133" s="98" t="e">
        <f t="shared" si="14"/>
        <v>#DIV/0!</v>
      </c>
      <c r="D133" s="251"/>
      <c r="E133" s="251"/>
      <c r="F133" s="251"/>
      <c r="G133" s="251"/>
      <c r="H133" s="176">
        <f t="shared" si="13"/>
        <v>0</v>
      </c>
      <c r="I133" s="98" t="e">
        <f t="shared" si="15"/>
        <v>#DIV/0!</v>
      </c>
    </row>
    <row r="134" spans="2:12" x14ac:dyDescent="0.35">
      <c r="B134" s="43" t="s">
        <v>2660</v>
      </c>
      <c r="C134" s="98" t="e">
        <f t="shared" si="14"/>
        <v>#DIV/0!</v>
      </c>
      <c r="D134" s="251"/>
      <c r="E134" s="251"/>
      <c r="F134" s="251"/>
      <c r="G134" s="251"/>
      <c r="H134" s="176">
        <f t="shared" si="13"/>
        <v>0</v>
      </c>
      <c r="I134" s="98" t="e">
        <f t="shared" si="15"/>
        <v>#DIV/0!</v>
      </c>
    </row>
    <row r="135" spans="2:12" x14ac:dyDescent="0.35">
      <c r="B135" s="43" t="s">
        <v>2661</v>
      </c>
      <c r="C135" s="98" t="e">
        <f t="shared" si="14"/>
        <v>#DIV/0!</v>
      </c>
      <c r="D135" s="251"/>
      <c r="E135" s="251"/>
      <c r="F135" s="251"/>
      <c r="G135" s="251"/>
      <c r="H135" s="176">
        <f t="shared" si="13"/>
        <v>0</v>
      </c>
      <c r="I135" s="98" t="e">
        <f t="shared" si="15"/>
        <v>#DIV/0!</v>
      </c>
    </row>
    <row r="136" spans="2:12" x14ac:dyDescent="0.35">
      <c r="B136" s="43" t="s">
        <v>2662</v>
      </c>
      <c r="C136" s="100"/>
      <c r="D136" s="251"/>
      <c r="E136" s="251"/>
      <c r="F136" s="251"/>
      <c r="G136" s="251"/>
      <c r="H136" s="207"/>
      <c r="I136" s="100"/>
    </row>
    <row r="137" spans="2:12" x14ac:dyDescent="0.35">
      <c r="B137" s="43" t="s">
        <v>2663</v>
      </c>
      <c r="C137" s="98" t="e">
        <f t="shared" si="14"/>
        <v>#DIV/0!</v>
      </c>
      <c r="D137" s="251"/>
      <c r="E137" s="251"/>
      <c r="F137" s="251"/>
      <c r="G137" s="251"/>
      <c r="H137" s="176">
        <f>+G54</f>
        <v>0</v>
      </c>
      <c r="I137" s="98" t="e">
        <f t="shared" si="15"/>
        <v>#DIV/0!</v>
      </c>
    </row>
    <row r="139" spans="2:12" x14ac:dyDescent="0.35">
      <c r="B139" s="38" t="s">
        <v>2739</v>
      </c>
    </row>
    <row r="141" spans="2:12" ht="16.5" x14ac:dyDescent="0.35">
      <c r="B141" s="43"/>
      <c r="C141" s="79" t="s">
        <v>2740</v>
      </c>
      <c r="D141" s="79" t="s">
        <v>2741</v>
      </c>
      <c r="E141" s="79" t="s">
        <v>2881</v>
      </c>
      <c r="F141" s="79" t="s">
        <v>2742</v>
      </c>
      <c r="G141" s="79" t="s">
        <v>2743</v>
      </c>
      <c r="H141" s="79" t="s">
        <v>2744</v>
      </c>
      <c r="I141" s="79" t="s">
        <v>2745</v>
      </c>
      <c r="J141" s="79" t="s">
        <v>2746</v>
      </c>
      <c r="K141" s="114" t="s">
        <v>2747</v>
      </c>
      <c r="L141" s="79" t="s">
        <v>2721</v>
      </c>
    </row>
    <row r="142" spans="2:12" x14ac:dyDescent="0.35">
      <c r="B142" s="43" t="s">
        <v>2654</v>
      </c>
      <c r="C142" s="105">
        <v>0</v>
      </c>
      <c r="D142" s="105">
        <v>0</v>
      </c>
      <c r="E142" s="105">
        <v>0</v>
      </c>
      <c r="F142" s="72">
        <f>+C142+D142+E142</f>
        <v>0</v>
      </c>
      <c r="G142" s="105">
        <v>0</v>
      </c>
      <c r="H142" s="105">
        <v>0</v>
      </c>
      <c r="I142" s="105">
        <v>0</v>
      </c>
      <c r="J142" s="72">
        <f>+H142+I142</f>
        <v>0</v>
      </c>
      <c r="K142" s="72">
        <f>VLOOKUP(B142,'T15'!$G$6:$K$15,3,0)</f>
        <v>0</v>
      </c>
      <c r="L142" s="72">
        <f>+F142+G142+J142+K142</f>
        <v>0</v>
      </c>
    </row>
    <row r="143" spans="2:12" x14ac:dyDescent="0.35">
      <c r="B143" s="43" t="s">
        <v>2655</v>
      </c>
      <c r="C143" s="105">
        <v>0</v>
      </c>
      <c r="D143" s="105">
        <v>0</v>
      </c>
      <c r="E143" s="105">
        <v>0</v>
      </c>
      <c r="F143" s="72">
        <f t="shared" ref="F143:F151" si="16">+C143+D143+E143</f>
        <v>0</v>
      </c>
      <c r="G143" s="105">
        <v>0</v>
      </c>
      <c r="H143" s="105">
        <v>0</v>
      </c>
      <c r="I143" s="105">
        <v>0</v>
      </c>
      <c r="J143" s="72">
        <f t="shared" ref="J143:J151" si="17">+H143+I143</f>
        <v>0</v>
      </c>
      <c r="K143" s="72">
        <f>VLOOKUP(B143,'T15'!$G$6:$K$15,3,0)</f>
        <v>0</v>
      </c>
      <c r="L143" s="72">
        <f t="shared" ref="L143:L151" si="18">+F143+G143+J143+K143</f>
        <v>0</v>
      </c>
    </row>
    <row r="144" spans="2:12" x14ac:dyDescent="0.35">
      <c r="B144" s="43" t="s">
        <v>2656</v>
      </c>
      <c r="C144" s="105">
        <v>0</v>
      </c>
      <c r="D144" s="105">
        <v>0</v>
      </c>
      <c r="E144" s="105">
        <v>0</v>
      </c>
      <c r="F144" s="72">
        <f t="shared" si="16"/>
        <v>0</v>
      </c>
      <c r="G144" s="105">
        <v>0</v>
      </c>
      <c r="H144" s="105">
        <v>0</v>
      </c>
      <c r="I144" s="105">
        <v>0</v>
      </c>
      <c r="J144" s="72">
        <f t="shared" si="17"/>
        <v>0</v>
      </c>
      <c r="K144" s="72">
        <f>VLOOKUP(B144,'T15'!$G$6:$K$15,3,0)</f>
        <v>0</v>
      </c>
      <c r="L144" s="72">
        <f t="shared" si="18"/>
        <v>0</v>
      </c>
    </row>
    <row r="145" spans="2:12" x14ac:dyDescent="0.35">
      <c r="B145" s="43" t="s">
        <v>2657</v>
      </c>
      <c r="C145" s="105">
        <v>0</v>
      </c>
      <c r="D145" s="105">
        <v>0</v>
      </c>
      <c r="E145" s="105">
        <v>0</v>
      </c>
      <c r="F145" s="72">
        <f t="shared" si="16"/>
        <v>0</v>
      </c>
      <c r="G145" s="105">
        <v>0</v>
      </c>
      <c r="H145" s="105">
        <v>0</v>
      </c>
      <c r="I145" s="105">
        <v>0</v>
      </c>
      <c r="J145" s="72">
        <f t="shared" si="17"/>
        <v>0</v>
      </c>
      <c r="K145" s="72">
        <f>VLOOKUP(B145,'T15'!$G$6:$K$15,3,0)</f>
        <v>0</v>
      </c>
      <c r="L145" s="72">
        <f t="shared" si="18"/>
        <v>0</v>
      </c>
    </row>
    <row r="146" spans="2:12" x14ac:dyDescent="0.35">
      <c r="B146" s="43" t="s">
        <v>2658</v>
      </c>
      <c r="C146" s="105">
        <v>0</v>
      </c>
      <c r="D146" s="105">
        <v>0</v>
      </c>
      <c r="E146" s="105">
        <v>0</v>
      </c>
      <c r="F146" s="72">
        <f t="shared" si="16"/>
        <v>0</v>
      </c>
      <c r="G146" s="105">
        <v>0</v>
      </c>
      <c r="H146" s="105">
        <v>0</v>
      </c>
      <c r="I146" s="105">
        <v>0</v>
      </c>
      <c r="J146" s="72">
        <f t="shared" si="17"/>
        <v>0</v>
      </c>
      <c r="K146" s="72">
        <f>VLOOKUP(B146,'T15'!$G$6:$K$15,3,0)</f>
        <v>0</v>
      </c>
      <c r="L146" s="72">
        <f t="shared" si="18"/>
        <v>0</v>
      </c>
    </row>
    <row r="147" spans="2:12" x14ac:dyDescent="0.35">
      <c r="B147" s="43" t="s">
        <v>2659</v>
      </c>
      <c r="C147" s="105">
        <v>0</v>
      </c>
      <c r="D147" s="105">
        <v>0</v>
      </c>
      <c r="E147" s="105">
        <v>0</v>
      </c>
      <c r="F147" s="72">
        <f t="shared" si="16"/>
        <v>0</v>
      </c>
      <c r="G147" s="105">
        <v>0</v>
      </c>
      <c r="H147" s="105">
        <v>0</v>
      </c>
      <c r="I147" s="105">
        <v>0</v>
      </c>
      <c r="J147" s="72">
        <f t="shared" si="17"/>
        <v>0</v>
      </c>
      <c r="K147" s="72">
        <f>VLOOKUP(B147,'T15'!$G$6:$K$15,3,0)</f>
        <v>0</v>
      </c>
      <c r="L147" s="72">
        <f t="shared" si="18"/>
        <v>0</v>
      </c>
    </row>
    <row r="148" spans="2:12" x14ac:dyDescent="0.35">
      <c r="B148" s="43" t="s">
        <v>2660</v>
      </c>
      <c r="C148" s="105">
        <v>0</v>
      </c>
      <c r="D148" s="105">
        <v>0</v>
      </c>
      <c r="E148" s="105">
        <v>0</v>
      </c>
      <c r="F148" s="72">
        <f t="shared" si="16"/>
        <v>0</v>
      </c>
      <c r="G148" s="105">
        <v>0</v>
      </c>
      <c r="H148" s="105">
        <v>0</v>
      </c>
      <c r="I148" s="105">
        <v>0</v>
      </c>
      <c r="J148" s="72">
        <f t="shared" si="17"/>
        <v>0</v>
      </c>
      <c r="K148" s="72">
        <f>VLOOKUP(B148,'T15'!$G$6:$K$15,3,0)</f>
        <v>0</v>
      </c>
      <c r="L148" s="72">
        <f t="shared" si="18"/>
        <v>0</v>
      </c>
    </row>
    <row r="149" spans="2:12" x14ac:dyDescent="0.35">
      <c r="B149" s="43" t="s">
        <v>2661</v>
      </c>
      <c r="C149" s="105">
        <v>0</v>
      </c>
      <c r="D149" s="105">
        <v>0</v>
      </c>
      <c r="E149" s="105">
        <v>0</v>
      </c>
      <c r="F149" s="72">
        <f t="shared" si="16"/>
        <v>0</v>
      </c>
      <c r="G149" s="105">
        <v>0</v>
      </c>
      <c r="H149" s="105">
        <v>0</v>
      </c>
      <c r="I149" s="105">
        <v>0</v>
      </c>
      <c r="J149" s="72">
        <f t="shared" si="17"/>
        <v>0</v>
      </c>
      <c r="K149" s="72">
        <f>VLOOKUP(B149,'T15'!$G$6:$K$15,3,0)</f>
        <v>0</v>
      </c>
      <c r="L149" s="72">
        <f t="shared" si="18"/>
        <v>0</v>
      </c>
    </row>
    <row r="150" spans="2:12" x14ac:dyDescent="0.35">
      <c r="B150" s="43" t="s">
        <v>2662</v>
      </c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</row>
    <row r="151" spans="2:12" x14ac:dyDescent="0.35">
      <c r="B151" s="43" t="s">
        <v>2663</v>
      </c>
      <c r="C151" s="105">
        <v>0</v>
      </c>
      <c r="D151" s="105">
        <v>0</v>
      </c>
      <c r="E151" s="105">
        <v>0</v>
      </c>
      <c r="F151" s="72">
        <f t="shared" si="16"/>
        <v>0</v>
      </c>
      <c r="G151" s="105">
        <v>0</v>
      </c>
      <c r="H151" s="105">
        <v>0</v>
      </c>
      <c r="I151" s="105">
        <v>0</v>
      </c>
      <c r="J151" s="72">
        <f t="shared" si="17"/>
        <v>0</v>
      </c>
      <c r="K151" s="72">
        <f>VLOOKUP(B151,'T15'!$G$6:$K$15,3,0)</f>
        <v>0</v>
      </c>
      <c r="L151" s="72">
        <f t="shared" si="18"/>
        <v>0</v>
      </c>
    </row>
    <row r="153" spans="2:12" x14ac:dyDescent="0.35">
      <c r="B153" s="69" t="s">
        <v>2748</v>
      </c>
    </row>
    <row r="154" spans="2:12" ht="15" thickBot="1" x14ac:dyDescent="0.4"/>
    <row r="155" spans="2:12" ht="17" thickBot="1" x14ac:dyDescent="0.4">
      <c r="B155" s="70"/>
      <c r="C155" s="79" t="s">
        <v>2738</v>
      </c>
      <c r="D155" s="79" t="str">
        <f t="shared" ref="D155:D163" si="19">+L141</f>
        <v>Totaal aanvullend</v>
      </c>
      <c r="E155" s="89" t="s">
        <v>2749</v>
      </c>
    </row>
    <row r="156" spans="2:12" x14ac:dyDescent="0.35">
      <c r="B156" s="65" t="s">
        <v>2654</v>
      </c>
      <c r="C156" s="99" t="e">
        <f>+I128</f>
        <v>#DIV/0!</v>
      </c>
      <c r="D156" s="180">
        <f t="shared" si="19"/>
        <v>0</v>
      </c>
      <c r="E156" s="181" t="e">
        <f>+D156+C156</f>
        <v>#DIV/0!</v>
      </c>
    </row>
    <row r="157" spans="2:12" x14ac:dyDescent="0.35">
      <c r="B157" s="66" t="s">
        <v>2655</v>
      </c>
      <c r="C157" s="99" t="e">
        <f t="shared" ref="C157:C165" si="20">+I129</f>
        <v>#DIV/0!</v>
      </c>
      <c r="D157" s="180">
        <f t="shared" si="19"/>
        <v>0</v>
      </c>
      <c r="E157" s="182" t="e">
        <f t="shared" ref="E157:E165" si="21">+D157+C157</f>
        <v>#DIV/0!</v>
      </c>
    </row>
    <row r="158" spans="2:12" x14ac:dyDescent="0.35">
      <c r="B158" s="66" t="s">
        <v>2656</v>
      </c>
      <c r="C158" s="99" t="e">
        <f t="shared" si="20"/>
        <v>#DIV/0!</v>
      </c>
      <c r="D158" s="180">
        <f t="shared" si="19"/>
        <v>0</v>
      </c>
      <c r="E158" s="182" t="e">
        <f t="shared" si="21"/>
        <v>#DIV/0!</v>
      </c>
    </row>
    <row r="159" spans="2:12" x14ac:dyDescent="0.35">
      <c r="B159" s="66" t="s">
        <v>2657</v>
      </c>
      <c r="C159" s="99" t="e">
        <f t="shared" si="20"/>
        <v>#DIV/0!</v>
      </c>
      <c r="D159" s="180">
        <f t="shared" si="19"/>
        <v>0</v>
      </c>
      <c r="E159" s="182" t="e">
        <f t="shared" si="21"/>
        <v>#DIV/0!</v>
      </c>
    </row>
    <row r="160" spans="2:12" x14ac:dyDescent="0.35">
      <c r="B160" s="66" t="s">
        <v>2658</v>
      </c>
      <c r="C160" s="99" t="e">
        <f t="shared" si="20"/>
        <v>#DIV/0!</v>
      </c>
      <c r="D160" s="180">
        <f t="shared" si="19"/>
        <v>0</v>
      </c>
      <c r="E160" s="182" t="e">
        <f t="shared" si="21"/>
        <v>#DIV/0!</v>
      </c>
    </row>
    <row r="161" spans="1:12" x14ac:dyDescent="0.35">
      <c r="B161" s="66" t="s">
        <v>2659</v>
      </c>
      <c r="C161" s="99" t="e">
        <f t="shared" si="20"/>
        <v>#DIV/0!</v>
      </c>
      <c r="D161" s="180">
        <f t="shared" si="19"/>
        <v>0</v>
      </c>
      <c r="E161" s="182" t="e">
        <f t="shared" si="21"/>
        <v>#DIV/0!</v>
      </c>
    </row>
    <row r="162" spans="1:12" x14ac:dyDescent="0.35">
      <c r="B162" s="66" t="s">
        <v>2660</v>
      </c>
      <c r="C162" s="99" t="e">
        <f t="shared" si="20"/>
        <v>#DIV/0!</v>
      </c>
      <c r="D162" s="180">
        <f t="shared" si="19"/>
        <v>0</v>
      </c>
      <c r="E162" s="182" t="e">
        <f t="shared" si="21"/>
        <v>#DIV/0!</v>
      </c>
    </row>
    <row r="163" spans="1:12" x14ac:dyDescent="0.35">
      <c r="B163" s="66" t="s">
        <v>2661</v>
      </c>
      <c r="C163" s="99" t="e">
        <f t="shared" si="20"/>
        <v>#DIV/0!</v>
      </c>
      <c r="D163" s="180">
        <f t="shared" si="19"/>
        <v>0</v>
      </c>
      <c r="E163" s="182" t="e">
        <f t="shared" si="21"/>
        <v>#DIV/0!</v>
      </c>
    </row>
    <row r="164" spans="1:12" x14ac:dyDescent="0.35">
      <c r="B164" s="66" t="s">
        <v>2662</v>
      </c>
      <c r="C164" s="209"/>
      <c r="D164" s="210"/>
      <c r="E164" s="211"/>
    </row>
    <row r="165" spans="1:12" ht="15" thickBot="1" x14ac:dyDescent="0.4">
      <c r="B165" s="67" t="s">
        <v>2663</v>
      </c>
      <c r="C165" s="99" t="e">
        <f t="shared" si="20"/>
        <v>#DIV/0!</v>
      </c>
      <c r="D165" s="180">
        <f>+L151</f>
        <v>0</v>
      </c>
      <c r="E165" s="183" t="e">
        <f t="shared" si="21"/>
        <v>#DIV/0!</v>
      </c>
    </row>
    <row r="168" spans="1:12" s="12" customFormat="1" x14ac:dyDescent="0.35">
      <c r="A168" s="116"/>
      <c r="B168" s="6" t="s">
        <v>2750</v>
      </c>
      <c r="C168" s="6"/>
      <c r="D168" s="6"/>
      <c r="E168" s="6"/>
      <c r="F168" s="6"/>
      <c r="G168" s="6"/>
      <c r="H168" s="6"/>
      <c r="I168" s="6"/>
      <c r="J168" s="6"/>
      <c r="K168" s="116"/>
      <c r="L168" s="116"/>
    </row>
    <row r="170" spans="1:12" x14ac:dyDescent="0.35">
      <c r="B170" s="38" t="s">
        <v>2725</v>
      </c>
      <c r="C170" s="31"/>
    </row>
    <row r="171" spans="1:12" x14ac:dyDescent="0.35">
      <c r="B171" s="31"/>
      <c r="C171" s="31"/>
    </row>
    <row r="172" spans="1:12" ht="16.5" x14ac:dyDescent="0.45">
      <c r="B172" s="82" t="s">
        <v>2751</v>
      </c>
      <c r="C172" s="21"/>
      <c r="D172" s="116" t="s">
        <v>82</v>
      </c>
    </row>
    <row r="173" spans="1:12" ht="16.5" x14ac:dyDescent="0.45">
      <c r="B173" s="82" t="s">
        <v>2726</v>
      </c>
      <c r="C173" s="83">
        <f>+C116</f>
        <v>0</v>
      </c>
      <c r="D173" s="116" t="s">
        <v>82</v>
      </c>
    </row>
    <row r="174" spans="1:12" ht="16.5" x14ac:dyDescent="0.45">
      <c r="B174" s="82" t="s">
        <v>2752</v>
      </c>
      <c r="C174" s="84" t="e">
        <f>+C172/C173-1</f>
        <v>#DIV/0!</v>
      </c>
    </row>
    <row r="176" spans="1:12" x14ac:dyDescent="0.35">
      <c r="B176" s="69" t="s">
        <v>2753</v>
      </c>
    </row>
    <row r="178" spans="1:12" ht="16.5" x14ac:dyDescent="0.35">
      <c r="B178" s="43"/>
      <c r="C178" s="79" t="s">
        <v>2729</v>
      </c>
      <c r="D178" s="79" t="s">
        <v>2754</v>
      </c>
      <c r="E178" s="79" t="s">
        <v>2706</v>
      </c>
      <c r="F178" s="79" t="s">
        <v>2735</v>
      </c>
      <c r="G178" s="79" t="s">
        <v>2707</v>
      </c>
      <c r="H178" s="79" t="s">
        <v>2709</v>
      </c>
      <c r="I178" s="79" t="s">
        <v>2755</v>
      </c>
    </row>
    <row r="179" spans="1:12" x14ac:dyDescent="0.35">
      <c r="B179" s="43" t="s">
        <v>2654</v>
      </c>
      <c r="C179" s="98" t="e">
        <f>+I96</f>
        <v>#DIV/0!</v>
      </c>
      <c r="D179" s="250" t="e">
        <f>+C174</f>
        <v>#DIV/0!</v>
      </c>
      <c r="E179" s="250">
        <f>+$J$39</f>
        <v>0.2663971201657499</v>
      </c>
      <c r="F179" s="250" t="e">
        <f>+$C$123</f>
        <v>#DIV/0!</v>
      </c>
      <c r="G179" s="250">
        <f>+$C$40</f>
        <v>4.0000000000000001E-3</v>
      </c>
      <c r="H179" s="176">
        <f>+G45</f>
        <v>0</v>
      </c>
      <c r="I179" s="98" t="e">
        <f>+C179*(1+$D$179-$E$179-$F$179-$G$179+H179)</f>
        <v>#DIV/0!</v>
      </c>
    </row>
    <row r="180" spans="1:12" x14ac:dyDescent="0.35">
      <c r="B180" s="43" t="s">
        <v>2655</v>
      </c>
      <c r="C180" s="98" t="e">
        <f t="shared" ref="C180:C188" si="22">+I97</f>
        <v>#DIV/0!</v>
      </c>
      <c r="D180" s="251"/>
      <c r="E180" s="251"/>
      <c r="F180" s="251"/>
      <c r="G180" s="251"/>
      <c r="H180" s="176">
        <f t="shared" ref="H180:H188" si="23">+G46</f>
        <v>0</v>
      </c>
      <c r="I180" s="98" t="e">
        <f t="shared" ref="I180:I188" si="24">+C180*(1+$D$179-$E$179-$F$179-$G$179+H180)</f>
        <v>#DIV/0!</v>
      </c>
    </row>
    <row r="181" spans="1:12" x14ac:dyDescent="0.35">
      <c r="B181" s="43" t="s">
        <v>2656</v>
      </c>
      <c r="C181" s="98" t="e">
        <f t="shared" si="22"/>
        <v>#DIV/0!</v>
      </c>
      <c r="D181" s="251"/>
      <c r="E181" s="251"/>
      <c r="F181" s="251"/>
      <c r="G181" s="251"/>
      <c r="H181" s="176">
        <f t="shared" si="23"/>
        <v>0</v>
      </c>
      <c r="I181" s="98" t="e">
        <f t="shared" si="24"/>
        <v>#DIV/0!</v>
      </c>
    </row>
    <row r="182" spans="1:12" x14ac:dyDescent="0.35">
      <c r="B182" s="43" t="s">
        <v>2657</v>
      </c>
      <c r="C182" s="98" t="e">
        <f t="shared" si="22"/>
        <v>#DIV/0!</v>
      </c>
      <c r="D182" s="251"/>
      <c r="E182" s="251"/>
      <c r="F182" s="251"/>
      <c r="G182" s="251"/>
      <c r="H182" s="176">
        <f t="shared" si="23"/>
        <v>0</v>
      </c>
      <c r="I182" s="98" t="e">
        <f t="shared" si="24"/>
        <v>#DIV/0!</v>
      </c>
    </row>
    <row r="183" spans="1:12" x14ac:dyDescent="0.35">
      <c r="B183" s="43" t="s">
        <v>2658</v>
      </c>
      <c r="C183" s="98" t="e">
        <f t="shared" si="22"/>
        <v>#DIV/0!</v>
      </c>
      <c r="D183" s="251"/>
      <c r="E183" s="251"/>
      <c r="F183" s="251"/>
      <c r="G183" s="251"/>
      <c r="H183" s="176">
        <f t="shared" si="23"/>
        <v>0</v>
      </c>
      <c r="I183" s="98" t="e">
        <f t="shared" si="24"/>
        <v>#DIV/0!</v>
      </c>
    </row>
    <row r="184" spans="1:12" x14ac:dyDescent="0.35">
      <c r="B184" s="43" t="s">
        <v>2659</v>
      </c>
      <c r="C184" s="98" t="e">
        <f t="shared" si="22"/>
        <v>#DIV/0!</v>
      </c>
      <c r="D184" s="251"/>
      <c r="E184" s="251"/>
      <c r="F184" s="251"/>
      <c r="G184" s="251"/>
      <c r="H184" s="176">
        <f t="shared" si="23"/>
        <v>0</v>
      </c>
      <c r="I184" s="98" t="e">
        <f t="shared" si="24"/>
        <v>#DIV/0!</v>
      </c>
    </row>
    <row r="185" spans="1:12" x14ac:dyDescent="0.35">
      <c r="B185" s="43" t="s">
        <v>2660</v>
      </c>
      <c r="C185" s="98" t="e">
        <f t="shared" si="22"/>
        <v>#DIV/0!</v>
      </c>
      <c r="D185" s="251"/>
      <c r="E185" s="251"/>
      <c r="F185" s="251"/>
      <c r="G185" s="251"/>
      <c r="H185" s="176">
        <f t="shared" si="23"/>
        <v>0</v>
      </c>
      <c r="I185" s="98" t="e">
        <f t="shared" si="24"/>
        <v>#DIV/0!</v>
      </c>
    </row>
    <row r="186" spans="1:12" x14ac:dyDescent="0.35">
      <c r="B186" s="43" t="s">
        <v>2661</v>
      </c>
      <c r="C186" s="98" t="e">
        <f t="shared" si="22"/>
        <v>#DIV/0!</v>
      </c>
      <c r="D186" s="251"/>
      <c r="E186" s="251"/>
      <c r="F186" s="251"/>
      <c r="G186" s="251"/>
      <c r="H186" s="176">
        <f t="shared" si="23"/>
        <v>0</v>
      </c>
      <c r="I186" s="98" t="e">
        <f t="shared" si="24"/>
        <v>#DIV/0!</v>
      </c>
    </row>
    <row r="187" spans="1:12" x14ac:dyDescent="0.35">
      <c r="B187" s="43" t="s">
        <v>2662</v>
      </c>
      <c r="C187" s="212"/>
      <c r="D187" s="251"/>
      <c r="E187" s="251"/>
      <c r="F187" s="251"/>
      <c r="G187" s="251"/>
      <c r="H187" s="213"/>
      <c r="I187" s="212"/>
    </row>
    <row r="188" spans="1:12" x14ac:dyDescent="0.35">
      <c r="B188" s="43" t="s">
        <v>2663</v>
      </c>
      <c r="C188" s="98" t="e">
        <f t="shared" si="22"/>
        <v>#DIV/0!</v>
      </c>
      <c r="D188" s="251"/>
      <c r="E188" s="251"/>
      <c r="F188" s="251"/>
      <c r="G188" s="251"/>
      <c r="H188" s="176">
        <f t="shared" si="23"/>
        <v>0</v>
      </c>
      <c r="I188" s="98" t="e">
        <f t="shared" si="24"/>
        <v>#DIV/0!</v>
      </c>
    </row>
    <row r="189" spans="1:12" x14ac:dyDescent="0.35">
      <c r="B189" s="63"/>
      <c r="C189" s="187"/>
      <c r="D189" s="188"/>
      <c r="E189" s="188"/>
      <c r="F189" s="188"/>
      <c r="G189" s="188"/>
      <c r="H189" s="189"/>
      <c r="I189" s="187"/>
    </row>
    <row r="190" spans="1:12" ht="15" thickBot="1" x14ac:dyDescent="0.4"/>
    <row r="191" spans="1:12" s="12" customFormat="1" ht="21.5" thickBot="1" x14ac:dyDescent="0.55000000000000004">
      <c r="A191" s="116"/>
      <c r="B191" s="247" t="s">
        <v>2669</v>
      </c>
      <c r="C191" s="248"/>
      <c r="D191" s="248"/>
      <c r="E191" s="248"/>
      <c r="F191" s="248"/>
      <c r="G191" s="248"/>
      <c r="H191" s="248"/>
      <c r="I191" s="248"/>
      <c r="J191" s="249"/>
      <c r="K191" s="116"/>
      <c r="L191" s="116"/>
    </row>
    <row r="194" spans="1:12" s="12" customFormat="1" x14ac:dyDescent="0.35">
      <c r="A194" s="116"/>
      <c r="B194" s="6" t="s">
        <v>2680</v>
      </c>
      <c r="C194" s="6"/>
      <c r="D194" s="6"/>
      <c r="E194" s="6"/>
      <c r="F194" s="6"/>
      <c r="G194" s="6"/>
      <c r="H194" s="6"/>
      <c r="I194" s="6"/>
      <c r="J194" s="6"/>
      <c r="K194" s="116"/>
      <c r="L194" s="116"/>
    </row>
    <row r="196" spans="1:12" x14ac:dyDescent="0.35">
      <c r="B196" s="38" t="s">
        <v>2756</v>
      </c>
      <c r="C196" s="31"/>
      <c r="D196" s="31"/>
      <c r="E196" s="31"/>
    </row>
    <row r="197" spans="1:12" x14ac:dyDescent="0.35">
      <c r="B197" s="31"/>
      <c r="C197" s="31"/>
      <c r="D197" s="31"/>
      <c r="E197" s="31"/>
    </row>
    <row r="198" spans="1:12" ht="16.5" x14ac:dyDescent="0.45">
      <c r="B198" s="82" t="s">
        <v>2757</v>
      </c>
      <c r="C198" s="21"/>
      <c r="D198" s="31" t="s">
        <v>2697</v>
      </c>
      <c r="E198" s="31"/>
    </row>
    <row r="199" spans="1:12" ht="16.5" x14ac:dyDescent="0.45">
      <c r="B199" s="82" t="s">
        <v>2751</v>
      </c>
      <c r="C199" s="83">
        <f>+C172</f>
        <v>0</v>
      </c>
      <c r="D199" s="31" t="s">
        <v>82</v>
      </c>
      <c r="E199" s="31"/>
    </row>
    <row r="200" spans="1:12" ht="16.5" x14ac:dyDescent="0.45">
      <c r="B200" s="82" t="s">
        <v>2758</v>
      </c>
      <c r="C200" s="84" t="e">
        <f>+C198/C199-1</f>
        <v>#DIV/0!</v>
      </c>
      <c r="D200" s="31"/>
      <c r="E200" s="31"/>
    </row>
    <row r="202" spans="1:12" x14ac:dyDescent="0.35">
      <c r="B202" s="69" t="s">
        <v>2759</v>
      </c>
      <c r="C202" s="31"/>
      <c r="D202" s="31"/>
      <c r="E202" s="31"/>
      <c r="F202" s="31"/>
      <c r="G202" s="31"/>
    </row>
    <row r="203" spans="1:12" x14ac:dyDescent="0.35">
      <c r="B203" s="31"/>
      <c r="C203" s="31"/>
      <c r="D203" s="31"/>
      <c r="E203" s="31"/>
      <c r="F203" s="31"/>
      <c r="G203" s="31"/>
    </row>
    <row r="204" spans="1:12" ht="16.5" x14ac:dyDescent="0.35">
      <c r="B204" s="43"/>
      <c r="C204" s="79" t="s">
        <v>2755</v>
      </c>
      <c r="D204" s="79" t="s">
        <v>2760</v>
      </c>
      <c r="E204" s="79" t="s">
        <v>2706</v>
      </c>
      <c r="F204" s="79" t="s">
        <v>2735</v>
      </c>
      <c r="G204" s="79" t="s">
        <v>2707</v>
      </c>
      <c r="H204" s="79" t="s">
        <v>2709</v>
      </c>
      <c r="I204" s="79" t="s">
        <v>2761</v>
      </c>
    </row>
    <row r="205" spans="1:12" x14ac:dyDescent="0.35">
      <c r="B205" s="43" t="s">
        <v>2654</v>
      </c>
      <c r="C205" s="98" t="e">
        <f>+I179</f>
        <v>#DIV/0!</v>
      </c>
      <c r="D205" s="250" t="e">
        <f>+C200</f>
        <v>#DIV/0!</v>
      </c>
      <c r="E205" s="250">
        <f>+$J$39</f>
        <v>0.2663971201657499</v>
      </c>
      <c r="F205" s="250" t="e">
        <f>+$C$123</f>
        <v>#DIV/0!</v>
      </c>
      <c r="G205" s="250">
        <f>+$C$40</f>
        <v>4.0000000000000001E-3</v>
      </c>
      <c r="H205" s="176">
        <f>+G45</f>
        <v>0</v>
      </c>
      <c r="I205" s="98" t="e">
        <f>+C205*(1+$D$205-$E$205-$F$205-$G$205+H205)</f>
        <v>#DIV/0!</v>
      </c>
    </row>
    <row r="206" spans="1:12" x14ac:dyDescent="0.35">
      <c r="B206" s="43" t="s">
        <v>2655</v>
      </c>
      <c r="C206" s="98" t="e">
        <f t="shared" ref="C206:C214" si="25">+I180</f>
        <v>#DIV/0!</v>
      </c>
      <c r="D206" s="251"/>
      <c r="E206" s="251"/>
      <c r="F206" s="251"/>
      <c r="G206" s="251"/>
      <c r="H206" s="176">
        <f t="shared" ref="H206:H214" si="26">+G46</f>
        <v>0</v>
      </c>
      <c r="I206" s="98" t="e">
        <f t="shared" ref="I206:I214" si="27">+C206*(1+$D$205-$E$205-$F$205-$G$205+H206)</f>
        <v>#DIV/0!</v>
      </c>
    </row>
    <row r="207" spans="1:12" x14ac:dyDescent="0.35">
      <c r="B207" s="43" t="s">
        <v>2656</v>
      </c>
      <c r="C207" s="98" t="e">
        <f t="shared" si="25"/>
        <v>#DIV/0!</v>
      </c>
      <c r="D207" s="251"/>
      <c r="E207" s="251"/>
      <c r="F207" s="251"/>
      <c r="G207" s="251"/>
      <c r="H207" s="176">
        <f t="shared" si="26"/>
        <v>0</v>
      </c>
      <c r="I207" s="98" t="e">
        <f t="shared" si="27"/>
        <v>#DIV/0!</v>
      </c>
    </row>
    <row r="208" spans="1:12" x14ac:dyDescent="0.35">
      <c r="B208" s="43" t="s">
        <v>2657</v>
      </c>
      <c r="C208" s="98" t="e">
        <f t="shared" si="25"/>
        <v>#DIV/0!</v>
      </c>
      <c r="D208" s="251"/>
      <c r="E208" s="251"/>
      <c r="F208" s="251"/>
      <c r="G208" s="251"/>
      <c r="H208" s="176">
        <f t="shared" si="26"/>
        <v>0</v>
      </c>
      <c r="I208" s="98" t="e">
        <f t="shared" si="27"/>
        <v>#DIV/0!</v>
      </c>
    </row>
    <row r="209" spans="2:12" x14ac:dyDescent="0.35">
      <c r="B209" s="43" t="s">
        <v>2658</v>
      </c>
      <c r="C209" s="98" t="e">
        <f t="shared" si="25"/>
        <v>#DIV/0!</v>
      </c>
      <c r="D209" s="251"/>
      <c r="E209" s="251"/>
      <c r="F209" s="251"/>
      <c r="G209" s="251"/>
      <c r="H209" s="176">
        <f t="shared" si="26"/>
        <v>0</v>
      </c>
      <c r="I209" s="98" t="e">
        <f t="shared" si="27"/>
        <v>#DIV/0!</v>
      </c>
    </row>
    <row r="210" spans="2:12" x14ac:dyDescent="0.35">
      <c r="B210" s="43" t="s">
        <v>2659</v>
      </c>
      <c r="C210" s="98" t="e">
        <f t="shared" si="25"/>
        <v>#DIV/0!</v>
      </c>
      <c r="D210" s="251"/>
      <c r="E210" s="251"/>
      <c r="F210" s="251"/>
      <c r="G210" s="251"/>
      <c r="H210" s="176">
        <f t="shared" si="26"/>
        <v>0</v>
      </c>
      <c r="I210" s="98" t="e">
        <f t="shared" si="27"/>
        <v>#DIV/0!</v>
      </c>
    </row>
    <row r="211" spans="2:12" x14ac:dyDescent="0.35">
      <c r="B211" s="43" t="s">
        <v>2660</v>
      </c>
      <c r="C211" s="98" t="e">
        <f t="shared" si="25"/>
        <v>#DIV/0!</v>
      </c>
      <c r="D211" s="251"/>
      <c r="E211" s="251"/>
      <c r="F211" s="251"/>
      <c r="G211" s="251"/>
      <c r="H211" s="176">
        <f t="shared" si="26"/>
        <v>0</v>
      </c>
      <c r="I211" s="98" t="e">
        <f t="shared" si="27"/>
        <v>#DIV/0!</v>
      </c>
    </row>
    <row r="212" spans="2:12" x14ac:dyDescent="0.35">
      <c r="B212" s="43" t="s">
        <v>2661</v>
      </c>
      <c r="C212" s="98" t="e">
        <f t="shared" si="25"/>
        <v>#DIV/0!</v>
      </c>
      <c r="D212" s="251"/>
      <c r="E212" s="251"/>
      <c r="F212" s="251"/>
      <c r="G212" s="251"/>
      <c r="H212" s="176">
        <f t="shared" si="26"/>
        <v>0</v>
      </c>
      <c r="I212" s="98" t="e">
        <f t="shared" si="27"/>
        <v>#DIV/0!</v>
      </c>
    </row>
    <row r="213" spans="2:12" x14ac:dyDescent="0.35">
      <c r="B213" s="43" t="s">
        <v>2662</v>
      </c>
      <c r="C213" s="212"/>
      <c r="D213" s="251"/>
      <c r="E213" s="251"/>
      <c r="F213" s="251"/>
      <c r="G213" s="251"/>
      <c r="H213" s="213"/>
      <c r="I213" s="212"/>
    </row>
    <row r="214" spans="2:12" x14ac:dyDescent="0.35">
      <c r="B214" s="43" t="s">
        <v>2663</v>
      </c>
      <c r="C214" s="98" t="e">
        <f t="shared" si="25"/>
        <v>#DIV/0!</v>
      </c>
      <c r="D214" s="251"/>
      <c r="E214" s="251"/>
      <c r="F214" s="251"/>
      <c r="G214" s="251"/>
      <c r="H214" s="176">
        <f t="shared" si="26"/>
        <v>0</v>
      </c>
      <c r="I214" s="98" t="e">
        <f t="shared" si="27"/>
        <v>#DIV/0!</v>
      </c>
    </row>
    <row r="216" spans="2:12" x14ac:dyDescent="0.35">
      <c r="B216" s="38" t="s">
        <v>2762</v>
      </c>
    </row>
    <row r="218" spans="2:12" ht="16.5" x14ac:dyDescent="0.35">
      <c r="B218" s="43"/>
      <c r="C218" s="79" t="s">
        <v>2763</v>
      </c>
      <c r="D218" s="79" t="s">
        <v>2764</v>
      </c>
      <c r="E218" s="79" t="s">
        <v>2882</v>
      </c>
      <c r="F218" s="79" t="s">
        <v>2765</v>
      </c>
      <c r="G218" s="79" t="s">
        <v>2766</v>
      </c>
      <c r="H218" s="79" t="s">
        <v>2767</v>
      </c>
      <c r="I218" s="79" t="s">
        <v>2768</v>
      </c>
      <c r="J218" s="79" t="s">
        <v>2769</v>
      </c>
      <c r="K218" s="114" t="s">
        <v>2770</v>
      </c>
      <c r="L218" s="79" t="s">
        <v>2721</v>
      </c>
    </row>
    <row r="219" spans="2:12" x14ac:dyDescent="0.35">
      <c r="B219" s="43" t="s">
        <v>2654</v>
      </c>
      <c r="C219" s="105">
        <v>0</v>
      </c>
      <c r="D219" s="105">
        <v>0</v>
      </c>
      <c r="E219" s="105">
        <v>0</v>
      </c>
      <c r="F219" s="72">
        <f>+C219+D219+E219</f>
        <v>0</v>
      </c>
      <c r="G219" s="105">
        <v>0</v>
      </c>
      <c r="H219" s="105">
        <v>0</v>
      </c>
      <c r="I219" s="105">
        <v>0</v>
      </c>
      <c r="J219" s="72">
        <f>+H219+I219</f>
        <v>0</v>
      </c>
      <c r="K219" s="72">
        <f>VLOOKUP(B219,'T15'!$G$6:$K$15,4,0)</f>
        <v>0</v>
      </c>
      <c r="L219" s="72">
        <f>+F219+G219+J219+K219</f>
        <v>0</v>
      </c>
    </row>
    <row r="220" spans="2:12" x14ac:dyDescent="0.35">
      <c r="B220" s="43" t="s">
        <v>2655</v>
      </c>
      <c r="C220" s="105">
        <v>0</v>
      </c>
      <c r="D220" s="105">
        <v>0</v>
      </c>
      <c r="E220" s="105">
        <v>0</v>
      </c>
      <c r="F220" s="72">
        <f t="shared" ref="F220:F226" si="28">+C220+D220+E220</f>
        <v>0</v>
      </c>
      <c r="G220" s="105">
        <v>0</v>
      </c>
      <c r="H220" s="105">
        <v>0</v>
      </c>
      <c r="I220" s="105">
        <v>0</v>
      </c>
      <c r="J220" s="72">
        <f t="shared" ref="J220:J228" si="29">+H220+I220</f>
        <v>0</v>
      </c>
      <c r="K220" s="72">
        <f>VLOOKUP(B220,'T15'!$G$6:$K$15,4,0)</f>
        <v>0</v>
      </c>
      <c r="L220" s="72">
        <f t="shared" ref="L220:L228" si="30">+F220+G220+J220+K220</f>
        <v>0</v>
      </c>
    </row>
    <row r="221" spans="2:12" x14ac:dyDescent="0.35">
      <c r="B221" s="43" t="s">
        <v>2656</v>
      </c>
      <c r="C221" s="105">
        <v>0</v>
      </c>
      <c r="D221" s="105">
        <v>0</v>
      </c>
      <c r="E221" s="105">
        <v>0</v>
      </c>
      <c r="F221" s="72">
        <f t="shared" si="28"/>
        <v>0</v>
      </c>
      <c r="G221" s="105">
        <v>0</v>
      </c>
      <c r="H221" s="105">
        <v>0</v>
      </c>
      <c r="I221" s="105">
        <v>0</v>
      </c>
      <c r="J221" s="72">
        <f t="shared" si="29"/>
        <v>0</v>
      </c>
      <c r="K221" s="72">
        <f>VLOOKUP(B221,'T15'!$G$6:$K$15,4,0)</f>
        <v>0</v>
      </c>
      <c r="L221" s="72">
        <f t="shared" si="30"/>
        <v>0</v>
      </c>
    </row>
    <row r="222" spans="2:12" x14ac:dyDescent="0.35">
      <c r="B222" s="43" t="s">
        <v>2657</v>
      </c>
      <c r="C222" s="105">
        <v>0</v>
      </c>
      <c r="D222" s="105">
        <v>0</v>
      </c>
      <c r="E222" s="105">
        <v>0</v>
      </c>
      <c r="F222" s="72">
        <f t="shared" si="28"/>
        <v>0</v>
      </c>
      <c r="G222" s="105">
        <v>0</v>
      </c>
      <c r="H222" s="105">
        <v>0</v>
      </c>
      <c r="I222" s="105">
        <v>0</v>
      </c>
      <c r="J222" s="72">
        <f t="shared" si="29"/>
        <v>0</v>
      </c>
      <c r="K222" s="72">
        <f>VLOOKUP(B222,'T15'!$G$6:$K$15,4,0)</f>
        <v>0</v>
      </c>
      <c r="L222" s="72">
        <f t="shared" si="30"/>
        <v>0</v>
      </c>
    </row>
    <row r="223" spans="2:12" x14ac:dyDescent="0.35">
      <c r="B223" s="43" t="s">
        <v>2658</v>
      </c>
      <c r="C223" s="105">
        <v>0</v>
      </c>
      <c r="D223" s="105">
        <v>0</v>
      </c>
      <c r="E223" s="105">
        <v>0</v>
      </c>
      <c r="F223" s="72">
        <f t="shared" si="28"/>
        <v>0</v>
      </c>
      <c r="G223" s="105">
        <v>0</v>
      </c>
      <c r="H223" s="105">
        <v>0</v>
      </c>
      <c r="I223" s="105">
        <v>0</v>
      </c>
      <c r="J223" s="72">
        <f t="shared" si="29"/>
        <v>0</v>
      </c>
      <c r="K223" s="72">
        <f>VLOOKUP(B223,'T15'!$G$6:$K$15,4,0)</f>
        <v>0</v>
      </c>
      <c r="L223" s="72">
        <f t="shared" si="30"/>
        <v>0</v>
      </c>
    </row>
    <row r="224" spans="2:12" x14ac:dyDescent="0.35">
      <c r="B224" s="43" t="s">
        <v>2659</v>
      </c>
      <c r="C224" s="105">
        <v>0</v>
      </c>
      <c r="D224" s="105">
        <v>0</v>
      </c>
      <c r="E224" s="105">
        <v>0</v>
      </c>
      <c r="F224" s="72">
        <f>+C224+D224+E224</f>
        <v>0</v>
      </c>
      <c r="G224" s="105">
        <v>0</v>
      </c>
      <c r="H224" s="105">
        <v>0</v>
      </c>
      <c r="I224" s="105">
        <v>0</v>
      </c>
      <c r="J224" s="72">
        <f t="shared" si="29"/>
        <v>0</v>
      </c>
      <c r="K224" s="72">
        <f>VLOOKUP(B224,'T15'!$G$6:$K$15,4,0)</f>
        <v>0</v>
      </c>
      <c r="L224" s="72">
        <f t="shared" si="30"/>
        <v>0</v>
      </c>
    </row>
    <row r="225" spans="2:12" x14ac:dyDescent="0.35">
      <c r="B225" s="43" t="s">
        <v>2660</v>
      </c>
      <c r="C225" s="105">
        <v>0</v>
      </c>
      <c r="D225" s="105">
        <v>0</v>
      </c>
      <c r="E225" s="105">
        <v>0</v>
      </c>
      <c r="F225" s="72">
        <f t="shared" si="28"/>
        <v>0</v>
      </c>
      <c r="G225" s="105">
        <v>0</v>
      </c>
      <c r="H225" s="105">
        <v>0</v>
      </c>
      <c r="I225" s="105">
        <v>0</v>
      </c>
      <c r="J225" s="72">
        <f t="shared" si="29"/>
        <v>0</v>
      </c>
      <c r="K225" s="72">
        <f>VLOOKUP(B225,'T15'!$G$6:$K$15,4,0)</f>
        <v>0</v>
      </c>
      <c r="L225" s="72">
        <f t="shared" si="30"/>
        <v>0</v>
      </c>
    </row>
    <row r="226" spans="2:12" x14ac:dyDescent="0.35">
      <c r="B226" s="43" t="s">
        <v>2661</v>
      </c>
      <c r="C226" s="105">
        <v>0</v>
      </c>
      <c r="D226" s="105">
        <v>0</v>
      </c>
      <c r="E226" s="105">
        <v>0</v>
      </c>
      <c r="F226" s="72">
        <f t="shared" si="28"/>
        <v>0</v>
      </c>
      <c r="G226" s="105">
        <v>0</v>
      </c>
      <c r="H226" s="105">
        <v>0</v>
      </c>
      <c r="I226" s="105">
        <v>0</v>
      </c>
      <c r="J226" s="72">
        <f t="shared" si="29"/>
        <v>0</v>
      </c>
      <c r="K226" s="72">
        <f>VLOOKUP(B226,'T15'!$G$6:$K$15,4,0)</f>
        <v>0</v>
      </c>
      <c r="L226" s="72">
        <f t="shared" si="30"/>
        <v>0</v>
      </c>
    </row>
    <row r="227" spans="2:12" x14ac:dyDescent="0.35">
      <c r="B227" s="43" t="s">
        <v>2662</v>
      </c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</row>
    <row r="228" spans="2:12" x14ac:dyDescent="0.35">
      <c r="B228" s="43" t="s">
        <v>2663</v>
      </c>
      <c r="C228" s="105">
        <v>0</v>
      </c>
      <c r="D228" s="105">
        <v>0</v>
      </c>
      <c r="E228" s="105">
        <v>0</v>
      </c>
      <c r="F228" s="72">
        <f>+C228+D228+E228</f>
        <v>0</v>
      </c>
      <c r="G228" s="105">
        <v>0</v>
      </c>
      <c r="H228" s="105">
        <v>0</v>
      </c>
      <c r="I228" s="105">
        <v>0</v>
      </c>
      <c r="J228" s="72">
        <f t="shared" si="29"/>
        <v>0</v>
      </c>
      <c r="K228" s="72">
        <f>VLOOKUP(B228,'T15'!$G$6:$K$15,4,0)</f>
        <v>0</v>
      </c>
      <c r="L228" s="72">
        <f t="shared" si="30"/>
        <v>0</v>
      </c>
    </row>
    <row r="230" spans="2:12" x14ac:dyDescent="0.35">
      <c r="B230" s="69" t="s">
        <v>2771</v>
      </c>
    </row>
    <row r="231" spans="2:12" ht="15" thickBot="1" x14ac:dyDescent="0.4"/>
    <row r="232" spans="2:12" ht="17" thickBot="1" x14ac:dyDescent="0.4">
      <c r="B232" s="70"/>
      <c r="C232" s="79" t="s">
        <v>2761</v>
      </c>
      <c r="D232" s="79" t="str">
        <f t="shared" ref="D232:D240" si="31">+L218</f>
        <v>Totaal aanvullend</v>
      </c>
      <c r="E232" s="89" t="s">
        <v>2772</v>
      </c>
    </row>
    <row r="233" spans="2:12" x14ac:dyDescent="0.35">
      <c r="B233" s="65" t="s">
        <v>2654</v>
      </c>
      <c r="C233" s="99" t="e">
        <f>+I205</f>
        <v>#DIV/0!</v>
      </c>
      <c r="D233" s="180">
        <f t="shared" si="31"/>
        <v>0</v>
      </c>
      <c r="E233" s="181" t="e">
        <f>+D233+C233</f>
        <v>#DIV/0!</v>
      </c>
    </row>
    <row r="234" spans="2:12" x14ac:dyDescent="0.35">
      <c r="B234" s="66" t="s">
        <v>2655</v>
      </c>
      <c r="C234" s="99" t="e">
        <f t="shared" ref="C234:C242" si="32">+I206</f>
        <v>#DIV/0!</v>
      </c>
      <c r="D234" s="180">
        <f t="shared" si="31"/>
        <v>0</v>
      </c>
      <c r="E234" s="182" t="e">
        <f t="shared" ref="E234:E242" si="33">+D234+C234</f>
        <v>#DIV/0!</v>
      </c>
    </row>
    <row r="235" spans="2:12" x14ac:dyDescent="0.35">
      <c r="B235" s="66" t="s">
        <v>2656</v>
      </c>
      <c r="C235" s="99" t="e">
        <f t="shared" si="32"/>
        <v>#DIV/0!</v>
      </c>
      <c r="D235" s="180">
        <f t="shared" si="31"/>
        <v>0</v>
      </c>
      <c r="E235" s="182" t="e">
        <f t="shared" si="33"/>
        <v>#DIV/0!</v>
      </c>
    </row>
    <row r="236" spans="2:12" x14ac:dyDescent="0.35">
      <c r="B236" s="66" t="s">
        <v>2657</v>
      </c>
      <c r="C236" s="99" t="e">
        <f t="shared" si="32"/>
        <v>#DIV/0!</v>
      </c>
      <c r="D236" s="180">
        <f t="shared" si="31"/>
        <v>0</v>
      </c>
      <c r="E236" s="182" t="e">
        <f t="shared" si="33"/>
        <v>#DIV/0!</v>
      </c>
    </row>
    <row r="237" spans="2:12" x14ac:dyDescent="0.35">
      <c r="B237" s="66" t="s">
        <v>2658</v>
      </c>
      <c r="C237" s="99" t="e">
        <f t="shared" si="32"/>
        <v>#DIV/0!</v>
      </c>
      <c r="D237" s="180">
        <f t="shared" si="31"/>
        <v>0</v>
      </c>
      <c r="E237" s="182" t="e">
        <f t="shared" si="33"/>
        <v>#DIV/0!</v>
      </c>
    </row>
    <row r="238" spans="2:12" x14ac:dyDescent="0.35">
      <c r="B238" s="66" t="s">
        <v>2659</v>
      </c>
      <c r="C238" s="99" t="e">
        <f t="shared" si="32"/>
        <v>#DIV/0!</v>
      </c>
      <c r="D238" s="180">
        <f t="shared" si="31"/>
        <v>0</v>
      </c>
      <c r="E238" s="182" t="e">
        <f t="shared" si="33"/>
        <v>#DIV/0!</v>
      </c>
    </row>
    <row r="239" spans="2:12" x14ac:dyDescent="0.35">
      <c r="B239" s="66" t="s">
        <v>2660</v>
      </c>
      <c r="C239" s="99" t="e">
        <f t="shared" si="32"/>
        <v>#DIV/0!</v>
      </c>
      <c r="D239" s="180">
        <f t="shared" si="31"/>
        <v>0</v>
      </c>
      <c r="E239" s="182" t="e">
        <f t="shared" si="33"/>
        <v>#DIV/0!</v>
      </c>
    </row>
    <row r="240" spans="2:12" x14ac:dyDescent="0.35">
      <c r="B240" s="66" t="s">
        <v>2661</v>
      </c>
      <c r="C240" s="99" t="e">
        <f t="shared" si="32"/>
        <v>#DIV/0!</v>
      </c>
      <c r="D240" s="180">
        <f t="shared" si="31"/>
        <v>0</v>
      </c>
      <c r="E240" s="182" t="e">
        <f t="shared" si="33"/>
        <v>#DIV/0!</v>
      </c>
    </row>
    <row r="241" spans="1:12" x14ac:dyDescent="0.35">
      <c r="B241" s="66" t="s">
        <v>2662</v>
      </c>
      <c r="C241" s="209"/>
      <c r="D241" s="210"/>
      <c r="E241" s="211"/>
    </row>
    <row r="242" spans="1:12" ht="15" thickBot="1" x14ac:dyDescent="0.4">
      <c r="B242" s="67" t="s">
        <v>2663</v>
      </c>
      <c r="C242" s="99" t="e">
        <f t="shared" si="32"/>
        <v>#DIV/0!</v>
      </c>
      <c r="D242" s="180">
        <f>+L228</f>
        <v>0</v>
      </c>
      <c r="E242" s="183" t="e">
        <f t="shared" si="33"/>
        <v>#DIV/0!</v>
      </c>
    </row>
    <row r="245" spans="1:12" s="12" customFormat="1" x14ac:dyDescent="0.35">
      <c r="A245" s="116"/>
      <c r="B245" s="6" t="s">
        <v>2773</v>
      </c>
      <c r="C245" s="6"/>
      <c r="D245" s="6"/>
      <c r="E245" s="6"/>
      <c r="F245" s="6"/>
      <c r="G245" s="6"/>
      <c r="H245" s="6"/>
      <c r="I245" s="6"/>
      <c r="J245" s="6"/>
      <c r="K245" s="116"/>
      <c r="L245" s="116"/>
    </row>
    <row r="247" spans="1:12" x14ac:dyDescent="0.35">
      <c r="B247" s="38" t="s">
        <v>2725</v>
      </c>
      <c r="C247" s="31"/>
    </row>
    <row r="248" spans="1:12" x14ac:dyDescent="0.35">
      <c r="B248" s="31"/>
      <c r="C248" s="31"/>
    </row>
    <row r="249" spans="1:12" ht="16.5" x14ac:dyDescent="0.45">
      <c r="B249" s="82" t="s">
        <v>2774</v>
      </c>
      <c r="C249" s="21"/>
      <c r="D249" s="116" t="s">
        <v>82</v>
      </c>
    </row>
    <row r="250" spans="1:12" ht="16.5" x14ac:dyDescent="0.45">
      <c r="B250" s="82" t="s">
        <v>2751</v>
      </c>
      <c r="C250" s="83">
        <f>+C199</f>
        <v>0</v>
      </c>
      <c r="D250" s="116" t="s">
        <v>82</v>
      </c>
    </row>
    <row r="251" spans="1:12" ht="16.5" x14ac:dyDescent="0.45">
      <c r="B251" s="82" t="s">
        <v>2775</v>
      </c>
      <c r="C251" s="84" t="e">
        <f>+C249/C250-1</f>
        <v>#DIV/0!</v>
      </c>
    </row>
    <row r="253" spans="1:12" x14ac:dyDescent="0.35">
      <c r="B253" s="69" t="s">
        <v>2776</v>
      </c>
    </row>
    <row r="255" spans="1:12" ht="16.5" x14ac:dyDescent="0.35">
      <c r="B255" s="43"/>
      <c r="C255" s="79" t="s">
        <v>2755</v>
      </c>
      <c r="D255" s="79" t="s">
        <v>2754</v>
      </c>
      <c r="E255" s="79" t="s">
        <v>2706</v>
      </c>
      <c r="F255" s="79" t="s">
        <v>2735</v>
      </c>
      <c r="G255" s="79" t="s">
        <v>2707</v>
      </c>
      <c r="H255" s="79" t="s">
        <v>2709</v>
      </c>
      <c r="I255" s="79" t="s">
        <v>2777</v>
      </c>
    </row>
    <row r="256" spans="1:12" x14ac:dyDescent="0.35">
      <c r="B256" s="43" t="s">
        <v>2654</v>
      </c>
      <c r="C256" s="98" t="e">
        <f>+I179</f>
        <v>#DIV/0!</v>
      </c>
      <c r="D256" s="250" t="e">
        <f>+C251</f>
        <v>#DIV/0!</v>
      </c>
      <c r="E256" s="250">
        <f>+$J$39</f>
        <v>0.2663971201657499</v>
      </c>
      <c r="F256" s="250" t="e">
        <f>+$C$123</f>
        <v>#DIV/0!</v>
      </c>
      <c r="G256" s="250">
        <f>+$C$40</f>
        <v>4.0000000000000001E-3</v>
      </c>
      <c r="H256" s="176">
        <f>+G45</f>
        <v>0</v>
      </c>
      <c r="I256" s="98" t="e">
        <f>+C256*(1+$D$256-$E$256-$F$256-$G$256+H256)</f>
        <v>#DIV/0!</v>
      </c>
    </row>
    <row r="257" spans="1:12" x14ac:dyDescent="0.35">
      <c r="B257" s="43" t="s">
        <v>2655</v>
      </c>
      <c r="C257" s="98" t="e">
        <f t="shared" ref="C257:C265" si="34">+I180</f>
        <v>#DIV/0!</v>
      </c>
      <c r="D257" s="251"/>
      <c r="E257" s="251"/>
      <c r="F257" s="251"/>
      <c r="G257" s="251"/>
      <c r="H257" s="176">
        <f t="shared" ref="H257:H265" si="35">+G46</f>
        <v>0</v>
      </c>
      <c r="I257" s="98" t="e">
        <f t="shared" ref="I257:I265" si="36">+C257*(1+$D$256-$E$256-$F$256-$G$256+H257)</f>
        <v>#DIV/0!</v>
      </c>
    </row>
    <row r="258" spans="1:12" x14ac:dyDescent="0.35">
      <c r="B258" s="43" t="s">
        <v>2656</v>
      </c>
      <c r="C258" s="98" t="e">
        <f t="shared" si="34"/>
        <v>#DIV/0!</v>
      </c>
      <c r="D258" s="251"/>
      <c r="E258" s="251"/>
      <c r="F258" s="251"/>
      <c r="G258" s="251"/>
      <c r="H258" s="176">
        <f t="shared" si="35"/>
        <v>0</v>
      </c>
      <c r="I258" s="98" t="e">
        <f t="shared" si="36"/>
        <v>#DIV/0!</v>
      </c>
    </row>
    <row r="259" spans="1:12" x14ac:dyDescent="0.35">
      <c r="B259" s="43" t="s">
        <v>2657</v>
      </c>
      <c r="C259" s="98" t="e">
        <f t="shared" si="34"/>
        <v>#DIV/0!</v>
      </c>
      <c r="D259" s="251"/>
      <c r="E259" s="251"/>
      <c r="F259" s="251"/>
      <c r="G259" s="251"/>
      <c r="H259" s="176">
        <f t="shared" si="35"/>
        <v>0</v>
      </c>
      <c r="I259" s="98" t="e">
        <f t="shared" si="36"/>
        <v>#DIV/0!</v>
      </c>
    </row>
    <row r="260" spans="1:12" x14ac:dyDescent="0.35">
      <c r="B260" s="43" t="s">
        <v>2658</v>
      </c>
      <c r="C260" s="98" t="e">
        <f t="shared" si="34"/>
        <v>#DIV/0!</v>
      </c>
      <c r="D260" s="251"/>
      <c r="E260" s="251"/>
      <c r="F260" s="251"/>
      <c r="G260" s="251"/>
      <c r="H260" s="176">
        <f t="shared" si="35"/>
        <v>0</v>
      </c>
      <c r="I260" s="98" t="e">
        <f t="shared" si="36"/>
        <v>#DIV/0!</v>
      </c>
    </row>
    <row r="261" spans="1:12" x14ac:dyDescent="0.35">
      <c r="B261" s="43" t="s">
        <v>2659</v>
      </c>
      <c r="C261" s="98" t="e">
        <f t="shared" si="34"/>
        <v>#DIV/0!</v>
      </c>
      <c r="D261" s="251"/>
      <c r="E261" s="251"/>
      <c r="F261" s="251"/>
      <c r="G261" s="251"/>
      <c r="H261" s="176">
        <f t="shared" si="35"/>
        <v>0</v>
      </c>
      <c r="I261" s="98" t="e">
        <f t="shared" si="36"/>
        <v>#DIV/0!</v>
      </c>
    </row>
    <row r="262" spans="1:12" x14ac:dyDescent="0.35">
      <c r="B262" s="43" t="s">
        <v>2660</v>
      </c>
      <c r="C262" s="98" t="e">
        <f t="shared" si="34"/>
        <v>#DIV/0!</v>
      </c>
      <c r="D262" s="251"/>
      <c r="E262" s="251"/>
      <c r="F262" s="251"/>
      <c r="G262" s="251"/>
      <c r="H262" s="176">
        <f t="shared" si="35"/>
        <v>0</v>
      </c>
      <c r="I262" s="98" t="e">
        <f t="shared" si="36"/>
        <v>#DIV/0!</v>
      </c>
    </row>
    <row r="263" spans="1:12" x14ac:dyDescent="0.35">
      <c r="B263" s="43" t="s">
        <v>2661</v>
      </c>
      <c r="C263" s="98" t="e">
        <f t="shared" si="34"/>
        <v>#DIV/0!</v>
      </c>
      <c r="D263" s="251"/>
      <c r="E263" s="251"/>
      <c r="F263" s="251"/>
      <c r="G263" s="251"/>
      <c r="H263" s="176">
        <f t="shared" si="35"/>
        <v>0</v>
      </c>
      <c r="I263" s="98" t="e">
        <f t="shared" si="36"/>
        <v>#DIV/0!</v>
      </c>
    </row>
    <row r="264" spans="1:12" x14ac:dyDescent="0.35">
      <c r="B264" s="43" t="s">
        <v>2662</v>
      </c>
      <c r="C264" s="212"/>
      <c r="D264" s="251"/>
      <c r="E264" s="251"/>
      <c r="F264" s="251"/>
      <c r="G264" s="251"/>
      <c r="H264" s="213"/>
      <c r="I264" s="212"/>
    </row>
    <row r="265" spans="1:12" x14ac:dyDescent="0.35">
      <c r="B265" s="43" t="s">
        <v>2663</v>
      </c>
      <c r="C265" s="98" t="e">
        <f t="shared" si="34"/>
        <v>#DIV/0!</v>
      </c>
      <c r="D265" s="251"/>
      <c r="E265" s="251"/>
      <c r="F265" s="251"/>
      <c r="G265" s="251"/>
      <c r="H265" s="176">
        <f t="shared" si="35"/>
        <v>0</v>
      </c>
      <c r="I265" s="98" t="e">
        <f t="shared" si="36"/>
        <v>#DIV/0!</v>
      </c>
    </row>
    <row r="266" spans="1:12" x14ac:dyDescent="0.35">
      <c r="B266" s="63"/>
      <c r="C266" s="187"/>
      <c r="D266" s="188"/>
      <c r="E266" s="188"/>
      <c r="F266" s="188"/>
      <c r="G266" s="188"/>
      <c r="H266" s="189"/>
      <c r="I266" s="187"/>
    </row>
    <row r="267" spans="1:12" ht="15" thickBot="1" x14ac:dyDescent="0.4"/>
    <row r="268" spans="1:12" s="12" customFormat="1" ht="21.5" thickBot="1" x14ac:dyDescent="0.55000000000000004">
      <c r="A268" s="116"/>
      <c r="B268" s="247" t="s">
        <v>2674</v>
      </c>
      <c r="C268" s="248"/>
      <c r="D268" s="248"/>
      <c r="E268" s="248"/>
      <c r="F268" s="248"/>
      <c r="G268" s="248"/>
      <c r="H268" s="248"/>
      <c r="I268" s="248"/>
      <c r="J268" s="249"/>
      <c r="K268" s="116"/>
      <c r="L268" s="116"/>
    </row>
    <row r="271" spans="1:12" s="12" customFormat="1" x14ac:dyDescent="0.35">
      <c r="A271" s="116"/>
      <c r="B271" s="6" t="s">
        <v>2680</v>
      </c>
      <c r="C271" s="6"/>
      <c r="D271" s="6"/>
      <c r="E271" s="6"/>
      <c r="F271" s="6"/>
      <c r="G271" s="6"/>
      <c r="H271" s="6"/>
      <c r="I271" s="6"/>
      <c r="J271" s="6"/>
      <c r="K271" s="116"/>
      <c r="L271" s="116"/>
    </row>
    <row r="273" spans="2:9" x14ac:dyDescent="0.35">
      <c r="B273" s="38" t="s">
        <v>2778</v>
      </c>
      <c r="C273" s="31"/>
      <c r="D273" s="31"/>
      <c r="E273" s="31"/>
    </row>
    <row r="274" spans="2:9" x14ac:dyDescent="0.35">
      <c r="B274" s="31"/>
      <c r="C274" s="31"/>
      <c r="D274" s="31"/>
      <c r="E274" s="31"/>
    </row>
    <row r="275" spans="2:9" ht="16.5" x14ac:dyDescent="0.45">
      <c r="B275" s="82" t="s">
        <v>2779</v>
      </c>
      <c r="C275" s="21"/>
      <c r="D275" s="31" t="s">
        <v>2697</v>
      </c>
      <c r="E275" s="31"/>
    </row>
    <row r="276" spans="2:9" ht="16.5" x14ac:dyDescent="0.45">
      <c r="B276" s="82" t="s">
        <v>2774</v>
      </c>
      <c r="C276" s="83">
        <f>+C249</f>
        <v>0</v>
      </c>
      <c r="D276" s="31" t="s">
        <v>82</v>
      </c>
      <c r="E276" s="31"/>
    </row>
    <row r="277" spans="2:9" ht="16.5" x14ac:dyDescent="0.45">
      <c r="B277" s="82" t="s">
        <v>2780</v>
      </c>
      <c r="C277" s="84" t="e">
        <f>+C275/C276-1</f>
        <v>#DIV/0!</v>
      </c>
      <c r="D277" s="31"/>
      <c r="E277" s="31"/>
    </row>
    <row r="279" spans="2:9" x14ac:dyDescent="0.35">
      <c r="B279" s="69" t="s">
        <v>2781</v>
      </c>
      <c r="C279" s="31"/>
      <c r="D279" s="31"/>
      <c r="E279" s="31"/>
      <c r="F279" s="31"/>
      <c r="G279" s="31"/>
    </row>
    <row r="280" spans="2:9" x14ac:dyDescent="0.35">
      <c r="B280" s="31"/>
      <c r="C280" s="31"/>
      <c r="D280" s="31"/>
      <c r="E280" s="31"/>
      <c r="F280" s="31"/>
      <c r="G280" s="31"/>
    </row>
    <row r="281" spans="2:9" ht="16.5" x14ac:dyDescent="0.35">
      <c r="B281" s="43"/>
      <c r="C281" s="79" t="s">
        <v>2777</v>
      </c>
      <c r="D281" s="79" t="s">
        <v>2782</v>
      </c>
      <c r="E281" s="79" t="s">
        <v>2706</v>
      </c>
      <c r="F281" s="79" t="s">
        <v>2735</v>
      </c>
      <c r="G281" s="79" t="s">
        <v>2707</v>
      </c>
      <c r="H281" s="79" t="s">
        <v>2709</v>
      </c>
      <c r="I281" s="79" t="s">
        <v>2783</v>
      </c>
    </row>
    <row r="282" spans="2:9" x14ac:dyDescent="0.35">
      <c r="B282" s="43" t="s">
        <v>2654</v>
      </c>
      <c r="C282" s="98" t="e">
        <f>+I256</f>
        <v>#DIV/0!</v>
      </c>
      <c r="D282" s="250" t="e">
        <f>+C277</f>
        <v>#DIV/0!</v>
      </c>
      <c r="E282" s="250">
        <f>+$J$39</f>
        <v>0.2663971201657499</v>
      </c>
      <c r="F282" s="250" t="e">
        <f>+$C$123</f>
        <v>#DIV/0!</v>
      </c>
      <c r="G282" s="250">
        <f>+$C$40</f>
        <v>4.0000000000000001E-3</v>
      </c>
      <c r="H282" s="176">
        <f>+G45</f>
        <v>0</v>
      </c>
      <c r="I282" s="98" t="e">
        <f>+C282*(1+$D$282-$E$282-$F$282-$G$282+H282)</f>
        <v>#DIV/0!</v>
      </c>
    </row>
    <row r="283" spans="2:9" x14ac:dyDescent="0.35">
      <c r="B283" s="43" t="s">
        <v>2655</v>
      </c>
      <c r="C283" s="98" t="e">
        <f t="shared" ref="C283:C291" si="37">+I257</f>
        <v>#DIV/0!</v>
      </c>
      <c r="D283" s="251"/>
      <c r="E283" s="251"/>
      <c r="F283" s="251"/>
      <c r="G283" s="251"/>
      <c r="H283" s="176">
        <f t="shared" ref="H283:H291" si="38">+G46</f>
        <v>0</v>
      </c>
      <c r="I283" s="98" t="e">
        <f t="shared" ref="I283:I291" si="39">+C283*(1+$D$282-$E$282-$F$282-$G$282+H283)</f>
        <v>#DIV/0!</v>
      </c>
    </row>
    <row r="284" spans="2:9" x14ac:dyDescent="0.35">
      <c r="B284" s="43" t="s">
        <v>2656</v>
      </c>
      <c r="C284" s="98" t="e">
        <f t="shared" si="37"/>
        <v>#DIV/0!</v>
      </c>
      <c r="D284" s="251"/>
      <c r="E284" s="251"/>
      <c r="F284" s="251"/>
      <c r="G284" s="251"/>
      <c r="H284" s="176">
        <f t="shared" si="38"/>
        <v>0</v>
      </c>
      <c r="I284" s="98" t="e">
        <f t="shared" si="39"/>
        <v>#DIV/0!</v>
      </c>
    </row>
    <row r="285" spans="2:9" x14ac:dyDescent="0.35">
      <c r="B285" s="43" t="s">
        <v>2657</v>
      </c>
      <c r="C285" s="98" t="e">
        <f t="shared" si="37"/>
        <v>#DIV/0!</v>
      </c>
      <c r="D285" s="251"/>
      <c r="E285" s="251"/>
      <c r="F285" s="251"/>
      <c r="G285" s="251"/>
      <c r="H285" s="176">
        <f t="shared" si="38"/>
        <v>0</v>
      </c>
      <c r="I285" s="98" t="e">
        <f t="shared" si="39"/>
        <v>#DIV/0!</v>
      </c>
    </row>
    <row r="286" spans="2:9" x14ac:dyDescent="0.35">
      <c r="B286" s="43" t="s">
        <v>2658</v>
      </c>
      <c r="C286" s="98" t="e">
        <f t="shared" si="37"/>
        <v>#DIV/0!</v>
      </c>
      <c r="D286" s="251"/>
      <c r="E286" s="251"/>
      <c r="F286" s="251"/>
      <c r="G286" s="251"/>
      <c r="H286" s="176">
        <f t="shared" si="38"/>
        <v>0</v>
      </c>
      <c r="I286" s="98" t="e">
        <f t="shared" si="39"/>
        <v>#DIV/0!</v>
      </c>
    </row>
    <row r="287" spans="2:9" x14ac:dyDescent="0.35">
      <c r="B287" s="43" t="s">
        <v>2659</v>
      </c>
      <c r="C287" s="98" t="e">
        <f t="shared" si="37"/>
        <v>#DIV/0!</v>
      </c>
      <c r="D287" s="251"/>
      <c r="E287" s="251"/>
      <c r="F287" s="251"/>
      <c r="G287" s="251"/>
      <c r="H287" s="176">
        <f t="shared" si="38"/>
        <v>0</v>
      </c>
      <c r="I287" s="98" t="e">
        <f t="shared" si="39"/>
        <v>#DIV/0!</v>
      </c>
    </row>
    <row r="288" spans="2:9" x14ac:dyDescent="0.35">
      <c r="B288" s="43" t="s">
        <v>2660</v>
      </c>
      <c r="C288" s="98" t="e">
        <f t="shared" si="37"/>
        <v>#DIV/0!</v>
      </c>
      <c r="D288" s="251"/>
      <c r="E288" s="251"/>
      <c r="F288" s="251"/>
      <c r="G288" s="251"/>
      <c r="H288" s="176">
        <f t="shared" si="38"/>
        <v>0</v>
      </c>
      <c r="I288" s="98" t="e">
        <f t="shared" si="39"/>
        <v>#DIV/0!</v>
      </c>
    </row>
    <row r="289" spans="2:12" x14ac:dyDescent="0.35">
      <c r="B289" s="43" t="s">
        <v>2661</v>
      </c>
      <c r="C289" s="98" t="e">
        <f t="shared" si="37"/>
        <v>#DIV/0!</v>
      </c>
      <c r="D289" s="251"/>
      <c r="E289" s="251"/>
      <c r="F289" s="251"/>
      <c r="G289" s="251"/>
      <c r="H289" s="176">
        <f t="shared" si="38"/>
        <v>0</v>
      </c>
      <c r="I289" s="98" t="e">
        <f t="shared" si="39"/>
        <v>#DIV/0!</v>
      </c>
    </row>
    <row r="290" spans="2:12" x14ac:dyDescent="0.35">
      <c r="B290" s="43" t="s">
        <v>2662</v>
      </c>
      <c r="C290" s="212"/>
      <c r="D290" s="251"/>
      <c r="E290" s="251"/>
      <c r="F290" s="251"/>
      <c r="G290" s="251"/>
      <c r="H290" s="213"/>
      <c r="I290" s="212"/>
    </row>
    <row r="291" spans="2:12" x14ac:dyDescent="0.35">
      <c r="B291" s="43" t="s">
        <v>2663</v>
      </c>
      <c r="C291" s="98" t="e">
        <f t="shared" si="37"/>
        <v>#DIV/0!</v>
      </c>
      <c r="D291" s="251"/>
      <c r="E291" s="251"/>
      <c r="F291" s="251"/>
      <c r="G291" s="251"/>
      <c r="H291" s="176">
        <f t="shared" si="38"/>
        <v>0</v>
      </c>
      <c r="I291" s="98" t="e">
        <f t="shared" si="39"/>
        <v>#DIV/0!</v>
      </c>
    </row>
    <row r="293" spans="2:12" x14ac:dyDescent="0.35">
      <c r="B293" s="38" t="s">
        <v>2784</v>
      </c>
    </row>
    <row r="295" spans="2:12" ht="16.5" x14ac:dyDescent="0.35">
      <c r="B295" s="43"/>
      <c r="C295" s="79" t="s">
        <v>2785</v>
      </c>
      <c r="D295" s="79" t="s">
        <v>2786</v>
      </c>
      <c r="E295" s="79" t="s">
        <v>2883</v>
      </c>
      <c r="F295" s="79" t="s">
        <v>2787</v>
      </c>
      <c r="G295" s="79" t="s">
        <v>2788</v>
      </c>
      <c r="H295" s="79" t="s">
        <v>2789</v>
      </c>
      <c r="I295" s="79" t="s">
        <v>2790</v>
      </c>
      <c r="J295" s="79" t="s">
        <v>2791</v>
      </c>
      <c r="K295" s="114" t="s">
        <v>2792</v>
      </c>
      <c r="L295" s="79" t="s">
        <v>2721</v>
      </c>
    </row>
    <row r="296" spans="2:12" x14ac:dyDescent="0.35">
      <c r="B296" s="43" t="s">
        <v>2654</v>
      </c>
      <c r="C296" s="105">
        <v>0</v>
      </c>
      <c r="D296" s="105">
        <v>0</v>
      </c>
      <c r="E296" s="105">
        <v>0</v>
      </c>
      <c r="F296" s="72">
        <f>+C296+D296+E296</f>
        <v>0</v>
      </c>
      <c r="G296" s="105">
        <v>0</v>
      </c>
      <c r="H296" s="105">
        <v>0</v>
      </c>
      <c r="I296" s="105">
        <v>0</v>
      </c>
      <c r="J296" s="72">
        <f>+H296+I296</f>
        <v>0</v>
      </c>
      <c r="K296" s="72">
        <f>VLOOKUP(B296,'T15'!$G$6:$K$15,5,0)</f>
        <v>0</v>
      </c>
      <c r="L296" s="72">
        <f>+F296+G296+J296+K296</f>
        <v>0</v>
      </c>
    </row>
    <row r="297" spans="2:12" x14ac:dyDescent="0.35">
      <c r="B297" s="43" t="s">
        <v>2655</v>
      </c>
      <c r="C297" s="105">
        <v>0</v>
      </c>
      <c r="D297" s="105">
        <v>0</v>
      </c>
      <c r="E297" s="105">
        <v>0</v>
      </c>
      <c r="F297" s="72">
        <f t="shared" ref="F297:F303" si="40">+C297+D297+E297</f>
        <v>0</v>
      </c>
      <c r="G297" s="105">
        <v>0</v>
      </c>
      <c r="H297" s="105">
        <v>0</v>
      </c>
      <c r="I297" s="105">
        <v>0</v>
      </c>
      <c r="J297" s="72">
        <f t="shared" ref="J297:J305" si="41">+H297+I297</f>
        <v>0</v>
      </c>
      <c r="K297" s="72">
        <f>VLOOKUP(B297,'T15'!$G$6:$K$15,5,0)</f>
        <v>0</v>
      </c>
      <c r="L297" s="72">
        <f t="shared" ref="L297:L305" si="42">+F297+G297+J297+K297</f>
        <v>0</v>
      </c>
    </row>
    <row r="298" spans="2:12" x14ac:dyDescent="0.35">
      <c r="B298" s="43" t="s">
        <v>2656</v>
      </c>
      <c r="C298" s="105">
        <v>0</v>
      </c>
      <c r="D298" s="105">
        <v>0</v>
      </c>
      <c r="E298" s="105">
        <v>0</v>
      </c>
      <c r="F298" s="72">
        <f t="shared" si="40"/>
        <v>0</v>
      </c>
      <c r="G298" s="105">
        <v>0</v>
      </c>
      <c r="H298" s="105">
        <v>0</v>
      </c>
      <c r="I298" s="105">
        <v>0</v>
      </c>
      <c r="J298" s="72">
        <f t="shared" si="41"/>
        <v>0</v>
      </c>
      <c r="K298" s="72">
        <f>VLOOKUP(B298,'T15'!$G$6:$K$15,5,0)</f>
        <v>0</v>
      </c>
      <c r="L298" s="72">
        <f t="shared" si="42"/>
        <v>0</v>
      </c>
    </row>
    <row r="299" spans="2:12" x14ac:dyDescent="0.35">
      <c r="B299" s="43" t="s">
        <v>2657</v>
      </c>
      <c r="C299" s="105">
        <v>0</v>
      </c>
      <c r="D299" s="105">
        <v>0</v>
      </c>
      <c r="E299" s="105">
        <v>0</v>
      </c>
      <c r="F299" s="72">
        <f t="shared" si="40"/>
        <v>0</v>
      </c>
      <c r="G299" s="105">
        <v>0</v>
      </c>
      <c r="H299" s="105">
        <v>0</v>
      </c>
      <c r="I299" s="105">
        <v>0</v>
      </c>
      <c r="J299" s="72">
        <f t="shared" si="41"/>
        <v>0</v>
      </c>
      <c r="K299" s="72">
        <f>VLOOKUP(B299,'T15'!$G$6:$K$15,5,0)</f>
        <v>0</v>
      </c>
      <c r="L299" s="72">
        <f t="shared" si="42"/>
        <v>0</v>
      </c>
    </row>
    <row r="300" spans="2:12" x14ac:dyDescent="0.35">
      <c r="B300" s="43" t="s">
        <v>2658</v>
      </c>
      <c r="C300" s="105">
        <v>0</v>
      </c>
      <c r="D300" s="105">
        <v>0</v>
      </c>
      <c r="E300" s="105">
        <v>0</v>
      </c>
      <c r="F300" s="72">
        <f t="shared" si="40"/>
        <v>0</v>
      </c>
      <c r="G300" s="105">
        <v>0</v>
      </c>
      <c r="H300" s="105">
        <v>0</v>
      </c>
      <c r="I300" s="105">
        <v>0</v>
      </c>
      <c r="J300" s="72">
        <f t="shared" si="41"/>
        <v>0</v>
      </c>
      <c r="K300" s="72">
        <f>VLOOKUP(B300,'T15'!$G$6:$K$15,5,0)</f>
        <v>0</v>
      </c>
      <c r="L300" s="72">
        <f t="shared" si="42"/>
        <v>0</v>
      </c>
    </row>
    <row r="301" spans="2:12" x14ac:dyDescent="0.35">
      <c r="B301" s="43" t="s">
        <v>2659</v>
      </c>
      <c r="C301" s="105">
        <v>0</v>
      </c>
      <c r="D301" s="105">
        <v>0</v>
      </c>
      <c r="E301" s="105">
        <v>0</v>
      </c>
      <c r="F301" s="72">
        <f t="shared" si="40"/>
        <v>0</v>
      </c>
      <c r="G301" s="105">
        <v>0</v>
      </c>
      <c r="H301" s="105">
        <v>0</v>
      </c>
      <c r="I301" s="105">
        <v>0</v>
      </c>
      <c r="J301" s="72">
        <f t="shared" si="41"/>
        <v>0</v>
      </c>
      <c r="K301" s="72">
        <f>VLOOKUP(B301,'T15'!$G$6:$K$15,5,0)</f>
        <v>0</v>
      </c>
      <c r="L301" s="72">
        <f t="shared" si="42"/>
        <v>0</v>
      </c>
    </row>
    <row r="302" spans="2:12" x14ac:dyDescent="0.35">
      <c r="B302" s="43" t="s">
        <v>2660</v>
      </c>
      <c r="C302" s="105">
        <v>0</v>
      </c>
      <c r="D302" s="105">
        <v>0</v>
      </c>
      <c r="E302" s="105">
        <v>0</v>
      </c>
      <c r="F302" s="72">
        <f t="shared" si="40"/>
        <v>0</v>
      </c>
      <c r="G302" s="105">
        <v>0</v>
      </c>
      <c r="H302" s="105">
        <v>0</v>
      </c>
      <c r="I302" s="105">
        <v>0</v>
      </c>
      <c r="J302" s="72">
        <f t="shared" si="41"/>
        <v>0</v>
      </c>
      <c r="K302" s="72">
        <f>VLOOKUP(B302,'T15'!$G$6:$K$15,5,0)</f>
        <v>0</v>
      </c>
      <c r="L302" s="72">
        <f t="shared" si="42"/>
        <v>0</v>
      </c>
    </row>
    <row r="303" spans="2:12" x14ac:dyDescent="0.35">
      <c r="B303" s="43" t="s">
        <v>2661</v>
      </c>
      <c r="C303" s="105">
        <v>0</v>
      </c>
      <c r="D303" s="105">
        <v>0</v>
      </c>
      <c r="E303" s="105">
        <v>0</v>
      </c>
      <c r="F303" s="72">
        <f t="shared" si="40"/>
        <v>0</v>
      </c>
      <c r="G303" s="105">
        <v>0</v>
      </c>
      <c r="H303" s="105">
        <v>0</v>
      </c>
      <c r="I303" s="105">
        <v>0</v>
      </c>
      <c r="J303" s="72">
        <f t="shared" si="41"/>
        <v>0</v>
      </c>
      <c r="K303" s="72">
        <f>VLOOKUP(B303,'T15'!$G$6:$K$15,5,0)</f>
        <v>0</v>
      </c>
      <c r="L303" s="72">
        <f t="shared" si="42"/>
        <v>0</v>
      </c>
    </row>
    <row r="304" spans="2:12" x14ac:dyDescent="0.35">
      <c r="B304" s="43" t="s">
        <v>2662</v>
      </c>
      <c r="C304" s="201"/>
      <c r="D304" s="201"/>
      <c r="E304" s="201"/>
      <c r="F304" s="201"/>
      <c r="G304" s="201"/>
      <c r="H304" s="201"/>
      <c r="I304" s="201"/>
      <c r="J304" s="201"/>
      <c r="K304" s="201"/>
      <c r="L304" s="201"/>
    </row>
    <row r="305" spans="2:12" x14ac:dyDescent="0.35">
      <c r="B305" s="43" t="s">
        <v>2663</v>
      </c>
      <c r="C305" s="105">
        <v>0</v>
      </c>
      <c r="D305" s="105">
        <v>0</v>
      </c>
      <c r="E305" s="105">
        <v>0</v>
      </c>
      <c r="F305" s="72">
        <f>+C305+D305+E305</f>
        <v>0</v>
      </c>
      <c r="G305" s="105">
        <v>0</v>
      </c>
      <c r="H305" s="105">
        <v>0</v>
      </c>
      <c r="I305" s="105">
        <v>0</v>
      </c>
      <c r="J305" s="72">
        <f t="shared" si="41"/>
        <v>0</v>
      </c>
      <c r="K305" s="72">
        <f>VLOOKUP(B305,'T15'!$G$6:$K$15,5,0)</f>
        <v>0</v>
      </c>
      <c r="L305" s="72">
        <f t="shared" si="42"/>
        <v>0</v>
      </c>
    </row>
    <row r="307" spans="2:12" x14ac:dyDescent="0.35">
      <c r="B307" s="69" t="s">
        <v>2793</v>
      </c>
    </row>
    <row r="308" spans="2:12" ht="15" thickBot="1" x14ac:dyDescent="0.4"/>
    <row r="309" spans="2:12" ht="17" thickBot="1" x14ac:dyDescent="0.4">
      <c r="B309" s="70"/>
      <c r="C309" s="79" t="s">
        <v>2783</v>
      </c>
      <c r="D309" s="79" t="str">
        <f t="shared" ref="D309:D317" si="43">+L295</f>
        <v>Totaal aanvullend</v>
      </c>
      <c r="E309" s="89" t="s">
        <v>2794</v>
      </c>
    </row>
    <row r="310" spans="2:12" x14ac:dyDescent="0.35">
      <c r="B310" s="65" t="s">
        <v>2654</v>
      </c>
      <c r="C310" s="99" t="e">
        <f>+I282</f>
        <v>#DIV/0!</v>
      </c>
      <c r="D310" s="180">
        <f t="shared" si="43"/>
        <v>0</v>
      </c>
      <c r="E310" s="181" t="e">
        <f>+D310+C310</f>
        <v>#DIV/0!</v>
      </c>
    </row>
    <row r="311" spans="2:12" x14ac:dyDescent="0.35">
      <c r="B311" s="66" t="s">
        <v>2655</v>
      </c>
      <c r="C311" s="99" t="e">
        <f t="shared" ref="C311:C319" si="44">+I283</f>
        <v>#DIV/0!</v>
      </c>
      <c r="D311" s="180">
        <f t="shared" si="43"/>
        <v>0</v>
      </c>
      <c r="E311" s="182" t="e">
        <f t="shared" ref="E311:E319" si="45">+D311+C311</f>
        <v>#DIV/0!</v>
      </c>
    </row>
    <row r="312" spans="2:12" x14ac:dyDescent="0.35">
      <c r="B312" s="66" t="s">
        <v>2656</v>
      </c>
      <c r="C312" s="99" t="e">
        <f t="shared" si="44"/>
        <v>#DIV/0!</v>
      </c>
      <c r="D312" s="180">
        <f t="shared" si="43"/>
        <v>0</v>
      </c>
      <c r="E312" s="182" t="e">
        <f t="shared" si="45"/>
        <v>#DIV/0!</v>
      </c>
    </row>
    <row r="313" spans="2:12" x14ac:dyDescent="0.35">
      <c r="B313" s="66" t="s">
        <v>2657</v>
      </c>
      <c r="C313" s="99" t="e">
        <f t="shared" si="44"/>
        <v>#DIV/0!</v>
      </c>
      <c r="D313" s="180">
        <f t="shared" si="43"/>
        <v>0</v>
      </c>
      <c r="E313" s="182" t="e">
        <f t="shared" si="45"/>
        <v>#DIV/0!</v>
      </c>
    </row>
    <row r="314" spans="2:12" x14ac:dyDescent="0.35">
      <c r="B314" s="66" t="s">
        <v>2658</v>
      </c>
      <c r="C314" s="99" t="e">
        <f t="shared" si="44"/>
        <v>#DIV/0!</v>
      </c>
      <c r="D314" s="180">
        <f t="shared" si="43"/>
        <v>0</v>
      </c>
      <c r="E314" s="182" t="e">
        <f t="shared" si="45"/>
        <v>#DIV/0!</v>
      </c>
    </row>
    <row r="315" spans="2:12" x14ac:dyDescent="0.35">
      <c r="B315" s="66" t="s">
        <v>2659</v>
      </c>
      <c r="C315" s="99" t="e">
        <f t="shared" si="44"/>
        <v>#DIV/0!</v>
      </c>
      <c r="D315" s="180">
        <f t="shared" si="43"/>
        <v>0</v>
      </c>
      <c r="E315" s="182" t="e">
        <f t="shared" si="45"/>
        <v>#DIV/0!</v>
      </c>
    </row>
    <row r="316" spans="2:12" x14ac:dyDescent="0.35">
      <c r="B316" s="66" t="s">
        <v>2660</v>
      </c>
      <c r="C316" s="99" t="e">
        <f t="shared" si="44"/>
        <v>#DIV/0!</v>
      </c>
      <c r="D316" s="180">
        <f t="shared" si="43"/>
        <v>0</v>
      </c>
      <c r="E316" s="182" t="e">
        <f t="shared" si="45"/>
        <v>#DIV/0!</v>
      </c>
    </row>
    <row r="317" spans="2:12" x14ac:dyDescent="0.35">
      <c r="B317" s="66" t="s">
        <v>2661</v>
      </c>
      <c r="C317" s="99" t="e">
        <f t="shared" si="44"/>
        <v>#DIV/0!</v>
      </c>
      <c r="D317" s="180">
        <f t="shared" si="43"/>
        <v>0</v>
      </c>
      <c r="E317" s="182" t="e">
        <f t="shared" si="45"/>
        <v>#DIV/0!</v>
      </c>
    </row>
    <row r="318" spans="2:12" x14ac:dyDescent="0.35">
      <c r="B318" s="66" t="s">
        <v>2662</v>
      </c>
      <c r="C318" s="209"/>
      <c r="D318" s="210"/>
      <c r="E318" s="211"/>
    </row>
    <row r="319" spans="2:12" ht="15" thickBot="1" x14ac:dyDescent="0.4">
      <c r="B319" s="67" t="s">
        <v>2663</v>
      </c>
      <c r="C319" s="99" t="e">
        <f t="shared" si="44"/>
        <v>#DIV/0!</v>
      </c>
      <c r="D319" s="180">
        <f>+L305</f>
        <v>0</v>
      </c>
      <c r="E319" s="183" t="e">
        <f t="shared" si="45"/>
        <v>#DIV/0!</v>
      </c>
    </row>
    <row r="322" spans="1:12" s="12" customFormat="1" x14ac:dyDescent="0.35">
      <c r="A322" s="116"/>
      <c r="B322" s="6" t="s">
        <v>2795</v>
      </c>
      <c r="C322" s="6"/>
      <c r="D322" s="6"/>
      <c r="E322" s="6"/>
      <c r="F322" s="6"/>
      <c r="G322" s="6"/>
      <c r="H322" s="6"/>
      <c r="I322" s="6"/>
      <c r="J322" s="6"/>
      <c r="K322" s="116"/>
      <c r="L322" s="116"/>
    </row>
    <row r="324" spans="1:12" x14ac:dyDescent="0.35">
      <c r="B324" s="38" t="s">
        <v>2725</v>
      </c>
      <c r="C324" s="31"/>
    </row>
    <row r="325" spans="1:12" x14ac:dyDescent="0.35">
      <c r="B325" s="31"/>
      <c r="C325" s="31"/>
    </row>
    <row r="326" spans="1:12" ht="16.5" x14ac:dyDescent="0.45">
      <c r="B326" s="82" t="s">
        <v>2796</v>
      </c>
      <c r="C326" s="21"/>
      <c r="D326" s="116" t="s">
        <v>82</v>
      </c>
    </row>
    <row r="327" spans="1:12" ht="16.5" x14ac:dyDescent="0.45">
      <c r="B327" s="82" t="s">
        <v>2774</v>
      </c>
      <c r="C327" s="83">
        <f>+C276</f>
        <v>0</v>
      </c>
      <c r="D327" s="116" t="s">
        <v>82</v>
      </c>
    </row>
    <row r="328" spans="1:12" ht="16.5" x14ac:dyDescent="0.45">
      <c r="B328" s="82" t="s">
        <v>2775</v>
      </c>
      <c r="C328" s="84" t="e">
        <f>+C326/C327-1</f>
        <v>#DIV/0!</v>
      </c>
    </row>
    <row r="330" spans="1:12" x14ac:dyDescent="0.35">
      <c r="B330" s="69" t="s">
        <v>2797</v>
      </c>
    </row>
    <row r="332" spans="1:12" ht="16.5" x14ac:dyDescent="0.35">
      <c r="B332" s="43"/>
      <c r="C332" s="79" t="s">
        <v>2777</v>
      </c>
      <c r="D332" s="79" t="s">
        <v>2754</v>
      </c>
      <c r="E332" s="79" t="s">
        <v>2706</v>
      </c>
      <c r="F332" s="79" t="s">
        <v>2735</v>
      </c>
      <c r="G332" s="79" t="s">
        <v>2707</v>
      </c>
      <c r="H332" s="79" t="s">
        <v>2709</v>
      </c>
      <c r="I332" s="79" t="s">
        <v>2798</v>
      </c>
    </row>
    <row r="333" spans="1:12" x14ac:dyDescent="0.35">
      <c r="B333" s="43" t="s">
        <v>2654</v>
      </c>
      <c r="C333" s="98" t="e">
        <f>+I256</f>
        <v>#DIV/0!</v>
      </c>
      <c r="D333" s="250" t="e">
        <f>+C328</f>
        <v>#DIV/0!</v>
      </c>
      <c r="E333" s="250">
        <f>+$J$39</f>
        <v>0.2663971201657499</v>
      </c>
      <c r="F333" s="250" t="e">
        <f>+$C$123</f>
        <v>#DIV/0!</v>
      </c>
      <c r="G333" s="250">
        <f>+$C$40</f>
        <v>4.0000000000000001E-3</v>
      </c>
      <c r="H333" s="176">
        <f>+G45</f>
        <v>0</v>
      </c>
      <c r="I333" s="98" t="e">
        <f>+C333*(1+$D$333-$E$333-$F$333-$G$333+H333)</f>
        <v>#DIV/0!</v>
      </c>
    </row>
    <row r="334" spans="1:12" x14ac:dyDescent="0.35">
      <c r="B334" s="43" t="s">
        <v>2655</v>
      </c>
      <c r="C334" s="98" t="e">
        <f t="shared" ref="C334:C342" si="46">+I257</f>
        <v>#DIV/0!</v>
      </c>
      <c r="D334" s="251"/>
      <c r="E334" s="251"/>
      <c r="F334" s="251"/>
      <c r="G334" s="251"/>
      <c r="H334" s="176">
        <f t="shared" ref="H334:H342" si="47">+G46</f>
        <v>0</v>
      </c>
      <c r="I334" s="98" t="e">
        <f t="shared" ref="I334:I342" si="48">+C334*(1+$D$333-$E$333-$F$333-$G$333+H334)</f>
        <v>#DIV/0!</v>
      </c>
    </row>
    <row r="335" spans="1:12" x14ac:dyDescent="0.35">
      <c r="B335" s="43" t="s">
        <v>2656</v>
      </c>
      <c r="C335" s="98" t="e">
        <f t="shared" si="46"/>
        <v>#DIV/0!</v>
      </c>
      <c r="D335" s="251"/>
      <c r="E335" s="251"/>
      <c r="F335" s="251"/>
      <c r="G335" s="251"/>
      <c r="H335" s="176">
        <f t="shared" si="47"/>
        <v>0</v>
      </c>
      <c r="I335" s="98" t="e">
        <f t="shared" si="48"/>
        <v>#DIV/0!</v>
      </c>
    </row>
    <row r="336" spans="1:12" x14ac:dyDescent="0.35">
      <c r="B336" s="43" t="s">
        <v>2657</v>
      </c>
      <c r="C336" s="98" t="e">
        <f t="shared" si="46"/>
        <v>#DIV/0!</v>
      </c>
      <c r="D336" s="251"/>
      <c r="E336" s="251"/>
      <c r="F336" s="251"/>
      <c r="G336" s="251"/>
      <c r="H336" s="176">
        <f t="shared" si="47"/>
        <v>0</v>
      </c>
      <c r="I336" s="98" t="e">
        <f t="shared" si="48"/>
        <v>#DIV/0!</v>
      </c>
    </row>
    <row r="337" spans="2:9" x14ac:dyDescent="0.35">
      <c r="B337" s="43" t="s">
        <v>2658</v>
      </c>
      <c r="C337" s="98" t="e">
        <f t="shared" si="46"/>
        <v>#DIV/0!</v>
      </c>
      <c r="D337" s="251"/>
      <c r="E337" s="251"/>
      <c r="F337" s="251"/>
      <c r="G337" s="251"/>
      <c r="H337" s="176">
        <f t="shared" si="47"/>
        <v>0</v>
      </c>
      <c r="I337" s="98" t="e">
        <f t="shared" si="48"/>
        <v>#DIV/0!</v>
      </c>
    </row>
    <row r="338" spans="2:9" x14ac:dyDescent="0.35">
      <c r="B338" s="43" t="s">
        <v>2659</v>
      </c>
      <c r="C338" s="98" t="e">
        <f t="shared" si="46"/>
        <v>#DIV/0!</v>
      </c>
      <c r="D338" s="251"/>
      <c r="E338" s="251"/>
      <c r="F338" s="251"/>
      <c r="G338" s="251"/>
      <c r="H338" s="176">
        <f t="shared" si="47"/>
        <v>0</v>
      </c>
      <c r="I338" s="98" t="e">
        <f t="shared" si="48"/>
        <v>#DIV/0!</v>
      </c>
    </row>
    <row r="339" spans="2:9" x14ac:dyDescent="0.35">
      <c r="B339" s="43" t="s">
        <v>2660</v>
      </c>
      <c r="C339" s="98" t="e">
        <f t="shared" si="46"/>
        <v>#DIV/0!</v>
      </c>
      <c r="D339" s="251"/>
      <c r="E339" s="251"/>
      <c r="F339" s="251"/>
      <c r="G339" s="251"/>
      <c r="H339" s="176">
        <f t="shared" si="47"/>
        <v>0</v>
      </c>
      <c r="I339" s="98" t="e">
        <f t="shared" si="48"/>
        <v>#DIV/0!</v>
      </c>
    </row>
    <row r="340" spans="2:9" x14ac:dyDescent="0.35">
      <c r="B340" s="43" t="s">
        <v>2661</v>
      </c>
      <c r="C340" s="98" t="e">
        <f t="shared" si="46"/>
        <v>#DIV/0!</v>
      </c>
      <c r="D340" s="251"/>
      <c r="E340" s="251"/>
      <c r="F340" s="251"/>
      <c r="G340" s="251"/>
      <c r="H340" s="176">
        <f t="shared" si="47"/>
        <v>0</v>
      </c>
      <c r="I340" s="98" t="e">
        <f t="shared" si="48"/>
        <v>#DIV/0!</v>
      </c>
    </row>
    <row r="341" spans="2:9" x14ac:dyDescent="0.35">
      <c r="B341" s="43" t="s">
        <v>2662</v>
      </c>
      <c r="C341" s="212"/>
      <c r="D341" s="251"/>
      <c r="E341" s="251"/>
      <c r="F341" s="251"/>
      <c r="G341" s="251"/>
      <c r="H341" s="213"/>
      <c r="I341" s="212"/>
    </row>
    <row r="342" spans="2:9" x14ac:dyDescent="0.35">
      <c r="B342" s="43" t="s">
        <v>2663</v>
      </c>
      <c r="C342" s="98" t="e">
        <f t="shared" si="46"/>
        <v>#DIV/0!</v>
      </c>
      <c r="D342" s="251"/>
      <c r="E342" s="251"/>
      <c r="F342" s="251"/>
      <c r="G342" s="251"/>
      <c r="H342" s="176">
        <f t="shared" si="47"/>
        <v>0</v>
      </c>
      <c r="I342" s="98" t="e">
        <f t="shared" si="48"/>
        <v>#DIV/0!</v>
      </c>
    </row>
  </sheetData>
  <mergeCells count="37">
    <mergeCell ref="D333:D342"/>
    <mergeCell ref="E333:E342"/>
    <mergeCell ref="F333:F342"/>
    <mergeCell ref="G333:G342"/>
    <mergeCell ref="D256:D265"/>
    <mergeCell ref="E256:E265"/>
    <mergeCell ref="F256:F265"/>
    <mergeCell ref="G256:G265"/>
    <mergeCell ref="B268:J268"/>
    <mergeCell ref="D282:D291"/>
    <mergeCell ref="E282:E291"/>
    <mergeCell ref="F282:F291"/>
    <mergeCell ref="G282:G291"/>
    <mergeCell ref="D205:D214"/>
    <mergeCell ref="E205:E214"/>
    <mergeCell ref="F205:F214"/>
    <mergeCell ref="G205:G214"/>
    <mergeCell ref="C96:C105"/>
    <mergeCell ref="E96:E105"/>
    <mergeCell ref="F96:F105"/>
    <mergeCell ref="D179:D188"/>
    <mergeCell ref="E179:E188"/>
    <mergeCell ref="F179:F188"/>
    <mergeCell ref="G179:G188"/>
    <mergeCell ref="B191:J191"/>
    <mergeCell ref="H96:H105"/>
    <mergeCell ref="B108:J108"/>
    <mergeCell ref="D128:D137"/>
    <mergeCell ref="E128:E137"/>
    <mergeCell ref="F128:F137"/>
    <mergeCell ref="G128:G137"/>
    <mergeCell ref="B2:J3"/>
    <mergeCell ref="B7:J7"/>
    <mergeCell ref="C45:C54"/>
    <mergeCell ref="E45:E54"/>
    <mergeCell ref="F45:F54"/>
    <mergeCell ref="H45:H54"/>
  </mergeCells>
  <pageMargins left="0.7" right="0.7" top="0.75" bottom="0.75" header="0.3" footer="0.3"/>
  <pageSetup paperSize="9" scale="37" orientation="portrait" r:id="rId1"/>
  <rowBreaks count="2" manualBreakCount="2">
    <brk id="92" max="16383" man="1"/>
    <brk id="1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4.9989318521683403E-2"/>
  </sheetPr>
  <dimension ref="A1:Q436"/>
  <sheetViews>
    <sheetView showGridLines="0" zoomScaleNormal="100" workbookViewId="0">
      <selection activeCell="B2" sqref="B2:Q2"/>
    </sheetView>
  </sheetViews>
  <sheetFormatPr defaultColWidth="8.81640625" defaultRowHeight="14.5" customHeight="1" x14ac:dyDescent="0.35"/>
  <cols>
    <col min="1" max="1" width="18.7265625" style="31" bestFit="1" customWidth="1"/>
    <col min="2" max="2" width="52" style="31" customWidth="1"/>
    <col min="3" max="16384" width="8.81640625" style="31"/>
  </cols>
  <sheetData>
    <row r="1" spans="2:17" ht="14.5" customHeight="1" thickBot="1" x14ac:dyDescent="0.4"/>
    <row r="2" spans="2:17" ht="14.5" customHeight="1" thickBot="1" x14ac:dyDescent="0.4">
      <c r="B2" s="234" t="s">
        <v>2837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6"/>
    </row>
    <row r="4" spans="2:17" ht="14.5" customHeight="1" x14ac:dyDescent="0.35">
      <c r="B4" s="14" t="s">
        <v>2836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2:17" ht="14.5" customHeight="1" x14ac:dyDescent="0.35">
      <c r="B6" s="88" t="s">
        <v>2800</v>
      </c>
    </row>
    <row r="8" spans="2:17" ht="14.5" customHeight="1" x14ac:dyDescent="0.35">
      <c r="B8" s="4" t="s">
        <v>2654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14.5" customHeight="1" x14ac:dyDescent="0.35">
      <c r="B9" s="1"/>
      <c r="C9" s="280" t="s">
        <v>2801</v>
      </c>
      <c r="D9" s="281"/>
      <c r="E9" s="282"/>
      <c r="F9" s="280" t="s">
        <v>2802</v>
      </c>
      <c r="G9" s="281"/>
      <c r="H9" s="282"/>
      <c r="I9" s="280" t="s">
        <v>2803</v>
      </c>
      <c r="J9" s="281"/>
      <c r="K9" s="282"/>
      <c r="L9" s="280" t="s">
        <v>2804</v>
      </c>
      <c r="M9" s="281"/>
      <c r="N9" s="282"/>
      <c r="O9" s="280" t="s">
        <v>2805</v>
      </c>
      <c r="P9" s="281"/>
      <c r="Q9" s="282"/>
    </row>
    <row r="10" spans="2:17" ht="14.5" customHeight="1" x14ac:dyDescent="0.35">
      <c r="B10" s="7" t="s">
        <v>2806</v>
      </c>
      <c r="C10" s="283">
        <v>2015</v>
      </c>
      <c r="D10" s="283"/>
      <c r="E10" s="283"/>
      <c r="F10" s="283">
        <v>2016</v>
      </c>
      <c r="G10" s="283"/>
      <c r="H10" s="283"/>
      <c r="I10" s="283">
        <v>2017</v>
      </c>
      <c r="J10" s="283"/>
      <c r="K10" s="283"/>
      <c r="L10" s="284">
        <v>2018</v>
      </c>
      <c r="M10" s="284"/>
      <c r="N10" s="284"/>
      <c r="O10" s="284">
        <v>2019</v>
      </c>
      <c r="P10" s="284"/>
      <c r="Q10" s="284"/>
    </row>
    <row r="11" spans="2:17" ht="14.5" customHeight="1" x14ac:dyDescent="0.35">
      <c r="B11" s="8" t="s">
        <v>2807</v>
      </c>
      <c r="C11" s="263">
        <v>0</v>
      </c>
      <c r="D11" s="263"/>
      <c r="E11" s="263"/>
      <c r="F11" s="263">
        <v>0</v>
      </c>
      <c r="G11" s="263"/>
      <c r="H11" s="263"/>
      <c r="I11" s="263">
        <v>0</v>
      </c>
      <c r="J11" s="263"/>
      <c r="K11" s="263"/>
      <c r="L11" s="263">
        <v>0</v>
      </c>
      <c r="M11" s="263"/>
      <c r="N11" s="263"/>
      <c r="O11" s="263">
        <v>0</v>
      </c>
      <c r="P11" s="263"/>
      <c r="Q11" s="263"/>
    </row>
    <row r="12" spans="2:17" ht="14.5" customHeight="1" x14ac:dyDescent="0.35">
      <c r="B12" s="9" t="s">
        <v>2808</v>
      </c>
      <c r="C12" s="286">
        <v>1</v>
      </c>
      <c r="D12" s="286"/>
      <c r="E12" s="286"/>
      <c r="F12" s="286">
        <v>1</v>
      </c>
      <c r="G12" s="286"/>
      <c r="H12" s="286"/>
      <c r="I12" s="285">
        <v>1</v>
      </c>
      <c r="J12" s="285"/>
      <c r="K12" s="285"/>
      <c r="L12" s="285">
        <v>1</v>
      </c>
      <c r="M12" s="285"/>
      <c r="N12" s="285"/>
      <c r="O12" s="285">
        <v>1</v>
      </c>
      <c r="P12" s="285"/>
      <c r="Q12" s="285"/>
    </row>
    <row r="13" spans="2:17" ht="14.5" customHeight="1" x14ac:dyDescent="0.35">
      <c r="B13" s="3" t="s">
        <v>2809</v>
      </c>
      <c r="C13" s="263">
        <v>0</v>
      </c>
      <c r="D13" s="263"/>
      <c r="E13" s="263"/>
      <c r="F13" s="263">
        <v>0</v>
      </c>
      <c r="G13" s="263"/>
      <c r="H13" s="263"/>
      <c r="I13" s="263">
        <v>0</v>
      </c>
      <c r="J13" s="263"/>
      <c r="K13" s="263"/>
      <c r="L13" s="263">
        <v>0</v>
      </c>
      <c r="M13" s="263"/>
      <c r="N13" s="263"/>
      <c r="O13" s="263">
        <v>0</v>
      </c>
      <c r="P13" s="263"/>
      <c r="Q13" s="263"/>
    </row>
    <row r="14" spans="2:17" ht="14.5" customHeight="1" x14ac:dyDescent="0.35">
      <c r="B14" s="9" t="s">
        <v>2808</v>
      </c>
      <c r="C14" s="287">
        <v>1</v>
      </c>
      <c r="D14" s="287"/>
      <c r="E14" s="287"/>
      <c r="F14" s="287">
        <v>1</v>
      </c>
      <c r="G14" s="287"/>
      <c r="H14" s="287"/>
      <c r="I14" s="285">
        <v>1</v>
      </c>
      <c r="J14" s="285"/>
      <c r="K14" s="285"/>
      <c r="L14" s="285">
        <v>1</v>
      </c>
      <c r="M14" s="285"/>
      <c r="N14" s="285"/>
      <c r="O14" s="285">
        <v>1</v>
      </c>
      <c r="P14" s="285"/>
      <c r="Q14" s="285"/>
    </row>
    <row r="15" spans="2:17" ht="14.5" customHeight="1" x14ac:dyDescent="0.35">
      <c r="B15" s="164"/>
      <c r="C15" s="261"/>
      <c r="D15" s="261"/>
      <c r="E15" s="261"/>
      <c r="F15" s="261"/>
      <c r="G15" s="261"/>
      <c r="H15" s="261"/>
      <c r="I15" s="262"/>
      <c r="J15" s="262"/>
      <c r="K15" s="262"/>
      <c r="L15" s="262"/>
      <c r="M15" s="262"/>
      <c r="N15" s="262"/>
      <c r="O15" s="262"/>
      <c r="P15" s="262"/>
      <c r="Q15" s="262"/>
    </row>
    <row r="16" spans="2:17" ht="14.5" customHeight="1" x14ac:dyDescent="0.35">
      <c r="B16" s="3" t="s">
        <v>2810</v>
      </c>
      <c r="C16" s="263">
        <v>0</v>
      </c>
      <c r="D16" s="263"/>
      <c r="E16" s="263"/>
      <c r="F16" s="263">
        <v>0</v>
      </c>
      <c r="G16" s="263"/>
      <c r="H16" s="263"/>
      <c r="I16" s="263">
        <v>0</v>
      </c>
      <c r="J16" s="263"/>
      <c r="K16" s="263"/>
      <c r="L16" s="263">
        <v>0</v>
      </c>
      <c r="M16" s="263"/>
      <c r="N16" s="263"/>
      <c r="O16" s="263">
        <v>0</v>
      </c>
      <c r="P16" s="263"/>
      <c r="Q16" s="263"/>
    </row>
    <row r="17" spans="2:17" ht="14.5" customHeight="1" x14ac:dyDescent="0.35">
      <c r="B17" s="3" t="s">
        <v>2811</v>
      </c>
      <c r="C17" s="263">
        <v>0</v>
      </c>
      <c r="D17" s="263"/>
      <c r="E17" s="263"/>
      <c r="F17" s="263">
        <v>0</v>
      </c>
      <c r="G17" s="263"/>
      <c r="H17" s="263"/>
      <c r="I17" s="263">
        <v>0</v>
      </c>
      <c r="J17" s="263"/>
      <c r="K17" s="263"/>
      <c r="L17" s="263">
        <v>0</v>
      </c>
      <c r="M17" s="263"/>
      <c r="N17" s="263"/>
      <c r="O17" s="263">
        <v>0</v>
      </c>
      <c r="P17" s="263"/>
      <c r="Q17" s="263"/>
    </row>
    <row r="18" spans="2:17" ht="14.5" customHeight="1" x14ac:dyDescent="0.35">
      <c r="B18" s="9" t="s">
        <v>2808</v>
      </c>
      <c r="C18" s="287">
        <v>1</v>
      </c>
      <c r="D18" s="287"/>
      <c r="E18" s="287"/>
      <c r="F18" s="287">
        <v>1</v>
      </c>
      <c r="G18" s="287"/>
      <c r="H18" s="287"/>
      <c r="I18" s="285">
        <v>1</v>
      </c>
      <c r="J18" s="285"/>
      <c r="K18" s="285"/>
      <c r="L18" s="285">
        <v>1</v>
      </c>
      <c r="M18" s="285"/>
      <c r="N18" s="285"/>
      <c r="O18" s="285">
        <v>1</v>
      </c>
      <c r="P18" s="285"/>
      <c r="Q18" s="285"/>
    </row>
    <row r="19" spans="2:17" ht="14.5" customHeight="1" x14ac:dyDescent="0.35">
      <c r="B19" s="3" t="s">
        <v>2812</v>
      </c>
      <c r="C19" s="263">
        <v>0</v>
      </c>
      <c r="D19" s="263"/>
      <c r="E19" s="263"/>
      <c r="F19" s="263">
        <v>0</v>
      </c>
      <c r="G19" s="263"/>
      <c r="H19" s="263"/>
      <c r="I19" s="263">
        <v>0</v>
      </c>
      <c r="J19" s="263"/>
      <c r="K19" s="263"/>
      <c r="L19" s="263">
        <v>0</v>
      </c>
      <c r="M19" s="263"/>
      <c r="N19" s="263"/>
      <c r="O19" s="263">
        <v>0</v>
      </c>
      <c r="P19" s="263"/>
      <c r="Q19" s="263"/>
    </row>
    <row r="20" spans="2:17" ht="14.5" customHeight="1" x14ac:dyDescent="0.35">
      <c r="B20" s="9" t="s">
        <v>2808</v>
      </c>
      <c r="C20" s="287">
        <v>1</v>
      </c>
      <c r="D20" s="287"/>
      <c r="E20" s="287"/>
      <c r="F20" s="287">
        <v>1</v>
      </c>
      <c r="G20" s="287"/>
      <c r="H20" s="287"/>
      <c r="I20" s="285">
        <v>1</v>
      </c>
      <c r="J20" s="285"/>
      <c r="K20" s="285"/>
      <c r="L20" s="285">
        <v>1</v>
      </c>
      <c r="M20" s="285"/>
      <c r="N20" s="285"/>
      <c r="O20" s="285">
        <v>1</v>
      </c>
      <c r="P20" s="285"/>
      <c r="Q20" s="285"/>
    </row>
    <row r="21" spans="2:17" ht="14.5" customHeight="1" x14ac:dyDescent="0.35">
      <c r="B21" s="165"/>
      <c r="C21" s="264"/>
      <c r="D21" s="264"/>
      <c r="E21" s="264"/>
      <c r="F21" s="271"/>
      <c r="G21" s="271"/>
      <c r="H21" s="271"/>
      <c r="I21" s="264"/>
      <c r="J21" s="264"/>
      <c r="K21" s="264"/>
      <c r="L21" s="264"/>
      <c r="M21" s="264"/>
      <c r="N21" s="264"/>
      <c r="O21" s="264"/>
      <c r="P21" s="264"/>
      <c r="Q21" s="264"/>
    </row>
    <row r="22" spans="2:17" ht="14.5" customHeight="1" x14ac:dyDescent="0.35">
      <c r="B22" s="3" t="s">
        <v>2813</v>
      </c>
      <c r="C22" s="266">
        <v>0</v>
      </c>
      <c r="D22" s="266"/>
      <c r="E22" s="266"/>
      <c r="F22" s="266">
        <v>0</v>
      </c>
      <c r="G22" s="266"/>
      <c r="H22" s="266"/>
      <c r="I22" s="266">
        <v>0</v>
      </c>
      <c r="J22" s="266"/>
      <c r="K22" s="266"/>
      <c r="L22" s="266">
        <v>0</v>
      </c>
      <c r="M22" s="266"/>
      <c r="N22" s="266"/>
      <c r="O22" s="266">
        <v>0</v>
      </c>
      <c r="P22" s="266"/>
      <c r="Q22" s="266"/>
    </row>
    <row r="23" spans="2:17" ht="14.5" customHeight="1" x14ac:dyDescent="0.35">
      <c r="B23" s="9" t="s">
        <v>2808</v>
      </c>
      <c r="C23" s="288">
        <v>1</v>
      </c>
      <c r="D23" s="288"/>
      <c r="E23" s="288"/>
      <c r="F23" s="288">
        <v>1</v>
      </c>
      <c r="G23" s="288"/>
      <c r="H23" s="288"/>
      <c r="I23" s="285">
        <v>1</v>
      </c>
      <c r="J23" s="285"/>
      <c r="K23" s="285"/>
      <c r="L23" s="285">
        <v>1</v>
      </c>
      <c r="M23" s="285"/>
      <c r="N23" s="285"/>
      <c r="O23" s="285">
        <v>1</v>
      </c>
      <c r="P23" s="285"/>
      <c r="Q23" s="285"/>
    </row>
    <row r="24" spans="2:17" ht="14.5" customHeight="1" x14ac:dyDescent="0.35">
      <c r="B24" s="10"/>
      <c r="C24" s="267"/>
      <c r="D24" s="267"/>
      <c r="E24" s="267"/>
      <c r="F24" s="269"/>
      <c r="G24" s="270"/>
      <c r="H24" s="270"/>
      <c r="I24" s="269"/>
      <c r="J24" s="270"/>
      <c r="K24" s="270"/>
      <c r="L24" s="269"/>
      <c r="M24" s="270"/>
      <c r="N24" s="270"/>
      <c r="O24" s="269"/>
      <c r="P24" s="270"/>
      <c r="Q24" s="270"/>
    </row>
    <row r="25" spans="2:17" ht="14.5" customHeight="1" x14ac:dyDescent="0.35">
      <c r="B25" s="166" t="s">
        <v>2814</v>
      </c>
      <c r="C25" s="266">
        <v>0</v>
      </c>
      <c r="D25" s="266"/>
      <c r="E25" s="266"/>
      <c r="F25" s="266">
        <v>0</v>
      </c>
      <c r="G25" s="266"/>
      <c r="H25" s="266"/>
      <c r="I25" s="266">
        <v>0</v>
      </c>
      <c r="J25" s="266"/>
      <c r="K25" s="266"/>
      <c r="L25" s="266">
        <v>0</v>
      </c>
      <c r="M25" s="266"/>
      <c r="N25" s="266"/>
      <c r="O25" s="266">
        <v>0</v>
      </c>
      <c r="P25" s="266"/>
      <c r="Q25" s="266"/>
    </row>
    <row r="26" spans="2:17" ht="14.5" customHeight="1" x14ac:dyDescent="0.35">
      <c r="B26" s="167" t="s">
        <v>2808</v>
      </c>
      <c r="C26" s="288">
        <v>1</v>
      </c>
      <c r="D26" s="288"/>
      <c r="E26" s="288"/>
      <c r="F26" s="288">
        <v>1</v>
      </c>
      <c r="G26" s="288"/>
      <c r="H26" s="288"/>
      <c r="I26" s="285">
        <v>1</v>
      </c>
      <c r="J26" s="285"/>
      <c r="K26" s="285"/>
      <c r="L26" s="285">
        <v>1</v>
      </c>
      <c r="M26" s="285"/>
      <c r="N26" s="285"/>
      <c r="O26" s="285">
        <v>1</v>
      </c>
      <c r="P26" s="285"/>
      <c r="Q26" s="285"/>
    </row>
    <row r="27" spans="2:17" ht="14.5" customHeight="1" x14ac:dyDescent="0.35">
      <c r="B27" s="168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</row>
    <row r="28" spans="2:17" ht="14.5" customHeight="1" x14ac:dyDescent="0.35">
      <c r="B28" s="169" t="s">
        <v>2815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</row>
    <row r="29" spans="2:17" ht="14.5" customHeight="1" x14ac:dyDescent="0.35">
      <c r="B29" s="9" t="s">
        <v>2816</v>
      </c>
      <c r="C29" s="263">
        <v>0</v>
      </c>
      <c r="D29" s="263"/>
      <c r="E29" s="263"/>
      <c r="F29" s="263">
        <v>0</v>
      </c>
      <c r="G29" s="263"/>
      <c r="H29" s="263"/>
      <c r="I29" s="263">
        <v>0</v>
      </c>
      <c r="J29" s="263"/>
      <c r="K29" s="263"/>
      <c r="L29" s="263">
        <v>0</v>
      </c>
      <c r="M29" s="263"/>
      <c r="N29" s="263"/>
      <c r="O29" s="263">
        <v>0</v>
      </c>
      <c r="P29" s="263"/>
      <c r="Q29" s="263"/>
    </row>
    <row r="30" spans="2:17" ht="14.5" customHeight="1" x14ac:dyDescent="0.35">
      <c r="B30" s="9"/>
      <c r="C30" s="286">
        <v>1</v>
      </c>
      <c r="D30" s="286"/>
      <c r="E30" s="286"/>
      <c r="F30" s="286">
        <v>1</v>
      </c>
      <c r="G30" s="286"/>
      <c r="H30" s="286"/>
      <c r="I30" s="285">
        <v>1</v>
      </c>
      <c r="J30" s="285"/>
      <c r="K30" s="285"/>
      <c r="L30" s="285">
        <v>1</v>
      </c>
      <c r="M30" s="285"/>
      <c r="N30" s="285"/>
      <c r="O30" s="285">
        <v>1</v>
      </c>
      <c r="P30" s="285"/>
      <c r="Q30" s="285"/>
    </row>
    <row r="31" spans="2:17" ht="14.5" customHeight="1" x14ac:dyDescent="0.35">
      <c r="B31" s="9" t="s">
        <v>2817</v>
      </c>
      <c r="C31" s="263">
        <v>0</v>
      </c>
      <c r="D31" s="263"/>
      <c r="E31" s="263"/>
      <c r="F31" s="263">
        <v>0</v>
      </c>
      <c r="G31" s="263"/>
      <c r="H31" s="263"/>
      <c r="I31" s="263">
        <v>0</v>
      </c>
      <c r="J31" s="263"/>
      <c r="K31" s="263"/>
      <c r="L31" s="263">
        <v>0</v>
      </c>
      <c r="M31" s="263"/>
      <c r="N31" s="263"/>
      <c r="O31" s="263">
        <v>0</v>
      </c>
      <c r="P31" s="263"/>
      <c r="Q31" s="263"/>
    </row>
    <row r="32" spans="2:17" ht="14.5" customHeight="1" x14ac:dyDescent="0.35">
      <c r="B32" s="9"/>
      <c r="C32" s="287">
        <v>1</v>
      </c>
      <c r="D32" s="287"/>
      <c r="E32" s="287"/>
      <c r="F32" s="287">
        <v>1</v>
      </c>
      <c r="G32" s="287"/>
      <c r="H32" s="287"/>
      <c r="I32" s="285">
        <v>1</v>
      </c>
      <c r="J32" s="285"/>
      <c r="K32" s="285"/>
      <c r="L32" s="285">
        <v>1</v>
      </c>
      <c r="M32" s="285"/>
      <c r="N32" s="285"/>
      <c r="O32" s="285">
        <v>1</v>
      </c>
      <c r="P32" s="285"/>
      <c r="Q32" s="285"/>
    </row>
    <row r="33" spans="2:17" ht="14.5" customHeight="1" x14ac:dyDescent="0.35">
      <c r="B33" s="9" t="s">
        <v>2818</v>
      </c>
      <c r="C33" s="263">
        <v>0</v>
      </c>
      <c r="D33" s="263"/>
      <c r="E33" s="263"/>
      <c r="F33" s="263">
        <v>0</v>
      </c>
      <c r="G33" s="263"/>
      <c r="H33" s="263"/>
      <c r="I33" s="263">
        <v>0</v>
      </c>
      <c r="J33" s="263"/>
      <c r="K33" s="263"/>
      <c r="L33" s="263">
        <v>0</v>
      </c>
      <c r="M33" s="263"/>
      <c r="N33" s="263"/>
      <c r="O33" s="263">
        <v>0</v>
      </c>
      <c r="P33" s="263"/>
      <c r="Q33" s="263"/>
    </row>
    <row r="34" spans="2:17" ht="14.5" customHeight="1" x14ac:dyDescent="0.35">
      <c r="B34" s="9"/>
      <c r="C34" s="286">
        <v>1</v>
      </c>
      <c r="D34" s="286"/>
      <c r="E34" s="286"/>
      <c r="F34" s="286">
        <v>1</v>
      </c>
      <c r="G34" s="286"/>
      <c r="H34" s="286"/>
      <c r="I34" s="285">
        <v>1</v>
      </c>
      <c r="J34" s="285"/>
      <c r="K34" s="285"/>
      <c r="L34" s="285">
        <v>1</v>
      </c>
      <c r="M34" s="285"/>
      <c r="N34" s="285"/>
      <c r="O34" s="285">
        <v>1</v>
      </c>
      <c r="P34" s="285"/>
      <c r="Q34" s="285"/>
    </row>
    <row r="35" spans="2:17" ht="14.5" customHeight="1" x14ac:dyDescent="0.35">
      <c r="B35" s="8" t="s">
        <v>2819</v>
      </c>
      <c r="C35" s="273">
        <f>+(C29*C30)+(C31*C32)+(C33*C34)</f>
        <v>0</v>
      </c>
      <c r="D35" s="273"/>
      <c r="E35" s="273"/>
      <c r="F35" s="273">
        <f t="shared" ref="F35" si="0">+(F29*F30)+(F31*F32)+(F33*F34)</f>
        <v>0</v>
      </c>
      <c r="G35" s="273"/>
      <c r="H35" s="273"/>
      <c r="I35" s="273">
        <f t="shared" ref="I35" si="1">+(I29*I30)+(I31*I32)+(I33*I34)</f>
        <v>0</v>
      </c>
      <c r="J35" s="273"/>
      <c r="K35" s="273"/>
      <c r="L35" s="273">
        <f t="shared" ref="L35" si="2">+(L29*L30)+(L31*L32)+(L33*L34)</f>
        <v>0</v>
      </c>
      <c r="M35" s="273"/>
      <c r="N35" s="273"/>
      <c r="O35" s="273">
        <f t="shared" ref="O35" si="3">+(O29*O30)+(O31*O32)+(O33*O34)</f>
        <v>0</v>
      </c>
      <c r="P35" s="273"/>
      <c r="Q35" s="273"/>
    </row>
    <row r="37" spans="2:17" ht="14.5" customHeight="1" x14ac:dyDescent="0.35">
      <c r="B37" s="3" t="s">
        <v>2820</v>
      </c>
      <c r="C37" s="257">
        <f>+(C11*C12)+(C13*C14)</f>
        <v>0</v>
      </c>
      <c r="D37" s="257"/>
      <c r="E37" s="257"/>
      <c r="F37" s="257">
        <f t="shared" ref="F37" si="4">+(F11*F12)+(F13*F14)</f>
        <v>0</v>
      </c>
      <c r="G37" s="257"/>
      <c r="H37" s="257"/>
      <c r="I37" s="257">
        <f t="shared" ref="I37" si="5">+(I11*I12)+(I13*I14)</f>
        <v>0</v>
      </c>
      <c r="J37" s="257"/>
      <c r="K37" s="257"/>
      <c r="L37" s="257">
        <f t="shared" ref="L37" si="6">+(L11*L12)+(L13*L14)</f>
        <v>0</v>
      </c>
      <c r="M37" s="257"/>
      <c r="N37" s="257"/>
      <c r="O37" s="257">
        <f t="shared" ref="O37" si="7">+(O11*O12)+(O13*O14)</f>
        <v>0</v>
      </c>
      <c r="P37" s="257"/>
      <c r="Q37" s="257"/>
    </row>
    <row r="38" spans="2:17" ht="14.5" customHeight="1" x14ac:dyDescent="0.35">
      <c r="B38" s="3" t="s">
        <v>2821</v>
      </c>
      <c r="C38" s="257">
        <f>+(C16+C17)*C18+(C19*C20)</f>
        <v>0</v>
      </c>
      <c r="D38" s="257"/>
      <c r="E38" s="257"/>
      <c r="F38" s="257">
        <f>+(F16+F17)*F18+(F19*F20)</f>
        <v>0</v>
      </c>
      <c r="G38" s="257"/>
      <c r="H38" s="257"/>
      <c r="I38" s="257">
        <f>+(I16+I17)*I18+(I19*I20)</f>
        <v>0</v>
      </c>
      <c r="J38" s="257"/>
      <c r="K38" s="257"/>
      <c r="L38" s="257">
        <f>+(L16+L17)*L18+(L19*L20)</f>
        <v>0</v>
      </c>
      <c r="M38" s="257"/>
      <c r="N38" s="257"/>
      <c r="O38" s="257">
        <f>+(O16+O17)*O18+(O19*O20)</f>
        <v>0</v>
      </c>
      <c r="P38" s="257"/>
      <c r="Q38" s="257"/>
    </row>
    <row r="39" spans="2:17" ht="14.5" customHeight="1" x14ac:dyDescent="0.35">
      <c r="B39" s="3" t="s">
        <v>2822</v>
      </c>
      <c r="C39" s="257">
        <f>+(C22*C23)+(C25*C26)</f>
        <v>0</v>
      </c>
      <c r="D39" s="257"/>
      <c r="E39" s="257"/>
      <c r="F39" s="257">
        <f>+(F22*F23)+(F25*F26)</f>
        <v>0</v>
      </c>
      <c r="G39" s="257"/>
      <c r="H39" s="257"/>
      <c r="I39" s="257">
        <f>+(I22*I23)+(I25*I26)</f>
        <v>0</v>
      </c>
      <c r="J39" s="257"/>
      <c r="K39" s="257"/>
      <c r="L39" s="257">
        <f>+(L22*L23)+(L25*L26)</f>
        <v>0</v>
      </c>
      <c r="M39" s="257"/>
      <c r="N39" s="257"/>
      <c r="O39" s="257">
        <f>+(O22*O23)+(O25*O26)</f>
        <v>0</v>
      </c>
      <c r="P39" s="257"/>
      <c r="Q39" s="257"/>
    </row>
    <row r="40" spans="2:17" ht="14.5" customHeight="1" x14ac:dyDescent="0.35">
      <c r="B40" s="3" t="s">
        <v>2823</v>
      </c>
      <c r="C40" s="274">
        <f>+wacc!B31</f>
        <v>3.5000000000000003E-2</v>
      </c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6"/>
    </row>
    <row r="41" spans="2:17" ht="14.5" customHeight="1" x14ac:dyDescent="0.35">
      <c r="B41" s="3" t="s">
        <v>2824</v>
      </c>
      <c r="C41" s="277">
        <f>+$C$40*C39</f>
        <v>0</v>
      </c>
      <c r="D41" s="277"/>
      <c r="E41" s="277"/>
      <c r="F41" s="277">
        <f>+$C$40*F39</f>
        <v>0</v>
      </c>
      <c r="G41" s="277"/>
      <c r="H41" s="277"/>
      <c r="I41" s="277">
        <f>+$C$40*I39</f>
        <v>0</v>
      </c>
      <c r="J41" s="277"/>
      <c r="K41" s="277"/>
      <c r="L41" s="277">
        <f>+$C$40*L39</f>
        <v>0</v>
      </c>
      <c r="M41" s="277"/>
      <c r="N41" s="277"/>
      <c r="O41" s="277">
        <f>+$C$40*O39</f>
        <v>0</v>
      </c>
      <c r="P41" s="277"/>
      <c r="Q41" s="277"/>
    </row>
    <row r="42" spans="2:17" ht="14.5" customHeight="1" x14ac:dyDescent="0.35">
      <c r="B42" s="3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</row>
    <row r="43" spans="2:17" ht="14.5" customHeight="1" x14ac:dyDescent="0.35">
      <c r="B43" s="3" t="s">
        <v>2825</v>
      </c>
      <c r="C43" s="257">
        <f>+C37+C38+C41-C35</f>
        <v>0</v>
      </c>
      <c r="D43" s="257"/>
      <c r="E43" s="257"/>
      <c r="F43" s="257">
        <f t="shared" ref="F43" si="8">+F37+F38+F41-F35</f>
        <v>0</v>
      </c>
      <c r="G43" s="257"/>
      <c r="H43" s="257"/>
      <c r="I43" s="257">
        <f t="shared" ref="I43" si="9">+I37+I38+I41-I35</f>
        <v>0</v>
      </c>
      <c r="J43" s="257"/>
      <c r="K43" s="257"/>
      <c r="L43" s="257">
        <f t="shared" ref="L43" si="10">+L37+L38+L41-L35</f>
        <v>0</v>
      </c>
      <c r="M43" s="257"/>
      <c r="N43" s="257"/>
      <c r="O43" s="257">
        <f t="shared" ref="O43" si="11">+O37+O38+O41-O35</f>
        <v>0</v>
      </c>
      <c r="P43" s="257"/>
      <c r="Q43" s="257"/>
    </row>
    <row r="44" spans="2:17" ht="14.5" customHeight="1" x14ac:dyDescent="0.35">
      <c r="B44" s="3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</row>
    <row r="45" spans="2:17" ht="14.5" customHeight="1" x14ac:dyDescent="0.35">
      <c r="B45" s="3" t="s">
        <v>2826</v>
      </c>
      <c r="C45" s="279">
        <v>101.01</v>
      </c>
      <c r="D45" s="279"/>
      <c r="E45" s="279"/>
      <c r="F45" s="279">
        <v>103.31</v>
      </c>
      <c r="G45" s="279"/>
      <c r="H45" s="279"/>
      <c r="I45" s="279">
        <v>105.15</v>
      </c>
      <c r="J45" s="279"/>
      <c r="K45" s="279"/>
      <c r="L45" s="279">
        <v>107.43</v>
      </c>
      <c r="M45" s="279"/>
      <c r="N45" s="279"/>
      <c r="O45" s="279">
        <v>108.96</v>
      </c>
      <c r="P45" s="279"/>
      <c r="Q45" s="279"/>
    </row>
    <row r="46" spans="2:17" ht="14.5" customHeight="1" x14ac:dyDescent="0.35">
      <c r="B46" s="3" t="s">
        <v>2827</v>
      </c>
      <c r="C46" s="289">
        <v>109.34</v>
      </c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1"/>
    </row>
    <row r="47" spans="2:17" ht="14.5" customHeight="1" x14ac:dyDescent="0.35">
      <c r="B47" s="3" t="s">
        <v>2828</v>
      </c>
      <c r="C47" s="265">
        <f>+$C$46/C45</f>
        <v>1.0824670824670823</v>
      </c>
      <c r="D47" s="265"/>
      <c r="E47" s="265"/>
      <c r="F47" s="265">
        <f>+$C$46/F45</f>
        <v>1.0583680185848416</v>
      </c>
      <c r="G47" s="265"/>
      <c r="H47" s="265"/>
      <c r="I47" s="265">
        <f>+$C$46/I45</f>
        <v>1.0398478364241559</v>
      </c>
      <c r="J47" s="265"/>
      <c r="K47" s="265"/>
      <c r="L47" s="265">
        <f>+$C$46/L45</f>
        <v>1.0177790188960252</v>
      </c>
      <c r="M47" s="265"/>
      <c r="N47" s="265"/>
      <c r="O47" s="265">
        <f>+$C$46/O45</f>
        <v>1.0034875183553598</v>
      </c>
      <c r="P47" s="265"/>
      <c r="Q47" s="265"/>
    </row>
    <row r="48" spans="2:17" ht="14.5" customHeight="1" x14ac:dyDescent="0.35">
      <c r="B48" s="3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</row>
    <row r="49" spans="1:17" ht="14.5" customHeight="1" x14ac:dyDescent="0.35">
      <c r="A49" s="31" t="s">
        <v>2654</v>
      </c>
      <c r="B49" s="3" t="s">
        <v>2829</v>
      </c>
      <c r="C49" s="257">
        <f>+C47*C43</f>
        <v>0</v>
      </c>
      <c r="D49" s="257"/>
      <c r="E49" s="257"/>
      <c r="F49" s="258">
        <f>+F47*F43</f>
        <v>0</v>
      </c>
      <c r="G49" s="259"/>
      <c r="H49" s="260"/>
      <c r="I49" s="258">
        <f>+I47*I43</f>
        <v>0</v>
      </c>
      <c r="J49" s="259"/>
      <c r="K49" s="260"/>
      <c r="L49" s="258">
        <f>+L47*L43</f>
        <v>0</v>
      </c>
      <c r="M49" s="259"/>
      <c r="N49" s="260"/>
      <c r="O49" s="258">
        <f>+O47*O43</f>
        <v>0</v>
      </c>
      <c r="P49" s="259"/>
      <c r="Q49" s="260"/>
    </row>
    <row r="51" spans="1:17" ht="14.5" customHeight="1" x14ac:dyDescent="0.35">
      <c r="B51" s="4" t="s">
        <v>2655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4.5" customHeight="1" x14ac:dyDescent="0.35">
      <c r="B52" s="1"/>
      <c r="C52" s="280" t="s">
        <v>2801</v>
      </c>
      <c r="D52" s="281"/>
      <c r="E52" s="282"/>
      <c r="F52" s="280" t="s">
        <v>2802</v>
      </c>
      <c r="G52" s="281"/>
      <c r="H52" s="282"/>
      <c r="I52" s="280" t="s">
        <v>2803</v>
      </c>
      <c r="J52" s="281"/>
      <c r="K52" s="282"/>
      <c r="L52" s="280" t="s">
        <v>2804</v>
      </c>
      <c r="M52" s="281"/>
      <c r="N52" s="282"/>
      <c r="O52" s="280" t="s">
        <v>2805</v>
      </c>
      <c r="P52" s="281"/>
      <c r="Q52" s="282"/>
    </row>
    <row r="53" spans="1:17" ht="14.5" customHeight="1" x14ac:dyDescent="0.35">
      <c r="B53" s="7" t="s">
        <v>2806</v>
      </c>
      <c r="C53" s="283">
        <v>2015</v>
      </c>
      <c r="D53" s="283"/>
      <c r="E53" s="283"/>
      <c r="F53" s="283">
        <v>2016</v>
      </c>
      <c r="G53" s="283"/>
      <c r="H53" s="283"/>
      <c r="I53" s="283">
        <v>2017</v>
      </c>
      <c r="J53" s="283"/>
      <c r="K53" s="283"/>
      <c r="L53" s="284">
        <v>2018</v>
      </c>
      <c r="M53" s="284"/>
      <c r="N53" s="284"/>
      <c r="O53" s="284">
        <v>2019</v>
      </c>
      <c r="P53" s="284"/>
      <c r="Q53" s="284"/>
    </row>
    <row r="54" spans="1:17" ht="14.5" customHeight="1" x14ac:dyDescent="0.35">
      <c r="B54" s="8" t="s">
        <v>2807</v>
      </c>
      <c r="C54" s="263">
        <v>0</v>
      </c>
      <c r="D54" s="263"/>
      <c r="E54" s="263"/>
      <c r="F54" s="263">
        <v>0</v>
      </c>
      <c r="G54" s="263"/>
      <c r="H54" s="263"/>
      <c r="I54" s="263">
        <v>0</v>
      </c>
      <c r="J54" s="263"/>
      <c r="K54" s="263"/>
      <c r="L54" s="263">
        <v>0</v>
      </c>
      <c r="M54" s="263"/>
      <c r="N54" s="263"/>
      <c r="O54" s="263">
        <v>0</v>
      </c>
      <c r="P54" s="263"/>
      <c r="Q54" s="263"/>
    </row>
    <row r="55" spans="1:17" ht="14.5" customHeight="1" x14ac:dyDescent="0.35">
      <c r="B55" s="9" t="s">
        <v>2808</v>
      </c>
      <c r="C55" s="268">
        <v>1</v>
      </c>
      <c r="D55" s="268"/>
      <c r="E55" s="268"/>
      <c r="F55" s="268">
        <v>1</v>
      </c>
      <c r="G55" s="268"/>
      <c r="H55" s="268"/>
      <c r="I55" s="262">
        <v>1</v>
      </c>
      <c r="J55" s="262"/>
      <c r="K55" s="262"/>
      <c r="L55" s="262">
        <v>1</v>
      </c>
      <c r="M55" s="262"/>
      <c r="N55" s="262"/>
      <c r="O55" s="262">
        <v>1</v>
      </c>
      <c r="P55" s="262"/>
      <c r="Q55" s="262"/>
    </row>
    <row r="56" spans="1:17" ht="14.5" customHeight="1" x14ac:dyDescent="0.35">
      <c r="B56" s="3" t="s">
        <v>2809</v>
      </c>
      <c r="C56" s="263">
        <v>0</v>
      </c>
      <c r="D56" s="263"/>
      <c r="E56" s="263"/>
      <c r="F56" s="263">
        <v>0</v>
      </c>
      <c r="G56" s="263"/>
      <c r="H56" s="263"/>
      <c r="I56" s="263">
        <v>0</v>
      </c>
      <c r="J56" s="263"/>
      <c r="K56" s="263"/>
      <c r="L56" s="263">
        <v>0</v>
      </c>
      <c r="M56" s="263"/>
      <c r="N56" s="263"/>
      <c r="O56" s="263">
        <v>0</v>
      </c>
      <c r="P56" s="263"/>
      <c r="Q56" s="263"/>
    </row>
    <row r="57" spans="1:17" ht="14.5" customHeight="1" x14ac:dyDescent="0.35">
      <c r="B57" s="9" t="s">
        <v>2808</v>
      </c>
      <c r="C57" s="261">
        <v>1</v>
      </c>
      <c r="D57" s="261"/>
      <c r="E57" s="261"/>
      <c r="F57" s="261">
        <v>1</v>
      </c>
      <c r="G57" s="261"/>
      <c r="H57" s="261"/>
      <c r="I57" s="262">
        <v>1</v>
      </c>
      <c r="J57" s="262"/>
      <c r="K57" s="262"/>
      <c r="L57" s="262">
        <v>1</v>
      </c>
      <c r="M57" s="262"/>
      <c r="N57" s="262"/>
      <c r="O57" s="262">
        <v>1</v>
      </c>
      <c r="P57" s="262"/>
      <c r="Q57" s="262"/>
    </row>
    <row r="58" spans="1:17" ht="14.5" customHeight="1" x14ac:dyDescent="0.35">
      <c r="B58" s="164"/>
      <c r="C58" s="261"/>
      <c r="D58" s="261"/>
      <c r="E58" s="261"/>
      <c r="F58" s="261"/>
      <c r="G58" s="261"/>
      <c r="H58" s="261"/>
      <c r="I58" s="262"/>
      <c r="J58" s="262"/>
      <c r="K58" s="262"/>
      <c r="L58" s="262"/>
      <c r="M58" s="262"/>
      <c r="N58" s="262"/>
      <c r="O58" s="262"/>
      <c r="P58" s="262"/>
      <c r="Q58" s="262"/>
    </row>
    <row r="59" spans="1:17" ht="14.5" customHeight="1" x14ac:dyDescent="0.35">
      <c r="B59" s="3" t="s">
        <v>2810</v>
      </c>
      <c r="C59" s="263">
        <v>0</v>
      </c>
      <c r="D59" s="263"/>
      <c r="E59" s="263"/>
      <c r="F59" s="263">
        <v>0</v>
      </c>
      <c r="G59" s="263"/>
      <c r="H59" s="263"/>
      <c r="I59" s="263">
        <v>0</v>
      </c>
      <c r="J59" s="263"/>
      <c r="K59" s="263"/>
      <c r="L59" s="263">
        <v>0</v>
      </c>
      <c r="M59" s="263"/>
      <c r="N59" s="263"/>
      <c r="O59" s="263">
        <v>0</v>
      </c>
      <c r="P59" s="263"/>
      <c r="Q59" s="263"/>
    </row>
    <row r="60" spans="1:17" ht="14.5" customHeight="1" x14ac:dyDescent="0.35">
      <c r="B60" s="3" t="s">
        <v>2811</v>
      </c>
      <c r="C60" s="263">
        <v>0</v>
      </c>
      <c r="D60" s="263"/>
      <c r="E60" s="263"/>
      <c r="F60" s="263">
        <v>0</v>
      </c>
      <c r="G60" s="263"/>
      <c r="H60" s="263"/>
      <c r="I60" s="263">
        <v>0</v>
      </c>
      <c r="J60" s="263"/>
      <c r="K60" s="263"/>
      <c r="L60" s="263">
        <v>0</v>
      </c>
      <c r="M60" s="263"/>
      <c r="N60" s="263"/>
      <c r="O60" s="263">
        <v>0</v>
      </c>
      <c r="P60" s="263"/>
      <c r="Q60" s="263"/>
    </row>
    <row r="61" spans="1:17" ht="14.5" customHeight="1" x14ac:dyDescent="0.35">
      <c r="B61" s="9" t="s">
        <v>2808</v>
      </c>
      <c r="C61" s="261">
        <v>1</v>
      </c>
      <c r="D61" s="261"/>
      <c r="E61" s="261"/>
      <c r="F61" s="261">
        <v>1</v>
      </c>
      <c r="G61" s="261"/>
      <c r="H61" s="261"/>
      <c r="I61" s="262">
        <v>1</v>
      </c>
      <c r="J61" s="262"/>
      <c r="K61" s="262"/>
      <c r="L61" s="262">
        <v>1</v>
      </c>
      <c r="M61" s="262"/>
      <c r="N61" s="262"/>
      <c r="O61" s="262">
        <v>1</v>
      </c>
      <c r="P61" s="262"/>
      <c r="Q61" s="262"/>
    </row>
    <row r="62" spans="1:17" ht="14.5" customHeight="1" x14ac:dyDescent="0.35">
      <c r="B62" s="3" t="s">
        <v>2812</v>
      </c>
      <c r="C62" s="263">
        <v>0</v>
      </c>
      <c r="D62" s="263"/>
      <c r="E62" s="263"/>
      <c r="F62" s="263">
        <v>0</v>
      </c>
      <c r="G62" s="263"/>
      <c r="H62" s="263"/>
      <c r="I62" s="263">
        <v>0</v>
      </c>
      <c r="J62" s="263"/>
      <c r="K62" s="263"/>
      <c r="L62" s="263">
        <v>0</v>
      </c>
      <c r="M62" s="263"/>
      <c r="N62" s="263"/>
      <c r="O62" s="263">
        <v>0</v>
      </c>
      <c r="P62" s="263"/>
      <c r="Q62" s="263"/>
    </row>
    <row r="63" spans="1:17" ht="14.5" customHeight="1" x14ac:dyDescent="0.35">
      <c r="B63" s="9" t="s">
        <v>2808</v>
      </c>
      <c r="C63" s="261">
        <v>1</v>
      </c>
      <c r="D63" s="261"/>
      <c r="E63" s="261"/>
      <c r="F63" s="261">
        <v>1</v>
      </c>
      <c r="G63" s="261"/>
      <c r="H63" s="261"/>
      <c r="I63" s="262">
        <v>1</v>
      </c>
      <c r="J63" s="262"/>
      <c r="K63" s="262"/>
      <c r="L63" s="262">
        <v>1</v>
      </c>
      <c r="M63" s="262"/>
      <c r="N63" s="262"/>
      <c r="O63" s="262">
        <v>1</v>
      </c>
      <c r="P63" s="262"/>
      <c r="Q63" s="262"/>
    </row>
    <row r="64" spans="1:17" ht="14.5" customHeight="1" x14ac:dyDescent="0.35">
      <c r="B64" s="165"/>
      <c r="C64" s="264"/>
      <c r="D64" s="264"/>
      <c r="E64" s="264"/>
      <c r="F64" s="271"/>
      <c r="G64" s="271"/>
      <c r="H64" s="271"/>
      <c r="I64" s="264"/>
      <c r="J64" s="264"/>
      <c r="K64" s="264"/>
      <c r="L64" s="264"/>
      <c r="M64" s="264"/>
      <c r="N64" s="264"/>
      <c r="O64" s="264"/>
      <c r="P64" s="264"/>
      <c r="Q64" s="264"/>
    </row>
    <row r="65" spans="2:17" ht="14.5" customHeight="1" x14ac:dyDescent="0.35">
      <c r="B65" s="3" t="s">
        <v>2813</v>
      </c>
      <c r="C65" s="266">
        <v>0</v>
      </c>
      <c r="D65" s="266"/>
      <c r="E65" s="266"/>
      <c r="F65" s="266">
        <v>0</v>
      </c>
      <c r="G65" s="266"/>
      <c r="H65" s="266"/>
      <c r="I65" s="266">
        <v>0</v>
      </c>
      <c r="J65" s="266"/>
      <c r="K65" s="266"/>
      <c r="L65" s="266">
        <v>0</v>
      </c>
      <c r="M65" s="266"/>
      <c r="N65" s="266"/>
      <c r="O65" s="266">
        <v>0</v>
      </c>
      <c r="P65" s="266"/>
      <c r="Q65" s="266"/>
    </row>
    <row r="66" spans="2:17" ht="14.5" customHeight="1" x14ac:dyDescent="0.35">
      <c r="B66" s="9" t="s">
        <v>2808</v>
      </c>
      <c r="C66" s="267">
        <v>1</v>
      </c>
      <c r="D66" s="267"/>
      <c r="E66" s="267"/>
      <c r="F66" s="267">
        <v>1</v>
      </c>
      <c r="G66" s="267"/>
      <c r="H66" s="267"/>
      <c r="I66" s="262">
        <v>1</v>
      </c>
      <c r="J66" s="262"/>
      <c r="K66" s="262"/>
      <c r="L66" s="262">
        <v>1</v>
      </c>
      <c r="M66" s="262"/>
      <c r="N66" s="262"/>
      <c r="O66" s="262">
        <v>1</v>
      </c>
      <c r="P66" s="262"/>
      <c r="Q66" s="262"/>
    </row>
    <row r="67" spans="2:17" ht="14.5" customHeight="1" x14ac:dyDescent="0.35">
      <c r="B67" s="10"/>
      <c r="C67" s="267"/>
      <c r="D67" s="267"/>
      <c r="E67" s="267"/>
      <c r="F67" s="269"/>
      <c r="G67" s="270"/>
      <c r="H67" s="270"/>
      <c r="I67" s="269"/>
      <c r="J67" s="270"/>
      <c r="K67" s="270"/>
      <c r="L67" s="269"/>
      <c r="M67" s="270"/>
      <c r="N67" s="270"/>
      <c r="O67" s="269"/>
      <c r="P67" s="270"/>
      <c r="Q67" s="270"/>
    </row>
    <row r="68" spans="2:17" ht="14.5" customHeight="1" x14ac:dyDescent="0.35">
      <c r="B68" s="166" t="s">
        <v>2814</v>
      </c>
      <c r="C68" s="266">
        <v>0</v>
      </c>
      <c r="D68" s="266"/>
      <c r="E68" s="266"/>
      <c r="F68" s="266">
        <v>0</v>
      </c>
      <c r="G68" s="266"/>
      <c r="H68" s="266"/>
      <c r="I68" s="266">
        <v>0</v>
      </c>
      <c r="J68" s="266"/>
      <c r="K68" s="266"/>
      <c r="L68" s="266">
        <v>0</v>
      </c>
      <c r="M68" s="266"/>
      <c r="N68" s="266"/>
      <c r="O68" s="266">
        <v>0</v>
      </c>
      <c r="P68" s="266"/>
      <c r="Q68" s="266"/>
    </row>
    <row r="69" spans="2:17" ht="14.5" customHeight="1" x14ac:dyDescent="0.35">
      <c r="B69" s="167" t="s">
        <v>2808</v>
      </c>
      <c r="C69" s="267">
        <v>1</v>
      </c>
      <c r="D69" s="267"/>
      <c r="E69" s="267"/>
      <c r="F69" s="267">
        <v>1</v>
      </c>
      <c r="G69" s="267"/>
      <c r="H69" s="267"/>
      <c r="I69" s="262">
        <v>1</v>
      </c>
      <c r="J69" s="262"/>
      <c r="K69" s="262"/>
      <c r="L69" s="262">
        <v>1</v>
      </c>
      <c r="M69" s="262"/>
      <c r="N69" s="262"/>
      <c r="O69" s="262">
        <v>1</v>
      </c>
      <c r="P69" s="262"/>
      <c r="Q69" s="262"/>
    </row>
    <row r="70" spans="2:17" ht="14.5" customHeight="1" x14ac:dyDescent="0.35">
      <c r="B70" s="168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</row>
    <row r="71" spans="2:17" ht="14.5" customHeight="1" x14ac:dyDescent="0.35">
      <c r="B71" s="169" t="s">
        <v>2815</v>
      </c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</row>
    <row r="72" spans="2:17" ht="14.5" customHeight="1" x14ac:dyDescent="0.35">
      <c r="B72" s="9" t="s">
        <v>2816</v>
      </c>
      <c r="C72" s="263">
        <v>0</v>
      </c>
      <c r="D72" s="263"/>
      <c r="E72" s="263"/>
      <c r="F72" s="263">
        <v>0</v>
      </c>
      <c r="G72" s="263"/>
      <c r="H72" s="263"/>
      <c r="I72" s="263">
        <v>0</v>
      </c>
      <c r="J72" s="263"/>
      <c r="K72" s="263"/>
      <c r="L72" s="263">
        <v>0</v>
      </c>
      <c r="M72" s="263"/>
      <c r="N72" s="263"/>
      <c r="O72" s="263">
        <v>0</v>
      </c>
      <c r="P72" s="263"/>
      <c r="Q72" s="263"/>
    </row>
    <row r="73" spans="2:17" ht="14.5" customHeight="1" x14ac:dyDescent="0.35">
      <c r="B73" s="9"/>
      <c r="C73" s="268">
        <v>1</v>
      </c>
      <c r="D73" s="268"/>
      <c r="E73" s="268"/>
      <c r="F73" s="268">
        <v>1</v>
      </c>
      <c r="G73" s="268"/>
      <c r="H73" s="268"/>
      <c r="I73" s="262">
        <v>1</v>
      </c>
      <c r="J73" s="262"/>
      <c r="K73" s="262"/>
      <c r="L73" s="262">
        <v>1</v>
      </c>
      <c r="M73" s="262"/>
      <c r="N73" s="262"/>
      <c r="O73" s="262">
        <v>1</v>
      </c>
      <c r="P73" s="262"/>
      <c r="Q73" s="262"/>
    </row>
    <row r="74" spans="2:17" ht="14.5" customHeight="1" x14ac:dyDescent="0.35">
      <c r="B74" s="9" t="s">
        <v>2817</v>
      </c>
      <c r="C74" s="263">
        <v>0</v>
      </c>
      <c r="D74" s="263"/>
      <c r="E74" s="263"/>
      <c r="F74" s="263">
        <v>0</v>
      </c>
      <c r="G74" s="263"/>
      <c r="H74" s="263"/>
      <c r="I74" s="263">
        <v>0</v>
      </c>
      <c r="J74" s="263"/>
      <c r="K74" s="263"/>
      <c r="L74" s="263">
        <v>0</v>
      </c>
      <c r="M74" s="263"/>
      <c r="N74" s="263"/>
      <c r="O74" s="263">
        <v>0</v>
      </c>
      <c r="P74" s="263"/>
      <c r="Q74" s="263"/>
    </row>
    <row r="75" spans="2:17" ht="14.5" customHeight="1" x14ac:dyDescent="0.35">
      <c r="B75" s="9"/>
      <c r="C75" s="261">
        <v>1</v>
      </c>
      <c r="D75" s="261"/>
      <c r="E75" s="261"/>
      <c r="F75" s="261">
        <v>1</v>
      </c>
      <c r="G75" s="261"/>
      <c r="H75" s="261"/>
      <c r="I75" s="262">
        <v>1</v>
      </c>
      <c r="J75" s="262"/>
      <c r="K75" s="262"/>
      <c r="L75" s="262">
        <v>1</v>
      </c>
      <c r="M75" s="262"/>
      <c r="N75" s="262"/>
      <c r="O75" s="262">
        <v>1</v>
      </c>
      <c r="P75" s="262"/>
      <c r="Q75" s="262"/>
    </row>
    <row r="76" spans="2:17" ht="14.5" customHeight="1" x14ac:dyDescent="0.35">
      <c r="B76" s="9" t="s">
        <v>2818</v>
      </c>
      <c r="C76" s="263">
        <v>0</v>
      </c>
      <c r="D76" s="263"/>
      <c r="E76" s="263"/>
      <c r="F76" s="263">
        <v>0</v>
      </c>
      <c r="G76" s="263"/>
      <c r="H76" s="263"/>
      <c r="I76" s="263">
        <v>0</v>
      </c>
      <c r="J76" s="263"/>
      <c r="K76" s="263"/>
      <c r="L76" s="263">
        <v>0</v>
      </c>
      <c r="M76" s="263"/>
      <c r="N76" s="263"/>
      <c r="O76" s="263">
        <v>0</v>
      </c>
      <c r="P76" s="263"/>
      <c r="Q76" s="263"/>
    </row>
    <row r="77" spans="2:17" ht="14.5" customHeight="1" x14ac:dyDescent="0.35">
      <c r="B77" s="9"/>
      <c r="C77" s="268">
        <v>1</v>
      </c>
      <c r="D77" s="268"/>
      <c r="E77" s="268"/>
      <c r="F77" s="268">
        <v>1</v>
      </c>
      <c r="G77" s="268"/>
      <c r="H77" s="268"/>
      <c r="I77" s="262">
        <v>1</v>
      </c>
      <c r="J77" s="262"/>
      <c r="K77" s="262"/>
      <c r="L77" s="262">
        <v>1</v>
      </c>
      <c r="M77" s="262"/>
      <c r="N77" s="262"/>
      <c r="O77" s="262">
        <v>1</v>
      </c>
      <c r="P77" s="262"/>
      <c r="Q77" s="262"/>
    </row>
    <row r="78" spans="2:17" ht="14.5" customHeight="1" x14ac:dyDescent="0.35">
      <c r="B78" s="8" t="s">
        <v>2819</v>
      </c>
      <c r="C78" s="273">
        <f>+(C72*C73)+(C74*C75)+(C76*C77)</f>
        <v>0</v>
      </c>
      <c r="D78" s="273"/>
      <c r="E78" s="273"/>
      <c r="F78" s="273">
        <f t="shared" ref="F78" si="12">+(F72*F73)+(F74*F75)+(F76*F77)</f>
        <v>0</v>
      </c>
      <c r="G78" s="273"/>
      <c r="H78" s="273"/>
      <c r="I78" s="273">
        <f t="shared" ref="I78" si="13">+(I72*I73)+(I74*I75)+(I76*I77)</f>
        <v>0</v>
      </c>
      <c r="J78" s="273"/>
      <c r="K78" s="273"/>
      <c r="L78" s="273">
        <f t="shared" ref="L78" si="14">+(L72*L73)+(L74*L75)+(L76*L77)</f>
        <v>0</v>
      </c>
      <c r="M78" s="273"/>
      <c r="N78" s="273"/>
      <c r="O78" s="273">
        <f t="shared" ref="O78" si="15">+(O72*O73)+(O74*O75)+(O76*O77)</f>
        <v>0</v>
      </c>
      <c r="P78" s="273"/>
      <c r="Q78" s="273"/>
    </row>
    <row r="80" spans="2:17" ht="14.5" customHeight="1" x14ac:dyDescent="0.35">
      <c r="B80" s="3" t="s">
        <v>2820</v>
      </c>
      <c r="C80" s="257">
        <f>+(C54*C55)+(C56*C57)</f>
        <v>0</v>
      </c>
      <c r="D80" s="257"/>
      <c r="E80" s="257"/>
      <c r="F80" s="257">
        <f t="shared" ref="F80" si="16">+(F54*F55)+(F56*F57)</f>
        <v>0</v>
      </c>
      <c r="G80" s="257"/>
      <c r="H80" s="257"/>
      <c r="I80" s="257">
        <f t="shared" ref="I80" si="17">+(I54*I55)+(I56*I57)</f>
        <v>0</v>
      </c>
      <c r="J80" s="257"/>
      <c r="K80" s="257"/>
      <c r="L80" s="257">
        <f t="shared" ref="L80" si="18">+(L54*L55)+(L56*L57)</f>
        <v>0</v>
      </c>
      <c r="M80" s="257"/>
      <c r="N80" s="257"/>
      <c r="O80" s="257">
        <f t="shared" ref="O80" si="19">+(O54*O55)+(O56*O57)</f>
        <v>0</v>
      </c>
      <c r="P80" s="257"/>
      <c r="Q80" s="257"/>
    </row>
    <row r="81" spans="1:17" ht="14.5" customHeight="1" x14ac:dyDescent="0.35">
      <c r="B81" s="3" t="s">
        <v>2821</v>
      </c>
      <c r="C81" s="257">
        <f>+(C59+C60)*C61+(C62*C63)</f>
        <v>0</v>
      </c>
      <c r="D81" s="257"/>
      <c r="E81" s="257"/>
      <c r="F81" s="257">
        <f>+(F59+F60)*F61+(F62*F63)</f>
        <v>0</v>
      </c>
      <c r="G81" s="257"/>
      <c r="H81" s="257"/>
      <c r="I81" s="257">
        <f>+(I59+I60)*I61+(I62*I63)</f>
        <v>0</v>
      </c>
      <c r="J81" s="257"/>
      <c r="K81" s="257"/>
      <c r="L81" s="257">
        <f>+(L59+L60)*L61+(L62*L63)</f>
        <v>0</v>
      </c>
      <c r="M81" s="257"/>
      <c r="N81" s="257"/>
      <c r="O81" s="257">
        <f>+(O59+O60)*O61+(O62*O63)</f>
        <v>0</v>
      </c>
      <c r="P81" s="257"/>
      <c r="Q81" s="257"/>
    </row>
    <row r="82" spans="1:17" ht="14.5" customHeight="1" x14ac:dyDescent="0.35">
      <c r="B82" s="3" t="s">
        <v>2822</v>
      </c>
      <c r="C82" s="257">
        <f>+(C65*C66)+(C68*C69)</f>
        <v>0</v>
      </c>
      <c r="D82" s="257"/>
      <c r="E82" s="257"/>
      <c r="F82" s="257">
        <f>+(F65*F66)+(F68*F69)</f>
        <v>0</v>
      </c>
      <c r="G82" s="257"/>
      <c r="H82" s="257"/>
      <c r="I82" s="257">
        <f>+(I65*I66)+(I68*I69)</f>
        <v>0</v>
      </c>
      <c r="J82" s="257"/>
      <c r="K82" s="257"/>
      <c r="L82" s="257">
        <f>+(L65*L66)+(L68*L69)</f>
        <v>0</v>
      </c>
      <c r="M82" s="257"/>
      <c r="N82" s="257"/>
      <c r="O82" s="257">
        <f>+(O65*O66)+(O68*O69)</f>
        <v>0</v>
      </c>
      <c r="P82" s="257"/>
      <c r="Q82" s="257"/>
    </row>
    <row r="83" spans="1:17" ht="14.5" customHeight="1" x14ac:dyDescent="0.35">
      <c r="B83" s="3" t="s">
        <v>2823</v>
      </c>
      <c r="C83" s="274">
        <f>+C$40</f>
        <v>3.5000000000000003E-2</v>
      </c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6"/>
    </row>
    <row r="84" spans="1:17" ht="14.5" customHeight="1" x14ac:dyDescent="0.35">
      <c r="B84" s="3" t="s">
        <v>2824</v>
      </c>
      <c r="C84" s="277">
        <f>+$C$40*C82</f>
        <v>0</v>
      </c>
      <c r="D84" s="277"/>
      <c r="E84" s="277"/>
      <c r="F84" s="277">
        <f>+$C$40*F82</f>
        <v>0</v>
      </c>
      <c r="G84" s="277"/>
      <c r="H84" s="277"/>
      <c r="I84" s="277">
        <f>+$C$40*I82</f>
        <v>0</v>
      </c>
      <c r="J84" s="277"/>
      <c r="K84" s="277"/>
      <c r="L84" s="277">
        <f>+$C$40*L82</f>
        <v>0</v>
      </c>
      <c r="M84" s="277"/>
      <c r="N84" s="277"/>
      <c r="O84" s="277">
        <f>+$C$40*O82</f>
        <v>0</v>
      </c>
      <c r="P84" s="277"/>
      <c r="Q84" s="277"/>
    </row>
    <row r="85" spans="1:17" ht="14.5" customHeight="1" x14ac:dyDescent="0.35">
      <c r="B85" s="3"/>
      <c r="C85" s="278"/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</row>
    <row r="86" spans="1:17" ht="14.5" customHeight="1" x14ac:dyDescent="0.35">
      <c r="B86" s="3" t="s">
        <v>2825</v>
      </c>
      <c r="C86" s="257">
        <f>+C80+C81+C84-C78</f>
        <v>0</v>
      </c>
      <c r="D86" s="257"/>
      <c r="E86" s="257"/>
      <c r="F86" s="257">
        <f t="shared" ref="F86" si="20">+F80+F81+F84-F78</f>
        <v>0</v>
      </c>
      <c r="G86" s="257"/>
      <c r="H86" s="257"/>
      <c r="I86" s="257">
        <f t="shared" ref="I86" si="21">+I80+I81+I84-I78</f>
        <v>0</v>
      </c>
      <c r="J86" s="257"/>
      <c r="K86" s="257"/>
      <c r="L86" s="257">
        <f t="shared" ref="L86" si="22">+L80+L81+L84-L78</f>
        <v>0</v>
      </c>
      <c r="M86" s="257"/>
      <c r="N86" s="257"/>
      <c r="O86" s="257">
        <f t="shared" ref="O86" si="23">+O80+O81+O84-O78</f>
        <v>0</v>
      </c>
      <c r="P86" s="257"/>
      <c r="Q86" s="257"/>
    </row>
    <row r="87" spans="1:17" ht="14.5" customHeight="1" x14ac:dyDescent="0.35">
      <c r="B87" s="3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</row>
    <row r="88" spans="1:17" ht="14.5" customHeight="1" x14ac:dyDescent="0.35">
      <c r="B88" s="3" t="s">
        <v>2826</v>
      </c>
      <c r="C88" s="279">
        <v>101.01</v>
      </c>
      <c r="D88" s="279"/>
      <c r="E88" s="279"/>
      <c r="F88" s="279">
        <v>103.31</v>
      </c>
      <c r="G88" s="279"/>
      <c r="H88" s="279"/>
      <c r="I88" s="279">
        <v>105.15</v>
      </c>
      <c r="J88" s="279"/>
      <c r="K88" s="279"/>
      <c r="L88" s="279">
        <v>107.43</v>
      </c>
      <c r="M88" s="279"/>
      <c r="N88" s="279"/>
      <c r="O88" s="279">
        <v>108.96</v>
      </c>
      <c r="P88" s="279"/>
      <c r="Q88" s="279"/>
    </row>
    <row r="89" spans="1:17" ht="14.5" customHeight="1" x14ac:dyDescent="0.35">
      <c r="B89" s="3" t="s">
        <v>2827</v>
      </c>
      <c r="C89" s="254">
        <f>+C$46</f>
        <v>109.34</v>
      </c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6"/>
    </row>
    <row r="90" spans="1:17" ht="14.5" customHeight="1" x14ac:dyDescent="0.35">
      <c r="B90" s="3" t="s">
        <v>2828</v>
      </c>
      <c r="C90" s="265">
        <f>+$C$46/C88</f>
        <v>1.0824670824670823</v>
      </c>
      <c r="D90" s="265"/>
      <c r="E90" s="265"/>
      <c r="F90" s="265">
        <f>+$C$46/F88</f>
        <v>1.0583680185848416</v>
      </c>
      <c r="G90" s="265"/>
      <c r="H90" s="265"/>
      <c r="I90" s="265">
        <f>+$C$46/I88</f>
        <v>1.0398478364241559</v>
      </c>
      <c r="J90" s="265"/>
      <c r="K90" s="265"/>
      <c r="L90" s="265">
        <f>+$C$46/L88</f>
        <v>1.0177790188960252</v>
      </c>
      <c r="M90" s="265"/>
      <c r="N90" s="265"/>
      <c r="O90" s="265">
        <f>+$C$46/O88</f>
        <v>1.0034875183553598</v>
      </c>
      <c r="P90" s="265"/>
      <c r="Q90" s="265"/>
    </row>
    <row r="91" spans="1:17" ht="14.5" customHeight="1" x14ac:dyDescent="0.35">
      <c r="B91" s="3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</row>
    <row r="92" spans="1:17" ht="14.5" customHeight="1" x14ac:dyDescent="0.35">
      <c r="A92" s="31" t="s">
        <v>2655</v>
      </c>
      <c r="B92" s="3" t="s">
        <v>2829</v>
      </c>
      <c r="C92" s="257">
        <f>+C90*C86</f>
        <v>0</v>
      </c>
      <c r="D92" s="257"/>
      <c r="E92" s="257"/>
      <c r="F92" s="258">
        <f>+F90*F86</f>
        <v>0</v>
      </c>
      <c r="G92" s="259"/>
      <c r="H92" s="260"/>
      <c r="I92" s="258">
        <f>+I90*I86</f>
        <v>0</v>
      </c>
      <c r="J92" s="259"/>
      <c r="K92" s="260"/>
      <c r="L92" s="258">
        <f>+L90*L86</f>
        <v>0</v>
      </c>
      <c r="M92" s="259"/>
      <c r="N92" s="260"/>
      <c r="O92" s="258">
        <f>+O90*O86</f>
        <v>0</v>
      </c>
      <c r="P92" s="259"/>
      <c r="Q92" s="260"/>
    </row>
    <row r="94" spans="1:17" ht="14.5" customHeight="1" x14ac:dyDescent="0.35">
      <c r="B94" s="4" t="s">
        <v>2656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4.5" customHeight="1" x14ac:dyDescent="0.35">
      <c r="B95" s="1"/>
      <c r="C95" s="280" t="s">
        <v>2801</v>
      </c>
      <c r="D95" s="281"/>
      <c r="E95" s="282"/>
      <c r="F95" s="280" t="s">
        <v>2802</v>
      </c>
      <c r="G95" s="281"/>
      <c r="H95" s="282"/>
      <c r="I95" s="280" t="s">
        <v>2803</v>
      </c>
      <c r="J95" s="281"/>
      <c r="K95" s="282"/>
      <c r="L95" s="280" t="s">
        <v>2804</v>
      </c>
      <c r="M95" s="281"/>
      <c r="N95" s="282"/>
      <c r="O95" s="280" t="s">
        <v>2805</v>
      </c>
      <c r="P95" s="281"/>
      <c r="Q95" s="282"/>
    </row>
    <row r="96" spans="1:17" ht="14.5" customHeight="1" x14ac:dyDescent="0.35">
      <c r="B96" s="7" t="s">
        <v>2806</v>
      </c>
      <c r="C96" s="283">
        <v>2015</v>
      </c>
      <c r="D96" s="283"/>
      <c r="E96" s="283"/>
      <c r="F96" s="283">
        <v>2016</v>
      </c>
      <c r="G96" s="283"/>
      <c r="H96" s="283"/>
      <c r="I96" s="283">
        <v>2017</v>
      </c>
      <c r="J96" s="283"/>
      <c r="K96" s="283"/>
      <c r="L96" s="284">
        <v>2018</v>
      </c>
      <c r="M96" s="284"/>
      <c r="N96" s="284"/>
      <c r="O96" s="284">
        <v>2019</v>
      </c>
      <c r="P96" s="284"/>
      <c r="Q96" s="284"/>
    </row>
    <row r="97" spans="2:17" ht="14.5" customHeight="1" x14ac:dyDescent="0.35">
      <c r="B97" s="8" t="s">
        <v>2807</v>
      </c>
      <c r="C97" s="263">
        <v>0</v>
      </c>
      <c r="D97" s="263"/>
      <c r="E97" s="263"/>
      <c r="F97" s="263">
        <v>0</v>
      </c>
      <c r="G97" s="263"/>
      <c r="H97" s="263"/>
      <c r="I97" s="263">
        <v>0</v>
      </c>
      <c r="J97" s="263"/>
      <c r="K97" s="263"/>
      <c r="L97" s="263">
        <v>0</v>
      </c>
      <c r="M97" s="263"/>
      <c r="N97" s="263"/>
      <c r="O97" s="263">
        <v>0</v>
      </c>
      <c r="P97" s="263"/>
      <c r="Q97" s="263"/>
    </row>
    <row r="98" spans="2:17" ht="14.5" customHeight="1" x14ac:dyDescent="0.35">
      <c r="B98" s="9" t="s">
        <v>2808</v>
      </c>
      <c r="C98" s="268">
        <v>1</v>
      </c>
      <c r="D98" s="268"/>
      <c r="E98" s="268"/>
      <c r="F98" s="268">
        <v>1</v>
      </c>
      <c r="G98" s="268"/>
      <c r="H98" s="268"/>
      <c r="I98" s="262">
        <v>1</v>
      </c>
      <c r="J98" s="262"/>
      <c r="K98" s="262"/>
      <c r="L98" s="262">
        <v>1</v>
      </c>
      <c r="M98" s="262"/>
      <c r="N98" s="262"/>
      <c r="O98" s="262">
        <v>1</v>
      </c>
      <c r="P98" s="262"/>
      <c r="Q98" s="262"/>
    </row>
    <row r="99" spans="2:17" ht="14.5" customHeight="1" x14ac:dyDescent="0.35">
      <c r="B99" s="3" t="s">
        <v>2809</v>
      </c>
      <c r="C99" s="263">
        <v>0</v>
      </c>
      <c r="D99" s="263"/>
      <c r="E99" s="263"/>
      <c r="F99" s="263">
        <v>0</v>
      </c>
      <c r="G99" s="263"/>
      <c r="H99" s="263"/>
      <c r="I99" s="263">
        <v>0</v>
      </c>
      <c r="J99" s="263"/>
      <c r="K99" s="263"/>
      <c r="L99" s="263">
        <v>0</v>
      </c>
      <c r="M99" s="263"/>
      <c r="N99" s="263"/>
      <c r="O99" s="263">
        <v>0</v>
      </c>
      <c r="P99" s="263"/>
      <c r="Q99" s="263"/>
    </row>
    <row r="100" spans="2:17" ht="14.5" customHeight="1" x14ac:dyDescent="0.35">
      <c r="B100" s="9" t="s">
        <v>2808</v>
      </c>
      <c r="C100" s="261">
        <v>1</v>
      </c>
      <c r="D100" s="261"/>
      <c r="E100" s="261"/>
      <c r="F100" s="261">
        <v>1</v>
      </c>
      <c r="G100" s="261"/>
      <c r="H100" s="261"/>
      <c r="I100" s="262">
        <v>1</v>
      </c>
      <c r="J100" s="262"/>
      <c r="K100" s="262"/>
      <c r="L100" s="262">
        <v>1</v>
      </c>
      <c r="M100" s="262"/>
      <c r="N100" s="262"/>
      <c r="O100" s="262">
        <v>1</v>
      </c>
      <c r="P100" s="262"/>
      <c r="Q100" s="262"/>
    </row>
    <row r="101" spans="2:17" ht="14.5" customHeight="1" x14ac:dyDescent="0.35">
      <c r="B101" s="164"/>
      <c r="C101" s="261"/>
      <c r="D101" s="261"/>
      <c r="E101" s="261"/>
      <c r="F101" s="261"/>
      <c r="G101" s="261"/>
      <c r="H101" s="261"/>
      <c r="I101" s="262"/>
      <c r="J101" s="262"/>
      <c r="K101" s="262"/>
      <c r="L101" s="262"/>
      <c r="M101" s="262"/>
      <c r="N101" s="262"/>
      <c r="O101" s="262"/>
      <c r="P101" s="262"/>
      <c r="Q101" s="262"/>
    </row>
    <row r="102" spans="2:17" ht="14.5" customHeight="1" x14ac:dyDescent="0.35">
      <c r="B102" s="3" t="s">
        <v>2810</v>
      </c>
      <c r="C102" s="263">
        <v>0</v>
      </c>
      <c r="D102" s="263"/>
      <c r="E102" s="263"/>
      <c r="F102" s="263">
        <v>0</v>
      </c>
      <c r="G102" s="263"/>
      <c r="H102" s="263"/>
      <c r="I102" s="263">
        <v>0</v>
      </c>
      <c r="J102" s="263"/>
      <c r="K102" s="263"/>
      <c r="L102" s="263">
        <v>0</v>
      </c>
      <c r="M102" s="263"/>
      <c r="N102" s="263"/>
      <c r="O102" s="263">
        <v>0</v>
      </c>
      <c r="P102" s="263"/>
      <c r="Q102" s="263"/>
    </row>
    <row r="103" spans="2:17" ht="14.5" customHeight="1" x14ac:dyDescent="0.35">
      <c r="B103" s="3" t="s">
        <v>2811</v>
      </c>
      <c r="C103" s="263">
        <v>0</v>
      </c>
      <c r="D103" s="263"/>
      <c r="E103" s="263"/>
      <c r="F103" s="263">
        <v>0</v>
      </c>
      <c r="G103" s="263"/>
      <c r="H103" s="263"/>
      <c r="I103" s="263">
        <v>0</v>
      </c>
      <c r="J103" s="263"/>
      <c r="K103" s="263"/>
      <c r="L103" s="263">
        <v>0</v>
      </c>
      <c r="M103" s="263"/>
      <c r="N103" s="263"/>
      <c r="O103" s="263">
        <v>0</v>
      </c>
      <c r="P103" s="263"/>
      <c r="Q103" s="263"/>
    </row>
    <row r="104" spans="2:17" ht="14.5" customHeight="1" x14ac:dyDescent="0.35">
      <c r="B104" s="9" t="s">
        <v>2808</v>
      </c>
      <c r="C104" s="261">
        <v>1</v>
      </c>
      <c r="D104" s="261"/>
      <c r="E104" s="261"/>
      <c r="F104" s="261">
        <v>1</v>
      </c>
      <c r="G104" s="261"/>
      <c r="H104" s="261"/>
      <c r="I104" s="262">
        <v>1</v>
      </c>
      <c r="J104" s="262"/>
      <c r="K104" s="262"/>
      <c r="L104" s="262">
        <v>1</v>
      </c>
      <c r="M104" s="262"/>
      <c r="N104" s="262"/>
      <c r="O104" s="262">
        <v>1</v>
      </c>
      <c r="P104" s="262"/>
      <c r="Q104" s="262"/>
    </row>
    <row r="105" spans="2:17" ht="14.5" customHeight="1" x14ac:dyDescent="0.35">
      <c r="B105" s="3" t="s">
        <v>2812</v>
      </c>
      <c r="C105" s="263">
        <v>0</v>
      </c>
      <c r="D105" s="263"/>
      <c r="E105" s="263"/>
      <c r="F105" s="263">
        <v>0</v>
      </c>
      <c r="G105" s="263"/>
      <c r="H105" s="263"/>
      <c r="I105" s="263">
        <v>0</v>
      </c>
      <c r="J105" s="263"/>
      <c r="K105" s="263"/>
      <c r="L105" s="263">
        <v>0</v>
      </c>
      <c r="M105" s="263"/>
      <c r="N105" s="263"/>
      <c r="O105" s="263">
        <v>0</v>
      </c>
      <c r="P105" s="263"/>
      <c r="Q105" s="263"/>
    </row>
    <row r="106" spans="2:17" ht="14.5" customHeight="1" x14ac:dyDescent="0.35">
      <c r="B106" s="9" t="s">
        <v>2808</v>
      </c>
      <c r="C106" s="261">
        <v>1</v>
      </c>
      <c r="D106" s="261"/>
      <c r="E106" s="261"/>
      <c r="F106" s="261">
        <v>1</v>
      </c>
      <c r="G106" s="261"/>
      <c r="H106" s="261"/>
      <c r="I106" s="262">
        <v>1</v>
      </c>
      <c r="J106" s="262"/>
      <c r="K106" s="262"/>
      <c r="L106" s="262">
        <v>1</v>
      </c>
      <c r="M106" s="262"/>
      <c r="N106" s="262"/>
      <c r="O106" s="262">
        <v>1</v>
      </c>
      <c r="P106" s="262"/>
      <c r="Q106" s="262"/>
    </row>
    <row r="107" spans="2:17" ht="14.5" customHeight="1" x14ac:dyDescent="0.35">
      <c r="B107" s="165"/>
      <c r="C107" s="264"/>
      <c r="D107" s="264"/>
      <c r="E107" s="264"/>
      <c r="F107" s="271"/>
      <c r="G107" s="271"/>
      <c r="H107" s="271"/>
      <c r="I107" s="264"/>
      <c r="J107" s="264"/>
      <c r="K107" s="264"/>
      <c r="L107" s="264"/>
      <c r="M107" s="264"/>
      <c r="N107" s="264"/>
      <c r="O107" s="264"/>
      <c r="P107" s="264"/>
      <c r="Q107" s="264"/>
    </row>
    <row r="108" spans="2:17" ht="14.5" customHeight="1" x14ac:dyDescent="0.35">
      <c r="B108" s="3" t="s">
        <v>2813</v>
      </c>
      <c r="C108" s="266">
        <v>0</v>
      </c>
      <c r="D108" s="266"/>
      <c r="E108" s="266"/>
      <c r="F108" s="266">
        <v>0</v>
      </c>
      <c r="G108" s="266"/>
      <c r="H108" s="266"/>
      <c r="I108" s="266">
        <v>0</v>
      </c>
      <c r="J108" s="266"/>
      <c r="K108" s="266"/>
      <c r="L108" s="266">
        <v>0</v>
      </c>
      <c r="M108" s="266"/>
      <c r="N108" s="266"/>
      <c r="O108" s="266">
        <v>0</v>
      </c>
      <c r="P108" s="266"/>
      <c r="Q108" s="266"/>
    </row>
    <row r="109" spans="2:17" ht="14.5" customHeight="1" x14ac:dyDescent="0.35">
      <c r="B109" s="9" t="s">
        <v>2808</v>
      </c>
      <c r="C109" s="267">
        <v>1</v>
      </c>
      <c r="D109" s="267"/>
      <c r="E109" s="267"/>
      <c r="F109" s="267">
        <v>1</v>
      </c>
      <c r="G109" s="267"/>
      <c r="H109" s="267"/>
      <c r="I109" s="262">
        <v>1</v>
      </c>
      <c r="J109" s="262"/>
      <c r="K109" s="262"/>
      <c r="L109" s="262">
        <v>1</v>
      </c>
      <c r="M109" s="262"/>
      <c r="N109" s="262"/>
      <c r="O109" s="262">
        <v>1</v>
      </c>
      <c r="P109" s="262"/>
      <c r="Q109" s="262"/>
    </row>
    <row r="110" spans="2:17" ht="14.5" customHeight="1" x14ac:dyDescent="0.35">
      <c r="B110" s="10"/>
      <c r="C110" s="267"/>
      <c r="D110" s="267"/>
      <c r="E110" s="267"/>
      <c r="F110" s="269"/>
      <c r="G110" s="270"/>
      <c r="H110" s="270"/>
      <c r="I110" s="269"/>
      <c r="J110" s="270"/>
      <c r="K110" s="270"/>
      <c r="L110" s="269"/>
      <c r="M110" s="270"/>
      <c r="N110" s="270"/>
      <c r="O110" s="269"/>
      <c r="P110" s="270"/>
      <c r="Q110" s="270"/>
    </row>
    <row r="111" spans="2:17" ht="14.5" customHeight="1" x14ac:dyDescent="0.35">
      <c r="B111" s="166" t="s">
        <v>2814</v>
      </c>
      <c r="C111" s="266">
        <v>0</v>
      </c>
      <c r="D111" s="266"/>
      <c r="E111" s="266"/>
      <c r="F111" s="266">
        <v>0</v>
      </c>
      <c r="G111" s="266"/>
      <c r="H111" s="266"/>
      <c r="I111" s="266">
        <v>0</v>
      </c>
      <c r="J111" s="266"/>
      <c r="K111" s="266"/>
      <c r="L111" s="266">
        <v>0</v>
      </c>
      <c r="M111" s="266"/>
      <c r="N111" s="266"/>
      <c r="O111" s="266">
        <v>0</v>
      </c>
      <c r="P111" s="266"/>
      <c r="Q111" s="266"/>
    </row>
    <row r="112" spans="2:17" ht="14.5" customHeight="1" x14ac:dyDescent="0.35">
      <c r="B112" s="167" t="s">
        <v>2808</v>
      </c>
      <c r="C112" s="267">
        <v>1</v>
      </c>
      <c r="D112" s="267"/>
      <c r="E112" s="267"/>
      <c r="F112" s="267">
        <v>1</v>
      </c>
      <c r="G112" s="267"/>
      <c r="H112" s="267"/>
      <c r="I112" s="262">
        <v>1</v>
      </c>
      <c r="J112" s="262"/>
      <c r="K112" s="262"/>
      <c r="L112" s="262">
        <v>1</v>
      </c>
      <c r="M112" s="262"/>
      <c r="N112" s="262"/>
      <c r="O112" s="262">
        <v>1</v>
      </c>
      <c r="P112" s="262"/>
      <c r="Q112" s="262"/>
    </row>
    <row r="113" spans="2:17" ht="14.5" customHeight="1" x14ac:dyDescent="0.35">
      <c r="B113" s="168"/>
      <c r="C113" s="272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</row>
    <row r="114" spans="2:17" ht="14.5" customHeight="1" x14ac:dyDescent="0.35">
      <c r="B114" s="169" t="s">
        <v>2815</v>
      </c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</row>
    <row r="115" spans="2:17" ht="14.5" customHeight="1" x14ac:dyDescent="0.35">
      <c r="B115" s="9" t="s">
        <v>2816</v>
      </c>
      <c r="C115" s="263">
        <v>0</v>
      </c>
      <c r="D115" s="263"/>
      <c r="E115" s="263"/>
      <c r="F115" s="263">
        <v>0</v>
      </c>
      <c r="G115" s="263"/>
      <c r="H115" s="263"/>
      <c r="I115" s="263">
        <v>0</v>
      </c>
      <c r="J115" s="263"/>
      <c r="K115" s="263"/>
      <c r="L115" s="263">
        <v>0</v>
      </c>
      <c r="M115" s="263"/>
      <c r="N115" s="263"/>
      <c r="O115" s="263">
        <v>0</v>
      </c>
      <c r="P115" s="263"/>
      <c r="Q115" s="263"/>
    </row>
    <row r="116" spans="2:17" ht="14.5" customHeight="1" x14ac:dyDescent="0.35">
      <c r="B116" s="9"/>
      <c r="C116" s="268">
        <v>1</v>
      </c>
      <c r="D116" s="268"/>
      <c r="E116" s="268"/>
      <c r="F116" s="268">
        <v>1</v>
      </c>
      <c r="G116" s="268"/>
      <c r="H116" s="268"/>
      <c r="I116" s="262">
        <v>1</v>
      </c>
      <c r="J116" s="262"/>
      <c r="K116" s="262"/>
      <c r="L116" s="262">
        <v>1</v>
      </c>
      <c r="M116" s="262"/>
      <c r="N116" s="262"/>
      <c r="O116" s="262">
        <v>1</v>
      </c>
      <c r="P116" s="262"/>
      <c r="Q116" s="262"/>
    </row>
    <row r="117" spans="2:17" ht="14.5" customHeight="1" x14ac:dyDescent="0.35">
      <c r="B117" s="9" t="s">
        <v>2817</v>
      </c>
      <c r="C117" s="263">
        <v>0</v>
      </c>
      <c r="D117" s="263"/>
      <c r="E117" s="263"/>
      <c r="F117" s="263">
        <v>0</v>
      </c>
      <c r="G117" s="263"/>
      <c r="H117" s="263"/>
      <c r="I117" s="263">
        <v>0</v>
      </c>
      <c r="J117" s="263"/>
      <c r="K117" s="263"/>
      <c r="L117" s="263">
        <v>0</v>
      </c>
      <c r="M117" s="263"/>
      <c r="N117" s="263"/>
      <c r="O117" s="263">
        <v>0</v>
      </c>
      <c r="P117" s="263"/>
      <c r="Q117" s="263"/>
    </row>
    <row r="118" spans="2:17" ht="14.5" customHeight="1" x14ac:dyDescent="0.35">
      <c r="B118" s="9"/>
      <c r="C118" s="261">
        <v>1</v>
      </c>
      <c r="D118" s="261"/>
      <c r="E118" s="261"/>
      <c r="F118" s="261">
        <v>1</v>
      </c>
      <c r="G118" s="261"/>
      <c r="H118" s="261"/>
      <c r="I118" s="262">
        <v>1</v>
      </c>
      <c r="J118" s="262"/>
      <c r="K118" s="262"/>
      <c r="L118" s="262">
        <v>1</v>
      </c>
      <c r="M118" s="262"/>
      <c r="N118" s="262"/>
      <c r="O118" s="262">
        <v>1</v>
      </c>
      <c r="P118" s="262"/>
      <c r="Q118" s="262"/>
    </row>
    <row r="119" spans="2:17" ht="14.5" customHeight="1" x14ac:dyDescent="0.35">
      <c r="B119" s="9" t="s">
        <v>2818</v>
      </c>
      <c r="C119" s="263">
        <v>0</v>
      </c>
      <c r="D119" s="263"/>
      <c r="E119" s="263"/>
      <c r="F119" s="263">
        <v>0</v>
      </c>
      <c r="G119" s="263"/>
      <c r="H119" s="263"/>
      <c r="I119" s="263">
        <v>0</v>
      </c>
      <c r="J119" s="263"/>
      <c r="K119" s="263"/>
      <c r="L119" s="263">
        <v>0</v>
      </c>
      <c r="M119" s="263"/>
      <c r="N119" s="263"/>
      <c r="O119" s="263">
        <v>0</v>
      </c>
      <c r="P119" s="263"/>
      <c r="Q119" s="263"/>
    </row>
    <row r="120" spans="2:17" ht="14.5" customHeight="1" x14ac:dyDescent="0.35">
      <c r="B120" s="9"/>
      <c r="C120" s="268">
        <v>1</v>
      </c>
      <c r="D120" s="268"/>
      <c r="E120" s="268"/>
      <c r="F120" s="268">
        <v>1</v>
      </c>
      <c r="G120" s="268"/>
      <c r="H120" s="268"/>
      <c r="I120" s="262">
        <v>1</v>
      </c>
      <c r="J120" s="262"/>
      <c r="K120" s="262"/>
      <c r="L120" s="262">
        <v>1</v>
      </c>
      <c r="M120" s="262"/>
      <c r="N120" s="262"/>
      <c r="O120" s="262">
        <v>1</v>
      </c>
      <c r="P120" s="262"/>
      <c r="Q120" s="262"/>
    </row>
    <row r="121" spans="2:17" ht="14.5" customHeight="1" x14ac:dyDescent="0.35">
      <c r="B121" s="8" t="s">
        <v>2819</v>
      </c>
      <c r="C121" s="273">
        <f>+(C115*C116)+(C117*C118)+(C119*C120)</f>
        <v>0</v>
      </c>
      <c r="D121" s="273"/>
      <c r="E121" s="273"/>
      <c r="F121" s="273">
        <f t="shared" ref="F121" si="24">+(F115*F116)+(F117*F118)+(F119*F120)</f>
        <v>0</v>
      </c>
      <c r="G121" s="273"/>
      <c r="H121" s="273"/>
      <c r="I121" s="273">
        <f t="shared" ref="I121" si="25">+(I115*I116)+(I117*I118)+(I119*I120)</f>
        <v>0</v>
      </c>
      <c r="J121" s="273"/>
      <c r="K121" s="273"/>
      <c r="L121" s="273">
        <f t="shared" ref="L121" si="26">+(L115*L116)+(L117*L118)+(L119*L120)</f>
        <v>0</v>
      </c>
      <c r="M121" s="273"/>
      <c r="N121" s="273"/>
      <c r="O121" s="273">
        <f t="shared" ref="O121" si="27">+(O115*O116)+(O117*O118)+(O119*O120)</f>
        <v>0</v>
      </c>
      <c r="P121" s="273"/>
      <c r="Q121" s="273"/>
    </row>
    <row r="123" spans="2:17" ht="14.5" customHeight="1" x14ac:dyDescent="0.35">
      <c r="B123" s="3" t="s">
        <v>2820</v>
      </c>
      <c r="C123" s="257">
        <f>+(C97*C98)+(C99*C100)</f>
        <v>0</v>
      </c>
      <c r="D123" s="257"/>
      <c r="E123" s="257"/>
      <c r="F123" s="257">
        <f t="shared" ref="F123" si="28">+(F97*F98)+(F99*F100)</f>
        <v>0</v>
      </c>
      <c r="G123" s="257"/>
      <c r="H123" s="257"/>
      <c r="I123" s="257">
        <f t="shared" ref="I123" si="29">+(I97*I98)+(I99*I100)</f>
        <v>0</v>
      </c>
      <c r="J123" s="257"/>
      <c r="K123" s="257"/>
      <c r="L123" s="257">
        <f t="shared" ref="L123" si="30">+(L97*L98)+(L99*L100)</f>
        <v>0</v>
      </c>
      <c r="M123" s="257"/>
      <c r="N123" s="257"/>
      <c r="O123" s="257">
        <f t="shared" ref="O123" si="31">+(O97*O98)+(O99*O100)</f>
        <v>0</v>
      </c>
      <c r="P123" s="257"/>
      <c r="Q123" s="257"/>
    </row>
    <row r="124" spans="2:17" ht="14.5" customHeight="1" x14ac:dyDescent="0.35">
      <c r="B124" s="3" t="s">
        <v>2821</v>
      </c>
      <c r="C124" s="257">
        <f>+(C102+C103)*C104+(C105*C106)</f>
        <v>0</v>
      </c>
      <c r="D124" s="257"/>
      <c r="E124" s="257"/>
      <c r="F124" s="257">
        <f>+(F102+F103)*F104+(F105*F106)</f>
        <v>0</v>
      </c>
      <c r="G124" s="257"/>
      <c r="H124" s="257"/>
      <c r="I124" s="257">
        <f>+(I102+I103)*I104+(I105*I106)</f>
        <v>0</v>
      </c>
      <c r="J124" s="257"/>
      <c r="K124" s="257"/>
      <c r="L124" s="257">
        <f>+(L102+L103)*L104+(L105*L106)</f>
        <v>0</v>
      </c>
      <c r="M124" s="257"/>
      <c r="N124" s="257"/>
      <c r="O124" s="257">
        <f>+(O102+O103)*O104+(O105*O106)</f>
        <v>0</v>
      </c>
      <c r="P124" s="257"/>
      <c r="Q124" s="257"/>
    </row>
    <row r="125" spans="2:17" ht="14.5" customHeight="1" x14ac:dyDescent="0.35">
      <c r="B125" s="3" t="s">
        <v>2822</v>
      </c>
      <c r="C125" s="257">
        <f>+(C108*C109)+(C111*C112)</f>
        <v>0</v>
      </c>
      <c r="D125" s="257"/>
      <c r="E125" s="257"/>
      <c r="F125" s="257">
        <f>+(F108*F109)+(F111*F112)</f>
        <v>0</v>
      </c>
      <c r="G125" s="257"/>
      <c r="H125" s="257"/>
      <c r="I125" s="257">
        <f>+(I108*I109)+(I111*I112)</f>
        <v>0</v>
      </c>
      <c r="J125" s="257"/>
      <c r="K125" s="257"/>
      <c r="L125" s="257">
        <f>+(L108*L109)+(L111*L112)</f>
        <v>0</v>
      </c>
      <c r="M125" s="257"/>
      <c r="N125" s="257"/>
      <c r="O125" s="257">
        <f>+(O108*O109)+(O111*O112)</f>
        <v>0</v>
      </c>
      <c r="P125" s="257"/>
      <c r="Q125" s="257"/>
    </row>
    <row r="126" spans="2:17" ht="14.5" customHeight="1" x14ac:dyDescent="0.35">
      <c r="B126" s="3" t="s">
        <v>2823</v>
      </c>
      <c r="C126" s="274">
        <f>+C$40</f>
        <v>3.5000000000000003E-2</v>
      </c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6"/>
    </row>
    <row r="127" spans="2:17" ht="14.5" customHeight="1" x14ac:dyDescent="0.35">
      <c r="B127" s="3" t="s">
        <v>2824</v>
      </c>
      <c r="C127" s="277">
        <f>+$C$40*C125</f>
        <v>0</v>
      </c>
      <c r="D127" s="277"/>
      <c r="E127" s="277"/>
      <c r="F127" s="277">
        <f>+$C$40*F125</f>
        <v>0</v>
      </c>
      <c r="G127" s="277"/>
      <c r="H127" s="277"/>
      <c r="I127" s="277">
        <f>+$C$40*I125</f>
        <v>0</v>
      </c>
      <c r="J127" s="277"/>
      <c r="K127" s="277"/>
      <c r="L127" s="277">
        <f>+$C$40*L125</f>
        <v>0</v>
      </c>
      <c r="M127" s="277"/>
      <c r="N127" s="277"/>
      <c r="O127" s="277">
        <f>+$C$40*O125</f>
        <v>0</v>
      </c>
      <c r="P127" s="277"/>
      <c r="Q127" s="277"/>
    </row>
    <row r="128" spans="2:17" ht="14.5" customHeight="1" x14ac:dyDescent="0.35">
      <c r="B128" s="3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</row>
    <row r="129" spans="1:17" ht="14.5" customHeight="1" x14ac:dyDescent="0.35">
      <c r="B129" s="3" t="s">
        <v>2825</v>
      </c>
      <c r="C129" s="257">
        <f>+C123+C124+C127-C121</f>
        <v>0</v>
      </c>
      <c r="D129" s="257"/>
      <c r="E129" s="257"/>
      <c r="F129" s="257">
        <f t="shared" ref="F129" si="32">+F123+F124+F127-F121</f>
        <v>0</v>
      </c>
      <c r="G129" s="257"/>
      <c r="H129" s="257"/>
      <c r="I129" s="257">
        <f t="shared" ref="I129" si="33">+I123+I124+I127-I121</f>
        <v>0</v>
      </c>
      <c r="J129" s="257"/>
      <c r="K129" s="257"/>
      <c r="L129" s="257">
        <f t="shared" ref="L129" si="34">+L123+L124+L127-L121</f>
        <v>0</v>
      </c>
      <c r="M129" s="257"/>
      <c r="N129" s="257"/>
      <c r="O129" s="257">
        <f t="shared" ref="O129" si="35">+O123+O124+O127-O121</f>
        <v>0</v>
      </c>
      <c r="P129" s="257"/>
      <c r="Q129" s="257"/>
    </row>
    <row r="130" spans="1:17" ht="14.5" customHeight="1" x14ac:dyDescent="0.35">
      <c r="B130" s="3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</row>
    <row r="131" spans="1:17" ht="14.5" customHeight="1" x14ac:dyDescent="0.35">
      <c r="B131" s="3" t="s">
        <v>2826</v>
      </c>
      <c r="C131" s="279">
        <v>101.01</v>
      </c>
      <c r="D131" s="279"/>
      <c r="E131" s="279"/>
      <c r="F131" s="279">
        <v>103.31</v>
      </c>
      <c r="G131" s="279"/>
      <c r="H131" s="279"/>
      <c r="I131" s="279">
        <v>105.15</v>
      </c>
      <c r="J131" s="279"/>
      <c r="K131" s="279"/>
      <c r="L131" s="279">
        <v>107.43</v>
      </c>
      <c r="M131" s="279"/>
      <c r="N131" s="279"/>
      <c r="O131" s="279">
        <v>108.96</v>
      </c>
      <c r="P131" s="279"/>
      <c r="Q131" s="279"/>
    </row>
    <row r="132" spans="1:17" ht="14.5" customHeight="1" x14ac:dyDescent="0.35">
      <c r="B132" s="3" t="s">
        <v>2827</v>
      </c>
      <c r="C132" s="254">
        <f>+C$46</f>
        <v>109.34</v>
      </c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6"/>
    </row>
    <row r="133" spans="1:17" ht="14.5" customHeight="1" x14ac:dyDescent="0.35">
      <c r="B133" s="3" t="s">
        <v>2828</v>
      </c>
      <c r="C133" s="265">
        <f>+$C$46/C131</f>
        <v>1.0824670824670823</v>
      </c>
      <c r="D133" s="265"/>
      <c r="E133" s="265"/>
      <c r="F133" s="265">
        <f>+$C$46/F131</f>
        <v>1.0583680185848416</v>
      </c>
      <c r="G133" s="265"/>
      <c r="H133" s="265"/>
      <c r="I133" s="265">
        <f>+$C$46/I131</f>
        <v>1.0398478364241559</v>
      </c>
      <c r="J133" s="265"/>
      <c r="K133" s="265"/>
      <c r="L133" s="265">
        <f>+$C$46/L131</f>
        <v>1.0177790188960252</v>
      </c>
      <c r="M133" s="265"/>
      <c r="N133" s="265"/>
      <c r="O133" s="265">
        <f>+$C$46/O131</f>
        <v>1.0034875183553598</v>
      </c>
      <c r="P133" s="265"/>
      <c r="Q133" s="265"/>
    </row>
    <row r="134" spans="1:17" ht="14.5" customHeight="1" x14ac:dyDescent="0.35">
      <c r="B134" s="3"/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</row>
    <row r="135" spans="1:17" ht="14.5" customHeight="1" x14ac:dyDescent="0.35">
      <c r="A135" s="31" t="s">
        <v>2656</v>
      </c>
      <c r="B135" s="3" t="s">
        <v>2829</v>
      </c>
      <c r="C135" s="257">
        <f>+C133*C129</f>
        <v>0</v>
      </c>
      <c r="D135" s="257"/>
      <c r="E135" s="257"/>
      <c r="F135" s="258">
        <f>+F133*F129</f>
        <v>0</v>
      </c>
      <c r="G135" s="259"/>
      <c r="H135" s="260"/>
      <c r="I135" s="258">
        <f>+I133*I129</f>
        <v>0</v>
      </c>
      <c r="J135" s="259"/>
      <c r="K135" s="260"/>
      <c r="L135" s="258">
        <f>+L133*L129</f>
        <v>0</v>
      </c>
      <c r="M135" s="259"/>
      <c r="N135" s="260"/>
      <c r="O135" s="258">
        <f>+O133*O129</f>
        <v>0</v>
      </c>
      <c r="P135" s="259"/>
      <c r="Q135" s="260"/>
    </row>
    <row r="137" spans="1:17" ht="14.5" customHeight="1" x14ac:dyDescent="0.35">
      <c r="B137" s="4" t="s">
        <v>2657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4.5" customHeight="1" x14ac:dyDescent="0.35">
      <c r="B138" s="1"/>
      <c r="C138" s="280" t="s">
        <v>2801</v>
      </c>
      <c r="D138" s="281"/>
      <c r="E138" s="282"/>
      <c r="F138" s="280" t="s">
        <v>2802</v>
      </c>
      <c r="G138" s="281"/>
      <c r="H138" s="282"/>
      <c r="I138" s="280" t="s">
        <v>2803</v>
      </c>
      <c r="J138" s="281"/>
      <c r="K138" s="282"/>
      <c r="L138" s="280" t="s">
        <v>2804</v>
      </c>
      <c r="M138" s="281"/>
      <c r="N138" s="282"/>
      <c r="O138" s="280" t="s">
        <v>2805</v>
      </c>
      <c r="P138" s="281"/>
      <c r="Q138" s="282"/>
    </row>
    <row r="139" spans="1:17" ht="14.5" customHeight="1" x14ac:dyDescent="0.35">
      <c r="B139" s="7" t="s">
        <v>2806</v>
      </c>
      <c r="C139" s="283">
        <v>2015</v>
      </c>
      <c r="D139" s="283"/>
      <c r="E139" s="283"/>
      <c r="F139" s="283">
        <v>2016</v>
      </c>
      <c r="G139" s="283"/>
      <c r="H139" s="283"/>
      <c r="I139" s="283">
        <v>2017</v>
      </c>
      <c r="J139" s="283"/>
      <c r="K139" s="283"/>
      <c r="L139" s="284">
        <v>2018</v>
      </c>
      <c r="M139" s="284"/>
      <c r="N139" s="284"/>
      <c r="O139" s="284">
        <v>2019</v>
      </c>
      <c r="P139" s="284"/>
      <c r="Q139" s="284"/>
    </row>
    <row r="140" spans="1:17" ht="14.5" customHeight="1" x14ac:dyDescent="0.35">
      <c r="B140" s="8" t="s">
        <v>2807</v>
      </c>
      <c r="C140" s="263">
        <v>0</v>
      </c>
      <c r="D140" s="263"/>
      <c r="E140" s="263"/>
      <c r="F140" s="263">
        <v>0</v>
      </c>
      <c r="G140" s="263"/>
      <c r="H140" s="263"/>
      <c r="I140" s="263">
        <v>0</v>
      </c>
      <c r="J140" s="263"/>
      <c r="K140" s="263"/>
      <c r="L140" s="263">
        <v>0</v>
      </c>
      <c r="M140" s="263"/>
      <c r="N140" s="263"/>
      <c r="O140" s="263">
        <v>0</v>
      </c>
      <c r="P140" s="263"/>
      <c r="Q140" s="263"/>
    </row>
    <row r="141" spans="1:17" ht="14.5" customHeight="1" x14ac:dyDescent="0.35">
      <c r="B141" s="9" t="s">
        <v>2808</v>
      </c>
      <c r="C141" s="268">
        <v>1</v>
      </c>
      <c r="D141" s="268"/>
      <c r="E141" s="268"/>
      <c r="F141" s="268">
        <v>1</v>
      </c>
      <c r="G141" s="268"/>
      <c r="H141" s="268"/>
      <c r="I141" s="262">
        <v>1</v>
      </c>
      <c r="J141" s="262"/>
      <c r="K141" s="262"/>
      <c r="L141" s="262">
        <v>1</v>
      </c>
      <c r="M141" s="262"/>
      <c r="N141" s="262"/>
      <c r="O141" s="262">
        <v>1</v>
      </c>
      <c r="P141" s="262"/>
      <c r="Q141" s="262"/>
    </row>
    <row r="142" spans="1:17" ht="14.5" customHeight="1" x14ac:dyDescent="0.35">
      <c r="B142" s="3" t="s">
        <v>2809</v>
      </c>
      <c r="C142" s="263">
        <v>0</v>
      </c>
      <c r="D142" s="263"/>
      <c r="E142" s="263"/>
      <c r="F142" s="263">
        <v>0</v>
      </c>
      <c r="G142" s="263"/>
      <c r="H142" s="263"/>
      <c r="I142" s="263">
        <v>0</v>
      </c>
      <c r="J142" s="263"/>
      <c r="K142" s="263"/>
      <c r="L142" s="263">
        <v>0</v>
      </c>
      <c r="M142" s="263"/>
      <c r="N142" s="263"/>
      <c r="O142" s="263">
        <v>0</v>
      </c>
      <c r="P142" s="263"/>
      <c r="Q142" s="263"/>
    </row>
    <row r="143" spans="1:17" ht="14.5" customHeight="1" x14ac:dyDescent="0.35">
      <c r="B143" s="9" t="s">
        <v>2808</v>
      </c>
      <c r="C143" s="261">
        <v>1</v>
      </c>
      <c r="D143" s="261"/>
      <c r="E143" s="261"/>
      <c r="F143" s="261">
        <v>1</v>
      </c>
      <c r="G143" s="261"/>
      <c r="H143" s="261"/>
      <c r="I143" s="262">
        <v>1</v>
      </c>
      <c r="J143" s="262"/>
      <c r="K143" s="262"/>
      <c r="L143" s="262">
        <v>1</v>
      </c>
      <c r="M143" s="262"/>
      <c r="N143" s="262"/>
      <c r="O143" s="262">
        <v>1</v>
      </c>
      <c r="P143" s="262"/>
      <c r="Q143" s="262"/>
    </row>
    <row r="144" spans="1:17" ht="14.5" customHeight="1" x14ac:dyDescent="0.35">
      <c r="B144" s="164"/>
      <c r="C144" s="261"/>
      <c r="D144" s="261"/>
      <c r="E144" s="261"/>
      <c r="F144" s="261"/>
      <c r="G144" s="261"/>
      <c r="H144" s="261"/>
      <c r="I144" s="262"/>
      <c r="J144" s="262"/>
      <c r="K144" s="262"/>
      <c r="L144" s="262"/>
      <c r="M144" s="262"/>
      <c r="N144" s="262"/>
      <c r="O144" s="262"/>
      <c r="P144" s="262"/>
      <c r="Q144" s="262"/>
    </row>
    <row r="145" spans="2:17" ht="14.5" customHeight="1" x14ac:dyDescent="0.35">
      <c r="B145" s="3" t="s">
        <v>2810</v>
      </c>
      <c r="C145" s="263">
        <v>0</v>
      </c>
      <c r="D145" s="263"/>
      <c r="E145" s="263"/>
      <c r="F145" s="263">
        <v>0</v>
      </c>
      <c r="G145" s="263"/>
      <c r="H145" s="263"/>
      <c r="I145" s="263">
        <v>0</v>
      </c>
      <c r="J145" s="263"/>
      <c r="K145" s="263"/>
      <c r="L145" s="263">
        <v>0</v>
      </c>
      <c r="M145" s="263"/>
      <c r="N145" s="263"/>
      <c r="O145" s="263">
        <v>0</v>
      </c>
      <c r="P145" s="263"/>
      <c r="Q145" s="263"/>
    </row>
    <row r="146" spans="2:17" ht="14.5" customHeight="1" x14ac:dyDescent="0.35">
      <c r="B146" s="3" t="s">
        <v>2811</v>
      </c>
      <c r="C146" s="263">
        <v>0</v>
      </c>
      <c r="D146" s="263"/>
      <c r="E146" s="263"/>
      <c r="F146" s="263">
        <v>0</v>
      </c>
      <c r="G146" s="263"/>
      <c r="H146" s="263"/>
      <c r="I146" s="263">
        <v>0</v>
      </c>
      <c r="J146" s="263"/>
      <c r="K146" s="263"/>
      <c r="L146" s="263">
        <v>0</v>
      </c>
      <c r="M146" s="263"/>
      <c r="N146" s="263"/>
      <c r="O146" s="263">
        <v>0</v>
      </c>
      <c r="P146" s="263"/>
      <c r="Q146" s="263"/>
    </row>
    <row r="147" spans="2:17" ht="14.5" customHeight="1" x14ac:dyDescent="0.35">
      <c r="B147" s="9" t="s">
        <v>2808</v>
      </c>
      <c r="C147" s="261">
        <v>1</v>
      </c>
      <c r="D147" s="261"/>
      <c r="E147" s="261"/>
      <c r="F147" s="261">
        <v>1</v>
      </c>
      <c r="G147" s="261"/>
      <c r="H147" s="261"/>
      <c r="I147" s="262">
        <v>1</v>
      </c>
      <c r="J147" s="262"/>
      <c r="K147" s="262"/>
      <c r="L147" s="262">
        <v>1</v>
      </c>
      <c r="M147" s="262"/>
      <c r="N147" s="262"/>
      <c r="O147" s="262">
        <v>1</v>
      </c>
      <c r="P147" s="262"/>
      <c r="Q147" s="262"/>
    </row>
    <row r="148" spans="2:17" ht="14.5" customHeight="1" x14ac:dyDescent="0.35">
      <c r="B148" s="3" t="s">
        <v>2812</v>
      </c>
      <c r="C148" s="263">
        <v>0</v>
      </c>
      <c r="D148" s="263"/>
      <c r="E148" s="263"/>
      <c r="F148" s="263">
        <v>0</v>
      </c>
      <c r="G148" s="263"/>
      <c r="H148" s="263"/>
      <c r="I148" s="263">
        <v>0</v>
      </c>
      <c r="J148" s="263"/>
      <c r="K148" s="263"/>
      <c r="L148" s="263">
        <v>0</v>
      </c>
      <c r="M148" s="263"/>
      <c r="N148" s="263"/>
      <c r="O148" s="263">
        <v>0</v>
      </c>
      <c r="P148" s="263"/>
      <c r="Q148" s="263"/>
    </row>
    <row r="149" spans="2:17" ht="14.5" customHeight="1" x14ac:dyDescent="0.35">
      <c r="B149" s="9" t="s">
        <v>2808</v>
      </c>
      <c r="C149" s="261">
        <v>1</v>
      </c>
      <c r="D149" s="261"/>
      <c r="E149" s="261"/>
      <c r="F149" s="261">
        <v>1</v>
      </c>
      <c r="G149" s="261"/>
      <c r="H149" s="261"/>
      <c r="I149" s="262">
        <v>1</v>
      </c>
      <c r="J149" s="262"/>
      <c r="K149" s="262"/>
      <c r="L149" s="262">
        <v>1</v>
      </c>
      <c r="M149" s="262"/>
      <c r="N149" s="262"/>
      <c r="O149" s="262">
        <v>1</v>
      </c>
      <c r="P149" s="262"/>
      <c r="Q149" s="262"/>
    </row>
    <row r="150" spans="2:17" ht="14.5" customHeight="1" x14ac:dyDescent="0.35">
      <c r="B150" s="165"/>
      <c r="C150" s="264"/>
      <c r="D150" s="264"/>
      <c r="E150" s="264"/>
      <c r="F150" s="271"/>
      <c r="G150" s="271"/>
      <c r="H150" s="271"/>
      <c r="I150" s="264"/>
      <c r="J150" s="264"/>
      <c r="K150" s="264"/>
      <c r="L150" s="264"/>
      <c r="M150" s="264"/>
      <c r="N150" s="264"/>
      <c r="O150" s="264"/>
      <c r="P150" s="264"/>
      <c r="Q150" s="264"/>
    </row>
    <row r="151" spans="2:17" ht="14.5" customHeight="1" x14ac:dyDescent="0.35">
      <c r="B151" s="3" t="s">
        <v>2813</v>
      </c>
      <c r="C151" s="266">
        <v>0</v>
      </c>
      <c r="D151" s="266"/>
      <c r="E151" s="266"/>
      <c r="F151" s="266">
        <v>0</v>
      </c>
      <c r="G151" s="266"/>
      <c r="H151" s="266"/>
      <c r="I151" s="266">
        <v>0</v>
      </c>
      <c r="J151" s="266"/>
      <c r="K151" s="266"/>
      <c r="L151" s="266">
        <v>0</v>
      </c>
      <c r="M151" s="266"/>
      <c r="N151" s="266"/>
      <c r="O151" s="266">
        <v>0</v>
      </c>
      <c r="P151" s="266"/>
      <c r="Q151" s="266"/>
    </row>
    <row r="152" spans="2:17" ht="14.5" customHeight="1" x14ac:dyDescent="0.35">
      <c r="B152" s="9" t="s">
        <v>2808</v>
      </c>
      <c r="C152" s="267">
        <v>1</v>
      </c>
      <c r="D152" s="267"/>
      <c r="E152" s="267"/>
      <c r="F152" s="267">
        <v>1</v>
      </c>
      <c r="G152" s="267"/>
      <c r="H152" s="267"/>
      <c r="I152" s="262">
        <v>1</v>
      </c>
      <c r="J152" s="262"/>
      <c r="K152" s="262"/>
      <c r="L152" s="262">
        <v>1</v>
      </c>
      <c r="M152" s="262"/>
      <c r="N152" s="262"/>
      <c r="O152" s="262">
        <v>1</v>
      </c>
      <c r="P152" s="262"/>
      <c r="Q152" s="262"/>
    </row>
    <row r="153" spans="2:17" ht="14.5" customHeight="1" x14ac:dyDescent="0.35">
      <c r="B153" s="10"/>
      <c r="C153" s="267"/>
      <c r="D153" s="267"/>
      <c r="E153" s="267"/>
      <c r="F153" s="269"/>
      <c r="G153" s="270"/>
      <c r="H153" s="270"/>
      <c r="I153" s="269"/>
      <c r="J153" s="270"/>
      <c r="K153" s="270"/>
      <c r="L153" s="269"/>
      <c r="M153" s="270"/>
      <c r="N153" s="270"/>
      <c r="O153" s="269"/>
      <c r="P153" s="270"/>
      <c r="Q153" s="270"/>
    </row>
    <row r="154" spans="2:17" ht="14.5" customHeight="1" x14ac:dyDescent="0.35">
      <c r="B154" s="166" t="s">
        <v>2814</v>
      </c>
      <c r="C154" s="266">
        <v>0</v>
      </c>
      <c r="D154" s="266"/>
      <c r="E154" s="266"/>
      <c r="F154" s="266">
        <v>0</v>
      </c>
      <c r="G154" s="266"/>
      <c r="H154" s="266"/>
      <c r="I154" s="266">
        <v>0</v>
      </c>
      <c r="J154" s="266"/>
      <c r="K154" s="266"/>
      <c r="L154" s="266">
        <v>0</v>
      </c>
      <c r="M154" s="266"/>
      <c r="N154" s="266"/>
      <c r="O154" s="266">
        <v>0</v>
      </c>
      <c r="P154" s="266"/>
      <c r="Q154" s="266"/>
    </row>
    <row r="155" spans="2:17" ht="14.5" customHeight="1" x14ac:dyDescent="0.35">
      <c r="B155" s="167" t="s">
        <v>2808</v>
      </c>
      <c r="C155" s="267">
        <v>1</v>
      </c>
      <c r="D155" s="267"/>
      <c r="E155" s="267"/>
      <c r="F155" s="267">
        <v>1</v>
      </c>
      <c r="G155" s="267"/>
      <c r="H155" s="267"/>
      <c r="I155" s="262">
        <v>1</v>
      </c>
      <c r="J155" s="262"/>
      <c r="K155" s="262"/>
      <c r="L155" s="262">
        <v>1</v>
      </c>
      <c r="M155" s="262"/>
      <c r="N155" s="262"/>
      <c r="O155" s="262">
        <v>1</v>
      </c>
      <c r="P155" s="262"/>
      <c r="Q155" s="262"/>
    </row>
    <row r="156" spans="2:17" ht="14.5" customHeight="1" x14ac:dyDescent="0.35">
      <c r="B156" s="168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</row>
    <row r="157" spans="2:17" ht="14.5" customHeight="1" x14ac:dyDescent="0.35">
      <c r="B157" s="169" t="s">
        <v>2815</v>
      </c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</row>
    <row r="158" spans="2:17" ht="14.5" customHeight="1" x14ac:dyDescent="0.35">
      <c r="B158" s="9" t="s">
        <v>2816</v>
      </c>
      <c r="C158" s="263">
        <v>0</v>
      </c>
      <c r="D158" s="263"/>
      <c r="E158" s="263"/>
      <c r="F158" s="263">
        <v>0</v>
      </c>
      <c r="G158" s="263"/>
      <c r="H158" s="263"/>
      <c r="I158" s="263">
        <v>0</v>
      </c>
      <c r="J158" s="263"/>
      <c r="K158" s="263"/>
      <c r="L158" s="263">
        <v>0</v>
      </c>
      <c r="M158" s="263"/>
      <c r="N158" s="263"/>
      <c r="O158" s="263">
        <v>0</v>
      </c>
      <c r="P158" s="263"/>
      <c r="Q158" s="263"/>
    </row>
    <row r="159" spans="2:17" ht="14.5" customHeight="1" x14ac:dyDescent="0.35">
      <c r="B159" s="9"/>
      <c r="C159" s="268">
        <v>1</v>
      </c>
      <c r="D159" s="268"/>
      <c r="E159" s="268"/>
      <c r="F159" s="268">
        <v>1</v>
      </c>
      <c r="G159" s="268"/>
      <c r="H159" s="268"/>
      <c r="I159" s="262">
        <v>1</v>
      </c>
      <c r="J159" s="262"/>
      <c r="K159" s="262"/>
      <c r="L159" s="262">
        <v>1</v>
      </c>
      <c r="M159" s="262"/>
      <c r="N159" s="262"/>
      <c r="O159" s="262">
        <v>1</v>
      </c>
      <c r="P159" s="262"/>
      <c r="Q159" s="262"/>
    </row>
    <row r="160" spans="2:17" ht="14.5" customHeight="1" x14ac:dyDescent="0.35">
      <c r="B160" s="9" t="s">
        <v>2817</v>
      </c>
      <c r="C160" s="263">
        <v>0</v>
      </c>
      <c r="D160" s="263"/>
      <c r="E160" s="263"/>
      <c r="F160" s="263">
        <v>0</v>
      </c>
      <c r="G160" s="263"/>
      <c r="H160" s="263"/>
      <c r="I160" s="263">
        <v>0</v>
      </c>
      <c r="J160" s="263"/>
      <c r="K160" s="263"/>
      <c r="L160" s="263">
        <v>0</v>
      </c>
      <c r="M160" s="263"/>
      <c r="N160" s="263"/>
      <c r="O160" s="263">
        <v>0</v>
      </c>
      <c r="P160" s="263"/>
      <c r="Q160" s="263"/>
    </row>
    <row r="161" spans="2:17" ht="14.5" customHeight="1" x14ac:dyDescent="0.35">
      <c r="B161" s="9"/>
      <c r="C161" s="261">
        <v>1</v>
      </c>
      <c r="D161" s="261"/>
      <c r="E161" s="261"/>
      <c r="F161" s="261">
        <v>1</v>
      </c>
      <c r="G161" s="261"/>
      <c r="H161" s="261"/>
      <c r="I161" s="262">
        <v>1</v>
      </c>
      <c r="J161" s="262"/>
      <c r="K161" s="262"/>
      <c r="L161" s="262">
        <v>1</v>
      </c>
      <c r="M161" s="262"/>
      <c r="N161" s="262"/>
      <c r="O161" s="262">
        <v>1</v>
      </c>
      <c r="P161" s="262"/>
      <c r="Q161" s="262"/>
    </row>
    <row r="162" spans="2:17" ht="14.5" customHeight="1" x14ac:dyDescent="0.35">
      <c r="B162" s="9" t="s">
        <v>2818</v>
      </c>
      <c r="C162" s="263">
        <v>0</v>
      </c>
      <c r="D162" s="263"/>
      <c r="E162" s="263"/>
      <c r="F162" s="263">
        <v>0</v>
      </c>
      <c r="G162" s="263"/>
      <c r="H162" s="263"/>
      <c r="I162" s="263">
        <v>0</v>
      </c>
      <c r="J162" s="263"/>
      <c r="K162" s="263"/>
      <c r="L162" s="263">
        <v>0</v>
      </c>
      <c r="M162" s="263"/>
      <c r="N162" s="263"/>
      <c r="O162" s="263">
        <v>0</v>
      </c>
      <c r="P162" s="263"/>
      <c r="Q162" s="263"/>
    </row>
    <row r="163" spans="2:17" ht="14.5" customHeight="1" x14ac:dyDescent="0.35">
      <c r="B163" s="9"/>
      <c r="C163" s="268">
        <v>1</v>
      </c>
      <c r="D163" s="268"/>
      <c r="E163" s="268"/>
      <c r="F163" s="268">
        <v>1</v>
      </c>
      <c r="G163" s="268"/>
      <c r="H163" s="268"/>
      <c r="I163" s="262">
        <v>1</v>
      </c>
      <c r="J163" s="262"/>
      <c r="K163" s="262"/>
      <c r="L163" s="262">
        <v>1</v>
      </c>
      <c r="M163" s="262"/>
      <c r="N163" s="262"/>
      <c r="O163" s="262">
        <v>1</v>
      </c>
      <c r="P163" s="262"/>
      <c r="Q163" s="262"/>
    </row>
    <row r="164" spans="2:17" ht="14.5" customHeight="1" x14ac:dyDescent="0.35">
      <c r="B164" s="8" t="s">
        <v>2819</v>
      </c>
      <c r="C164" s="273">
        <f>+(C158*C159)+(C160*C161)+(C162*C163)</f>
        <v>0</v>
      </c>
      <c r="D164" s="273"/>
      <c r="E164" s="273"/>
      <c r="F164" s="273">
        <f t="shared" ref="F164" si="36">+(F158*F159)+(F160*F161)+(F162*F163)</f>
        <v>0</v>
      </c>
      <c r="G164" s="273"/>
      <c r="H164" s="273"/>
      <c r="I164" s="273">
        <f t="shared" ref="I164" si="37">+(I158*I159)+(I160*I161)+(I162*I163)</f>
        <v>0</v>
      </c>
      <c r="J164" s="273"/>
      <c r="K164" s="273"/>
      <c r="L164" s="273">
        <f t="shared" ref="L164" si="38">+(L158*L159)+(L160*L161)+(L162*L163)</f>
        <v>0</v>
      </c>
      <c r="M164" s="273"/>
      <c r="N164" s="273"/>
      <c r="O164" s="273">
        <f t="shared" ref="O164" si="39">+(O158*O159)+(O160*O161)+(O162*O163)</f>
        <v>0</v>
      </c>
      <c r="P164" s="273"/>
      <c r="Q164" s="273"/>
    </row>
    <row r="166" spans="2:17" ht="14.5" customHeight="1" x14ac:dyDescent="0.35">
      <c r="B166" s="3" t="s">
        <v>2820</v>
      </c>
      <c r="C166" s="257">
        <f>+(C140*C141)+(C142*C143)</f>
        <v>0</v>
      </c>
      <c r="D166" s="257"/>
      <c r="E166" s="257"/>
      <c r="F166" s="257">
        <f t="shared" ref="F166" si="40">+(F140*F141)+(F142*F143)</f>
        <v>0</v>
      </c>
      <c r="G166" s="257"/>
      <c r="H166" s="257"/>
      <c r="I166" s="257">
        <f t="shared" ref="I166" si="41">+(I140*I141)+(I142*I143)</f>
        <v>0</v>
      </c>
      <c r="J166" s="257"/>
      <c r="K166" s="257"/>
      <c r="L166" s="257">
        <f t="shared" ref="L166" si="42">+(L140*L141)+(L142*L143)</f>
        <v>0</v>
      </c>
      <c r="M166" s="257"/>
      <c r="N166" s="257"/>
      <c r="O166" s="257">
        <f t="shared" ref="O166" si="43">+(O140*O141)+(O142*O143)</f>
        <v>0</v>
      </c>
      <c r="P166" s="257"/>
      <c r="Q166" s="257"/>
    </row>
    <row r="167" spans="2:17" ht="14.5" customHeight="1" x14ac:dyDescent="0.35">
      <c r="B167" s="3" t="s">
        <v>2821</v>
      </c>
      <c r="C167" s="257">
        <f>+(C145+C146)*C147+(C148*C149)</f>
        <v>0</v>
      </c>
      <c r="D167" s="257"/>
      <c r="E167" s="257"/>
      <c r="F167" s="257">
        <f>+(F145+F146)*F147+(F148*F149)</f>
        <v>0</v>
      </c>
      <c r="G167" s="257"/>
      <c r="H167" s="257"/>
      <c r="I167" s="257">
        <f>+(I145+I146)*I147+(I148*I149)</f>
        <v>0</v>
      </c>
      <c r="J167" s="257"/>
      <c r="K167" s="257"/>
      <c r="L167" s="257">
        <f>+(L145+L146)*L147+(L148*L149)</f>
        <v>0</v>
      </c>
      <c r="M167" s="257"/>
      <c r="N167" s="257"/>
      <c r="O167" s="257">
        <f>+(O145+O146)*O147+(O148*O149)</f>
        <v>0</v>
      </c>
      <c r="P167" s="257"/>
      <c r="Q167" s="257"/>
    </row>
    <row r="168" spans="2:17" ht="14.5" customHeight="1" x14ac:dyDescent="0.35">
      <c r="B168" s="3" t="s">
        <v>2822</v>
      </c>
      <c r="C168" s="257">
        <f>+(C151*C152)+(C154*C155)</f>
        <v>0</v>
      </c>
      <c r="D168" s="257"/>
      <c r="E168" s="257"/>
      <c r="F168" s="257">
        <f>+(F151*F152)+(F154*F155)</f>
        <v>0</v>
      </c>
      <c r="G168" s="257"/>
      <c r="H168" s="257"/>
      <c r="I168" s="257">
        <f>+(I151*I152)+(I154*I155)</f>
        <v>0</v>
      </c>
      <c r="J168" s="257"/>
      <c r="K168" s="257"/>
      <c r="L168" s="257">
        <f>+(L151*L152)+(L154*L155)</f>
        <v>0</v>
      </c>
      <c r="M168" s="257"/>
      <c r="N168" s="257"/>
      <c r="O168" s="257">
        <f>+(O151*O152)+(O154*O155)</f>
        <v>0</v>
      </c>
      <c r="P168" s="257"/>
      <c r="Q168" s="257"/>
    </row>
    <row r="169" spans="2:17" ht="14.5" customHeight="1" x14ac:dyDescent="0.35">
      <c r="B169" s="3" t="s">
        <v>2823</v>
      </c>
      <c r="C169" s="274">
        <f>+C$40</f>
        <v>3.5000000000000003E-2</v>
      </c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6"/>
    </row>
    <row r="170" spans="2:17" ht="14.5" customHeight="1" x14ac:dyDescent="0.35">
      <c r="B170" s="3" t="s">
        <v>2824</v>
      </c>
      <c r="C170" s="277">
        <f>+$C$40*C168</f>
        <v>0</v>
      </c>
      <c r="D170" s="277"/>
      <c r="E170" s="277"/>
      <c r="F170" s="277">
        <f>+$C$40*F168</f>
        <v>0</v>
      </c>
      <c r="G170" s="277"/>
      <c r="H170" s="277"/>
      <c r="I170" s="277">
        <f>+$C$40*I168</f>
        <v>0</v>
      </c>
      <c r="J170" s="277"/>
      <c r="K170" s="277"/>
      <c r="L170" s="277">
        <f>+$C$40*L168</f>
        <v>0</v>
      </c>
      <c r="M170" s="277"/>
      <c r="N170" s="277"/>
      <c r="O170" s="277">
        <f>+$C$40*O168</f>
        <v>0</v>
      </c>
      <c r="P170" s="277"/>
      <c r="Q170" s="277"/>
    </row>
    <row r="171" spans="2:17" ht="14.5" customHeight="1" x14ac:dyDescent="0.35">
      <c r="B171" s="3"/>
      <c r="C171" s="27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</row>
    <row r="172" spans="2:17" ht="14.5" customHeight="1" x14ac:dyDescent="0.35">
      <c r="B172" s="3" t="s">
        <v>2825</v>
      </c>
      <c r="C172" s="257">
        <f>+C166+C167+C170-C164</f>
        <v>0</v>
      </c>
      <c r="D172" s="257"/>
      <c r="E172" s="257"/>
      <c r="F172" s="257">
        <f t="shared" ref="F172" si="44">+F166+F167+F170-F164</f>
        <v>0</v>
      </c>
      <c r="G172" s="257"/>
      <c r="H172" s="257"/>
      <c r="I172" s="257">
        <f t="shared" ref="I172" si="45">+I166+I167+I170-I164</f>
        <v>0</v>
      </c>
      <c r="J172" s="257"/>
      <c r="K172" s="257"/>
      <c r="L172" s="257">
        <f t="shared" ref="L172" si="46">+L166+L167+L170-L164</f>
        <v>0</v>
      </c>
      <c r="M172" s="257"/>
      <c r="N172" s="257"/>
      <c r="O172" s="257">
        <f t="shared" ref="O172" si="47">+O166+O167+O170-O164</f>
        <v>0</v>
      </c>
      <c r="P172" s="257"/>
      <c r="Q172" s="257"/>
    </row>
    <row r="173" spans="2:17" ht="14.5" customHeight="1" x14ac:dyDescent="0.35">
      <c r="B173" s="3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</row>
    <row r="174" spans="2:17" ht="14.5" customHeight="1" x14ac:dyDescent="0.35">
      <c r="B174" s="3" t="s">
        <v>2826</v>
      </c>
      <c r="C174" s="279">
        <v>101.01</v>
      </c>
      <c r="D174" s="279"/>
      <c r="E174" s="279"/>
      <c r="F174" s="279">
        <v>103.31</v>
      </c>
      <c r="G174" s="279"/>
      <c r="H174" s="279"/>
      <c r="I174" s="279">
        <v>105.15</v>
      </c>
      <c r="J174" s="279"/>
      <c r="K174" s="279"/>
      <c r="L174" s="279">
        <v>107.43</v>
      </c>
      <c r="M174" s="279"/>
      <c r="N174" s="279"/>
      <c r="O174" s="279">
        <v>108.96</v>
      </c>
      <c r="P174" s="279"/>
      <c r="Q174" s="279"/>
    </row>
    <row r="175" spans="2:17" ht="14.5" customHeight="1" x14ac:dyDescent="0.35">
      <c r="B175" s="3" t="s">
        <v>2827</v>
      </c>
      <c r="C175" s="254">
        <f>+C$46</f>
        <v>109.34</v>
      </c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6"/>
    </row>
    <row r="176" spans="2:17" ht="14.5" customHeight="1" x14ac:dyDescent="0.35">
      <c r="B176" s="3" t="s">
        <v>2828</v>
      </c>
      <c r="C176" s="265">
        <f>+$C$46/C174</f>
        <v>1.0824670824670823</v>
      </c>
      <c r="D176" s="265"/>
      <c r="E176" s="265"/>
      <c r="F176" s="265">
        <f>+$C$46/F174</f>
        <v>1.0583680185848416</v>
      </c>
      <c r="G176" s="265"/>
      <c r="H176" s="265"/>
      <c r="I176" s="265">
        <f>+$C$46/I174</f>
        <v>1.0398478364241559</v>
      </c>
      <c r="J176" s="265"/>
      <c r="K176" s="265"/>
      <c r="L176" s="265">
        <f>+$C$46/L174</f>
        <v>1.0177790188960252</v>
      </c>
      <c r="M176" s="265"/>
      <c r="N176" s="265"/>
      <c r="O176" s="265">
        <f>+$C$46/O174</f>
        <v>1.0034875183553598</v>
      </c>
      <c r="P176" s="265"/>
      <c r="Q176" s="265"/>
    </row>
    <row r="177" spans="1:17" ht="14.5" customHeight="1" x14ac:dyDescent="0.35">
      <c r="B177" s="3"/>
      <c r="C177" s="265"/>
      <c r="D177" s="265"/>
      <c r="E177" s="265"/>
      <c r="F177" s="265"/>
      <c r="G177" s="265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</row>
    <row r="178" spans="1:17" ht="14.5" customHeight="1" x14ac:dyDescent="0.35">
      <c r="A178" s="31" t="s">
        <v>2657</v>
      </c>
      <c r="B178" s="3" t="s">
        <v>2829</v>
      </c>
      <c r="C178" s="257">
        <f>+C176*C172</f>
        <v>0</v>
      </c>
      <c r="D178" s="257"/>
      <c r="E178" s="257"/>
      <c r="F178" s="258">
        <f>+F176*F172</f>
        <v>0</v>
      </c>
      <c r="G178" s="259"/>
      <c r="H178" s="260"/>
      <c r="I178" s="258">
        <f>+I176*I172</f>
        <v>0</v>
      </c>
      <c r="J178" s="259"/>
      <c r="K178" s="260"/>
      <c r="L178" s="258">
        <f>+L176*L172</f>
        <v>0</v>
      </c>
      <c r="M178" s="259"/>
      <c r="N178" s="260"/>
      <c r="O178" s="258">
        <f>+O176*O172</f>
        <v>0</v>
      </c>
      <c r="P178" s="259"/>
      <c r="Q178" s="260"/>
    </row>
    <row r="180" spans="1:17" ht="14.5" customHeight="1" x14ac:dyDescent="0.35">
      <c r="B180" s="4" t="s">
        <v>2658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4.5" customHeight="1" x14ac:dyDescent="0.35">
      <c r="B181" s="1"/>
      <c r="C181" s="280" t="s">
        <v>2801</v>
      </c>
      <c r="D181" s="281"/>
      <c r="E181" s="282"/>
      <c r="F181" s="280" t="s">
        <v>2802</v>
      </c>
      <c r="G181" s="281"/>
      <c r="H181" s="282"/>
      <c r="I181" s="280" t="s">
        <v>2803</v>
      </c>
      <c r="J181" s="281"/>
      <c r="K181" s="282"/>
      <c r="L181" s="280" t="s">
        <v>2804</v>
      </c>
      <c r="M181" s="281"/>
      <c r="N181" s="282"/>
      <c r="O181" s="280" t="s">
        <v>2805</v>
      </c>
      <c r="P181" s="281"/>
      <c r="Q181" s="282"/>
    </row>
    <row r="182" spans="1:17" ht="14.5" customHeight="1" x14ac:dyDescent="0.35">
      <c r="B182" s="7" t="s">
        <v>2806</v>
      </c>
      <c r="C182" s="283">
        <v>2015</v>
      </c>
      <c r="D182" s="283"/>
      <c r="E182" s="283"/>
      <c r="F182" s="283">
        <v>2016</v>
      </c>
      <c r="G182" s="283"/>
      <c r="H182" s="283"/>
      <c r="I182" s="283">
        <v>2017</v>
      </c>
      <c r="J182" s="283"/>
      <c r="K182" s="283"/>
      <c r="L182" s="284">
        <v>2018</v>
      </c>
      <c r="M182" s="284"/>
      <c r="N182" s="284"/>
      <c r="O182" s="284">
        <v>2019</v>
      </c>
      <c r="P182" s="284"/>
      <c r="Q182" s="284"/>
    </row>
    <row r="183" spans="1:17" ht="14.5" customHeight="1" x14ac:dyDescent="0.35">
      <c r="B183" s="8" t="s">
        <v>2807</v>
      </c>
      <c r="C183" s="263">
        <v>0</v>
      </c>
      <c r="D183" s="263"/>
      <c r="E183" s="263"/>
      <c r="F183" s="263">
        <v>0</v>
      </c>
      <c r="G183" s="263"/>
      <c r="H183" s="263"/>
      <c r="I183" s="263">
        <v>0</v>
      </c>
      <c r="J183" s="263"/>
      <c r="K183" s="263"/>
      <c r="L183" s="263">
        <v>0</v>
      </c>
      <c r="M183" s="263"/>
      <c r="N183" s="263"/>
      <c r="O183" s="263">
        <v>0</v>
      </c>
      <c r="P183" s="263"/>
      <c r="Q183" s="263"/>
    </row>
    <row r="184" spans="1:17" ht="14.5" customHeight="1" x14ac:dyDescent="0.35">
      <c r="B184" s="9" t="s">
        <v>2808</v>
      </c>
      <c r="C184" s="268">
        <v>1</v>
      </c>
      <c r="D184" s="268"/>
      <c r="E184" s="268"/>
      <c r="F184" s="268">
        <v>1</v>
      </c>
      <c r="G184" s="268"/>
      <c r="H184" s="268"/>
      <c r="I184" s="262">
        <v>1</v>
      </c>
      <c r="J184" s="262"/>
      <c r="K184" s="262"/>
      <c r="L184" s="262">
        <v>1</v>
      </c>
      <c r="M184" s="262"/>
      <c r="N184" s="262"/>
      <c r="O184" s="262">
        <v>1</v>
      </c>
      <c r="P184" s="262"/>
      <c r="Q184" s="262"/>
    </row>
    <row r="185" spans="1:17" ht="14.5" customHeight="1" x14ac:dyDescent="0.35">
      <c r="B185" s="3" t="s">
        <v>2809</v>
      </c>
      <c r="C185" s="263">
        <v>0</v>
      </c>
      <c r="D185" s="263"/>
      <c r="E185" s="263"/>
      <c r="F185" s="263">
        <v>0</v>
      </c>
      <c r="G185" s="263"/>
      <c r="H185" s="263"/>
      <c r="I185" s="263">
        <v>0</v>
      </c>
      <c r="J185" s="263"/>
      <c r="K185" s="263"/>
      <c r="L185" s="263">
        <v>0</v>
      </c>
      <c r="M185" s="263"/>
      <c r="N185" s="263"/>
      <c r="O185" s="263">
        <v>0</v>
      </c>
      <c r="P185" s="263"/>
      <c r="Q185" s="263"/>
    </row>
    <row r="186" spans="1:17" ht="14.5" customHeight="1" x14ac:dyDescent="0.35">
      <c r="B186" s="9" t="s">
        <v>2808</v>
      </c>
      <c r="C186" s="261">
        <v>1</v>
      </c>
      <c r="D186" s="261"/>
      <c r="E186" s="261"/>
      <c r="F186" s="261">
        <v>1</v>
      </c>
      <c r="G186" s="261"/>
      <c r="H186" s="261"/>
      <c r="I186" s="262">
        <v>1</v>
      </c>
      <c r="J186" s="262"/>
      <c r="K186" s="262"/>
      <c r="L186" s="262">
        <v>1</v>
      </c>
      <c r="M186" s="262"/>
      <c r="N186" s="262"/>
      <c r="O186" s="262">
        <v>1</v>
      </c>
      <c r="P186" s="262"/>
      <c r="Q186" s="262"/>
    </row>
    <row r="187" spans="1:17" ht="14.5" customHeight="1" x14ac:dyDescent="0.35">
      <c r="B187" s="164"/>
      <c r="C187" s="261"/>
      <c r="D187" s="261"/>
      <c r="E187" s="261"/>
      <c r="F187" s="261"/>
      <c r="G187" s="261"/>
      <c r="H187" s="261"/>
      <c r="I187" s="262"/>
      <c r="J187" s="262"/>
      <c r="K187" s="262"/>
      <c r="L187" s="262"/>
      <c r="M187" s="262"/>
      <c r="N187" s="262"/>
      <c r="O187" s="262"/>
      <c r="P187" s="262"/>
      <c r="Q187" s="262"/>
    </row>
    <row r="188" spans="1:17" ht="14.5" customHeight="1" x14ac:dyDescent="0.35">
      <c r="B188" s="3" t="s">
        <v>2810</v>
      </c>
      <c r="C188" s="263">
        <v>0</v>
      </c>
      <c r="D188" s="263"/>
      <c r="E188" s="263"/>
      <c r="F188" s="263">
        <v>0</v>
      </c>
      <c r="G188" s="263"/>
      <c r="H188" s="263"/>
      <c r="I188" s="263">
        <v>0</v>
      </c>
      <c r="J188" s="263"/>
      <c r="K188" s="263"/>
      <c r="L188" s="263">
        <v>0</v>
      </c>
      <c r="M188" s="263"/>
      <c r="N188" s="263"/>
      <c r="O188" s="263">
        <v>0</v>
      </c>
      <c r="P188" s="263"/>
      <c r="Q188" s="263"/>
    </row>
    <row r="189" spans="1:17" ht="14.5" customHeight="1" x14ac:dyDescent="0.35">
      <c r="B189" s="3" t="s">
        <v>2811</v>
      </c>
      <c r="C189" s="263">
        <v>0</v>
      </c>
      <c r="D189" s="263"/>
      <c r="E189" s="263"/>
      <c r="F189" s="263">
        <v>0</v>
      </c>
      <c r="G189" s="263"/>
      <c r="H189" s="263"/>
      <c r="I189" s="263">
        <v>0</v>
      </c>
      <c r="J189" s="263"/>
      <c r="K189" s="263"/>
      <c r="L189" s="263">
        <v>0</v>
      </c>
      <c r="M189" s="263"/>
      <c r="N189" s="263"/>
      <c r="O189" s="263">
        <v>0</v>
      </c>
      <c r="P189" s="263"/>
      <c r="Q189" s="263"/>
    </row>
    <row r="190" spans="1:17" ht="14.5" customHeight="1" x14ac:dyDescent="0.35">
      <c r="B190" s="9" t="s">
        <v>2808</v>
      </c>
      <c r="C190" s="261">
        <v>1</v>
      </c>
      <c r="D190" s="261"/>
      <c r="E190" s="261"/>
      <c r="F190" s="261">
        <v>1</v>
      </c>
      <c r="G190" s="261"/>
      <c r="H190" s="261"/>
      <c r="I190" s="262">
        <v>1</v>
      </c>
      <c r="J190" s="262"/>
      <c r="K190" s="262"/>
      <c r="L190" s="262">
        <v>1</v>
      </c>
      <c r="M190" s="262"/>
      <c r="N190" s="262"/>
      <c r="O190" s="262">
        <v>1</v>
      </c>
      <c r="P190" s="262"/>
      <c r="Q190" s="262"/>
    </row>
    <row r="191" spans="1:17" ht="14.5" customHeight="1" x14ac:dyDescent="0.35">
      <c r="B191" s="3" t="s">
        <v>2812</v>
      </c>
      <c r="C191" s="263">
        <v>0</v>
      </c>
      <c r="D191" s="263"/>
      <c r="E191" s="263"/>
      <c r="F191" s="263">
        <v>0</v>
      </c>
      <c r="G191" s="263"/>
      <c r="H191" s="263"/>
      <c r="I191" s="263">
        <v>0</v>
      </c>
      <c r="J191" s="263"/>
      <c r="K191" s="263"/>
      <c r="L191" s="263">
        <v>0</v>
      </c>
      <c r="M191" s="263"/>
      <c r="N191" s="263"/>
      <c r="O191" s="263">
        <v>0</v>
      </c>
      <c r="P191" s="263"/>
      <c r="Q191" s="263"/>
    </row>
    <row r="192" spans="1:17" ht="14.5" customHeight="1" x14ac:dyDescent="0.35">
      <c r="B192" s="9" t="s">
        <v>2808</v>
      </c>
      <c r="C192" s="261">
        <v>1</v>
      </c>
      <c r="D192" s="261"/>
      <c r="E192" s="261"/>
      <c r="F192" s="261">
        <v>1</v>
      </c>
      <c r="G192" s="261"/>
      <c r="H192" s="261"/>
      <c r="I192" s="262">
        <v>1</v>
      </c>
      <c r="J192" s="262"/>
      <c r="K192" s="262"/>
      <c r="L192" s="262">
        <v>1</v>
      </c>
      <c r="M192" s="262"/>
      <c r="N192" s="262"/>
      <c r="O192" s="262">
        <v>1</v>
      </c>
      <c r="P192" s="262"/>
      <c r="Q192" s="262"/>
    </row>
    <row r="193" spans="2:17" ht="14.5" customHeight="1" x14ac:dyDescent="0.35">
      <c r="B193" s="165"/>
      <c r="C193" s="264"/>
      <c r="D193" s="264"/>
      <c r="E193" s="264"/>
      <c r="F193" s="271"/>
      <c r="G193" s="271"/>
      <c r="H193" s="271"/>
      <c r="I193" s="264"/>
      <c r="J193" s="264"/>
      <c r="K193" s="264"/>
      <c r="L193" s="264"/>
      <c r="M193" s="264"/>
      <c r="N193" s="264"/>
      <c r="O193" s="264"/>
      <c r="P193" s="264"/>
      <c r="Q193" s="264"/>
    </row>
    <row r="194" spans="2:17" ht="14.5" customHeight="1" x14ac:dyDescent="0.35">
      <c r="B194" s="3" t="s">
        <v>2813</v>
      </c>
      <c r="C194" s="266">
        <v>0</v>
      </c>
      <c r="D194" s="266"/>
      <c r="E194" s="266"/>
      <c r="F194" s="266">
        <v>0</v>
      </c>
      <c r="G194" s="266"/>
      <c r="H194" s="266"/>
      <c r="I194" s="266">
        <v>0</v>
      </c>
      <c r="J194" s="266"/>
      <c r="K194" s="266"/>
      <c r="L194" s="266">
        <v>0</v>
      </c>
      <c r="M194" s="266"/>
      <c r="N194" s="266"/>
      <c r="O194" s="266">
        <v>0</v>
      </c>
      <c r="P194" s="266"/>
      <c r="Q194" s="266"/>
    </row>
    <row r="195" spans="2:17" ht="14.5" customHeight="1" x14ac:dyDescent="0.35">
      <c r="B195" s="9" t="s">
        <v>2808</v>
      </c>
      <c r="C195" s="267">
        <v>1</v>
      </c>
      <c r="D195" s="267"/>
      <c r="E195" s="267"/>
      <c r="F195" s="267">
        <v>1</v>
      </c>
      <c r="G195" s="267"/>
      <c r="H195" s="267"/>
      <c r="I195" s="262">
        <v>1</v>
      </c>
      <c r="J195" s="262"/>
      <c r="K195" s="262"/>
      <c r="L195" s="262">
        <v>1</v>
      </c>
      <c r="M195" s="262"/>
      <c r="N195" s="262"/>
      <c r="O195" s="262">
        <v>1</v>
      </c>
      <c r="P195" s="262"/>
      <c r="Q195" s="262"/>
    </row>
    <row r="196" spans="2:17" ht="14.5" customHeight="1" x14ac:dyDescent="0.35">
      <c r="B196" s="10"/>
      <c r="C196" s="267"/>
      <c r="D196" s="267"/>
      <c r="E196" s="267"/>
      <c r="F196" s="269"/>
      <c r="G196" s="270"/>
      <c r="H196" s="270"/>
      <c r="I196" s="269"/>
      <c r="J196" s="270"/>
      <c r="K196" s="270"/>
      <c r="L196" s="269"/>
      <c r="M196" s="270"/>
      <c r="N196" s="270"/>
      <c r="O196" s="269"/>
      <c r="P196" s="270"/>
      <c r="Q196" s="270"/>
    </row>
    <row r="197" spans="2:17" ht="14.5" customHeight="1" x14ac:dyDescent="0.35">
      <c r="B197" s="166" t="s">
        <v>2814</v>
      </c>
      <c r="C197" s="266">
        <v>0</v>
      </c>
      <c r="D197" s="266"/>
      <c r="E197" s="266"/>
      <c r="F197" s="266">
        <v>0</v>
      </c>
      <c r="G197" s="266"/>
      <c r="H197" s="266"/>
      <c r="I197" s="266">
        <v>0</v>
      </c>
      <c r="J197" s="266"/>
      <c r="K197" s="266"/>
      <c r="L197" s="266">
        <v>0</v>
      </c>
      <c r="M197" s="266"/>
      <c r="N197" s="266"/>
      <c r="O197" s="266">
        <v>0</v>
      </c>
      <c r="P197" s="266"/>
      <c r="Q197" s="266"/>
    </row>
    <row r="198" spans="2:17" ht="14.5" customHeight="1" x14ac:dyDescent="0.35">
      <c r="B198" s="167" t="s">
        <v>2808</v>
      </c>
      <c r="C198" s="267">
        <v>1</v>
      </c>
      <c r="D198" s="267"/>
      <c r="E198" s="267"/>
      <c r="F198" s="267">
        <v>1</v>
      </c>
      <c r="G198" s="267"/>
      <c r="H198" s="267"/>
      <c r="I198" s="262">
        <v>1</v>
      </c>
      <c r="J198" s="262"/>
      <c r="K198" s="262"/>
      <c r="L198" s="262">
        <v>1</v>
      </c>
      <c r="M198" s="262"/>
      <c r="N198" s="262"/>
      <c r="O198" s="262">
        <v>1</v>
      </c>
      <c r="P198" s="262"/>
      <c r="Q198" s="262"/>
    </row>
    <row r="199" spans="2:17" ht="14.5" customHeight="1" x14ac:dyDescent="0.35">
      <c r="B199" s="168"/>
      <c r="C199" s="272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</row>
    <row r="200" spans="2:17" ht="14.5" customHeight="1" x14ac:dyDescent="0.35">
      <c r="B200" s="169" t="s">
        <v>2815</v>
      </c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</row>
    <row r="201" spans="2:17" ht="14.5" customHeight="1" x14ac:dyDescent="0.35">
      <c r="B201" s="9" t="s">
        <v>2816</v>
      </c>
      <c r="C201" s="263">
        <v>0</v>
      </c>
      <c r="D201" s="263"/>
      <c r="E201" s="263"/>
      <c r="F201" s="263">
        <v>0</v>
      </c>
      <c r="G201" s="263"/>
      <c r="H201" s="263"/>
      <c r="I201" s="263">
        <v>0</v>
      </c>
      <c r="J201" s="263"/>
      <c r="K201" s="263"/>
      <c r="L201" s="263">
        <v>0</v>
      </c>
      <c r="M201" s="263"/>
      <c r="N201" s="263"/>
      <c r="O201" s="263">
        <v>0</v>
      </c>
      <c r="P201" s="263"/>
      <c r="Q201" s="263"/>
    </row>
    <row r="202" spans="2:17" ht="14.5" customHeight="1" x14ac:dyDescent="0.35">
      <c r="B202" s="9"/>
      <c r="C202" s="268">
        <v>1</v>
      </c>
      <c r="D202" s="268"/>
      <c r="E202" s="268"/>
      <c r="F202" s="268">
        <v>1</v>
      </c>
      <c r="G202" s="268"/>
      <c r="H202" s="268"/>
      <c r="I202" s="262">
        <v>1</v>
      </c>
      <c r="J202" s="262"/>
      <c r="K202" s="262"/>
      <c r="L202" s="262">
        <v>1</v>
      </c>
      <c r="M202" s="262"/>
      <c r="N202" s="262"/>
      <c r="O202" s="262">
        <v>1</v>
      </c>
      <c r="P202" s="262"/>
      <c r="Q202" s="262"/>
    </row>
    <row r="203" spans="2:17" ht="14.5" customHeight="1" x14ac:dyDescent="0.35">
      <c r="B203" s="9" t="s">
        <v>2817</v>
      </c>
      <c r="C203" s="263">
        <v>0</v>
      </c>
      <c r="D203" s="263"/>
      <c r="E203" s="263"/>
      <c r="F203" s="263">
        <v>0</v>
      </c>
      <c r="G203" s="263"/>
      <c r="H203" s="263"/>
      <c r="I203" s="263">
        <v>0</v>
      </c>
      <c r="J203" s="263"/>
      <c r="K203" s="263"/>
      <c r="L203" s="263">
        <v>0</v>
      </c>
      <c r="M203" s="263"/>
      <c r="N203" s="263"/>
      <c r="O203" s="263">
        <v>0</v>
      </c>
      <c r="P203" s="263"/>
      <c r="Q203" s="263"/>
    </row>
    <row r="204" spans="2:17" ht="14.5" customHeight="1" x14ac:dyDescent="0.35">
      <c r="B204" s="9"/>
      <c r="C204" s="261">
        <v>1</v>
      </c>
      <c r="D204" s="261"/>
      <c r="E204" s="261"/>
      <c r="F204" s="261">
        <v>1</v>
      </c>
      <c r="G204" s="261"/>
      <c r="H204" s="261"/>
      <c r="I204" s="262">
        <v>1</v>
      </c>
      <c r="J204" s="262"/>
      <c r="K204" s="262"/>
      <c r="L204" s="262">
        <v>1</v>
      </c>
      <c r="M204" s="262"/>
      <c r="N204" s="262"/>
      <c r="O204" s="262">
        <v>1</v>
      </c>
      <c r="P204" s="262"/>
      <c r="Q204" s="262"/>
    </row>
    <row r="205" spans="2:17" ht="14.5" customHeight="1" x14ac:dyDescent="0.35">
      <c r="B205" s="9" t="s">
        <v>2818</v>
      </c>
      <c r="C205" s="263">
        <v>0</v>
      </c>
      <c r="D205" s="263"/>
      <c r="E205" s="263"/>
      <c r="F205" s="263">
        <v>0</v>
      </c>
      <c r="G205" s="263"/>
      <c r="H205" s="263"/>
      <c r="I205" s="263">
        <v>0</v>
      </c>
      <c r="J205" s="263"/>
      <c r="K205" s="263"/>
      <c r="L205" s="263">
        <v>0</v>
      </c>
      <c r="M205" s="263"/>
      <c r="N205" s="263"/>
      <c r="O205" s="263">
        <v>0</v>
      </c>
      <c r="P205" s="263"/>
      <c r="Q205" s="263"/>
    </row>
    <row r="206" spans="2:17" ht="14.5" customHeight="1" x14ac:dyDescent="0.35">
      <c r="B206" s="9"/>
      <c r="C206" s="268">
        <v>1</v>
      </c>
      <c r="D206" s="268"/>
      <c r="E206" s="268"/>
      <c r="F206" s="268">
        <v>1</v>
      </c>
      <c r="G206" s="268"/>
      <c r="H206" s="268"/>
      <c r="I206" s="262">
        <v>1</v>
      </c>
      <c r="J206" s="262"/>
      <c r="K206" s="262"/>
      <c r="L206" s="262">
        <v>1</v>
      </c>
      <c r="M206" s="262"/>
      <c r="N206" s="262"/>
      <c r="O206" s="262">
        <v>1</v>
      </c>
      <c r="P206" s="262"/>
      <c r="Q206" s="262"/>
    </row>
    <row r="207" spans="2:17" ht="14.5" customHeight="1" x14ac:dyDescent="0.35">
      <c r="B207" s="8" t="s">
        <v>2819</v>
      </c>
      <c r="C207" s="273">
        <f>+(C201*C202)+(C203*C204)+(C205*C206)</f>
        <v>0</v>
      </c>
      <c r="D207" s="273"/>
      <c r="E207" s="273"/>
      <c r="F207" s="273">
        <f t="shared" ref="F207" si="48">+(F201*F202)+(F203*F204)+(F205*F206)</f>
        <v>0</v>
      </c>
      <c r="G207" s="273"/>
      <c r="H207" s="273"/>
      <c r="I207" s="273">
        <f t="shared" ref="I207" si="49">+(I201*I202)+(I203*I204)+(I205*I206)</f>
        <v>0</v>
      </c>
      <c r="J207" s="273"/>
      <c r="K207" s="273"/>
      <c r="L207" s="273">
        <f t="shared" ref="L207" si="50">+(L201*L202)+(L203*L204)+(L205*L206)</f>
        <v>0</v>
      </c>
      <c r="M207" s="273"/>
      <c r="N207" s="273"/>
      <c r="O207" s="273">
        <f t="shared" ref="O207" si="51">+(O201*O202)+(O203*O204)+(O205*O206)</f>
        <v>0</v>
      </c>
      <c r="P207" s="273"/>
      <c r="Q207" s="273"/>
    </row>
    <row r="209" spans="1:17" ht="14.5" customHeight="1" x14ac:dyDescent="0.35">
      <c r="B209" s="3" t="s">
        <v>2820</v>
      </c>
      <c r="C209" s="257">
        <f>+(C183*C184)+(C185*C186)</f>
        <v>0</v>
      </c>
      <c r="D209" s="257"/>
      <c r="E209" s="257"/>
      <c r="F209" s="257">
        <f t="shared" ref="F209" si="52">+(F183*F184)+(F185*F186)</f>
        <v>0</v>
      </c>
      <c r="G209" s="257"/>
      <c r="H209" s="257"/>
      <c r="I209" s="257">
        <f t="shared" ref="I209" si="53">+(I183*I184)+(I185*I186)</f>
        <v>0</v>
      </c>
      <c r="J209" s="257"/>
      <c r="K209" s="257"/>
      <c r="L209" s="257">
        <f t="shared" ref="L209" si="54">+(L183*L184)+(L185*L186)</f>
        <v>0</v>
      </c>
      <c r="M209" s="257"/>
      <c r="N209" s="257"/>
      <c r="O209" s="257">
        <f t="shared" ref="O209" si="55">+(O183*O184)+(O185*O186)</f>
        <v>0</v>
      </c>
      <c r="P209" s="257"/>
      <c r="Q209" s="257"/>
    </row>
    <row r="210" spans="1:17" ht="14.5" customHeight="1" x14ac:dyDescent="0.35">
      <c r="B210" s="3" t="s">
        <v>2821</v>
      </c>
      <c r="C210" s="257">
        <f>+(C188+C189)*C190+(C191*C192)</f>
        <v>0</v>
      </c>
      <c r="D210" s="257"/>
      <c r="E210" s="257"/>
      <c r="F210" s="257">
        <f>+(F188+F189)*F190+(F191*F192)</f>
        <v>0</v>
      </c>
      <c r="G210" s="257"/>
      <c r="H210" s="257"/>
      <c r="I210" s="257">
        <f>+(I188+I189)*I190+(I191*I192)</f>
        <v>0</v>
      </c>
      <c r="J210" s="257"/>
      <c r="K210" s="257"/>
      <c r="L210" s="257">
        <f>+(L188+L189)*L190+(L191*L192)</f>
        <v>0</v>
      </c>
      <c r="M210" s="257"/>
      <c r="N210" s="257"/>
      <c r="O210" s="257">
        <f>+(O188+O189)*O190+(O191*O192)</f>
        <v>0</v>
      </c>
      <c r="P210" s="257"/>
      <c r="Q210" s="257"/>
    </row>
    <row r="211" spans="1:17" ht="14.5" customHeight="1" x14ac:dyDescent="0.35">
      <c r="B211" s="3" t="s">
        <v>2822</v>
      </c>
      <c r="C211" s="257">
        <f>+(C194*C195)+(C197*C198)</f>
        <v>0</v>
      </c>
      <c r="D211" s="257"/>
      <c r="E211" s="257"/>
      <c r="F211" s="257">
        <f>+(F194*F195)+(F197*F198)</f>
        <v>0</v>
      </c>
      <c r="G211" s="257"/>
      <c r="H211" s="257"/>
      <c r="I211" s="257">
        <f>+(I194*I195)+(I197*I198)</f>
        <v>0</v>
      </c>
      <c r="J211" s="257"/>
      <c r="K211" s="257"/>
      <c r="L211" s="257">
        <f>+(L194*L195)+(L197*L198)</f>
        <v>0</v>
      </c>
      <c r="M211" s="257"/>
      <c r="N211" s="257"/>
      <c r="O211" s="257">
        <f>+(O194*O195)+(O197*O198)</f>
        <v>0</v>
      </c>
      <c r="P211" s="257"/>
      <c r="Q211" s="257"/>
    </row>
    <row r="212" spans="1:17" ht="14.5" customHeight="1" x14ac:dyDescent="0.35">
      <c r="B212" s="3" t="s">
        <v>2823</v>
      </c>
      <c r="C212" s="274">
        <f>+C$40</f>
        <v>3.5000000000000003E-2</v>
      </c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6"/>
    </row>
    <row r="213" spans="1:17" ht="14.5" customHeight="1" x14ac:dyDescent="0.35">
      <c r="B213" s="3" t="s">
        <v>2824</v>
      </c>
      <c r="C213" s="277">
        <f>+$C$40*C211</f>
        <v>0</v>
      </c>
      <c r="D213" s="277"/>
      <c r="E213" s="277"/>
      <c r="F213" s="277">
        <f>+$C$40*F211</f>
        <v>0</v>
      </c>
      <c r="G213" s="277"/>
      <c r="H213" s="277"/>
      <c r="I213" s="277">
        <f>+$C$40*I211</f>
        <v>0</v>
      </c>
      <c r="J213" s="277"/>
      <c r="K213" s="277"/>
      <c r="L213" s="277">
        <f>+$C$40*L211</f>
        <v>0</v>
      </c>
      <c r="M213" s="277"/>
      <c r="N213" s="277"/>
      <c r="O213" s="277">
        <f>+$C$40*O211</f>
        <v>0</v>
      </c>
      <c r="P213" s="277"/>
      <c r="Q213" s="277"/>
    </row>
    <row r="214" spans="1:17" ht="14.5" customHeight="1" x14ac:dyDescent="0.35">
      <c r="B214" s="3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</row>
    <row r="215" spans="1:17" ht="14.5" customHeight="1" x14ac:dyDescent="0.35">
      <c r="B215" s="3" t="s">
        <v>2825</v>
      </c>
      <c r="C215" s="257">
        <f>+C209+C210+C213-C207</f>
        <v>0</v>
      </c>
      <c r="D215" s="257"/>
      <c r="E215" s="257"/>
      <c r="F215" s="257">
        <f t="shared" ref="F215" si="56">+F209+F210+F213-F207</f>
        <v>0</v>
      </c>
      <c r="G215" s="257"/>
      <c r="H215" s="257"/>
      <c r="I215" s="257">
        <f t="shared" ref="I215" si="57">+I209+I210+I213-I207</f>
        <v>0</v>
      </c>
      <c r="J215" s="257"/>
      <c r="K215" s="257"/>
      <c r="L215" s="257">
        <f t="shared" ref="L215" si="58">+L209+L210+L213-L207</f>
        <v>0</v>
      </c>
      <c r="M215" s="257"/>
      <c r="N215" s="257"/>
      <c r="O215" s="257">
        <f t="shared" ref="O215" si="59">+O209+O210+O213-O207</f>
        <v>0</v>
      </c>
      <c r="P215" s="257"/>
      <c r="Q215" s="257"/>
    </row>
    <row r="216" spans="1:17" ht="14.5" customHeight="1" x14ac:dyDescent="0.35">
      <c r="B216" s="3"/>
      <c r="C216" s="278"/>
      <c r="D216" s="278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</row>
    <row r="217" spans="1:17" ht="14.5" customHeight="1" x14ac:dyDescent="0.35">
      <c r="B217" s="3" t="s">
        <v>2826</v>
      </c>
      <c r="C217" s="279">
        <v>101.01</v>
      </c>
      <c r="D217" s="279"/>
      <c r="E217" s="279"/>
      <c r="F217" s="279">
        <v>103.31</v>
      </c>
      <c r="G217" s="279"/>
      <c r="H217" s="279"/>
      <c r="I217" s="279">
        <v>105.15</v>
      </c>
      <c r="J217" s="279"/>
      <c r="K217" s="279"/>
      <c r="L217" s="279">
        <v>107.43</v>
      </c>
      <c r="M217" s="279"/>
      <c r="N217" s="279"/>
      <c r="O217" s="279">
        <v>108.96</v>
      </c>
      <c r="P217" s="279"/>
      <c r="Q217" s="279"/>
    </row>
    <row r="218" spans="1:17" ht="14.5" customHeight="1" x14ac:dyDescent="0.35">
      <c r="B218" s="3" t="s">
        <v>2827</v>
      </c>
      <c r="C218" s="254">
        <f>+C$46</f>
        <v>109.34</v>
      </c>
      <c r="D218" s="255"/>
      <c r="E218" s="255"/>
      <c r="F218" s="255"/>
      <c r="G218" s="255"/>
      <c r="H218" s="255"/>
      <c r="I218" s="255"/>
      <c r="J218" s="255"/>
      <c r="K218" s="255"/>
      <c r="L218" s="255"/>
      <c r="M218" s="255"/>
      <c r="N218" s="255"/>
      <c r="O218" s="255"/>
      <c r="P218" s="255"/>
      <c r="Q218" s="256"/>
    </row>
    <row r="219" spans="1:17" ht="14.5" customHeight="1" x14ac:dyDescent="0.35">
      <c r="B219" s="3" t="s">
        <v>2828</v>
      </c>
      <c r="C219" s="265">
        <f>+$C$46/C217</f>
        <v>1.0824670824670823</v>
      </c>
      <c r="D219" s="265"/>
      <c r="E219" s="265"/>
      <c r="F219" s="265">
        <f>+$C$46/F217</f>
        <v>1.0583680185848416</v>
      </c>
      <c r="G219" s="265"/>
      <c r="H219" s="265"/>
      <c r="I219" s="265">
        <f>+$C$46/I217</f>
        <v>1.0398478364241559</v>
      </c>
      <c r="J219" s="265"/>
      <c r="K219" s="265"/>
      <c r="L219" s="265">
        <f>+$C$46/L217</f>
        <v>1.0177790188960252</v>
      </c>
      <c r="M219" s="265"/>
      <c r="N219" s="265"/>
      <c r="O219" s="265">
        <f>+$C$46/O217</f>
        <v>1.0034875183553598</v>
      </c>
      <c r="P219" s="265"/>
      <c r="Q219" s="265"/>
    </row>
    <row r="220" spans="1:17" ht="14.5" customHeight="1" x14ac:dyDescent="0.35">
      <c r="B220" s="3"/>
      <c r="C220" s="265"/>
      <c r="D220" s="265"/>
      <c r="E220" s="265"/>
      <c r="F220" s="265"/>
      <c r="G220" s="265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</row>
    <row r="221" spans="1:17" ht="14.5" customHeight="1" x14ac:dyDescent="0.35">
      <c r="A221" s="31" t="s">
        <v>2658</v>
      </c>
      <c r="B221" s="3" t="s">
        <v>2829</v>
      </c>
      <c r="C221" s="257">
        <f>+C219*C215</f>
        <v>0</v>
      </c>
      <c r="D221" s="257"/>
      <c r="E221" s="257"/>
      <c r="F221" s="258">
        <f>+F219*F215</f>
        <v>0</v>
      </c>
      <c r="G221" s="259"/>
      <c r="H221" s="260"/>
      <c r="I221" s="258">
        <f>+I219*I215</f>
        <v>0</v>
      </c>
      <c r="J221" s="259"/>
      <c r="K221" s="260"/>
      <c r="L221" s="258">
        <f>+L219*L215</f>
        <v>0</v>
      </c>
      <c r="M221" s="259"/>
      <c r="N221" s="260"/>
      <c r="O221" s="258">
        <f>+O219*O215</f>
        <v>0</v>
      </c>
      <c r="P221" s="259"/>
      <c r="Q221" s="260"/>
    </row>
    <row r="223" spans="1:17" ht="14.5" customHeight="1" x14ac:dyDescent="0.35">
      <c r="B223" s="4" t="s">
        <v>2659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4.5" customHeight="1" x14ac:dyDescent="0.35">
      <c r="B224" s="1"/>
      <c r="C224" s="280" t="s">
        <v>2801</v>
      </c>
      <c r="D224" s="281"/>
      <c r="E224" s="282"/>
      <c r="F224" s="280" t="s">
        <v>2802</v>
      </c>
      <c r="G224" s="281"/>
      <c r="H224" s="282"/>
      <c r="I224" s="280" t="s">
        <v>2803</v>
      </c>
      <c r="J224" s="281"/>
      <c r="K224" s="282"/>
      <c r="L224" s="280" t="s">
        <v>2804</v>
      </c>
      <c r="M224" s="281"/>
      <c r="N224" s="282"/>
      <c r="O224" s="280" t="s">
        <v>2805</v>
      </c>
      <c r="P224" s="281"/>
      <c r="Q224" s="282"/>
    </row>
    <row r="225" spans="2:17" ht="14.5" customHeight="1" x14ac:dyDescent="0.35">
      <c r="B225" s="7" t="s">
        <v>2806</v>
      </c>
      <c r="C225" s="283">
        <v>2015</v>
      </c>
      <c r="D225" s="283"/>
      <c r="E225" s="283"/>
      <c r="F225" s="283">
        <v>2016</v>
      </c>
      <c r="G225" s="283"/>
      <c r="H225" s="283"/>
      <c r="I225" s="283">
        <v>2017</v>
      </c>
      <c r="J225" s="283"/>
      <c r="K225" s="283"/>
      <c r="L225" s="284">
        <v>2018</v>
      </c>
      <c r="M225" s="284"/>
      <c r="N225" s="284"/>
      <c r="O225" s="284">
        <v>2019</v>
      </c>
      <c r="P225" s="284"/>
      <c r="Q225" s="284"/>
    </row>
    <row r="226" spans="2:17" ht="14.5" customHeight="1" x14ac:dyDescent="0.35">
      <c r="B226" s="8" t="s">
        <v>2807</v>
      </c>
      <c r="C226" s="263">
        <v>0</v>
      </c>
      <c r="D226" s="263"/>
      <c r="E226" s="263"/>
      <c r="F226" s="263">
        <v>0</v>
      </c>
      <c r="G226" s="263"/>
      <c r="H226" s="263"/>
      <c r="I226" s="263">
        <v>0</v>
      </c>
      <c r="J226" s="263"/>
      <c r="K226" s="263"/>
      <c r="L226" s="263">
        <v>0</v>
      </c>
      <c r="M226" s="263"/>
      <c r="N226" s="263"/>
      <c r="O226" s="263">
        <v>0</v>
      </c>
      <c r="P226" s="263"/>
      <c r="Q226" s="263"/>
    </row>
    <row r="227" spans="2:17" ht="14.5" customHeight="1" x14ac:dyDescent="0.35">
      <c r="B227" s="9" t="s">
        <v>2808</v>
      </c>
      <c r="C227" s="268">
        <v>1</v>
      </c>
      <c r="D227" s="268"/>
      <c r="E227" s="268"/>
      <c r="F227" s="268">
        <v>1</v>
      </c>
      <c r="G227" s="268"/>
      <c r="H227" s="268"/>
      <c r="I227" s="262">
        <v>1</v>
      </c>
      <c r="J227" s="262"/>
      <c r="K227" s="262"/>
      <c r="L227" s="262">
        <v>1</v>
      </c>
      <c r="M227" s="262"/>
      <c r="N227" s="262"/>
      <c r="O227" s="262">
        <v>1</v>
      </c>
      <c r="P227" s="262"/>
      <c r="Q227" s="262"/>
    </row>
    <row r="228" spans="2:17" ht="14.5" customHeight="1" x14ac:dyDescent="0.35">
      <c r="B228" s="3" t="s">
        <v>2809</v>
      </c>
      <c r="C228" s="263">
        <v>0</v>
      </c>
      <c r="D228" s="263"/>
      <c r="E228" s="263"/>
      <c r="F228" s="263">
        <v>0</v>
      </c>
      <c r="G228" s="263"/>
      <c r="H228" s="263"/>
      <c r="I228" s="263">
        <v>0</v>
      </c>
      <c r="J228" s="263"/>
      <c r="K228" s="263"/>
      <c r="L228" s="263">
        <v>0</v>
      </c>
      <c r="M228" s="263"/>
      <c r="N228" s="263"/>
      <c r="O228" s="263">
        <v>0</v>
      </c>
      <c r="P228" s="263"/>
      <c r="Q228" s="263"/>
    </row>
    <row r="229" spans="2:17" ht="14.5" customHeight="1" x14ac:dyDescent="0.35">
      <c r="B229" s="9" t="s">
        <v>2808</v>
      </c>
      <c r="C229" s="261">
        <v>1</v>
      </c>
      <c r="D229" s="261"/>
      <c r="E229" s="261"/>
      <c r="F229" s="261">
        <v>1</v>
      </c>
      <c r="G229" s="261"/>
      <c r="H229" s="261"/>
      <c r="I229" s="262">
        <v>1</v>
      </c>
      <c r="J229" s="262"/>
      <c r="K229" s="262"/>
      <c r="L229" s="262">
        <v>1</v>
      </c>
      <c r="M229" s="262"/>
      <c r="N229" s="262"/>
      <c r="O229" s="262">
        <v>1</v>
      </c>
      <c r="P229" s="262"/>
      <c r="Q229" s="262"/>
    </row>
    <row r="230" spans="2:17" ht="14.5" customHeight="1" x14ac:dyDescent="0.35">
      <c r="B230" s="164"/>
      <c r="C230" s="261"/>
      <c r="D230" s="261"/>
      <c r="E230" s="261"/>
      <c r="F230" s="261"/>
      <c r="G230" s="261"/>
      <c r="H230" s="261"/>
      <c r="I230" s="262"/>
      <c r="J230" s="262"/>
      <c r="K230" s="262"/>
      <c r="L230" s="262"/>
      <c r="M230" s="262"/>
      <c r="N230" s="262"/>
      <c r="O230" s="262"/>
      <c r="P230" s="262"/>
      <c r="Q230" s="262"/>
    </row>
    <row r="231" spans="2:17" ht="14.5" customHeight="1" x14ac:dyDescent="0.35">
      <c r="B231" s="3" t="s">
        <v>2810</v>
      </c>
      <c r="C231" s="263">
        <v>0</v>
      </c>
      <c r="D231" s="263"/>
      <c r="E231" s="263"/>
      <c r="F231" s="263">
        <v>0</v>
      </c>
      <c r="G231" s="263"/>
      <c r="H231" s="263"/>
      <c r="I231" s="263">
        <v>0</v>
      </c>
      <c r="J231" s="263"/>
      <c r="K231" s="263"/>
      <c r="L231" s="263">
        <v>0</v>
      </c>
      <c r="M231" s="263"/>
      <c r="N231" s="263"/>
      <c r="O231" s="263">
        <v>0</v>
      </c>
      <c r="P231" s="263"/>
      <c r="Q231" s="263"/>
    </row>
    <row r="232" spans="2:17" ht="14.5" customHeight="1" x14ac:dyDescent="0.35">
      <c r="B232" s="3" t="s">
        <v>2811</v>
      </c>
      <c r="C232" s="263">
        <v>0</v>
      </c>
      <c r="D232" s="263"/>
      <c r="E232" s="263"/>
      <c r="F232" s="263">
        <v>0</v>
      </c>
      <c r="G232" s="263"/>
      <c r="H232" s="263"/>
      <c r="I232" s="263">
        <v>0</v>
      </c>
      <c r="J232" s="263"/>
      <c r="K232" s="263"/>
      <c r="L232" s="263">
        <v>0</v>
      </c>
      <c r="M232" s="263"/>
      <c r="N232" s="263"/>
      <c r="O232" s="263">
        <v>0</v>
      </c>
      <c r="P232" s="263"/>
      <c r="Q232" s="263"/>
    </row>
    <row r="233" spans="2:17" ht="14.5" customHeight="1" x14ac:dyDescent="0.35">
      <c r="B233" s="9" t="s">
        <v>2808</v>
      </c>
      <c r="C233" s="261">
        <v>1</v>
      </c>
      <c r="D233" s="261"/>
      <c r="E233" s="261"/>
      <c r="F233" s="261">
        <v>1</v>
      </c>
      <c r="G233" s="261"/>
      <c r="H233" s="261"/>
      <c r="I233" s="262">
        <v>1</v>
      </c>
      <c r="J233" s="262"/>
      <c r="K233" s="262"/>
      <c r="L233" s="262">
        <v>1</v>
      </c>
      <c r="M233" s="262"/>
      <c r="N233" s="262"/>
      <c r="O233" s="262">
        <v>1</v>
      </c>
      <c r="P233" s="262"/>
      <c r="Q233" s="262"/>
    </row>
    <row r="234" spans="2:17" ht="14.5" customHeight="1" x14ac:dyDescent="0.35">
      <c r="B234" s="3" t="s">
        <v>2812</v>
      </c>
      <c r="C234" s="263">
        <v>0</v>
      </c>
      <c r="D234" s="263"/>
      <c r="E234" s="263"/>
      <c r="F234" s="263">
        <v>0</v>
      </c>
      <c r="G234" s="263"/>
      <c r="H234" s="263"/>
      <c r="I234" s="263">
        <v>0</v>
      </c>
      <c r="J234" s="263"/>
      <c r="K234" s="263"/>
      <c r="L234" s="263">
        <v>0</v>
      </c>
      <c r="M234" s="263"/>
      <c r="N234" s="263"/>
      <c r="O234" s="263">
        <v>0</v>
      </c>
      <c r="P234" s="263"/>
      <c r="Q234" s="263"/>
    </row>
    <row r="235" spans="2:17" ht="14.5" customHeight="1" x14ac:dyDescent="0.35">
      <c r="B235" s="9" t="s">
        <v>2808</v>
      </c>
      <c r="C235" s="261">
        <v>1</v>
      </c>
      <c r="D235" s="261"/>
      <c r="E235" s="261"/>
      <c r="F235" s="261">
        <v>1</v>
      </c>
      <c r="G235" s="261"/>
      <c r="H235" s="261"/>
      <c r="I235" s="262">
        <v>1</v>
      </c>
      <c r="J235" s="262"/>
      <c r="K235" s="262"/>
      <c r="L235" s="262">
        <v>1</v>
      </c>
      <c r="M235" s="262"/>
      <c r="N235" s="262"/>
      <c r="O235" s="262">
        <v>1</v>
      </c>
      <c r="P235" s="262"/>
      <c r="Q235" s="262"/>
    </row>
    <row r="236" spans="2:17" ht="14.5" customHeight="1" x14ac:dyDescent="0.35">
      <c r="B236" s="165"/>
      <c r="C236" s="264"/>
      <c r="D236" s="264"/>
      <c r="E236" s="264"/>
      <c r="F236" s="271"/>
      <c r="G236" s="271"/>
      <c r="H236" s="271"/>
      <c r="I236" s="264"/>
      <c r="J236" s="264"/>
      <c r="K236" s="264"/>
      <c r="L236" s="264"/>
      <c r="M236" s="264"/>
      <c r="N236" s="264"/>
      <c r="O236" s="264"/>
      <c r="P236" s="264"/>
      <c r="Q236" s="264"/>
    </row>
    <row r="237" spans="2:17" ht="14.5" customHeight="1" x14ac:dyDescent="0.35">
      <c r="B237" s="3" t="s">
        <v>2813</v>
      </c>
      <c r="C237" s="266">
        <v>0</v>
      </c>
      <c r="D237" s="266"/>
      <c r="E237" s="266"/>
      <c r="F237" s="266">
        <v>0</v>
      </c>
      <c r="G237" s="266"/>
      <c r="H237" s="266"/>
      <c r="I237" s="266">
        <v>0</v>
      </c>
      <c r="J237" s="266"/>
      <c r="K237" s="266"/>
      <c r="L237" s="266">
        <v>0</v>
      </c>
      <c r="M237" s="266"/>
      <c r="N237" s="266"/>
      <c r="O237" s="266">
        <v>0</v>
      </c>
      <c r="P237" s="266"/>
      <c r="Q237" s="266"/>
    </row>
    <row r="238" spans="2:17" ht="14.5" customHeight="1" x14ac:dyDescent="0.35">
      <c r="B238" s="9" t="s">
        <v>2808</v>
      </c>
      <c r="C238" s="267">
        <v>1</v>
      </c>
      <c r="D238" s="267"/>
      <c r="E238" s="267"/>
      <c r="F238" s="267">
        <v>1</v>
      </c>
      <c r="G238" s="267"/>
      <c r="H238" s="267"/>
      <c r="I238" s="262">
        <v>1</v>
      </c>
      <c r="J238" s="262"/>
      <c r="K238" s="262"/>
      <c r="L238" s="262">
        <v>1</v>
      </c>
      <c r="M238" s="262"/>
      <c r="N238" s="262"/>
      <c r="O238" s="262">
        <v>1</v>
      </c>
      <c r="P238" s="262"/>
      <c r="Q238" s="262"/>
    </row>
    <row r="239" spans="2:17" ht="14.5" customHeight="1" x14ac:dyDescent="0.35">
      <c r="B239" s="10"/>
      <c r="C239" s="267"/>
      <c r="D239" s="267"/>
      <c r="E239" s="267"/>
      <c r="F239" s="269"/>
      <c r="G239" s="270"/>
      <c r="H239" s="270"/>
      <c r="I239" s="269"/>
      <c r="J239" s="270"/>
      <c r="K239" s="270"/>
      <c r="L239" s="269"/>
      <c r="M239" s="270"/>
      <c r="N239" s="270"/>
      <c r="O239" s="269"/>
      <c r="P239" s="270"/>
      <c r="Q239" s="270"/>
    </row>
    <row r="240" spans="2:17" ht="14.5" customHeight="1" x14ac:dyDescent="0.35">
      <c r="B240" s="166" t="s">
        <v>2814</v>
      </c>
      <c r="C240" s="266">
        <v>0</v>
      </c>
      <c r="D240" s="266"/>
      <c r="E240" s="266"/>
      <c r="F240" s="266">
        <v>0</v>
      </c>
      <c r="G240" s="266"/>
      <c r="H240" s="266"/>
      <c r="I240" s="266">
        <v>0</v>
      </c>
      <c r="J240" s="266"/>
      <c r="K240" s="266"/>
      <c r="L240" s="266">
        <v>0</v>
      </c>
      <c r="M240" s="266"/>
      <c r="N240" s="266"/>
      <c r="O240" s="266">
        <v>0</v>
      </c>
      <c r="P240" s="266"/>
      <c r="Q240" s="266"/>
    </row>
    <row r="241" spans="2:17" ht="14.5" customHeight="1" x14ac:dyDescent="0.35">
      <c r="B241" s="167" t="s">
        <v>2808</v>
      </c>
      <c r="C241" s="267">
        <v>1</v>
      </c>
      <c r="D241" s="267"/>
      <c r="E241" s="267"/>
      <c r="F241" s="267">
        <v>1</v>
      </c>
      <c r="G241" s="267"/>
      <c r="H241" s="267"/>
      <c r="I241" s="262">
        <v>1</v>
      </c>
      <c r="J241" s="262"/>
      <c r="K241" s="262"/>
      <c r="L241" s="262">
        <v>1</v>
      </c>
      <c r="M241" s="262"/>
      <c r="N241" s="262"/>
      <c r="O241" s="262">
        <v>1</v>
      </c>
      <c r="P241" s="262"/>
      <c r="Q241" s="262"/>
    </row>
    <row r="242" spans="2:17" ht="14.5" customHeight="1" x14ac:dyDescent="0.35">
      <c r="B242" s="168"/>
      <c r="C242" s="272"/>
      <c r="D242" s="272"/>
      <c r="E242" s="272"/>
      <c r="F242" s="272"/>
      <c r="G242" s="272"/>
      <c r="H242" s="272"/>
      <c r="I242" s="272"/>
      <c r="J242" s="272"/>
      <c r="K242" s="272"/>
      <c r="L242" s="272"/>
      <c r="M242" s="272"/>
      <c r="N242" s="272"/>
      <c r="O242" s="272"/>
      <c r="P242" s="272"/>
      <c r="Q242" s="272"/>
    </row>
    <row r="243" spans="2:17" ht="14.5" customHeight="1" x14ac:dyDescent="0.35">
      <c r="B243" s="169" t="s">
        <v>2815</v>
      </c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</row>
    <row r="244" spans="2:17" ht="14.5" customHeight="1" x14ac:dyDescent="0.35">
      <c r="B244" s="9" t="s">
        <v>2816</v>
      </c>
      <c r="C244" s="263">
        <v>0</v>
      </c>
      <c r="D244" s="263"/>
      <c r="E244" s="263"/>
      <c r="F244" s="263">
        <v>0</v>
      </c>
      <c r="G244" s="263"/>
      <c r="H244" s="263"/>
      <c r="I244" s="263">
        <v>0</v>
      </c>
      <c r="J244" s="263"/>
      <c r="K244" s="263"/>
      <c r="L244" s="263">
        <v>0</v>
      </c>
      <c r="M244" s="263"/>
      <c r="N244" s="263"/>
      <c r="O244" s="263">
        <v>0</v>
      </c>
      <c r="P244" s="263"/>
      <c r="Q244" s="263"/>
    </row>
    <row r="245" spans="2:17" ht="14.5" customHeight="1" x14ac:dyDescent="0.35">
      <c r="B245" s="9"/>
      <c r="C245" s="268">
        <v>1</v>
      </c>
      <c r="D245" s="268"/>
      <c r="E245" s="268"/>
      <c r="F245" s="268">
        <v>1</v>
      </c>
      <c r="G245" s="268"/>
      <c r="H245" s="268"/>
      <c r="I245" s="262">
        <v>1</v>
      </c>
      <c r="J245" s="262"/>
      <c r="K245" s="262"/>
      <c r="L245" s="262">
        <v>1</v>
      </c>
      <c r="M245" s="262"/>
      <c r="N245" s="262"/>
      <c r="O245" s="262">
        <v>1</v>
      </c>
      <c r="P245" s="262"/>
      <c r="Q245" s="262"/>
    </row>
    <row r="246" spans="2:17" ht="14.5" customHeight="1" x14ac:dyDescent="0.35">
      <c r="B246" s="9" t="s">
        <v>2817</v>
      </c>
      <c r="C246" s="263">
        <v>0</v>
      </c>
      <c r="D246" s="263"/>
      <c r="E246" s="263"/>
      <c r="F246" s="263">
        <v>0</v>
      </c>
      <c r="G246" s="263"/>
      <c r="H246" s="263"/>
      <c r="I246" s="263">
        <v>0</v>
      </c>
      <c r="J246" s="263"/>
      <c r="K246" s="263"/>
      <c r="L246" s="263">
        <v>0</v>
      </c>
      <c r="M246" s="263"/>
      <c r="N246" s="263"/>
      <c r="O246" s="263">
        <v>0</v>
      </c>
      <c r="P246" s="263"/>
      <c r="Q246" s="263"/>
    </row>
    <row r="247" spans="2:17" ht="14.5" customHeight="1" x14ac:dyDescent="0.35">
      <c r="B247" s="9"/>
      <c r="C247" s="261">
        <v>1</v>
      </c>
      <c r="D247" s="261"/>
      <c r="E247" s="261"/>
      <c r="F247" s="261">
        <v>1</v>
      </c>
      <c r="G247" s="261"/>
      <c r="H247" s="261"/>
      <c r="I247" s="262">
        <v>1</v>
      </c>
      <c r="J247" s="262"/>
      <c r="K247" s="262"/>
      <c r="L247" s="262">
        <v>1</v>
      </c>
      <c r="M247" s="262"/>
      <c r="N247" s="262"/>
      <c r="O247" s="262">
        <v>1</v>
      </c>
      <c r="P247" s="262"/>
      <c r="Q247" s="262"/>
    </row>
    <row r="248" spans="2:17" ht="14.5" customHeight="1" x14ac:dyDescent="0.35">
      <c r="B248" s="9" t="s">
        <v>2818</v>
      </c>
      <c r="C248" s="263">
        <v>0</v>
      </c>
      <c r="D248" s="263"/>
      <c r="E248" s="263"/>
      <c r="F248" s="263">
        <v>0</v>
      </c>
      <c r="G248" s="263"/>
      <c r="H248" s="263"/>
      <c r="I248" s="263">
        <v>0</v>
      </c>
      <c r="J248" s="263"/>
      <c r="K248" s="263"/>
      <c r="L248" s="263">
        <v>0</v>
      </c>
      <c r="M248" s="263"/>
      <c r="N248" s="263"/>
      <c r="O248" s="263">
        <v>0</v>
      </c>
      <c r="P248" s="263"/>
      <c r="Q248" s="263"/>
    </row>
    <row r="249" spans="2:17" ht="14.5" customHeight="1" x14ac:dyDescent="0.35">
      <c r="B249" s="9"/>
      <c r="C249" s="268">
        <v>1</v>
      </c>
      <c r="D249" s="268"/>
      <c r="E249" s="268"/>
      <c r="F249" s="268">
        <v>1</v>
      </c>
      <c r="G249" s="268"/>
      <c r="H249" s="268"/>
      <c r="I249" s="262">
        <v>1</v>
      </c>
      <c r="J249" s="262"/>
      <c r="K249" s="262"/>
      <c r="L249" s="262">
        <v>1</v>
      </c>
      <c r="M249" s="262"/>
      <c r="N249" s="262"/>
      <c r="O249" s="262">
        <v>1</v>
      </c>
      <c r="P249" s="262"/>
      <c r="Q249" s="262"/>
    </row>
    <row r="250" spans="2:17" ht="14.5" customHeight="1" x14ac:dyDescent="0.35">
      <c r="B250" s="8" t="s">
        <v>2819</v>
      </c>
      <c r="C250" s="273">
        <f>+(C244*C245)+(C246*C247)+(C248*C249)</f>
        <v>0</v>
      </c>
      <c r="D250" s="273"/>
      <c r="E250" s="273"/>
      <c r="F250" s="273">
        <f t="shared" ref="F250" si="60">+(F244*F245)+(F246*F247)+(F248*F249)</f>
        <v>0</v>
      </c>
      <c r="G250" s="273"/>
      <c r="H250" s="273"/>
      <c r="I250" s="273">
        <f t="shared" ref="I250" si="61">+(I244*I245)+(I246*I247)+(I248*I249)</f>
        <v>0</v>
      </c>
      <c r="J250" s="273"/>
      <c r="K250" s="273"/>
      <c r="L250" s="273">
        <f t="shared" ref="L250" si="62">+(L244*L245)+(L246*L247)+(L248*L249)</f>
        <v>0</v>
      </c>
      <c r="M250" s="273"/>
      <c r="N250" s="273"/>
      <c r="O250" s="273">
        <f t="shared" ref="O250" si="63">+(O244*O245)+(O246*O247)+(O248*O249)</f>
        <v>0</v>
      </c>
      <c r="P250" s="273"/>
      <c r="Q250" s="273"/>
    </row>
    <row r="252" spans="2:17" ht="14.5" customHeight="1" x14ac:dyDescent="0.35">
      <c r="B252" s="3" t="s">
        <v>2820</v>
      </c>
      <c r="C252" s="257">
        <f>+(C226*C227)+(C228*C229)</f>
        <v>0</v>
      </c>
      <c r="D252" s="257"/>
      <c r="E252" s="257"/>
      <c r="F252" s="257">
        <f t="shared" ref="F252" si="64">+(F226*F227)+(F228*F229)</f>
        <v>0</v>
      </c>
      <c r="G252" s="257"/>
      <c r="H252" s="257"/>
      <c r="I252" s="257">
        <f t="shared" ref="I252" si="65">+(I226*I227)+(I228*I229)</f>
        <v>0</v>
      </c>
      <c r="J252" s="257"/>
      <c r="K252" s="257"/>
      <c r="L252" s="257">
        <f t="shared" ref="L252" si="66">+(L226*L227)+(L228*L229)</f>
        <v>0</v>
      </c>
      <c r="M252" s="257"/>
      <c r="N252" s="257"/>
      <c r="O252" s="257">
        <f t="shared" ref="O252" si="67">+(O226*O227)+(O228*O229)</f>
        <v>0</v>
      </c>
      <c r="P252" s="257"/>
      <c r="Q252" s="257"/>
    </row>
    <row r="253" spans="2:17" ht="14.5" customHeight="1" x14ac:dyDescent="0.35">
      <c r="B253" s="3" t="s">
        <v>2821</v>
      </c>
      <c r="C253" s="257">
        <f>+(C231+C232)*C233+(C234*C235)</f>
        <v>0</v>
      </c>
      <c r="D253" s="257"/>
      <c r="E253" s="257"/>
      <c r="F253" s="257">
        <f>+(F231+F232)*F233+(F234*F235)</f>
        <v>0</v>
      </c>
      <c r="G253" s="257"/>
      <c r="H253" s="257"/>
      <c r="I253" s="257">
        <f>+(I231+I232)*I233+(I234*I235)</f>
        <v>0</v>
      </c>
      <c r="J253" s="257"/>
      <c r="K253" s="257"/>
      <c r="L253" s="257">
        <f>+(L231+L232)*L233+(L234*L235)</f>
        <v>0</v>
      </c>
      <c r="M253" s="257"/>
      <c r="N253" s="257"/>
      <c r="O253" s="257">
        <f>+(O231+O232)*O233+(O234*O235)</f>
        <v>0</v>
      </c>
      <c r="P253" s="257"/>
      <c r="Q253" s="257"/>
    </row>
    <row r="254" spans="2:17" ht="14.5" customHeight="1" x14ac:dyDescent="0.35">
      <c r="B254" s="3" t="s">
        <v>2822</v>
      </c>
      <c r="C254" s="257">
        <f>+(C237*C238)+(C240*C241)</f>
        <v>0</v>
      </c>
      <c r="D254" s="257"/>
      <c r="E254" s="257"/>
      <c r="F254" s="257">
        <f>+(F237*F238)+(F240*F241)</f>
        <v>0</v>
      </c>
      <c r="G254" s="257"/>
      <c r="H254" s="257"/>
      <c r="I254" s="257">
        <f>+(I237*I238)+(I240*I241)</f>
        <v>0</v>
      </c>
      <c r="J254" s="257"/>
      <c r="K254" s="257"/>
      <c r="L254" s="257">
        <f>+(L237*L238)+(L240*L241)</f>
        <v>0</v>
      </c>
      <c r="M254" s="257"/>
      <c r="N254" s="257"/>
      <c r="O254" s="257">
        <f>+(O237*O238)+(O240*O241)</f>
        <v>0</v>
      </c>
      <c r="P254" s="257"/>
      <c r="Q254" s="257"/>
    </row>
    <row r="255" spans="2:17" ht="14.5" customHeight="1" x14ac:dyDescent="0.35">
      <c r="B255" s="3" t="s">
        <v>2823</v>
      </c>
      <c r="C255" s="274">
        <f>+C$40</f>
        <v>3.5000000000000003E-2</v>
      </c>
      <c r="D255" s="275"/>
      <c r="E255" s="275"/>
      <c r="F255" s="275"/>
      <c r="G255" s="275"/>
      <c r="H255" s="275"/>
      <c r="I255" s="275"/>
      <c r="J255" s="275"/>
      <c r="K255" s="275"/>
      <c r="L255" s="275"/>
      <c r="M255" s="275"/>
      <c r="N255" s="275"/>
      <c r="O255" s="275"/>
      <c r="P255" s="275"/>
      <c r="Q255" s="276"/>
    </row>
    <row r="256" spans="2:17" ht="14.5" customHeight="1" x14ac:dyDescent="0.35">
      <c r="B256" s="3" t="s">
        <v>2824</v>
      </c>
      <c r="C256" s="277">
        <f>+$C$40*C254</f>
        <v>0</v>
      </c>
      <c r="D256" s="277"/>
      <c r="E256" s="277"/>
      <c r="F256" s="277">
        <f>+$C$40*F254</f>
        <v>0</v>
      </c>
      <c r="G256" s="277"/>
      <c r="H256" s="277"/>
      <c r="I256" s="277">
        <f>+$C$40*I254</f>
        <v>0</v>
      </c>
      <c r="J256" s="277"/>
      <c r="K256" s="277"/>
      <c r="L256" s="277">
        <f>+$C$40*L254</f>
        <v>0</v>
      </c>
      <c r="M256" s="277"/>
      <c r="N256" s="277"/>
      <c r="O256" s="277">
        <f>+$C$40*O254</f>
        <v>0</v>
      </c>
      <c r="P256" s="277"/>
      <c r="Q256" s="277"/>
    </row>
    <row r="257" spans="1:17" ht="14.5" customHeight="1" x14ac:dyDescent="0.35">
      <c r="B257" s="3"/>
      <c r="C257" s="278"/>
      <c r="D257" s="278"/>
      <c r="E257" s="278"/>
      <c r="F257" s="278"/>
      <c r="G257" s="278"/>
      <c r="H257" s="278"/>
      <c r="I257" s="278"/>
      <c r="J257" s="278"/>
      <c r="K257" s="278"/>
      <c r="L257" s="278"/>
      <c r="M257" s="278"/>
      <c r="N257" s="278"/>
      <c r="O257" s="278"/>
      <c r="P257" s="278"/>
      <c r="Q257" s="278"/>
    </row>
    <row r="258" spans="1:17" ht="14.5" customHeight="1" x14ac:dyDescent="0.35">
      <c r="B258" s="3" t="s">
        <v>2825</v>
      </c>
      <c r="C258" s="257">
        <f>+C252+C253+C256-C250</f>
        <v>0</v>
      </c>
      <c r="D258" s="257"/>
      <c r="E258" s="257"/>
      <c r="F258" s="257">
        <f t="shared" ref="F258" si="68">+F252+F253+F256-F250</f>
        <v>0</v>
      </c>
      <c r="G258" s="257"/>
      <c r="H258" s="257"/>
      <c r="I258" s="257">
        <f t="shared" ref="I258" si="69">+I252+I253+I256-I250</f>
        <v>0</v>
      </c>
      <c r="J258" s="257"/>
      <c r="K258" s="257"/>
      <c r="L258" s="257">
        <f t="shared" ref="L258" si="70">+L252+L253+L256-L250</f>
        <v>0</v>
      </c>
      <c r="M258" s="257"/>
      <c r="N258" s="257"/>
      <c r="O258" s="257">
        <f t="shared" ref="O258" si="71">+O252+O253+O256-O250</f>
        <v>0</v>
      </c>
      <c r="P258" s="257"/>
      <c r="Q258" s="257"/>
    </row>
    <row r="259" spans="1:17" ht="14.5" customHeight="1" x14ac:dyDescent="0.35">
      <c r="B259" s="3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78"/>
      <c r="N259" s="278"/>
      <c r="O259" s="278"/>
      <c r="P259" s="278"/>
      <c r="Q259" s="278"/>
    </row>
    <row r="260" spans="1:17" ht="14.5" customHeight="1" x14ac:dyDescent="0.35">
      <c r="B260" s="3" t="s">
        <v>2826</v>
      </c>
      <c r="C260" s="279">
        <v>101.01</v>
      </c>
      <c r="D260" s="279"/>
      <c r="E260" s="279"/>
      <c r="F260" s="279">
        <v>103.31</v>
      </c>
      <c r="G260" s="279"/>
      <c r="H260" s="279"/>
      <c r="I260" s="279">
        <v>105.15</v>
      </c>
      <c r="J260" s="279"/>
      <c r="K260" s="279"/>
      <c r="L260" s="279">
        <v>107.43</v>
      </c>
      <c r="M260" s="279"/>
      <c r="N260" s="279"/>
      <c r="O260" s="279">
        <v>108.96</v>
      </c>
      <c r="P260" s="279"/>
      <c r="Q260" s="279"/>
    </row>
    <row r="261" spans="1:17" ht="14.5" customHeight="1" x14ac:dyDescent="0.35">
      <c r="B261" s="3" t="s">
        <v>2827</v>
      </c>
      <c r="C261" s="254">
        <f>+C$46</f>
        <v>109.34</v>
      </c>
      <c r="D261" s="255"/>
      <c r="E261" s="255"/>
      <c r="F261" s="255"/>
      <c r="G261" s="255"/>
      <c r="H261" s="255"/>
      <c r="I261" s="255"/>
      <c r="J261" s="255"/>
      <c r="K261" s="255"/>
      <c r="L261" s="255"/>
      <c r="M261" s="255"/>
      <c r="N261" s="255"/>
      <c r="O261" s="255"/>
      <c r="P261" s="255"/>
      <c r="Q261" s="256"/>
    </row>
    <row r="262" spans="1:17" ht="14.5" customHeight="1" x14ac:dyDescent="0.35">
      <c r="B262" s="3" t="s">
        <v>2828</v>
      </c>
      <c r="C262" s="265">
        <f>+$C$46/C260</f>
        <v>1.0824670824670823</v>
      </c>
      <c r="D262" s="265"/>
      <c r="E262" s="265"/>
      <c r="F262" s="265">
        <f>+$C$46/F260</f>
        <v>1.0583680185848416</v>
      </c>
      <c r="G262" s="265"/>
      <c r="H262" s="265"/>
      <c r="I262" s="265">
        <f>+$C$46/I260</f>
        <v>1.0398478364241559</v>
      </c>
      <c r="J262" s="265"/>
      <c r="K262" s="265"/>
      <c r="L262" s="265">
        <f>+$C$46/L260</f>
        <v>1.0177790188960252</v>
      </c>
      <c r="M262" s="265"/>
      <c r="N262" s="265"/>
      <c r="O262" s="265">
        <f>+$C$46/O260</f>
        <v>1.0034875183553598</v>
      </c>
      <c r="P262" s="265"/>
      <c r="Q262" s="265"/>
    </row>
    <row r="263" spans="1:17" ht="14.5" customHeight="1" x14ac:dyDescent="0.35">
      <c r="B263" s="3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</row>
    <row r="264" spans="1:17" ht="14.5" customHeight="1" x14ac:dyDescent="0.35">
      <c r="A264" s="31" t="s">
        <v>2659</v>
      </c>
      <c r="B264" s="3" t="s">
        <v>2829</v>
      </c>
      <c r="C264" s="257">
        <f>+C262*C258</f>
        <v>0</v>
      </c>
      <c r="D264" s="257"/>
      <c r="E264" s="257"/>
      <c r="F264" s="258">
        <f>+F262*F258</f>
        <v>0</v>
      </c>
      <c r="G264" s="259"/>
      <c r="H264" s="260"/>
      <c r="I264" s="258">
        <f>+I262*I258</f>
        <v>0</v>
      </c>
      <c r="J264" s="259"/>
      <c r="K264" s="260"/>
      <c r="L264" s="258">
        <f>+L262*L258</f>
        <v>0</v>
      </c>
      <c r="M264" s="259"/>
      <c r="N264" s="260"/>
      <c r="O264" s="258">
        <f>+O262*O258</f>
        <v>0</v>
      </c>
      <c r="P264" s="259"/>
      <c r="Q264" s="260"/>
    </row>
    <row r="266" spans="1:17" ht="14.5" customHeight="1" x14ac:dyDescent="0.35">
      <c r="B266" s="4" t="s">
        <v>2660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4.5" customHeight="1" x14ac:dyDescent="0.35">
      <c r="B267" s="1"/>
      <c r="C267" s="280" t="s">
        <v>2801</v>
      </c>
      <c r="D267" s="281"/>
      <c r="E267" s="282"/>
      <c r="F267" s="280" t="s">
        <v>2802</v>
      </c>
      <c r="G267" s="281"/>
      <c r="H267" s="282"/>
      <c r="I267" s="280" t="s">
        <v>2803</v>
      </c>
      <c r="J267" s="281"/>
      <c r="K267" s="282"/>
      <c r="L267" s="280" t="s">
        <v>2804</v>
      </c>
      <c r="M267" s="281"/>
      <c r="N267" s="282"/>
      <c r="O267" s="280" t="s">
        <v>2805</v>
      </c>
      <c r="P267" s="281"/>
      <c r="Q267" s="282"/>
    </row>
    <row r="268" spans="1:17" ht="14.5" customHeight="1" x14ac:dyDescent="0.35">
      <c r="B268" s="7" t="s">
        <v>2806</v>
      </c>
      <c r="C268" s="283">
        <v>2015</v>
      </c>
      <c r="D268" s="283"/>
      <c r="E268" s="283"/>
      <c r="F268" s="283">
        <v>2016</v>
      </c>
      <c r="G268" s="283"/>
      <c r="H268" s="283"/>
      <c r="I268" s="283">
        <v>2017</v>
      </c>
      <c r="J268" s="283"/>
      <c r="K268" s="283"/>
      <c r="L268" s="284">
        <v>2018</v>
      </c>
      <c r="M268" s="284"/>
      <c r="N268" s="284"/>
      <c r="O268" s="284">
        <v>2019</v>
      </c>
      <c r="P268" s="284"/>
      <c r="Q268" s="284"/>
    </row>
    <row r="269" spans="1:17" ht="14.5" customHeight="1" x14ac:dyDescent="0.35">
      <c r="B269" s="8" t="s">
        <v>2807</v>
      </c>
      <c r="C269" s="263">
        <v>0</v>
      </c>
      <c r="D269" s="263"/>
      <c r="E269" s="263"/>
      <c r="F269" s="263">
        <v>0</v>
      </c>
      <c r="G269" s="263"/>
      <c r="H269" s="263"/>
      <c r="I269" s="263">
        <v>0</v>
      </c>
      <c r="J269" s="263"/>
      <c r="K269" s="263"/>
      <c r="L269" s="263">
        <v>0</v>
      </c>
      <c r="M269" s="263"/>
      <c r="N269" s="263"/>
      <c r="O269" s="263">
        <v>0</v>
      </c>
      <c r="P269" s="263"/>
      <c r="Q269" s="263"/>
    </row>
    <row r="270" spans="1:17" ht="14.5" customHeight="1" x14ac:dyDescent="0.35">
      <c r="B270" s="9" t="s">
        <v>2808</v>
      </c>
      <c r="C270" s="268">
        <v>1</v>
      </c>
      <c r="D270" s="268"/>
      <c r="E270" s="268"/>
      <c r="F270" s="268">
        <v>1</v>
      </c>
      <c r="G270" s="268"/>
      <c r="H270" s="268"/>
      <c r="I270" s="262">
        <v>1</v>
      </c>
      <c r="J270" s="262"/>
      <c r="K270" s="262"/>
      <c r="L270" s="262">
        <v>1</v>
      </c>
      <c r="M270" s="262"/>
      <c r="N270" s="262"/>
      <c r="O270" s="262">
        <v>1</v>
      </c>
      <c r="P270" s="262"/>
      <c r="Q270" s="262"/>
    </row>
    <row r="271" spans="1:17" ht="14.5" customHeight="1" x14ac:dyDescent="0.35">
      <c r="B271" s="3" t="s">
        <v>2809</v>
      </c>
      <c r="C271" s="263">
        <v>0</v>
      </c>
      <c r="D271" s="263"/>
      <c r="E271" s="263"/>
      <c r="F271" s="263">
        <v>0</v>
      </c>
      <c r="G271" s="263"/>
      <c r="H271" s="263"/>
      <c r="I271" s="263">
        <v>0</v>
      </c>
      <c r="J271" s="263"/>
      <c r="K271" s="263"/>
      <c r="L271" s="263">
        <v>0</v>
      </c>
      <c r="M271" s="263"/>
      <c r="N271" s="263"/>
      <c r="O271" s="263">
        <v>0</v>
      </c>
      <c r="P271" s="263"/>
      <c r="Q271" s="263"/>
    </row>
    <row r="272" spans="1:17" ht="14.5" customHeight="1" x14ac:dyDescent="0.35">
      <c r="B272" s="9" t="s">
        <v>2808</v>
      </c>
      <c r="C272" s="261">
        <v>1</v>
      </c>
      <c r="D272" s="261"/>
      <c r="E272" s="261"/>
      <c r="F272" s="261">
        <v>1</v>
      </c>
      <c r="G272" s="261"/>
      <c r="H272" s="261"/>
      <c r="I272" s="262">
        <v>1</v>
      </c>
      <c r="J272" s="262"/>
      <c r="K272" s="262"/>
      <c r="L272" s="262">
        <v>1</v>
      </c>
      <c r="M272" s="262"/>
      <c r="N272" s="262"/>
      <c r="O272" s="262">
        <v>1</v>
      </c>
      <c r="P272" s="262"/>
      <c r="Q272" s="262"/>
    </row>
    <row r="273" spans="2:17" ht="14.5" customHeight="1" x14ac:dyDescent="0.35">
      <c r="B273" s="164"/>
      <c r="C273" s="261"/>
      <c r="D273" s="261"/>
      <c r="E273" s="261"/>
      <c r="F273" s="261"/>
      <c r="G273" s="261"/>
      <c r="H273" s="261"/>
      <c r="I273" s="262"/>
      <c r="J273" s="262"/>
      <c r="K273" s="262"/>
      <c r="L273" s="262"/>
      <c r="M273" s="262"/>
      <c r="N273" s="262"/>
      <c r="O273" s="262"/>
      <c r="P273" s="262"/>
      <c r="Q273" s="262"/>
    </row>
    <row r="274" spans="2:17" ht="14.5" customHeight="1" x14ac:dyDescent="0.35">
      <c r="B274" s="3" t="s">
        <v>2810</v>
      </c>
      <c r="C274" s="263">
        <v>0</v>
      </c>
      <c r="D274" s="263"/>
      <c r="E274" s="263"/>
      <c r="F274" s="263">
        <v>0</v>
      </c>
      <c r="G274" s="263"/>
      <c r="H274" s="263"/>
      <c r="I274" s="263">
        <v>0</v>
      </c>
      <c r="J274" s="263"/>
      <c r="K274" s="263"/>
      <c r="L274" s="263">
        <v>0</v>
      </c>
      <c r="M274" s="263"/>
      <c r="N274" s="263"/>
      <c r="O274" s="263">
        <v>0</v>
      </c>
      <c r="P274" s="263"/>
      <c r="Q274" s="263"/>
    </row>
    <row r="275" spans="2:17" ht="14.5" customHeight="1" x14ac:dyDescent="0.35">
      <c r="B275" s="3" t="s">
        <v>2811</v>
      </c>
      <c r="C275" s="263">
        <v>0</v>
      </c>
      <c r="D275" s="263"/>
      <c r="E275" s="263"/>
      <c r="F275" s="263">
        <v>0</v>
      </c>
      <c r="G275" s="263"/>
      <c r="H275" s="263"/>
      <c r="I275" s="263">
        <v>0</v>
      </c>
      <c r="J275" s="263"/>
      <c r="K275" s="263"/>
      <c r="L275" s="263">
        <v>0</v>
      </c>
      <c r="M275" s="263"/>
      <c r="N275" s="263"/>
      <c r="O275" s="263">
        <v>0</v>
      </c>
      <c r="P275" s="263"/>
      <c r="Q275" s="263"/>
    </row>
    <row r="276" spans="2:17" ht="14.5" customHeight="1" x14ac:dyDescent="0.35">
      <c r="B276" s="9" t="s">
        <v>2808</v>
      </c>
      <c r="C276" s="261">
        <v>1</v>
      </c>
      <c r="D276" s="261"/>
      <c r="E276" s="261"/>
      <c r="F276" s="261">
        <v>1</v>
      </c>
      <c r="G276" s="261"/>
      <c r="H276" s="261"/>
      <c r="I276" s="262">
        <v>1</v>
      </c>
      <c r="J276" s="262"/>
      <c r="K276" s="262"/>
      <c r="L276" s="262">
        <v>1</v>
      </c>
      <c r="M276" s="262"/>
      <c r="N276" s="262"/>
      <c r="O276" s="262">
        <v>1</v>
      </c>
      <c r="P276" s="262"/>
      <c r="Q276" s="262"/>
    </row>
    <row r="277" spans="2:17" ht="14.5" customHeight="1" x14ac:dyDescent="0.35">
      <c r="B277" s="3" t="s">
        <v>2812</v>
      </c>
      <c r="C277" s="263">
        <v>0</v>
      </c>
      <c r="D277" s="263"/>
      <c r="E277" s="263"/>
      <c r="F277" s="263">
        <v>0</v>
      </c>
      <c r="G277" s="263"/>
      <c r="H277" s="263"/>
      <c r="I277" s="263">
        <v>0</v>
      </c>
      <c r="J277" s="263"/>
      <c r="K277" s="263"/>
      <c r="L277" s="263">
        <v>0</v>
      </c>
      <c r="M277" s="263"/>
      <c r="N277" s="263"/>
      <c r="O277" s="263">
        <v>0</v>
      </c>
      <c r="P277" s="263"/>
      <c r="Q277" s="263"/>
    </row>
    <row r="278" spans="2:17" ht="14.5" customHeight="1" x14ac:dyDescent="0.35">
      <c r="B278" s="9" t="s">
        <v>2808</v>
      </c>
      <c r="C278" s="261">
        <v>1</v>
      </c>
      <c r="D278" s="261"/>
      <c r="E278" s="261"/>
      <c r="F278" s="261">
        <v>1</v>
      </c>
      <c r="G278" s="261"/>
      <c r="H278" s="261"/>
      <c r="I278" s="262">
        <v>1</v>
      </c>
      <c r="J278" s="262"/>
      <c r="K278" s="262"/>
      <c r="L278" s="262">
        <v>1</v>
      </c>
      <c r="M278" s="262"/>
      <c r="N278" s="262"/>
      <c r="O278" s="262">
        <v>1</v>
      </c>
      <c r="P278" s="262"/>
      <c r="Q278" s="262"/>
    </row>
    <row r="279" spans="2:17" ht="14.5" customHeight="1" x14ac:dyDescent="0.35">
      <c r="B279" s="165"/>
      <c r="C279" s="264"/>
      <c r="D279" s="264"/>
      <c r="E279" s="264"/>
      <c r="F279" s="271"/>
      <c r="G279" s="271"/>
      <c r="H279" s="271"/>
      <c r="I279" s="264"/>
      <c r="J279" s="264"/>
      <c r="K279" s="264"/>
      <c r="L279" s="264"/>
      <c r="M279" s="264"/>
      <c r="N279" s="264"/>
      <c r="O279" s="264"/>
      <c r="P279" s="264"/>
      <c r="Q279" s="264"/>
    </row>
    <row r="280" spans="2:17" ht="14.5" customHeight="1" x14ac:dyDescent="0.35">
      <c r="B280" s="3" t="s">
        <v>2813</v>
      </c>
      <c r="C280" s="266">
        <v>0</v>
      </c>
      <c r="D280" s="266"/>
      <c r="E280" s="266"/>
      <c r="F280" s="266">
        <v>0</v>
      </c>
      <c r="G280" s="266"/>
      <c r="H280" s="266"/>
      <c r="I280" s="266">
        <v>0</v>
      </c>
      <c r="J280" s="266"/>
      <c r="K280" s="266"/>
      <c r="L280" s="266">
        <v>0</v>
      </c>
      <c r="M280" s="266"/>
      <c r="N280" s="266"/>
      <c r="O280" s="266">
        <v>0</v>
      </c>
      <c r="P280" s="266"/>
      <c r="Q280" s="266"/>
    </row>
    <row r="281" spans="2:17" ht="14.5" customHeight="1" x14ac:dyDescent="0.35">
      <c r="B281" s="9" t="s">
        <v>2808</v>
      </c>
      <c r="C281" s="267">
        <v>1</v>
      </c>
      <c r="D281" s="267"/>
      <c r="E281" s="267"/>
      <c r="F281" s="267">
        <v>1</v>
      </c>
      <c r="G281" s="267"/>
      <c r="H281" s="267"/>
      <c r="I281" s="262">
        <v>1</v>
      </c>
      <c r="J281" s="262"/>
      <c r="K281" s="262"/>
      <c r="L281" s="262">
        <v>1</v>
      </c>
      <c r="M281" s="262"/>
      <c r="N281" s="262"/>
      <c r="O281" s="262">
        <v>1</v>
      </c>
      <c r="P281" s="262"/>
      <c r="Q281" s="262"/>
    </row>
    <row r="282" spans="2:17" ht="14.5" customHeight="1" x14ac:dyDescent="0.35">
      <c r="B282" s="10"/>
      <c r="C282" s="267"/>
      <c r="D282" s="267"/>
      <c r="E282" s="267"/>
      <c r="F282" s="269"/>
      <c r="G282" s="270"/>
      <c r="H282" s="270"/>
      <c r="I282" s="269"/>
      <c r="J282" s="270"/>
      <c r="K282" s="270"/>
      <c r="L282" s="269"/>
      <c r="M282" s="270"/>
      <c r="N282" s="270"/>
      <c r="O282" s="269"/>
      <c r="P282" s="270"/>
      <c r="Q282" s="270"/>
    </row>
    <row r="283" spans="2:17" ht="14.5" customHeight="1" x14ac:dyDescent="0.35">
      <c r="B283" s="166" t="s">
        <v>2814</v>
      </c>
      <c r="C283" s="266">
        <v>0</v>
      </c>
      <c r="D283" s="266"/>
      <c r="E283" s="266"/>
      <c r="F283" s="266">
        <v>0</v>
      </c>
      <c r="G283" s="266"/>
      <c r="H283" s="266"/>
      <c r="I283" s="266">
        <v>0</v>
      </c>
      <c r="J283" s="266"/>
      <c r="K283" s="266"/>
      <c r="L283" s="266">
        <v>0</v>
      </c>
      <c r="M283" s="266"/>
      <c r="N283" s="266"/>
      <c r="O283" s="266">
        <v>0</v>
      </c>
      <c r="P283" s="266"/>
      <c r="Q283" s="266"/>
    </row>
    <row r="284" spans="2:17" ht="14.5" customHeight="1" x14ac:dyDescent="0.35">
      <c r="B284" s="167" t="s">
        <v>2808</v>
      </c>
      <c r="C284" s="267">
        <v>1</v>
      </c>
      <c r="D284" s="267"/>
      <c r="E284" s="267"/>
      <c r="F284" s="267">
        <v>1</v>
      </c>
      <c r="G284" s="267"/>
      <c r="H284" s="267"/>
      <c r="I284" s="262">
        <v>1</v>
      </c>
      <c r="J284" s="262"/>
      <c r="K284" s="262"/>
      <c r="L284" s="262">
        <v>1</v>
      </c>
      <c r="M284" s="262"/>
      <c r="N284" s="262"/>
      <c r="O284" s="262">
        <v>1</v>
      </c>
      <c r="P284" s="262"/>
      <c r="Q284" s="262"/>
    </row>
    <row r="285" spans="2:17" ht="14.5" customHeight="1" x14ac:dyDescent="0.35">
      <c r="B285" s="168"/>
      <c r="C285" s="272"/>
      <c r="D285" s="272"/>
      <c r="E285" s="272"/>
      <c r="F285" s="272"/>
      <c r="G285" s="272"/>
      <c r="H285" s="272"/>
      <c r="I285" s="272"/>
      <c r="J285" s="272"/>
      <c r="K285" s="272"/>
      <c r="L285" s="272"/>
      <c r="M285" s="272"/>
      <c r="N285" s="272"/>
      <c r="O285" s="272"/>
      <c r="P285" s="272"/>
      <c r="Q285" s="272"/>
    </row>
    <row r="286" spans="2:17" ht="14.5" customHeight="1" x14ac:dyDescent="0.35">
      <c r="B286" s="169" t="s">
        <v>2815</v>
      </c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</row>
    <row r="287" spans="2:17" ht="14.5" customHeight="1" x14ac:dyDescent="0.35">
      <c r="B287" s="9" t="s">
        <v>2816</v>
      </c>
      <c r="C287" s="263">
        <v>0</v>
      </c>
      <c r="D287" s="263"/>
      <c r="E287" s="263"/>
      <c r="F287" s="263">
        <v>0</v>
      </c>
      <c r="G287" s="263"/>
      <c r="H287" s="263"/>
      <c r="I287" s="263">
        <v>0</v>
      </c>
      <c r="J287" s="263"/>
      <c r="K287" s="263"/>
      <c r="L287" s="263">
        <v>0</v>
      </c>
      <c r="M287" s="263"/>
      <c r="N287" s="263"/>
      <c r="O287" s="263">
        <v>0</v>
      </c>
      <c r="P287" s="263"/>
      <c r="Q287" s="263"/>
    </row>
    <row r="288" spans="2:17" ht="14.5" customHeight="1" x14ac:dyDescent="0.35">
      <c r="B288" s="9"/>
      <c r="C288" s="268">
        <v>1</v>
      </c>
      <c r="D288" s="268"/>
      <c r="E288" s="268"/>
      <c r="F288" s="268">
        <v>1</v>
      </c>
      <c r="G288" s="268"/>
      <c r="H288" s="268"/>
      <c r="I288" s="262">
        <v>1</v>
      </c>
      <c r="J288" s="262"/>
      <c r="K288" s="262"/>
      <c r="L288" s="262">
        <v>1</v>
      </c>
      <c r="M288" s="262"/>
      <c r="N288" s="262"/>
      <c r="O288" s="262">
        <v>1</v>
      </c>
      <c r="P288" s="262"/>
      <c r="Q288" s="262"/>
    </row>
    <row r="289" spans="2:17" ht="14.5" customHeight="1" x14ac:dyDescent="0.35">
      <c r="B289" s="9" t="s">
        <v>2817</v>
      </c>
      <c r="C289" s="263">
        <v>0</v>
      </c>
      <c r="D289" s="263"/>
      <c r="E289" s="263"/>
      <c r="F289" s="263">
        <v>0</v>
      </c>
      <c r="G289" s="263"/>
      <c r="H289" s="263"/>
      <c r="I289" s="263">
        <v>0</v>
      </c>
      <c r="J289" s="263"/>
      <c r="K289" s="263"/>
      <c r="L289" s="263">
        <v>0</v>
      </c>
      <c r="M289" s="263"/>
      <c r="N289" s="263"/>
      <c r="O289" s="263">
        <v>0</v>
      </c>
      <c r="P289" s="263"/>
      <c r="Q289" s="263"/>
    </row>
    <row r="290" spans="2:17" ht="14.5" customHeight="1" x14ac:dyDescent="0.35">
      <c r="B290" s="9"/>
      <c r="C290" s="261">
        <v>1</v>
      </c>
      <c r="D290" s="261"/>
      <c r="E290" s="261"/>
      <c r="F290" s="261">
        <v>1</v>
      </c>
      <c r="G290" s="261"/>
      <c r="H290" s="261"/>
      <c r="I290" s="262">
        <v>1</v>
      </c>
      <c r="J290" s="262"/>
      <c r="K290" s="262"/>
      <c r="L290" s="262">
        <v>1</v>
      </c>
      <c r="M290" s="262"/>
      <c r="N290" s="262"/>
      <c r="O290" s="262">
        <v>1</v>
      </c>
      <c r="P290" s="262"/>
      <c r="Q290" s="262"/>
    </row>
    <row r="291" spans="2:17" ht="14.5" customHeight="1" x14ac:dyDescent="0.35">
      <c r="B291" s="9" t="s">
        <v>2818</v>
      </c>
      <c r="C291" s="263">
        <v>0</v>
      </c>
      <c r="D291" s="263"/>
      <c r="E291" s="263"/>
      <c r="F291" s="263">
        <v>0</v>
      </c>
      <c r="G291" s="263"/>
      <c r="H291" s="263"/>
      <c r="I291" s="263">
        <v>0</v>
      </c>
      <c r="J291" s="263"/>
      <c r="K291" s="263"/>
      <c r="L291" s="263">
        <v>0</v>
      </c>
      <c r="M291" s="263"/>
      <c r="N291" s="263"/>
      <c r="O291" s="263">
        <v>0</v>
      </c>
      <c r="P291" s="263"/>
      <c r="Q291" s="263"/>
    </row>
    <row r="292" spans="2:17" ht="14.5" customHeight="1" x14ac:dyDescent="0.35">
      <c r="B292" s="9"/>
      <c r="C292" s="268">
        <v>1</v>
      </c>
      <c r="D292" s="268"/>
      <c r="E292" s="268"/>
      <c r="F292" s="268">
        <v>1</v>
      </c>
      <c r="G292" s="268"/>
      <c r="H292" s="268"/>
      <c r="I292" s="262">
        <v>1</v>
      </c>
      <c r="J292" s="262"/>
      <c r="K292" s="262"/>
      <c r="L292" s="262">
        <v>1</v>
      </c>
      <c r="M292" s="262"/>
      <c r="N292" s="262"/>
      <c r="O292" s="262">
        <v>1</v>
      </c>
      <c r="P292" s="262"/>
      <c r="Q292" s="262"/>
    </row>
    <row r="293" spans="2:17" ht="14.5" customHeight="1" x14ac:dyDescent="0.35">
      <c r="B293" s="8" t="s">
        <v>2819</v>
      </c>
      <c r="C293" s="273">
        <f>+(C287*C288)+(C289*C290)+(C291*C292)</f>
        <v>0</v>
      </c>
      <c r="D293" s="273"/>
      <c r="E293" s="273"/>
      <c r="F293" s="273">
        <f t="shared" ref="F293" si="72">+(F287*F288)+(F289*F290)+(F291*F292)</f>
        <v>0</v>
      </c>
      <c r="G293" s="273"/>
      <c r="H293" s="273"/>
      <c r="I293" s="273">
        <f t="shared" ref="I293" si="73">+(I287*I288)+(I289*I290)+(I291*I292)</f>
        <v>0</v>
      </c>
      <c r="J293" s="273"/>
      <c r="K293" s="273"/>
      <c r="L293" s="273">
        <f t="shared" ref="L293" si="74">+(L287*L288)+(L289*L290)+(L291*L292)</f>
        <v>0</v>
      </c>
      <c r="M293" s="273"/>
      <c r="N293" s="273"/>
      <c r="O293" s="273">
        <f t="shared" ref="O293" si="75">+(O287*O288)+(O289*O290)+(O291*O292)</f>
        <v>0</v>
      </c>
      <c r="P293" s="273"/>
      <c r="Q293" s="273"/>
    </row>
    <row r="295" spans="2:17" ht="14.5" customHeight="1" x14ac:dyDescent="0.35">
      <c r="B295" s="3" t="s">
        <v>2820</v>
      </c>
      <c r="C295" s="257">
        <f>+(C269*C270)+(C271*C272)</f>
        <v>0</v>
      </c>
      <c r="D295" s="257"/>
      <c r="E295" s="257"/>
      <c r="F295" s="257">
        <f t="shared" ref="F295" si="76">+(F269*F270)+(F271*F272)</f>
        <v>0</v>
      </c>
      <c r="G295" s="257"/>
      <c r="H295" s="257"/>
      <c r="I295" s="257">
        <f t="shared" ref="I295" si="77">+(I269*I270)+(I271*I272)</f>
        <v>0</v>
      </c>
      <c r="J295" s="257"/>
      <c r="K295" s="257"/>
      <c r="L295" s="257">
        <f t="shared" ref="L295" si="78">+(L269*L270)+(L271*L272)</f>
        <v>0</v>
      </c>
      <c r="M295" s="257"/>
      <c r="N295" s="257"/>
      <c r="O295" s="257">
        <f t="shared" ref="O295" si="79">+(O269*O270)+(O271*O272)</f>
        <v>0</v>
      </c>
      <c r="P295" s="257"/>
      <c r="Q295" s="257"/>
    </row>
    <row r="296" spans="2:17" ht="14.5" customHeight="1" x14ac:dyDescent="0.35">
      <c r="B296" s="3" t="s">
        <v>2821</v>
      </c>
      <c r="C296" s="257">
        <f>+(C274+C275)*C276+(C277*C278)</f>
        <v>0</v>
      </c>
      <c r="D296" s="257"/>
      <c r="E296" s="257"/>
      <c r="F296" s="257">
        <f>+(F274+F275)*F276+(F277*F278)</f>
        <v>0</v>
      </c>
      <c r="G296" s="257"/>
      <c r="H296" s="257"/>
      <c r="I296" s="257">
        <f>+(I274+I275)*I276+(I277*I278)</f>
        <v>0</v>
      </c>
      <c r="J296" s="257"/>
      <c r="K296" s="257"/>
      <c r="L296" s="257">
        <f>+(L274+L275)*L276+(L277*L278)</f>
        <v>0</v>
      </c>
      <c r="M296" s="257"/>
      <c r="N296" s="257"/>
      <c r="O296" s="257">
        <f>+(O274+O275)*O276+(O277*O278)</f>
        <v>0</v>
      </c>
      <c r="P296" s="257"/>
      <c r="Q296" s="257"/>
    </row>
    <row r="297" spans="2:17" ht="14.5" customHeight="1" x14ac:dyDescent="0.35">
      <c r="B297" s="3" t="s">
        <v>2822</v>
      </c>
      <c r="C297" s="257">
        <f>+(C280*C281)+(C283*C284)</f>
        <v>0</v>
      </c>
      <c r="D297" s="257"/>
      <c r="E297" s="257"/>
      <c r="F297" s="257">
        <f>+(F280*F281)+(F283*F284)</f>
        <v>0</v>
      </c>
      <c r="G297" s="257"/>
      <c r="H297" s="257"/>
      <c r="I297" s="257">
        <f>+(I280*I281)+(I283*I284)</f>
        <v>0</v>
      </c>
      <c r="J297" s="257"/>
      <c r="K297" s="257"/>
      <c r="L297" s="257">
        <f>+(L280*L281)+(L283*L284)</f>
        <v>0</v>
      </c>
      <c r="M297" s="257"/>
      <c r="N297" s="257"/>
      <c r="O297" s="257">
        <f>+(O280*O281)+(O283*O284)</f>
        <v>0</v>
      </c>
      <c r="P297" s="257"/>
      <c r="Q297" s="257"/>
    </row>
    <row r="298" spans="2:17" ht="14.5" customHeight="1" x14ac:dyDescent="0.35">
      <c r="B298" s="3" t="s">
        <v>2823</v>
      </c>
      <c r="C298" s="274">
        <f>+C$40</f>
        <v>3.5000000000000003E-2</v>
      </c>
      <c r="D298" s="275"/>
      <c r="E298" s="275"/>
      <c r="F298" s="275"/>
      <c r="G298" s="275"/>
      <c r="H298" s="275"/>
      <c r="I298" s="275"/>
      <c r="J298" s="275"/>
      <c r="K298" s="275"/>
      <c r="L298" s="275"/>
      <c r="M298" s="275"/>
      <c r="N298" s="275"/>
      <c r="O298" s="275"/>
      <c r="P298" s="275"/>
      <c r="Q298" s="276"/>
    </row>
    <row r="299" spans="2:17" ht="14.5" customHeight="1" x14ac:dyDescent="0.35">
      <c r="B299" s="3" t="s">
        <v>2824</v>
      </c>
      <c r="C299" s="277">
        <f>+$C$40*C297</f>
        <v>0</v>
      </c>
      <c r="D299" s="277"/>
      <c r="E299" s="277"/>
      <c r="F299" s="277">
        <f>+$C$40*F297</f>
        <v>0</v>
      </c>
      <c r="G299" s="277"/>
      <c r="H299" s="277"/>
      <c r="I299" s="277">
        <f>+$C$40*I297</f>
        <v>0</v>
      </c>
      <c r="J299" s="277"/>
      <c r="K299" s="277"/>
      <c r="L299" s="277">
        <f>+$C$40*L297</f>
        <v>0</v>
      </c>
      <c r="M299" s="277"/>
      <c r="N299" s="277"/>
      <c r="O299" s="277">
        <f>+$C$40*O297</f>
        <v>0</v>
      </c>
      <c r="P299" s="277"/>
      <c r="Q299" s="277"/>
    </row>
    <row r="300" spans="2:17" ht="14.5" customHeight="1" x14ac:dyDescent="0.35">
      <c r="B300" s="3"/>
      <c r="C300" s="278"/>
      <c r="D300" s="278"/>
      <c r="E300" s="278"/>
      <c r="F300" s="278"/>
      <c r="G300" s="278"/>
      <c r="H300" s="278"/>
      <c r="I300" s="278"/>
      <c r="J300" s="278"/>
      <c r="K300" s="278"/>
      <c r="L300" s="278"/>
      <c r="M300" s="278"/>
      <c r="N300" s="278"/>
      <c r="O300" s="278"/>
      <c r="P300" s="278"/>
      <c r="Q300" s="278"/>
    </row>
    <row r="301" spans="2:17" ht="14.5" customHeight="1" x14ac:dyDescent="0.35">
      <c r="B301" s="3" t="s">
        <v>2825</v>
      </c>
      <c r="C301" s="257">
        <f>+C295+C296+C299-C293</f>
        <v>0</v>
      </c>
      <c r="D301" s="257"/>
      <c r="E301" s="257"/>
      <c r="F301" s="257">
        <f t="shared" ref="F301" si="80">+F295+F296+F299-F293</f>
        <v>0</v>
      </c>
      <c r="G301" s="257"/>
      <c r="H301" s="257"/>
      <c r="I301" s="257">
        <f t="shared" ref="I301" si="81">+I295+I296+I299-I293</f>
        <v>0</v>
      </c>
      <c r="J301" s="257"/>
      <c r="K301" s="257"/>
      <c r="L301" s="257">
        <f t="shared" ref="L301" si="82">+L295+L296+L299-L293</f>
        <v>0</v>
      </c>
      <c r="M301" s="257"/>
      <c r="N301" s="257"/>
      <c r="O301" s="257">
        <f t="shared" ref="O301" si="83">+O295+O296+O299-O293</f>
        <v>0</v>
      </c>
      <c r="P301" s="257"/>
      <c r="Q301" s="257"/>
    </row>
    <row r="302" spans="2:17" ht="14.5" customHeight="1" x14ac:dyDescent="0.35">
      <c r="B302" s="3"/>
      <c r="C302" s="278"/>
      <c r="D302" s="278"/>
      <c r="E302" s="278"/>
      <c r="F302" s="278"/>
      <c r="G302" s="278"/>
      <c r="H302" s="278"/>
      <c r="I302" s="278"/>
      <c r="J302" s="278"/>
      <c r="K302" s="278"/>
      <c r="L302" s="278"/>
      <c r="M302" s="278"/>
      <c r="N302" s="278"/>
      <c r="O302" s="278"/>
      <c r="P302" s="278"/>
      <c r="Q302" s="278"/>
    </row>
    <row r="303" spans="2:17" ht="14.5" customHeight="1" x14ac:dyDescent="0.35">
      <c r="B303" s="3" t="s">
        <v>2826</v>
      </c>
      <c r="C303" s="279">
        <v>101.01</v>
      </c>
      <c r="D303" s="279"/>
      <c r="E303" s="279"/>
      <c r="F303" s="279">
        <v>103.31</v>
      </c>
      <c r="G303" s="279"/>
      <c r="H303" s="279"/>
      <c r="I303" s="279">
        <v>105.15</v>
      </c>
      <c r="J303" s="279"/>
      <c r="K303" s="279"/>
      <c r="L303" s="279">
        <v>107.43</v>
      </c>
      <c r="M303" s="279"/>
      <c r="N303" s="279"/>
      <c r="O303" s="279">
        <v>108.96</v>
      </c>
      <c r="P303" s="279"/>
      <c r="Q303" s="279"/>
    </row>
    <row r="304" spans="2:17" ht="14.5" customHeight="1" x14ac:dyDescent="0.35">
      <c r="B304" s="3" t="s">
        <v>2827</v>
      </c>
      <c r="C304" s="254">
        <f>+C$46</f>
        <v>109.34</v>
      </c>
      <c r="D304" s="255"/>
      <c r="E304" s="255"/>
      <c r="F304" s="255"/>
      <c r="G304" s="255"/>
      <c r="H304" s="255"/>
      <c r="I304" s="255"/>
      <c r="J304" s="255"/>
      <c r="K304" s="255"/>
      <c r="L304" s="255"/>
      <c r="M304" s="255"/>
      <c r="N304" s="255"/>
      <c r="O304" s="255"/>
      <c r="P304" s="255"/>
      <c r="Q304" s="256"/>
    </row>
    <row r="305" spans="1:17" ht="14.5" customHeight="1" x14ac:dyDescent="0.35">
      <c r="B305" s="3" t="s">
        <v>2828</v>
      </c>
      <c r="C305" s="265">
        <f>+$C$46/C303</f>
        <v>1.0824670824670823</v>
      </c>
      <c r="D305" s="265"/>
      <c r="E305" s="265"/>
      <c r="F305" s="265">
        <f>+$C$46/F303</f>
        <v>1.0583680185848416</v>
      </c>
      <c r="G305" s="265"/>
      <c r="H305" s="265"/>
      <c r="I305" s="265">
        <f>+$C$46/I303</f>
        <v>1.0398478364241559</v>
      </c>
      <c r="J305" s="265"/>
      <c r="K305" s="265"/>
      <c r="L305" s="265">
        <f>+$C$46/L303</f>
        <v>1.0177790188960252</v>
      </c>
      <c r="M305" s="265"/>
      <c r="N305" s="265"/>
      <c r="O305" s="265">
        <f>+$C$46/O303</f>
        <v>1.0034875183553598</v>
      </c>
      <c r="P305" s="265"/>
      <c r="Q305" s="265"/>
    </row>
    <row r="306" spans="1:17" ht="14.5" customHeight="1" x14ac:dyDescent="0.35">
      <c r="B306" s="3"/>
      <c r="C306" s="265"/>
      <c r="D306" s="265"/>
      <c r="E306" s="265"/>
      <c r="F306" s="265"/>
      <c r="G306" s="265"/>
      <c r="H306" s="265"/>
      <c r="I306" s="265"/>
      <c r="J306" s="265"/>
      <c r="K306" s="265"/>
      <c r="L306" s="265"/>
      <c r="M306" s="265"/>
      <c r="N306" s="265"/>
      <c r="O306" s="265"/>
      <c r="P306" s="265"/>
      <c r="Q306" s="265"/>
    </row>
    <row r="307" spans="1:17" ht="14.5" customHeight="1" x14ac:dyDescent="0.35">
      <c r="A307" s="31" t="s">
        <v>2660</v>
      </c>
      <c r="B307" s="3" t="s">
        <v>2829</v>
      </c>
      <c r="C307" s="257">
        <f>+C305*C301</f>
        <v>0</v>
      </c>
      <c r="D307" s="257"/>
      <c r="E307" s="257"/>
      <c r="F307" s="258">
        <f>+F305*F301</f>
        <v>0</v>
      </c>
      <c r="G307" s="259"/>
      <c r="H307" s="260"/>
      <c r="I307" s="258">
        <f>+I305*I301</f>
        <v>0</v>
      </c>
      <c r="J307" s="259"/>
      <c r="K307" s="260"/>
      <c r="L307" s="258">
        <f>+L305*L301</f>
        <v>0</v>
      </c>
      <c r="M307" s="259"/>
      <c r="N307" s="260"/>
      <c r="O307" s="258">
        <f>+O305*O301</f>
        <v>0</v>
      </c>
      <c r="P307" s="259"/>
      <c r="Q307" s="260"/>
    </row>
    <row r="309" spans="1:17" ht="14.5" customHeight="1" x14ac:dyDescent="0.35">
      <c r="B309" s="4" t="s">
        <v>2661</v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4.5" customHeight="1" x14ac:dyDescent="0.35">
      <c r="B310" s="1"/>
      <c r="C310" s="280" t="s">
        <v>2801</v>
      </c>
      <c r="D310" s="281"/>
      <c r="E310" s="282"/>
      <c r="F310" s="280" t="s">
        <v>2802</v>
      </c>
      <c r="G310" s="281"/>
      <c r="H310" s="282"/>
      <c r="I310" s="280" t="s">
        <v>2803</v>
      </c>
      <c r="J310" s="281"/>
      <c r="K310" s="282"/>
      <c r="L310" s="280" t="s">
        <v>2804</v>
      </c>
      <c r="M310" s="281"/>
      <c r="N310" s="282"/>
      <c r="O310" s="280" t="s">
        <v>2805</v>
      </c>
      <c r="P310" s="281"/>
      <c r="Q310" s="282"/>
    </row>
    <row r="311" spans="1:17" ht="14.5" customHeight="1" x14ac:dyDescent="0.35">
      <c r="B311" s="7" t="s">
        <v>2806</v>
      </c>
      <c r="C311" s="283">
        <v>2015</v>
      </c>
      <c r="D311" s="283"/>
      <c r="E311" s="283"/>
      <c r="F311" s="283">
        <v>2016</v>
      </c>
      <c r="G311" s="283"/>
      <c r="H311" s="283"/>
      <c r="I311" s="283">
        <v>2017</v>
      </c>
      <c r="J311" s="283"/>
      <c r="K311" s="283"/>
      <c r="L311" s="284">
        <v>2018</v>
      </c>
      <c r="M311" s="284"/>
      <c r="N311" s="284"/>
      <c r="O311" s="284">
        <v>2019</v>
      </c>
      <c r="P311" s="284"/>
      <c r="Q311" s="284"/>
    </row>
    <row r="312" spans="1:17" ht="14.5" customHeight="1" x14ac:dyDescent="0.35">
      <c r="B312" s="8" t="s">
        <v>2807</v>
      </c>
      <c r="C312" s="263">
        <v>0</v>
      </c>
      <c r="D312" s="263"/>
      <c r="E312" s="263"/>
      <c r="F312" s="263">
        <v>0</v>
      </c>
      <c r="G312" s="263"/>
      <c r="H312" s="263"/>
      <c r="I312" s="263">
        <v>0</v>
      </c>
      <c r="J312" s="263"/>
      <c r="K312" s="263"/>
      <c r="L312" s="263">
        <v>0</v>
      </c>
      <c r="M312" s="263"/>
      <c r="N312" s="263"/>
      <c r="O312" s="263">
        <v>0</v>
      </c>
      <c r="P312" s="263"/>
      <c r="Q312" s="263"/>
    </row>
    <row r="313" spans="1:17" ht="14.5" customHeight="1" x14ac:dyDescent="0.35">
      <c r="B313" s="9" t="s">
        <v>2808</v>
      </c>
      <c r="C313" s="268">
        <v>1</v>
      </c>
      <c r="D313" s="268"/>
      <c r="E313" s="268"/>
      <c r="F313" s="268">
        <v>1</v>
      </c>
      <c r="G313" s="268"/>
      <c r="H313" s="268"/>
      <c r="I313" s="262">
        <v>1</v>
      </c>
      <c r="J313" s="262"/>
      <c r="K313" s="262"/>
      <c r="L313" s="262">
        <v>1</v>
      </c>
      <c r="M313" s="262"/>
      <c r="N313" s="262"/>
      <c r="O313" s="262">
        <v>1</v>
      </c>
      <c r="P313" s="262"/>
      <c r="Q313" s="262"/>
    </row>
    <row r="314" spans="1:17" ht="14.5" customHeight="1" x14ac:dyDescent="0.35">
      <c r="B314" s="3" t="s">
        <v>2809</v>
      </c>
      <c r="C314" s="263">
        <v>0</v>
      </c>
      <c r="D314" s="263"/>
      <c r="E314" s="263"/>
      <c r="F314" s="263">
        <v>0</v>
      </c>
      <c r="G314" s="263"/>
      <c r="H314" s="263"/>
      <c r="I314" s="263">
        <v>0</v>
      </c>
      <c r="J314" s="263"/>
      <c r="K314" s="263"/>
      <c r="L314" s="263">
        <v>0</v>
      </c>
      <c r="M314" s="263"/>
      <c r="N314" s="263"/>
      <c r="O314" s="263">
        <v>0</v>
      </c>
      <c r="P314" s="263"/>
      <c r="Q314" s="263"/>
    </row>
    <row r="315" spans="1:17" ht="14.5" customHeight="1" x14ac:dyDescent="0.35">
      <c r="B315" s="9" t="s">
        <v>2808</v>
      </c>
      <c r="C315" s="261">
        <v>1</v>
      </c>
      <c r="D315" s="261"/>
      <c r="E315" s="261"/>
      <c r="F315" s="261">
        <v>1</v>
      </c>
      <c r="G315" s="261"/>
      <c r="H315" s="261"/>
      <c r="I315" s="262">
        <v>1</v>
      </c>
      <c r="J315" s="262"/>
      <c r="K315" s="262"/>
      <c r="L315" s="262">
        <v>1</v>
      </c>
      <c r="M315" s="262"/>
      <c r="N315" s="262"/>
      <c r="O315" s="262">
        <v>1</v>
      </c>
      <c r="P315" s="262"/>
      <c r="Q315" s="262"/>
    </row>
    <row r="316" spans="1:17" ht="14.5" customHeight="1" x14ac:dyDescent="0.35">
      <c r="B316" s="164"/>
      <c r="C316" s="261"/>
      <c r="D316" s="261"/>
      <c r="E316" s="261"/>
      <c r="F316" s="261"/>
      <c r="G316" s="261"/>
      <c r="H316" s="261"/>
      <c r="I316" s="262"/>
      <c r="J316" s="262"/>
      <c r="K316" s="262"/>
      <c r="L316" s="262"/>
      <c r="M316" s="262"/>
      <c r="N316" s="262"/>
      <c r="O316" s="262"/>
      <c r="P316" s="262"/>
      <c r="Q316" s="262"/>
    </row>
    <row r="317" spans="1:17" ht="14.5" customHeight="1" x14ac:dyDescent="0.35">
      <c r="B317" s="3" t="s">
        <v>2810</v>
      </c>
      <c r="C317" s="263">
        <v>0</v>
      </c>
      <c r="D317" s="263"/>
      <c r="E317" s="263"/>
      <c r="F317" s="263">
        <v>0</v>
      </c>
      <c r="G317" s="263"/>
      <c r="H317" s="263"/>
      <c r="I317" s="263">
        <v>0</v>
      </c>
      <c r="J317" s="263"/>
      <c r="K317" s="263"/>
      <c r="L317" s="263">
        <v>0</v>
      </c>
      <c r="M317" s="263"/>
      <c r="N317" s="263"/>
      <c r="O317" s="263">
        <v>0</v>
      </c>
      <c r="P317" s="263"/>
      <c r="Q317" s="263"/>
    </row>
    <row r="318" spans="1:17" ht="14.5" customHeight="1" x14ac:dyDescent="0.35">
      <c r="B318" s="3" t="s">
        <v>2811</v>
      </c>
      <c r="C318" s="263">
        <v>0</v>
      </c>
      <c r="D318" s="263"/>
      <c r="E318" s="263"/>
      <c r="F318" s="263">
        <v>0</v>
      </c>
      <c r="G318" s="263"/>
      <c r="H318" s="263"/>
      <c r="I318" s="263">
        <v>0</v>
      </c>
      <c r="J318" s="263"/>
      <c r="K318" s="263"/>
      <c r="L318" s="263">
        <v>0</v>
      </c>
      <c r="M318" s="263"/>
      <c r="N318" s="263"/>
      <c r="O318" s="263">
        <v>0</v>
      </c>
      <c r="P318" s="263"/>
      <c r="Q318" s="263"/>
    </row>
    <row r="319" spans="1:17" ht="14.5" customHeight="1" x14ac:dyDescent="0.35">
      <c r="B319" s="9" t="s">
        <v>2808</v>
      </c>
      <c r="C319" s="261">
        <v>1</v>
      </c>
      <c r="D319" s="261"/>
      <c r="E319" s="261"/>
      <c r="F319" s="261">
        <v>1</v>
      </c>
      <c r="G319" s="261"/>
      <c r="H319" s="261"/>
      <c r="I319" s="262">
        <v>1</v>
      </c>
      <c r="J319" s="262"/>
      <c r="K319" s="262"/>
      <c r="L319" s="262">
        <v>1</v>
      </c>
      <c r="M319" s="262"/>
      <c r="N319" s="262"/>
      <c r="O319" s="262">
        <v>1</v>
      </c>
      <c r="P319" s="262"/>
      <c r="Q319" s="262"/>
    </row>
    <row r="320" spans="1:17" ht="14.5" customHeight="1" x14ac:dyDescent="0.35">
      <c r="B320" s="3" t="s">
        <v>2812</v>
      </c>
      <c r="C320" s="263">
        <v>0</v>
      </c>
      <c r="D320" s="263"/>
      <c r="E320" s="263"/>
      <c r="F320" s="263">
        <v>0</v>
      </c>
      <c r="G320" s="263"/>
      <c r="H320" s="263"/>
      <c r="I320" s="263">
        <v>0</v>
      </c>
      <c r="J320" s="263"/>
      <c r="K320" s="263"/>
      <c r="L320" s="263">
        <v>0</v>
      </c>
      <c r="M320" s="263"/>
      <c r="N320" s="263"/>
      <c r="O320" s="263">
        <v>0</v>
      </c>
      <c r="P320" s="263"/>
      <c r="Q320" s="263"/>
    </row>
    <row r="321" spans="2:17" ht="14.5" customHeight="1" x14ac:dyDescent="0.35">
      <c r="B321" s="9" t="s">
        <v>2808</v>
      </c>
      <c r="C321" s="261">
        <v>1</v>
      </c>
      <c r="D321" s="261"/>
      <c r="E321" s="261"/>
      <c r="F321" s="261">
        <v>1</v>
      </c>
      <c r="G321" s="261"/>
      <c r="H321" s="261"/>
      <c r="I321" s="262">
        <v>1</v>
      </c>
      <c r="J321" s="262"/>
      <c r="K321" s="262"/>
      <c r="L321" s="262">
        <v>1</v>
      </c>
      <c r="M321" s="262"/>
      <c r="N321" s="262"/>
      <c r="O321" s="262">
        <v>1</v>
      </c>
      <c r="P321" s="262"/>
      <c r="Q321" s="262"/>
    </row>
    <row r="322" spans="2:17" ht="14.5" customHeight="1" x14ac:dyDescent="0.35">
      <c r="B322" s="165"/>
      <c r="C322" s="264"/>
      <c r="D322" s="264"/>
      <c r="E322" s="264"/>
      <c r="F322" s="271"/>
      <c r="G322" s="271"/>
      <c r="H322" s="271"/>
      <c r="I322" s="264"/>
      <c r="J322" s="264"/>
      <c r="K322" s="264"/>
      <c r="L322" s="264"/>
      <c r="M322" s="264"/>
      <c r="N322" s="264"/>
      <c r="O322" s="264"/>
      <c r="P322" s="264"/>
      <c r="Q322" s="264"/>
    </row>
    <row r="323" spans="2:17" ht="14.5" customHeight="1" x14ac:dyDescent="0.35">
      <c r="B323" s="3" t="s">
        <v>2813</v>
      </c>
      <c r="C323" s="266">
        <v>0</v>
      </c>
      <c r="D323" s="266"/>
      <c r="E323" s="266"/>
      <c r="F323" s="266">
        <v>0</v>
      </c>
      <c r="G323" s="266"/>
      <c r="H323" s="266"/>
      <c r="I323" s="266">
        <v>0</v>
      </c>
      <c r="J323" s="266"/>
      <c r="K323" s="266"/>
      <c r="L323" s="266">
        <v>0</v>
      </c>
      <c r="M323" s="266"/>
      <c r="N323" s="266"/>
      <c r="O323" s="266">
        <v>0</v>
      </c>
      <c r="P323" s="266"/>
      <c r="Q323" s="266"/>
    </row>
    <row r="324" spans="2:17" ht="14.5" customHeight="1" x14ac:dyDescent="0.35">
      <c r="B324" s="9" t="s">
        <v>2808</v>
      </c>
      <c r="C324" s="267">
        <v>1</v>
      </c>
      <c r="D324" s="267"/>
      <c r="E324" s="267"/>
      <c r="F324" s="267">
        <v>1</v>
      </c>
      <c r="G324" s="267"/>
      <c r="H324" s="267"/>
      <c r="I324" s="262">
        <v>1</v>
      </c>
      <c r="J324" s="262"/>
      <c r="K324" s="262"/>
      <c r="L324" s="262">
        <v>1</v>
      </c>
      <c r="M324" s="262"/>
      <c r="N324" s="262"/>
      <c r="O324" s="262">
        <v>1</v>
      </c>
      <c r="P324" s="262"/>
      <c r="Q324" s="262"/>
    </row>
    <row r="325" spans="2:17" ht="14.5" customHeight="1" x14ac:dyDescent="0.35">
      <c r="B325" s="10"/>
      <c r="C325" s="267"/>
      <c r="D325" s="267"/>
      <c r="E325" s="267"/>
      <c r="F325" s="269"/>
      <c r="G325" s="270"/>
      <c r="H325" s="270"/>
      <c r="I325" s="269"/>
      <c r="J325" s="270"/>
      <c r="K325" s="270"/>
      <c r="L325" s="269"/>
      <c r="M325" s="270"/>
      <c r="N325" s="270"/>
      <c r="O325" s="269"/>
      <c r="P325" s="270"/>
      <c r="Q325" s="270"/>
    </row>
    <row r="326" spans="2:17" ht="14.5" customHeight="1" x14ac:dyDescent="0.35">
      <c r="B326" s="166" t="s">
        <v>2814</v>
      </c>
      <c r="C326" s="266">
        <v>0</v>
      </c>
      <c r="D326" s="266"/>
      <c r="E326" s="266"/>
      <c r="F326" s="266">
        <v>0</v>
      </c>
      <c r="G326" s="266"/>
      <c r="H326" s="266"/>
      <c r="I326" s="266">
        <v>0</v>
      </c>
      <c r="J326" s="266"/>
      <c r="K326" s="266"/>
      <c r="L326" s="266">
        <v>0</v>
      </c>
      <c r="M326" s="266"/>
      <c r="N326" s="266"/>
      <c r="O326" s="266">
        <v>0</v>
      </c>
      <c r="P326" s="266"/>
      <c r="Q326" s="266"/>
    </row>
    <row r="327" spans="2:17" ht="14.5" customHeight="1" x14ac:dyDescent="0.35">
      <c r="B327" s="167" t="s">
        <v>2808</v>
      </c>
      <c r="C327" s="267">
        <v>1</v>
      </c>
      <c r="D327" s="267"/>
      <c r="E327" s="267"/>
      <c r="F327" s="267">
        <v>1</v>
      </c>
      <c r="G327" s="267"/>
      <c r="H327" s="267"/>
      <c r="I327" s="262">
        <v>1</v>
      </c>
      <c r="J327" s="262"/>
      <c r="K327" s="262"/>
      <c r="L327" s="262">
        <v>1</v>
      </c>
      <c r="M327" s="262"/>
      <c r="N327" s="262"/>
      <c r="O327" s="262">
        <v>1</v>
      </c>
      <c r="P327" s="262"/>
      <c r="Q327" s="262"/>
    </row>
    <row r="328" spans="2:17" ht="14.5" customHeight="1" x14ac:dyDescent="0.35">
      <c r="B328" s="168"/>
      <c r="C328" s="272"/>
      <c r="D328" s="272"/>
      <c r="E328" s="272"/>
      <c r="F328" s="272"/>
      <c r="G328" s="272"/>
      <c r="H328" s="272"/>
      <c r="I328" s="272"/>
      <c r="J328" s="272"/>
      <c r="K328" s="272"/>
      <c r="L328" s="272"/>
      <c r="M328" s="272"/>
      <c r="N328" s="272"/>
      <c r="O328" s="272"/>
      <c r="P328" s="272"/>
      <c r="Q328" s="272"/>
    </row>
    <row r="329" spans="2:17" ht="14.5" customHeight="1" x14ac:dyDescent="0.35">
      <c r="B329" s="169" t="s">
        <v>2815</v>
      </c>
      <c r="C329" s="264"/>
      <c r="D329" s="264"/>
      <c r="E329" s="264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</row>
    <row r="330" spans="2:17" ht="14.5" customHeight="1" x14ac:dyDescent="0.35">
      <c r="B330" s="9" t="s">
        <v>2816</v>
      </c>
      <c r="C330" s="263">
        <v>0</v>
      </c>
      <c r="D330" s="263"/>
      <c r="E330" s="263"/>
      <c r="F330" s="263">
        <v>0</v>
      </c>
      <c r="G330" s="263"/>
      <c r="H330" s="263"/>
      <c r="I330" s="263">
        <v>0</v>
      </c>
      <c r="J330" s="263"/>
      <c r="K330" s="263"/>
      <c r="L330" s="263">
        <v>0</v>
      </c>
      <c r="M330" s="263"/>
      <c r="N330" s="263"/>
      <c r="O330" s="263">
        <v>0</v>
      </c>
      <c r="P330" s="263"/>
      <c r="Q330" s="263"/>
    </row>
    <row r="331" spans="2:17" ht="14.5" customHeight="1" x14ac:dyDescent="0.35">
      <c r="B331" s="9"/>
      <c r="C331" s="268">
        <v>1</v>
      </c>
      <c r="D331" s="268"/>
      <c r="E331" s="268"/>
      <c r="F331" s="268">
        <v>1</v>
      </c>
      <c r="G331" s="268"/>
      <c r="H331" s="268"/>
      <c r="I331" s="262">
        <v>1</v>
      </c>
      <c r="J331" s="262"/>
      <c r="K331" s="262"/>
      <c r="L331" s="262">
        <v>1</v>
      </c>
      <c r="M331" s="262"/>
      <c r="N331" s="262"/>
      <c r="O331" s="262">
        <v>1</v>
      </c>
      <c r="P331" s="262"/>
      <c r="Q331" s="262"/>
    </row>
    <row r="332" spans="2:17" ht="14.5" customHeight="1" x14ac:dyDescent="0.35">
      <c r="B332" s="9" t="s">
        <v>2817</v>
      </c>
      <c r="C332" s="263">
        <v>0</v>
      </c>
      <c r="D332" s="263"/>
      <c r="E332" s="263"/>
      <c r="F332" s="263">
        <v>0</v>
      </c>
      <c r="G332" s="263"/>
      <c r="H332" s="263"/>
      <c r="I332" s="263">
        <v>0</v>
      </c>
      <c r="J332" s="263"/>
      <c r="K332" s="263"/>
      <c r="L332" s="263">
        <v>0</v>
      </c>
      <c r="M332" s="263"/>
      <c r="N332" s="263"/>
      <c r="O332" s="263">
        <v>0</v>
      </c>
      <c r="P332" s="263"/>
      <c r="Q332" s="263"/>
    </row>
    <row r="333" spans="2:17" ht="14.5" customHeight="1" x14ac:dyDescent="0.35">
      <c r="B333" s="9"/>
      <c r="C333" s="261">
        <v>1</v>
      </c>
      <c r="D333" s="261"/>
      <c r="E333" s="261"/>
      <c r="F333" s="261">
        <v>1</v>
      </c>
      <c r="G333" s="261"/>
      <c r="H333" s="261"/>
      <c r="I333" s="262">
        <v>1</v>
      </c>
      <c r="J333" s="262"/>
      <c r="K333" s="262"/>
      <c r="L333" s="262">
        <v>1</v>
      </c>
      <c r="M333" s="262"/>
      <c r="N333" s="262"/>
      <c r="O333" s="262">
        <v>1</v>
      </c>
      <c r="P333" s="262"/>
      <c r="Q333" s="262"/>
    </row>
    <row r="334" spans="2:17" ht="14.5" customHeight="1" x14ac:dyDescent="0.35">
      <c r="B334" s="9" t="s">
        <v>2818</v>
      </c>
      <c r="C334" s="263">
        <v>0</v>
      </c>
      <c r="D334" s="263"/>
      <c r="E334" s="263"/>
      <c r="F334" s="263">
        <v>0</v>
      </c>
      <c r="G334" s="263"/>
      <c r="H334" s="263"/>
      <c r="I334" s="263">
        <v>0</v>
      </c>
      <c r="J334" s="263"/>
      <c r="K334" s="263"/>
      <c r="L334" s="263">
        <v>0</v>
      </c>
      <c r="M334" s="263"/>
      <c r="N334" s="263"/>
      <c r="O334" s="263">
        <v>0</v>
      </c>
      <c r="P334" s="263"/>
      <c r="Q334" s="263"/>
    </row>
    <row r="335" spans="2:17" ht="14.5" customHeight="1" x14ac:dyDescent="0.35">
      <c r="B335" s="9"/>
      <c r="C335" s="268">
        <v>1</v>
      </c>
      <c r="D335" s="268"/>
      <c r="E335" s="268"/>
      <c r="F335" s="268">
        <v>1</v>
      </c>
      <c r="G335" s="268"/>
      <c r="H335" s="268"/>
      <c r="I335" s="262">
        <v>1</v>
      </c>
      <c r="J335" s="262"/>
      <c r="K335" s="262"/>
      <c r="L335" s="262">
        <v>1</v>
      </c>
      <c r="M335" s="262"/>
      <c r="N335" s="262"/>
      <c r="O335" s="262">
        <v>1</v>
      </c>
      <c r="P335" s="262"/>
      <c r="Q335" s="262"/>
    </row>
    <row r="336" spans="2:17" ht="14.5" customHeight="1" x14ac:dyDescent="0.35">
      <c r="B336" s="8" t="s">
        <v>2819</v>
      </c>
      <c r="C336" s="273">
        <f>+(C330*C331)+(C332*C333)+(C334*C335)</f>
        <v>0</v>
      </c>
      <c r="D336" s="273"/>
      <c r="E336" s="273"/>
      <c r="F336" s="273">
        <f t="shared" ref="F336" si="84">+(F330*F331)+(F332*F333)+(F334*F335)</f>
        <v>0</v>
      </c>
      <c r="G336" s="273"/>
      <c r="H336" s="273"/>
      <c r="I336" s="273">
        <f t="shared" ref="I336" si="85">+(I330*I331)+(I332*I333)+(I334*I335)</f>
        <v>0</v>
      </c>
      <c r="J336" s="273"/>
      <c r="K336" s="273"/>
      <c r="L336" s="273">
        <f t="shared" ref="L336" si="86">+(L330*L331)+(L332*L333)+(L334*L335)</f>
        <v>0</v>
      </c>
      <c r="M336" s="273"/>
      <c r="N336" s="273"/>
      <c r="O336" s="273">
        <f t="shared" ref="O336" si="87">+(O330*O331)+(O332*O333)+(O334*O335)</f>
        <v>0</v>
      </c>
      <c r="P336" s="273"/>
      <c r="Q336" s="273"/>
    </row>
    <row r="338" spans="1:17" ht="14.5" customHeight="1" x14ac:dyDescent="0.35">
      <c r="B338" s="3" t="s">
        <v>2820</v>
      </c>
      <c r="C338" s="257">
        <f>+(C312*C313)+(C314*C315)</f>
        <v>0</v>
      </c>
      <c r="D338" s="257"/>
      <c r="E338" s="257"/>
      <c r="F338" s="257">
        <f t="shared" ref="F338" si="88">+(F312*F313)+(F314*F315)</f>
        <v>0</v>
      </c>
      <c r="G338" s="257"/>
      <c r="H338" s="257"/>
      <c r="I338" s="257">
        <f t="shared" ref="I338" si="89">+(I312*I313)+(I314*I315)</f>
        <v>0</v>
      </c>
      <c r="J338" s="257"/>
      <c r="K338" s="257"/>
      <c r="L338" s="257">
        <f t="shared" ref="L338" si="90">+(L312*L313)+(L314*L315)</f>
        <v>0</v>
      </c>
      <c r="M338" s="257"/>
      <c r="N338" s="257"/>
      <c r="O338" s="257">
        <f t="shared" ref="O338" si="91">+(O312*O313)+(O314*O315)</f>
        <v>0</v>
      </c>
      <c r="P338" s="257"/>
      <c r="Q338" s="257"/>
    </row>
    <row r="339" spans="1:17" ht="14.5" customHeight="1" x14ac:dyDescent="0.35">
      <c r="B339" s="3" t="s">
        <v>2821</v>
      </c>
      <c r="C339" s="257">
        <f>+(C317+C318)*C319+(C320*C321)</f>
        <v>0</v>
      </c>
      <c r="D339" s="257"/>
      <c r="E339" s="257"/>
      <c r="F339" s="257">
        <f>+(F317+F318)*F319+(F320*F321)</f>
        <v>0</v>
      </c>
      <c r="G339" s="257"/>
      <c r="H339" s="257"/>
      <c r="I339" s="257">
        <f>+(I317+I318)*I319+(I320*I321)</f>
        <v>0</v>
      </c>
      <c r="J339" s="257"/>
      <c r="K339" s="257"/>
      <c r="L339" s="257">
        <f>+(L317+L318)*L319+(L320*L321)</f>
        <v>0</v>
      </c>
      <c r="M339" s="257"/>
      <c r="N339" s="257"/>
      <c r="O339" s="257">
        <f>+(O317+O318)*O319+(O320*O321)</f>
        <v>0</v>
      </c>
      <c r="P339" s="257"/>
      <c r="Q339" s="257"/>
    </row>
    <row r="340" spans="1:17" ht="14.5" customHeight="1" x14ac:dyDescent="0.35">
      <c r="B340" s="3" t="s">
        <v>2822</v>
      </c>
      <c r="C340" s="257">
        <f>+(C323*C324)+(C326*C327)</f>
        <v>0</v>
      </c>
      <c r="D340" s="257"/>
      <c r="E340" s="257"/>
      <c r="F340" s="257">
        <f>+(F323*F324)+(F326*F327)</f>
        <v>0</v>
      </c>
      <c r="G340" s="257"/>
      <c r="H340" s="257"/>
      <c r="I340" s="257">
        <f>+(I323*I324)+(I326*I327)</f>
        <v>0</v>
      </c>
      <c r="J340" s="257"/>
      <c r="K340" s="257"/>
      <c r="L340" s="257">
        <f>+(L323*L324)+(L326*L327)</f>
        <v>0</v>
      </c>
      <c r="M340" s="257"/>
      <c r="N340" s="257"/>
      <c r="O340" s="257">
        <f>+(O323*O324)+(O326*O327)</f>
        <v>0</v>
      </c>
      <c r="P340" s="257"/>
      <c r="Q340" s="257"/>
    </row>
    <row r="341" spans="1:17" ht="14.5" customHeight="1" x14ac:dyDescent="0.35">
      <c r="B341" s="3" t="s">
        <v>2823</v>
      </c>
      <c r="C341" s="274">
        <f>+C$40</f>
        <v>3.5000000000000003E-2</v>
      </c>
      <c r="D341" s="275"/>
      <c r="E341" s="275"/>
      <c r="F341" s="275"/>
      <c r="G341" s="275"/>
      <c r="H341" s="275"/>
      <c r="I341" s="275"/>
      <c r="J341" s="275"/>
      <c r="K341" s="275"/>
      <c r="L341" s="275"/>
      <c r="M341" s="275"/>
      <c r="N341" s="275"/>
      <c r="O341" s="275"/>
      <c r="P341" s="275"/>
      <c r="Q341" s="276"/>
    </row>
    <row r="342" spans="1:17" ht="14.5" customHeight="1" x14ac:dyDescent="0.35">
      <c r="B342" s="3" t="s">
        <v>2824</v>
      </c>
      <c r="C342" s="277">
        <f>+$C$40*C340</f>
        <v>0</v>
      </c>
      <c r="D342" s="277"/>
      <c r="E342" s="277"/>
      <c r="F342" s="277">
        <f>+$C$40*F340</f>
        <v>0</v>
      </c>
      <c r="G342" s="277"/>
      <c r="H342" s="277"/>
      <c r="I342" s="277">
        <f>+$C$40*I340</f>
        <v>0</v>
      </c>
      <c r="J342" s="277"/>
      <c r="K342" s="277"/>
      <c r="L342" s="277">
        <f>+$C$40*L340</f>
        <v>0</v>
      </c>
      <c r="M342" s="277"/>
      <c r="N342" s="277"/>
      <c r="O342" s="277">
        <f>+$C$40*O340</f>
        <v>0</v>
      </c>
      <c r="P342" s="277"/>
      <c r="Q342" s="277"/>
    </row>
    <row r="343" spans="1:17" ht="14.5" customHeight="1" x14ac:dyDescent="0.35">
      <c r="B343" s="3"/>
      <c r="C343" s="278"/>
      <c r="D343" s="278"/>
      <c r="E343" s="278"/>
      <c r="F343" s="278"/>
      <c r="G343" s="278"/>
      <c r="H343" s="278"/>
      <c r="I343" s="278"/>
      <c r="J343" s="278"/>
      <c r="K343" s="278"/>
      <c r="L343" s="278"/>
      <c r="M343" s="278"/>
      <c r="N343" s="278"/>
      <c r="O343" s="278"/>
      <c r="P343" s="278"/>
      <c r="Q343" s="278"/>
    </row>
    <row r="344" spans="1:17" ht="14.5" customHeight="1" x14ac:dyDescent="0.35">
      <c r="B344" s="3" t="s">
        <v>2825</v>
      </c>
      <c r="C344" s="257">
        <f>+C338+C339+C342-C336</f>
        <v>0</v>
      </c>
      <c r="D344" s="257"/>
      <c r="E344" s="257"/>
      <c r="F344" s="257">
        <f t="shared" ref="F344" si="92">+F338+F339+F342-F336</f>
        <v>0</v>
      </c>
      <c r="G344" s="257"/>
      <c r="H344" s="257"/>
      <c r="I344" s="257">
        <f t="shared" ref="I344" si="93">+I338+I339+I342-I336</f>
        <v>0</v>
      </c>
      <c r="J344" s="257"/>
      <c r="K344" s="257"/>
      <c r="L344" s="257">
        <f t="shared" ref="L344" si="94">+L338+L339+L342-L336</f>
        <v>0</v>
      </c>
      <c r="M344" s="257"/>
      <c r="N344" s="257"/>
      <c r="O344" s="257">
        <f t="shared" ref="O344" si="95">+O338+O339+O342-O336</f>
        <v>0</v>
      </c>
      <c r="P344" s="257"/>
      <c r="Q344" s="257"/>
    </row>
    <row r="345" spans="1:17" ht="14.5" customHeight="1" x14ac:dyDescent="0.35">
      <c r="B345" s="3"/>
      <c r="C345" s="278"/>
      <c r="D345" s="278"/>
      <c r="E345" s="278"/>
      <c r="F345" s="278"/>
      <c r="G345" s="278"/>
      <c r="H345" s="278"/>
      <c r="I345" s="278"/>
      <c r="J345" s="278"/>
      <c r="K345" s="278"/>
      <c r="L345" s="278"/>
      <c r="M345" s="278"/>
      <c r="N345" s="278"/>
      <c r="O345" s="278"/>
      <c r="P345" s="278"/>
      <c r="Q345" s="278"/>
    </row>
    <row r="346" spans="1:17" ht="14.5" customHeight="1" x14ac:dyDescent="0.35">
      <c r="B346" s="3" t="s">
        <v>2826</v>
      </c>
      <c r="C346" s="279">
        <v>101.01</v>
      </c>
      <c r="D346" s="279"/>
      <c r="E346" s="279"/>
      <c r="F346" s="279">
        <v>103.31</v>
      </c>
      <c r="G346" s="279"/>
      <c r="H346" s="279"/>
      <c r="I346" s="279">
        <v>105.15</v>
      </c>
      <c r="J346" s="279"/>
      <c r="K346" s="279"/>
      <c r="L346" s="279">
        <v>107.43</v>
      </c>
      <c r="M346" s="279"/>
      <c r="N346" s="279"/>
      <c r="O346" s="279">
        <v>108.96</v>
      </c>
      <c r="P346" s="279"/>
      <c r="Q346" s="279"/>
    </row>
    <row r="347" spans="1:17" ht="14.5" customHeight="1" x14ac:dyDescent="0.35">
      <c r="B347" s="3" t="s">
        <v>2827</v>
      </c>
      <c r="C347" s="254">
        <f>+C$46</f>
        <v>109.34</v>
      </c>
      <c r="D347" s="255"/>
      <c r="E347" s="255"/>
      <c r="F347" s="255"/>
      <c r="G347" s="255"/>
      <c r="H347" s="255"/>
      <c r="I347" s="255"/>
      <c r="J347" s="255"/>
      <c r="K347" s="255"/>
      <c r="L347" s="255"/>
      <c r="M347" s="255"/>
      <c r="N347" s="255"/>
      <c r="O347" s="255"/>
      <c r="P347" s="255"/>
      <c r="Q347" s="256"/>
    </row>
    <row r="348" spans="1:17" ht="14.5" customHeight="1" x14ac:dyDescent="0.35">
      <c r="B348" s="3" t="s">
        <v>2828</v>
      </c>
      <c r="C348" s="265">
        <f>+$C$46/C346</f>
        <v>1.0824670824670823</v>
      </c>
      <c r="D348" s="265"/>
      <c r="E348" s="265"/>
      <c r="F348" s="265">
        <f>+$C$46/F346</f>
        <v>1.0583680185848416</v>
      </c>
      <c r="G348" s="265"/>
      <c r="H348" s="265"/>
      <c r="I348" s="265">
        <f>+$C$46/I346</f>
        <v>1.0398478364241559</v>
      </c>
      <c r="J348" s="265"/>
      <c r="K348" s="265"/>
      <c r="L348" s="265">
        <f>+$C$46/L346</f>
        <v>1.0177790188960252</v>
      </c>
      <c r="M348" s="265"/>
      <c r="N348" s="265"/>
      <c r="O348" s="265">
        <f>+$C$46/O346</f>
        <v>1.0034875183553598</v>
      </c>
      <c r="P348" s="265"/>
      <c r="Q348" s="265"/>
    </row>
    <row r="349" spans="1:17" ht="14.5" customHeight="1" x14ac:dyDescent="0.35">
      <c r="B349" s="3"/>
      <c r="C349" s="265"/>
      <c r="D349" s="265"/>
      <c r="E349" s="265"/>
      <c r="F349" s="265"/>
      <c r="G349" s="265"/>
      <c r="H349" s="265"/>
      <c r="I349" s="265"/>
      <c r="J349" s="265"/>
      <c r="K349" s="265"/>
      <c r="L349" s="265"/>
      <c r="M349" s="265"/>
      <c r="N349" s="265"/>
      <c r="O349" s="265"/>
      <c r="P349" s="265"/>
      <c r="Q349" s="265"/>
    </row>
    <row r="350" spans="1:17" ht="14.5" customHeight="1" x14ac:dyDescent="0.35">
      <c r="A350" s="31" t="s">
        <v>2661</v>
      </c>
      <c r="B350" s="3" t="s">
        <v>2829</v>
      </c>
      <c r="C350" s="257">
        <f>+C348*C344</f>
        <v>0</v>
      </c>
      <c r="D350" s="257"/>
      <c r="E350" s="257"/>
      <c r="F350" s="258">
        <f>+F348*F344</f>
        <v>0</v>
      </c>
      <c r="G350" s="259"/>
      <c r="H350" s="260"/>
      <c r="I350" s="258">
        <f>+I348*I344</f>
        <v>0</v>
      </c>
      <c r="J350" s="259"/>
      <c r="K350" s="260"/>
      <c r="L350" s="258">
        <f>+L348*L344</f>
        <v>0</v>
      </c>
      <c r="M350" s="259"/>
      <c r="N350" s="260"/>
      <c r="O350" s="258">
        <f>+O348*O344</f>
        <v>0</v>
      </c>
      <c r="P350" s="259"/>
      <c r="Q350" s="260"/>
    </row>
    <row r="352" spans="1:17" ht="14.5" customHeight="1" x14ac:dyDescent="0.35">
      <c r="A352" s="194"/>
      <c r="B352" s="22" t="s">
        <v>2662</v>
      </c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ht="14.5" customHeight="1" x14ac:dyDescent="0.35">
      <c r="A353" s="194"/>
      <c r="B353" s="15"/>
      <c r="C353" s="296" t="s">
        <v>2801</v>
      </c>
      <c r="D353" s="297"/>
      <c r="E353" s="298"/>
      <c r="F353" s="296" t="s">
        <v>2802</v>
      </c>
      <c r="G353" s="297"/>
      <c r="H353" s="298"/>
      <c r="I353" s="296" t="s">
        <v>2803</v>
      </c>
      <c r="J353" s="297"/>
      <c r="K353" s="298"/>
      <c r="L353" s="296" t="s">
        <v>2804</v>
      </c>
      <c r="M353" s="297"/>
      <c r="N353" s="298"/>
      <c r="O353" s="296" t="s">
        <v>2805</v>
      </c>
      <c r="P353" s="297"/>
      <c r="Q353" s="298"/>
    </row>
    <row r="354" spans="1:17" ht="14.5" customHeight="1" x14ac:dyDescent="0.35">
      <c r="A354" s="194"/>
      <c r="B354" s="16" t="s">
        <v>2806</v>
      </c>
      <c r="C354" s="302">
        <v>2015</v>
      </c>
      <c r="D354" s="302"/>
      <c r="E354" s="302"/>
      <c r="F354" s="302">
        <v>2016</v>
      </c>
      <c r="G354" s="302"/>
      <c r="H354" s="302"/>
      <c r="I354" s="302">
        <v>2017</v>
      </c>
      <c r="J354" s="302"/>
      <c r="K354" s="302"/>
      <c r="L354" s="303">
        <v>2018</v>
      </c>
      <c r="M354" s="303"/>
      <c r="N354" s="303"/>
      <c r="O354" s="303">
        <v>2019</v>
      </c>
      <c r="P354" s="303"/>
      <c r="Q354" s="303"/>
    </row>
    <row r="355" spans="1:17" ht="14.5" customHeight="1" x14ac:dyDescent="0.35">
      <c r="A355" s="194"/>
      <c r="B355" s="17" t="s">
        <v>2807</v>
      </c>
      <c r="C355" s="301">
        <v>0</v>
      </c>
      <c r="D355" s="301"/>
      <c r="E355" s="301"/>
      <c r="F355" s="301">
        <v>0</v>
      </c>
      <c r="G355" s="301"/>
      <c r="H355" s="301"/>
      <c r="I355" s="301">
        <v>0</v>
      </c>
      <c r="J355" s="301"/>
      <c r="K355" s="301"/>
      <c r="L355" s="301">
        <v>0</v>
      </c>
      <c r="M355" s="301"/>
      <c r="N355" s="301"/>
      <c r="O355" s="301">
        <v>0</v>
      </c>
      <c r="P355" s="301"/>
      <c r="Q355" s="301"/>
    </row>
    <row r="356" spans="1:17" ht="14.5" customHeight="1" x14ac:dyDescent="0.35">
      <c r="A356" s="194"/>
      <c r="B356" s="18" t="s">
        <v>2808</v>
      </c>
      <c r="C356" s="299">
        <v>1</v>
      </c>
      <c r="D356" s="299"/>
      <c r="E356" s="299"/>
      <c r="F356" s="299">
        <v>1</v>
      </c>
      <c r="G356" s="299"/>
      <c r="H356" s="299"/>
      <c r="I356" s="300">
        <v>1</v>
      </c>
      <c r="J356" s="300"/>
      <c r="K356" s="300"/>
      <c r="L356" s="300">
        <v>1</v>
      </c>
      <c r="M356" s="300"/>
      <c r="N356" s="300"/>
      <c r="O356" s="300">
        <v>1</v>
      </c>
      <c r="P356" s="300"/>
      <c r="Q356" s="300"/>
    </row>
    <row r="357" spans="1:17" ht="14.5" customHeight="1" x14ac:dyDescent="0.35">
      <c r="A357" s="194"/>
      <c r="B357" s="19" t="s">
        <v>2809</v>
      </c>
      <c r="C357" s="301">
        <v>0</v>
      </c>
      <c r="D357" s="301"/>
      <c r="E357" s="301"/>
      <c r="F357" s="301">
        <v>0</v>
      </c>
      <c r="G357" s="301"/>
      <c r="H357" s="301"/>
      <c r="I357" s="301">
        <v>0</v>
      </c>
      <c r="J357" s="301"/>
      <c r="K357" s="301"/>
      <c r="L357" s="301">
        <v>0</v>
      </c>
      <c r="M357" s="301"/>
      <c r="N357" s="301"/>
      <c r="O357" s="301">
        <v>0</v>
      </c>
      <c r="P357" s="301"/>
      <c r="Q357" s="301"/>
    </row>
    <row r="358" spans="1:17" ht="14.5" customHeight="1" x14ac:dyDescent="0.35">
      <c r="A358" s="194"/>
      <c r="B358" s="18" t="s">
        <v>2808</v>
      </c>
      <c r="C358" s="304">
        <v>1</v>
      </c>
      <c r="D358" s="304"/>
      <c r="E358" s="304"/>
      <c r="F358" s="304">
        <v>1</v>
      </c>
      <c r="G358" s="304"/>
      <c r="H358" s="304"/>
      <c r="I358" s="300">
        <v>1</v>
      </c>
      <c r="J358" s="300"/>
      <c r="K358" s="300"/>
      <c r="L358" s="300">
        <v>1</v>
      </c>
      <c r="M358" s="300"/>
      <c r="N358" s="300"/>
      <c r="O358" s="300">
        <v>1</v>
      </c>
      <c r="P358" s="300"/>
      <c r="Q358" s="300"/>
    </row>
    <row r="359" spans="1:17" ht="14.5" customHeight="1" x14ac:dyDescent="0.35">
      <c r="A359" s="194"/>
      <c r="B359" s="195"/>
      <c r="C359" s="304"/>
      <c r="D359" s="304"/>
      <c r="E359" s="304"/>
      <c r="F359" s="304"/>
      <c r="G359" s="304"/>
      <c r="H359" s="304"/>
      <c r="I359" s="300"/>
      <c r="J359" s="300"/>
      <c r="K359" s="300"/>
      <c r="L359" s="300"/>
      <c r="M359" s="300"/>
      <c r="N359" s="300"/>
      <c r="O359" s="300"/>
      <c r="P359" s="300"/>
      <c r="Q359" s="300"/>
    </row>
    <row r="360" spans="1:17" ht="14.5" customHeight="1" x14ac:dyDescent="0.35">
      <c r="A360" s="194"/>
      <c r="B360" s="19" t="s">
        <v>2810</v>
      </c>
      <c r="C360" s="301">
        <v>0</v>
      </c>
      <c r="D360" s="301"/>
      <c r="E360" s="301"/>
      <c r="F360" s="301">
        <v>0</v>
      </c>
      <c r="G360" s="301"/>
      <c r="H360" s="301"/>
      <c r="I360" s="301">
        <v>0</v>
      </c>
      <c r="J360" s="301"/>
      <c r="K360" s="301"/>
      <c r="L360" s="301">
        <v>0</v>
      </c>
      <c r="M360" s="301"/>
      <c r="N360" s="301"/>
      <c r="O360" s="301">
        <v>0</v>
      </c>
      <c r="P360" s="301"/>
      <c r="Q360" s="301"/>
    </row>
    <row r="361" spans="1:17" ht="14.5" customHeight="1" x14ac:dyDescent="0.35">
      <c r="A361" s="194"/>
      <c r="B361" s="19" t="s">
        <v>2811</v>
      </c>
      <c r="C361" s="301">
        <v>0</v>
      </c>
      <c r="D361" s="301"/>
      <c r="E361" s="301"/>
      <c r="F361" s="301">
        <v>0</v>
      </c>
      <c r="G361" s="301"/>
      <c r="H361" s="301"/>
      <c r="I361" s="301">
        <v>0</v>
      </c>
      <c r="J361" s="301"/>
      <c r="K361" s="301"/>
      <c r="L361" s="301">
        <v>0</v>
      </c>
      <c r="M361" s="301"/>
      <c r="N361" s="301"/>
      <c r="O361" s="301">
        <v>0</v>
      </c>
      <c r="P361" s="301"/>
      <c r="Q361" s="301"/>
    </row>
    <row r="362" spans="1:17" ht="14.5" customHeight="1" x14ac:dyDescent="0.35">
      <c r="A362" s="194"/>
      <c r="B362" s="18" t="s">
        <v>2808</v>
      </c>
      <c r="C362" s="304">
        <v>1</v>
      </c>
      <c r="D362" s="304"/>
      <c r="E362" s="304"/>
      <c r="F362" s="304">
        <v>1</v>
      </c>
      <c r="G362" s="304"/>
      <c r="H362" s="304"/>
      <c r="I362" s="300">
        <v>1</v>
      </c>
      <c r="J362" s="300"/>
      <c r="K362" s="300"/>
      <c r="L362" s="300">
        <v>1</v>
      </c>
      <c r="M362" s="300"/>
      <c r="N362" s="300"/>
      <c r="O362" s="300">
        <v>1</v>
      </c>
      <c r="P362" s="300"/>
      <c r="Q362" s="300"/>
    </row>
    <row r="363" spans="1:17" ht="14.5" customHeight="1" x14ac:dyDescent="0.35">
      <c r="A363" s="194"/>
      <c r="B363" s="19" t="s">
        <v>2812</v>
      </c>
      <c r="C363" s="301">
        <v>0</v>
      </c>
      <c r="D363" s="301"/>
      <c r="E363" s="301"/>
      <c r="F363" s="301">
        <v>0</v>
      </c>
      <c r="G363" s="301"/>
      <c r="H363" s="301"/>
      <c r="I363" s="301">
        <v>0</v>
      </c>
      <c r="J363" s="301"/>
      <c r="K363" s="301"/>
      <c r="L363" s="301">
        <v>0</v>
      </c>
      <c r="M363" s="301"/>
      <c r="N363" s="301"/>
      <c r="O363" s="301">
        <v>0</v>
      </c>
      <c r="P363" s="301"/>
      <c r="Q363" s="301"/>
    </row>
    <row r="364" spans="1:17" ht="14.5" customHeight="1" x14ac:dyDescent="0.35">
      <c r="A364" s="194"/>
      <c r="B364" s="18" t="s">
        <v>2808</v>
      </c>
      <c r="C364" s="304">
        <v>1</v>
      </c>
      <c r="D364" s="304"/>
      <c r="E364" s="304"/>
      <c r="F364" s="304">
        <v>1</v>
      </c>
      <c r="G364" s="304"/>
      <c r="H364" s="304"/>
      <c r="I364" s="300">
        <v>1</v>
      </c>
      <c r="J364" s="300"/>
      <c r="K364" s="300"/>
      <c r="L364" s="300">
        <v>1</v>
      </c>
      <c r="M364" s="300"/>
      <c r="N364" s="300"/>
      <c r="O364" s="300">
        <v>1</v>
      </c>
      <c r="P364" s="300"/>
      <c r="Q364" s="300"/>
    </row>
    <row r="365" spans="1:17" ht="14.5" customHeight="1" x14ac:dyDescent="0.35">
      <c r="A365" s="194"/>
      <c r="B365" s="196"/>
      <c r="C365" s="305"/>
      <c r="D365" s="305"/>
      <c r="E365" s="305"/>
      <c r="F365" s="306"/>
      <c r="G365" s="306"/>
      <c r="H365" s="306"/>
      <c r="I365" s="305"/>
      <c r="J365" s="305"/>
      <c r="K365" s="305"/>
      <c r="L365" s="305"/>
      <c r="M365" s="305"/>
      <c r="N365" s="305"/>
      <c r="O365" s="305"/>
      <c r="P365" s="305"/>
      <c r="Q365" s="305"/>
    </row>
    <row r="366" spans="1:17" ht="14.5" customHeight="1" x14ac:dyDescent="0.35">
      <c r="A366" s="194"/>
      <c r="B366" s="19" t="s">
        <v>2813</v>
      </c>
      <c r="C366" s="310">
        <v>0</v>
      </c>
      <c r="D366" s="310"/>
      <c r="E366" s="310"/>
      <c r="F366" s="310">
        <v>0</v>
      </c>
      <c r="G366" s="310"/>
      <c r="H366" s="310"/>
      <c r="I366" s="310">
        <v>0</v>
      </c>
      <c r="J366" s="310"/>
      <c r="K366" s="310"/>
      <c r="L366" s="310">
        <v>0</v>
      </c>
      <c r="M366" s="310"/>
      <c r="N366" s="310"/>
      <c r="O366" s="310">
        <v>0</v>
      </c>
      <c r="P366" s="310"/>
      <c r="Q366" s="310"/>
    </row>
    <row r="367" spans="1:17" ht="14.5" customHeight="1" x14ac:dyDescent="0.35">
      <c r="A367" s="194"/>
      <c r="B367" s="18" t="s">
        <v>2808</v>
      </c>
      <c r="C367" s="307">
        <v>1</v>
      </c>
      <c r="D367" s="307"/>
      <c r="E367" s="307"/>
      <c r="F367" s="307">
        <v>1</v>
      </c>
      <c r="G367" s="307"/>
      <c r="H367" s="307"/>
      <c r="I367" s="300">
        <v>1</v>
      </c>
      <c r="J367" s="300"/>
      <c r="K367" s="300"/>
      <c r="L367" s="300">
        <v>1</v>
      </c>
      <c r="M367" s="300"/>
      <c r="N367" s="300"/>
      <c r="O367" s="300">
        <v>1</v>
      </c>
      <c r="P367" s="300"/>
      <c r="Q367" s="300"/>
    </row>
    <row r="368" spans="1:17" ht="14.5" customHeight="1" x14ac:dyDescent="0.35">
      <c r="A368" s="194"/>
      <c r="B368" s="20"/>
      <c r="C368" s="307"/>
      <c r="D368" s="307"/>
      <c r="E368" s="307"/>
      <c r="F368" s="308"/>
      <c r="G368" s="309"/>
      <c r="H368" s="309"/>
      <c r="I368" s="308"/>
      <c r="J368" s="309"/>
      <c r="K368" s="309"/>
      <c r="L368" s="308"/>
      <c r="M368" s="309"/>
      <c r="N368" s="309"/>
      <c r="O368" s="308"/>
      <c r="P368" s="309"/>
      <c r="Q368" s="309"/>
    </row>
    <row r="369" spans="1:17" ht="14.5" customHeight="1" x14ac:dyDescent="0.35">
      <c r="A369" s="194"/>
      <c r="B369" s="197" t="s">
        <v>2814</v>
      </c>
      <c r="C369" s="310">
        <v>0</v>
      </c>
      <c r="D369" s="310"/>
      <c r="E369" s="310"/>
      <c r="F369" s="310">
        <v>0</v>
      </c>
      <c r="G369" s="310"/>
      <c r="H369" s="310"/>
      <c r="I369" s="310">
        <v>0</v>
      </c>
      <c r="J369" s="310"/>
      <c r="K369" s="310"/>
      <c r="L369" s="310">
        <v>0</v>
      </c>
      <c r="M369" s="310"/>
      <c r="N369" s="310"/>
      <c r="O369" s="310">
        <v>0</v>
      </c>
      <c r="P369" s="310"/>
      <c r="Q369" s="310"/>
    </row>
    <row r="370" spans="1:17" ht="14.5" customHeight="1" x14ac:dyDescent="0.35">
      <c r="A370" s="194"/>
      <c r="B370" s="198" t="s">
        <v>2808</v>
      </c>
      <c r="C370" s="307">
        <v>1</v>
      </c>
      <c r="D370" s="307"/>
      <c r="E370" s="307"/>
      <c r="F370" s="307">
        <v>1</v>
      </c>
      <c r="G370" s="307"/>
      <c r="H370" s="307"/>
      <c r="I370" s="300">
        <v>1</v>
      </c>
      <c r="J370" s="300"/>
      <c r="K370" s="300"/>
      <c r="L370" s="300">
        <v>1</v>
      </c>
      <c r="M370" s="300"/>
      <c r="N370" s="300"/>
      <c r="O370" s="300">
        <v>1</v>
      </c>
      <c r="P370" s="300"/>
      <c r="Q370" s="300"/>
    </row>
    <row r="371" spans="1:17" ht="14.5" customHeight="1" x14ac:dyDescent="0.35">
      <c r="A371" s="194"/>
      <c r="B371" s="199"/>
      <c r="C371" s="311"/>
      <c r="D371" s="311"/>
      <c r="E371" s="311"/>
      <c r="F371" s="311"/>
      <c r="G371" s="311"/>
      <c r="H371" s="311"/>
      <c r="I371" s="311"/>
      <c r="J371" s="311"/>
      <c r="K371" s="311"/>
      <c r="L371" s="311"/>
      <c r="M371" s="311"/>
      <c r="N371" s="311"/>
      <c r="O371" s="311"/>
      <c r="P371" s="311"/>
      <c r="Q371" s="311"/>
    </row>
    <row r="372" spans="1:17" ht="14.5" customHeight="1" x14ac:dyDescent="0.35">
      <c r="A372" s="194"/>
      <c r="B372" s="200" t="s">
        <v>2815</v>
      </c>
      <c r="C372" s="305"/>
      <c r="D372" s="305"/>
      <c r="E372" s="305"/>
      <c r="F372" s="305"/>
      <c r="G372" s="305"/>
      <c r="H372" s="305"/>
      <c r="I372" s="305"/>
      <c r="J372" s="305"/>
      <c r="K372" s="305"/>
      <c r="L372" s="305"/>
      <c r="M372" s="305"/>
      <c r="N372" s="305"/>
      <c r="O372" s="305"/>
      <c r="P372" s="305"/>
      <c r="Q372" s="305"/>
    </row>
    <row r="373" spans="1:17" ht="14.5" customHeight="1" x14ac:dyDescent="0.35">
      <c r="A373" s="194"/>
      <c r="B373" s="18" t="s">
        <v>2816</v>
      </c>
      <c r="C373" s="301">
        <v>0</v>
      </c>
      <c r="D373" s="301"/>
      <c r="E373" s="301"/>
      <c r="F373" s="301">
        <v>0</v>
      </c>
      <c r="G373" s="301"/>
      <c r="H373" s="301"/>
      <c r="I373" s="301">
        <v>0</v>
      </c>
      <c r="J373" s="301"/>
      <c r="K373" s="301"/>
      <c r="L373" s="301">
        <v>0</v>
      </c>
      <c r="M373" s="301"/>
      <c r="N373" s="301"/>
      <c r="O373" s="301">
        <v>0</v>
      </c>
      <c r="P373" s="301"/>
      <c r="Q373" s="301"/>
    </row>
    <row r="374" spans="1:17" ht="14.5" customHeight="1" x14ac:dyDescent="0.35">
      <c r="A374" s="194"/>
      <c r="B374" s="18"/>
      <c r="C374" s="299">
        <v>1</v>
      </c>
      <c r="D374" s="299"/>
      <c r="E374" s="299"/>
      <c r="F374" s="299">
        <v>1</v>
      </c>
      <c r="G374" s="299"/>
      <c r="H374" s="299"/>
      <c r="I374" s="300">
        <v>1</v>
      </c>
      <c r="J374" s="300"/>
      <c r="K374" s="300"/>
      <c r="L374" s="300">
        <v>1</v>
      </c>
      <c r="M374" s="300"/>
      <c r="N374" s="300"/>
      <c r="O374" s="300">
        <v>1</v>
      </c>
      <c r="P374" s="300"/>
      <c r="Q374" s="300"/>
    </row>
    <row r="375" spans="1:17" ht="14.5" customHeight="1" x14ac:dyDescent="0.35">
      <c r="A375" s="194"/>
      <c r="B375" s="18" t="s">
        <v>2817</v>
      </c>
      <c r="C375" s="301">
        <v>0</v>
      </c>
      <c r="D375" s="301"/>
      <c r="E375" s="301"/>
      <c r="F375" s="301">
        <v>0</v>
      </c>
      <c r="G375" s="301"/>
      <c r="H375" s="301"/>
      <c r="I375" s="301">
        <v>0</v>
      </c>
      <c r="J375" s="301"/>
      <c r="K375" s="301"/>
      <c r="L375" s="301">
        <v>0</v>
      </c>
      <c r="M375" s="301"/>
      <c r="N375" s="301"/>
      <c r="O375" s="301">
        <v>0</v>
      </c>
      <c r="P375" s="301"/>
      <c r="Q375" s="301"/>
    </row>
    <row r="376" spans="1:17" ht="14.5" customHeight="1" x14ac:dyDescent="0.35">
      <c r="A376" s="194"/>
      <c r="B376" s="18"/>
      <c r="C376" s="304">
        <v>1</v>
      </c>
      <c r="D376" s="304"/>
      <c r="E376" s="304"/>
      <c r="F376" s="304">
        <v>1</v>
      </c>
      <c r="G376" s="304"/>
      <c r="H376" s="304"/>
      <c r="I376" s="300">
        <v>1</v>
      </c>
      <c r="J376" s="300"/>
      <c r="K376" s="300"/>
      <c r="L376" s="300">
        <v>1</v>
      </c>
      <c r="M376" s="300"/>
      <c r="N376" s="300"/>
      <c r="O376" s="300">
        <v>1</v>
      </c>
      <c r="P376" s="300"/>
      <c r="Q376" s="300"/>
    </row>
    <row r="377" spans="1:17" ht="14.5" customHeight="1" x14ac:dyDescent="0.35">
      <c r="A377" s="194"/>
      <c r="B377" s="18" t="s">
        <v>2818</v>
      </c>
      <c r="C377" s="301">
        <v>0</v>
      </c>
      <c r="D377" s="301"/>
      <c r="E377" s="301"/>
      <c r="F377" s="301">
        <v>0</v>
      </c>
      <c r="G377" s="301"/>
      <c r="H377" s="301"/>
      <c r="I377" s="301">
        <v>0</v>
      </c>
      <c r="J377" s="301"/>
      <c r="K377" s="301"/>
      <c r="L377" s="301">
        <v>0</v>
      </c>
      <c r="M377" s="301"/>
      <c r="N377" s="301"/>
      <c r="O377" s="301">
        <v>0</v>
      </c>
      <c r="P377" s="301"/>
      <c r="Q377" s="301"/>
    </row>
    <row r="378" spans="1:17" ht="14.5" customHeight="1" x14ac:dyDescent="0.35">
      <c r="A378" s="194"/>
      <c r="B378" s="18"/>
      <c r="C378" s="299">
        <v>1</v>
      </c>
      <c r="D378" s="299"/>
      <c r="E378" s="299"/>
      <c r="F378" s="299">
        <v>1</v>
      </c>
      <c r="G378" s="299"/>
      <c r="H378" s="299"/>
      <c r="I378" s="300">
        <v>1</v>
      </c>
      <c r="J378" s="300"/>
      <c r="K378" s="300"/>
      <c r="L378" s="300">
        <v>1</v>
      </c>
      <c r="M378" s="300"/>
      <c r="N378" s="300"/>
      <c r="O378" s="300">
        <v>1</v>
      </c>
      <c r="P378" s="300"/>
      <c r="Q378" s="300"/>
    </row>
    <row r="379" spans="1:17" ht="14.5" customHeight="1" x14ac:dyDescent="0.35">
      <c r="A379" s="194"/>
      <c r="B379" s="17" t="s">
        <v>2819</v>
      </c>
      <c r="C379" s="316">
        <f>+(C373*C374)+(C375*C376)+(C377*C378)</f>
        <v>0</v>
      </c>
      <c r="D379" s="316"/>
      <c r="E379" s="316"/>
      <c r="F379" s="316">
        <f t="shared" ref="F379" si="96">+(F373*F374)+(F375*F376)+(F377*F378)</f>
        <v>0</v>
      </c>
      <c r="G379" s="316"/>
      <c r="H379" s="316"/>
      <c r="I379" s="316">
        <f t="shared" ref="I379" si="97">+(I373*I374)+(I375*I376)+(I377*I378)</f>
        <v>0</v>
      </c>
      <c r="J379" s="316"/>
      <c r="K379" s="316"/>
      <c r="L379" s="316">
        <f t="shared" ref="L379" si="98">+(L373*L374)+(L375*L376)+(L377*L378)</f>
        <v>0</v>
      </c>
      <c r="M379" s="316"/>
      <c r="N379" s="316"/>
      <c r="O379" s="316">
        <f t="shared" ref="O379" si="99">+(O373*O374)+(O375*O376)+(O377*O378)</f>
        <v>0</v>
      </c>
      <c r="P379" s="316"/>
      <c r="Q379" s="316"/>
    </row>
    <row r="380" spans="1:17" ht="14.5" customHeight="1" x14ac:dyDescent="0.35">
      <c r="A380" s="194"/>
      <c r="B380" s="194"/>
      <c r="C380" s="194"/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</row>
    <row r="381" spans="1:17" ht="14.5" customHeight="1" x14ac:dyDescent="0.35">
      <c r="A381" s="194"/>
      <c r="B381" s="19" t="s">
        <v>2820</v>
      </c>
      <c r="C381" s="312">
        <f>+(C355*C356)+(C357*C358)</f>
        <v>0</v>
      </c>
      <c r="D381" s="312"/>
      <c r="E381" s="312"/>
      <c r="F381" s="312">
        <f t="shared" ref="F381" si="100">+(F355*F356)+(F357*F358)</f>
        <v>0</v>
      </c>
      <c r="G381" s="312"/>
      <c r="H381" s="312"/>
      <c r="I381" s="312">
        <f t="shared" ref="I381" si="101">+(I355*I356)+(I357*I358)</f>
        <v>0</v>
      </c>
      <c r="J381" s="312"/>
      <c r="K381" s="312"/>
      <c r="L381" s="312">
        <f t="shared" ref="L381" si="102">+(L355*L356)+(L357*L358)</f>
        <v>0</v>
      </c>
      <c r="M381" s="312"/>
      <c r="N381" s="312"/>
      <c r="O381" s="312">
        <f t="shared" ref="O381" si="103">+(O355*O356)+(O357*O358)</f>
        <v>0</v>
      </c>
      <c r="P381" s="312"/>
      <c r="Q381" s="312"/>
    </row>
    <row r="382" spans="1:17" ht="14.5" customHeight="1" x14ac:dyDescent="0.35">
      <c r="A382" s="194"/>
      <c r="B382" s="19" t="s">
        <v>2821</v>
      </c>
      <c r="C382" s="312">
        <f>+(C360+C361)*C362+(C363*C364)</f>
        <v>0</v>
      </c>
      <c r="D382" s="312"/>
      <c r="E382" s="312"/>
      <c r="F382" s="312">
        <f>+(F360+F361)*F362+(F363*F364)</f>
        <v>0</v>
      </c>
      <c r="G382" s="312"/>
      <c r="H382" s="312"/>
      <c r="I382" s="312">
        <f>+(I360+I361)*I362+(I363*I364)</f>
        <v>0</v>
      </c>
      <c r="J382" s="312"/>
      <c r="K382" s="312"/>
      <c r="L382" s="312">
        <f>+(L360+L361)*L362+(L363*L364)</f>
        <v>0</v>
      </c>
      <c r="M382" s="312"/>
      <c r="N382" s="312"/>
      <c r="O382" s="312">
        <f>+(O360+O361)*O362+(O363*O364)</f>
        <v>0</v>
      </c>
      <c r="P382" s="312"/>
      <c r="Q382" s="312"/>
    </row>
    <row r="383" spans="1:17" ht="14.5" customHeight="1" x14ac:dyDescent="0.35">
      <c r="A383" s="194"/>
      <c r="B383" s="19" t="s">
        <v>2822</v>
      </c>
      <c r="C383" s="312">
        <f>+(C366*C367)+(C369*C370)</f>
        <v>0</v>
      </c>
      <c r="D383" s="312"/>
      <c r="E383" s="312"/>
      <c r="F383" s="312">
        <f>+(F366*F367)+(F369*F370)</f>
        <v>0</v>
      </c>
      <c r="G383" s="312"/>
      <c r="H383" s="312"/>
      <c r="I383" s="312">
        <f>+(I366*I367)+(I369*I370)</f>
        <v>0</v>
      </c>
      <c r="J383" s="312"/>
      <c r="K383" s="312"/>
      <c r="L383" s="312">
        <f>+(L366*L367)+(L369*L370)</f>
        <v>0</v>
      </c>
      <c r="M383" s="312"/>
      <c r="N383" s="312"/>
      <c r="O383" s="312">
        <f>+(O366*O367)+(O369*O370)</f>
        <v>0</v>
      </c>
      <c r="P383" s="312"/>
      <c r="Q383" s="312"/>
    </row>
    <row r="384" spans="1:17" ht="14.5" customHeight="1" x14ac:dyDescent="0.35">
      <c r="A384" s="194"/>
      <c r="B384" s="19" t="s">
        <v>2823</v>
      </c>
      <c r="C384" s="313">
        <f>+C$40</f>
        <v>3.5000000000000003E-2</v>
      </c>
      <c r="D384" s="314"/>
      <c r="E384" s="314"/>
      <c r="F384" s="314"/>
      <c r="G384" s="314"/>
      <c r="H384" s="314"/>
      <c r="I384" s="314"/>
      <c r="J384" s="314"/>
      <c r="K384" s="314"/>
      <c r="L384" s="314"/>
      <c r="M384" s="314"/>
      <c r="N384" s="314"/>
      <c r="O384" s="314"/>
      <c r="P384" s="314"/>
      <c r="Q384" s="315"/>
    </row>
    <row r="385" spans="1:17" ht="14.5" customHeight="1" x14ac:dyDescent="0.35">
      <c r="A385" s="194"/>
      <c r="B385" s="19" t="s">
        <v>2824</v>
      </c>
      <c r="C385" s="322">
        <f>+$C$40*C383</f>
        <v>0</v>
      </c>
      <c r="D385" s="322"/>
      <c r="E385" s="322"/>
      <c r="F385" s="322">
        <f>+$C$40*F383</f>
        <v>0</v>
      </c>
      <c r="G385" s="322"/>
      <c r="H385" s="322"/>
      <c r="I385" s="322">
        <f>+$C$40*I383</f>
        <v>0</v>
      </c>
      <c r="J385" s="322"/>
      <c r="K385" s="322"/>
      <c r="L385" s="322">
        <f>+$C$40*L383</f>
        <v>0</v>
      </c>
      <c r="M385" s="322"/>
      <c r="N385" s="322"/>
      <c r="O385" s="322">
        <f>+$C$40*O383</f>
        <v>0</v>
      </c>
      <c r="P385" s="322"/>
      <c r="Q385" s="322"/>
    </row>
    <row r="386" spans="1:17" ht="14.5" customHeight="1" x14ac:dyDescent="0.35">
      <c r="A386" s="194"/>
      <c r="B386" s="19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</row>
    <row r="387" spans="1:17" ht="14.5" customHeight="1" x14ac:dyDescent="0.35">
      <c r="A387" s="194"/>
      <c r="B387" s="19" t="s">
        <v>2825</v>
      </c>
      <c r="C387" s="312">
        <f>+C381+C382+C385-C379</f>
        <v>0</v>
      </c>
      <c r="D387" s="312"/>
      <c r="E387" s="312"/>
      <c r="F387" s="312">
        <f t="shared" ref="F387" si="104">+F381+F382+F385-F379</f>
        <v>0</v>
      </c>
      <c r="G387" s="312"/>
      <c r="H387" s="312"/>
      <c r="I387" s="312">
        <f t="shared" ref="I387" si="105">+I381+I382+I385-I379</f>
        <v>0</v>
      </c>
      <c r="J387" s="312"/>
      <c r="K387" s="312"/>
      <c r="L387" s="312">
        <f t="shared" ref="L387" si="106">+L381+L382+L385-L379</f>
        <v>0</v>
      </c>
      <c r="M387" s="312"/>
      <c r="N387" s="312"/>
      <c r="O387" s="312">
        <f t="shared" ref="O387" si="107">+O381+O382+O385-O379</f>
        <v>0</v>
      </c>
      <c r="P387" s="312"/>
      <c r="Q387" s="312"/>
    </row>
    <row r="388" spans="1:17" ht="14.5" customHeight="1" x14ac:dyDescent="0.35">
      <c r="A388" s="194"/>
      <c r="B388" s="19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</row>
    <row r="389" spans="1:17" ht="14.5" customHeight="1" x14ac:dyDescent="0.35">
      <c r="A389" s="194"/>
      <c r="B389" s="19" t="s">
        <v>2826</v>
      </c>
      <c r="C389" s="317">
        <v>101.01</v>
      </c>
      <c r="D389" s="317"/>
      <c r="E389" s="317"/>
      <c r="F389" s="317">
        <v>103.31</v>
      </c>
      <c r="G389" s="317"/>
      <c r="H389" s="317"/>
      <c r="I389" s="317">
        <v>105.15</v>
      </c>
      <c r="J389" s="317"/>
      <c r="K389" s="317"/>
      <c r="L389" s="317">
        <v>107.43</v>
      </c>
      <c r="M389" s="317"/>
      <c r="N389" s="317"/>
      <c r="O389" s="317">
        <v>108.96</v>
      </c>
      <c r="P389" s="317"/>
      <c r="Q389" s="317"/>
    </row>
    <row r="390" spans="1:17" ht="14.5" customHeight="1" x14ac:dyDescent="0.35">
      <c r="A390" s="194"/>
      <c r="B390" s="19" t="s">
        <v>2827</v>
      </c>
      <c r="C390" s="318">
        <f>+C$46</f>
        <v>109.34</v>
      </c>
      <c r="D390" s="319"/>
      <c r="E390" s="319"/>
      <c r="F390" s="319"/>
      <c r="G390" s="319"/>
      <c r="H390" s="319"/>
      <c r="I390" s="319"/>
      <c r="J390" s="319"/>
      <c r="K390" s="319"/>
      <c r="L390" s="319"/>
      <c r="M390" s="319"/>
      <c r="N390" s="319"/>
      <c r="O390" s="319"/>
      <c r="P390" s="319"/>
      <c r="Q390" s="320"/>
    </row>
    <row r="391" spans="1:17" ht="14.5" customHeight="1" x14ac:dyDescent="0.35">
      <c r="A391" s="194"/>
      <c r="B391" s="19" t="s">
        <v>2828</v>
      </c>
      <c r="C391" s="326">
        <f>+$C$46/C389</f>
        <v>1.0824670824670823</v>
      </c>
      <c r="D391" s="326"/>
      <c r="E391" s="326"/>
      <c r="F391" s="326">
        <f>+$C$46/F389</f>
        <v>1.0583680185848416</v>
      </c>
      <c r="G391" s="326"/>
      <c r="H391" s="326"/>
      <c r="I391" s="326">
        <f>+$C$46/I389</f>
        <v>1.0398478364241559</v>
      </c>
      <c r="J391" s="326"/>
      <c r="K391" s="326"/>
      <c r="L391" s="326">
        <f>+$C$46/L389</f>
        <v>1.0177790188960252</v>
      </c>
      <c r="M391" s="326"/>
      <c r="N391" s="326"/>
      <c r="O391" s="326">
        <f>+$C$46/O389</f>
        <v>1.0034875183553598</v>
      </c>
      <c r="P391" s="326"/>
      <c r="Q391" s="326"/>
    </row>
    <row r="392" spans="1:17" ht="14.5" customHeight="1" x14ac:dyDescent="0.35">
      <c r="A392" s="194"/>
      <c r="B392" s="19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</row>
    <row r="393" spans="1:17" ht="14.5" customHeight="1" x14ac:dyDescent="0.35">
      <c r="A393" s="194" t="s">
        <v>2662</v>
      </c>
      <c r="B393" s="19" t="s">
        <v>2829</v>
      </c>
      <c r="C393" s="312">
        <f>+C391*C387</f>
        <v>0</v>
      </c>
      <c r="D393" s="312"/>
      <c r="E393" s="312"/>
      <c r="F393" s="323">
        <f>+F391*F387</f>
        <v>0</v>
      </c>
      <c r="G393" s="324"/>
      <c r="H393" s="325"/>
      <c r="I393" s="323">
        <f>+I391*I387</f>
        <v>0</v>
      </c>
      <c r="J393" s="324"/>
      <c r="K393" s="325"/>
      <c r="L393" s="323">
        <f>+L391*L387</f>
        <v>0</v>
      </c>
      <c r="M393" s="324"/>
      <c r="N393" s="325"/>
      <c r="O393" s="323">
        <f>+O391*O387</f>
        <v>0</v>
      </c>
      <c r="P393" s="324"/>
      <c r="Q393" s="325"/>
    </row>
    <row r="395" spans="1:17" ht="14.5" customHeight="1" x14ac:dyDescent="0.35">
      <c r="B395" s="4" t="s">
        <v>2663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4.5" customHeight="1" x14ac:dyDescent="0.35">
      <c r="B396" s="1"/>
      <c r="C396" s="280" t="s">
        <v>2801</v>
      </c>
      <c r="D396" s="281"/>
      <c r="E396" s="282"/>
      <c r="F396" s="280" t="s">
        <v>2802</v>
      </c>
      <c r="G396" s="281"/>
      <c r="H396" s="282"/>
      <c r="I396" s="280" t="s">
        <v>2803</v>
      </c>
      <c r="J396" s="281"/>
      <c r="K396" s="282"/>
      <c r="L396" s="280" t="s">
        <v>2804</v>
      </c>
      <c r="M396" s="281"/>
      <c r="N396" s="282"/>
      <c r="O396" s="280" t="s">
        <v>2805</v>
      </c>
      <c r="P396" s="281"/>
      <c r="Q396" s="282"/>
    </row>
    <row r="397" spans="1:17" ht="14.5" customHeight="1" x14ac:dyDescent="0.35">
      <c r="B397" s="7" t="s">
        <v>2806</v>
      </c>
      <c r="C397" s="283">
        <v>2015</v>
      </c>
      <c r="D397" s="283"/>
      <c r="E397" s="283"/>
      <c r="F397" s="283">
        <v>2016</v>
      </c>
      <c r="G397" s="283"/>
      <c r="H397" s="283"/>
      <c r="I397" s="283">
        <v>2017</v>
      </c>
      <c r="J397" s="283"/>
      <c r="K397" s="283"/>
      <c r="L397" s="284">
        <v>2018</v>
      </c>
      <c r="M397" s="284"/>
      <c r="N397" s="284"/>
      <c r="O397" s="284">
        <v>2019</v>
      </c>
      <c r="P397" s="284"/>
      <c r="Q397" s="284"/>
    </row>
    <row r="398" spans="1:17" ht="14.5" customHeight="1" x14ac:dyDescent="0.35">
      <c r="B398" s="8" t="s">
        <v>2807</v>
      </c>
      <c r="C398" s="263">
        <v>0</v>
      </c>
      <c r="D398" s="263"/>
      <c r="E398" s="263"/>
      <c r="F398" s="263">
        <v>0</v>
      </c>
      <c r="G398" s="263"/>
      <c r="H398" s="263"/>
      <c r="I398" s="263">
        <v>0</v>
      </c>
      <c r="J398" s="263"/>
      <c r="K398" s="263"/>
      <c r="L398" s="263">
        <v>0</v>
      </c>
      <c r="M398" s="263"/>
      <c r="N398" s="263"/>
      <c r="O398" s="263">
        <v>0</v>
      </c>
      <c r="P398" s="263"/>
      <c r="Q398" s="263"/>
    </row>
    <row r="399" spans="1:17" ht="14.5" customHeight="1" x14ac:dyDescent="0.35">
      <c r="B399" s="9" t="s">
        <v>2808</v>
      </c>
      <c r="C399" s="268">
        <v>1</v>
      </c>
      <c r="D399" s="268"/>
      <c r="E399" s="268"/>
      <c r="F399" s="268">
        <v>1</v>
      </c>
      <c r="G399" s="268"/>
      <c r="H399" s="268"/>
      <c r="I399" s="262">
        <v>1</v>
      </c>
      <c r="J399" s="262"/>
      <c r="K399" s="262"/>
      <c r="L399" s="262">
        <v>1</v>
      </c>
      <c r="M399" s="262"/>
      <c r="N399" s="262"/>
      <c r="O399" s="262">
        <v>1</v>
      </c>
      <c r="P399" s="262"/>
      <c r="Q399" s="262"/>
    </row>
    <row r="400" spans="1:17" ht="14.5" customHeight="1" x14ac:dyDescent="0.35">
      <c r="B400" s="3" t="s">
        <v>2809</v>
      </c>
      <c r="C400" s="263">
        <v>0</v>
      </c>
      <c r="D400" s="263"/>
      <c r="E400" s="263"/>
      <c r="F400" s="263">
        <v>0</v>
      </c>
      <c r="G400" s="263"/>
      <c r="H400" s="263"/>
      <c r="I400" s="263">
        <v>0</v>
      </c>
      <c r="J400" s="263"/>
      <c r="K400" s="263"/>
      <c r="L400" s="263">
        <v>0</v>
      </c>
      <c r="M400" s="263"/>
      <c r="N400" s="263"/>
      <c r="O400" s="263">
        <v>0</v>
      </c>
      <c r="P400" s="263"/>
      <c r="Q400" s="263"/>
    </row>
    <row r="401" spans="2:17" ht="14.5" customHeight="1" x14ac:dyDescent="0.35">
      <c r="B401" s="9" t="s">
        <v>2808</v>
      </c>
      <c r="C401" s="261">
        <v>1</v>
      </c>
      <c r="D401" s="261"/>
      <c r="E401" s="261"/>
      <c r="F401" s="261">
        <v>1</v>
      </c>
      <c r="G401" s="261"/>
      <c r="H401" s="261"/>
      <c r="I401" s="262">
        <v>1</v>
      </c>
      <c r="J401" s="262"/>
      <c r="K401" s="262"/>
      <c r="L401" s="262">
        <v>1</v>
      </c>
      <c r="M401" s="262"/>
      <c r="N401" s="262"/>
      <c r="O401" s="262">
        <v>1</v>
      </c>
      <c r="P401" s="262"/>
      <c r="Q401" s="262"/>
    </row>
    <row r="402" spans="2:17" ht="14.5" customHeight="1" x14ac:dyDescent="0.35">
      <c r="B402" s="164"/>
      <c r="C402" s="261"/>
      <c r="D402" s="261"/>
      <c r="E402" s="261"/>
      <c r="F402" s="261"/>
      <c r="G402" s="261"/>
      <c r="H402" s="261"/>
      <c r="I402" s="262"/>
      <c r="J402" s="262"/>
      <c r="K402" s="262"/>
      <c r="L402" s="262"/>
      <c r="M402" s="262"/>
      <c r="N402" s="262"/>
      <c r="O402" s="262"/>
      <c r="P402" s="262"/>
      <c r="Q402" s="262"/>
    </row>
    <row r="403" spans="2:17" ht="14.5" customHeight="1" x14ac:dyDescent="0.35">
      <c r="B403" s="3" t="s">
        <v>2810</v>
      </c>
      <c r="C403" s="263">
        <v>0</v>
      </c>
      <c r="D403" s="263"/>
      <c r="E403" s="263"/>
      <c r="F403" s="263">
        <v>0</v>
      </c>
      <c r="G403" s="263"/>
      <c r="H403" s="263"/>
      <c r="I403" s="263">
        <v>0</v>
      </c>
      <c r="J403" s="263"/>
      <c r="K403" s="263"/>
      <c r="L403" s="263">
        <v>0</v>
      </c>
      <c r="M403" s="263"/>
      <c r="N403" s="263"/>
      <c r="O403" s="263">
        <v>0</v>
      </c>
      <c r="P403" s="263"/>
      <c r="Q403" s="263"/>
    </row>
    <row r="404" spans="2:17" ht="14.5" customHeight="1" x14ac:dyDescent="0.35">
      <c r="B404" s="3" t="s">
        <v>2811</v>
      </c>
      <c r="C404" s="263">
        <v>0</v>
      </c>
      <c r="D404" s="263"/>
      <c r="E404" s="263"/>
      <c r="F404" s="263">
        <v>0</v>
      </c>
      <c r="G404" s="263"/>
      <c r="H404" s="263"/>
      <c r="I404" s="263">
        <v>0</v>
      </c>
      <c r="J404" s="263"/>
      <c r="K404" s="263"/>
      <c r="L404" s="263">
        <v>0</v>
      </c>
      <c r="M404" s="263"/>
      <c r="N404" s="263"/>
      <c r="O404" s="263">
        <v>0</v>
      </c>
      <c r="P404" s="263"/>
      <c r="Q404" s="263"/>
    </row>
    <row r="405" spans="2:17" ht="14.5" customHeight="1" x14ac:dyDescent="0.35">
      <c r="B405" s="9" t="s">
        <v>2808</v>
      </c>
      <c r="C405" s="261">
        <v>1</v>
      </c>
      <c r="D405" s="261"/>
      <c r="E405" s="261"/>
      <c r="F405" s="261">
        <v>1</v>
      </c>
      <c r="G405" s="261"/>
      <c r="H405" s="261"/>
      <c r="I405" s="262">
        <v>1</v>
      </c>
      <c r="J405" s="262"/>
      <c r="K405" s="262"/>
      <c r="L405" s="262">
        <v>1</v>
      </c>
      <c r="M405" s="262"/>
      <c r="N405" s="262"/>
      <c r="O405" s="262">
        <v>1</v>
      </c>
      <c r="P405" s="262"/>
      <c r="Q405" s="262"/>
    </row>
    <row r="406" spans="2:17" ht="14.5" customHeight="1" x14ac:dyDescent="0.35">
      <c r="B406" s="3" t="s">
        <v>2812</v>
      </c>
      <c r="C406" s="263">
        <v>0</v>
      </c>
      <c r="D406" s="263"/>
      <c r="E406" s="263"/>
      <c r="F406" s="263">
        <v>0</v>
      </c>
      <c r="G406" s="263"/>
      <c r="H406" s="263"/>
      <c r="I406" s="263">
        <v>0</v>
      </c>
      <c r="J406" s="263"/>
      <c r="K406" s="263"/>
      <c r="L406" s="263">
        <v>0</v>
      </c>
      <c r="M406" s="263"/>
      <c r="N406" s="263"/>
      <c r="O406" s="263">
        <v>0</v>
      </c>
      <c r="P406" s="263"/>
      <c r="Q406" s="263"/>
    </row>
    <row r="407" spans="2:17" ht="14.5" customHeight="1" x14ac:dyDescent="0.35">
      <c r="B407" s="9" t="s">
        <v>2808</v>
      </c>
      <c r="C407" s="261">
        <v>1</v>
      </c>
      <c r="D407" s="261"/>
      <c r="E407" s="261"/>
      <c r="F407" s="261">
        <v>1</v>
      </c>
      <c r="G407" s="261"/>
      <c r="H407" s="261"/>
      <c r="I407" s="262">
        <v>1</v>
      </c>
      <c r="J407" s="262"/>
      <c r="K407" s="262"/>
      <c r="L407" s="262">
        <v>1</v>
      </c>
      <c r="M407" s="262"/>
      <c r="N407" s="262"/>
      <c r="O407" s="262">
        <v>1</v>
      </c>
      <c r="P407" s="262"/>
      <c r="Q407" s="262"/>
    </row>
    <row r="408" spans="2:17" ht="14.5" customHeight="1" x14ac:dyDescent="0.35">
      <c r="B408" s="165"/>
      <c r="C408" s="264"/>
      <c r="D408" s="264"/>
      <c r="E408" s="264"/>
      <c r="F408" s="271"/>
      <c r="G408" s="271"/>
      <c r="H408" s="271"/>
      <c r="I408" s="264"/>
      <c r="J408" s="264"/>
      <c r="K408" s="264"/>
      <c r="L408" s="264"/>
      <c r="M408" s="264"/>
      <c r="N408" s="264"/>
      <c r="O408" s="264"/>
      <c r="P408" s="264"/>
      <c r="Q408" s="264"/>
    </row>
    <row r="409" spans="2:17" ht="14.5" customHeight="1" x14ac:dyDescent="0.35">
      <c r="B409" s="3" t="s">
        <v>2813</v>
      </c>
      <c r="C409" s="266">
        <v>0</v>
      </c>
      <c r="D409" s="266"/>
      <c r="E409" s="266"/>
      <c r="F409" s="266">
        <v>0</v>
      </c>
      <c r="G409" s="266"/>
      <c r="H409" s="266"/>
      <c r="I409" s="266">
        <v>0</v>
      </c>
      <c r="J409" s="266"/>
      <c r="K409" s="266"/>
      <c r="L409" s="266">
        <v>0</v>
      </c>
      <c r="M409" s="266"/>
      <c r="N409" s="266"/>
      <c r="O409" s="266">
        <v>0</v>
      </c>
      <c r="P409" s="266"/>
      <c r="Q409" s="266"/>
    </row>
    <row r="410" spans="2:17" ht="14.5" customHeight="1" x14ac:dyDescent="0.35">
      <c r="B410" s="9" t="s">
        <v>2808</v>
      </c>
      <c r="C410" s="267">
        <v>1</v>
      </c>
      <c r="D410" s="267"/>
      <c r="E410" s="267"/>
      <c r="F410" s="267">
        <v>1</v>
      </c>
      <c r="G410" s="267"/>
      <c r="H410" s="267"/>
      <c r="I410" s="262">
        <v>1</v>
      </c>
      <c r="J410" s="262"/>
      <c r="K410" s="262"/>
      <c r="L410" s="262">
        <v>1</v>
      </c>
      <c r="M410" s="262"/>
      <c r="N410" s="262"/>
      <c r="O410" s="262">
        <v>1</v>
      </c>
      <c r="P410" s="262"/>
      <c r="Q410" s="262"/>
    </row>
    <row r="411" spans="2:17" ht="14.5" customHeight="1" x14ac:dyDescent="0.35">
      <c r="B411" s="10"/>
      <c r="C411" s="267"/>
      <c r="D411" s="267"/>
      <c r="E411" s="267"/>
      <c r="F411" s="269"/>
      <c r="G411" s="270"/>
      <c r="H411" s="270"/>
      <c r="I411" s="269"/>
      <c r="J411" s="270"/>
      <c r="K411" s="270"/>
      <c r="L411" s="269"/>
      <c r="M411" s="270"/>
      <c r="N411" s="270"/>
      <c r="O411" s="269"/>
      <c r="P411" s="270"/>
      <c r="Q411" s="270"/>
    </row>
    <row r="412" spans="2:17" ht="14.5" customHeight="1" x14ac:dyDescent="0.35">
      <c r="B412" s="166" t="s">
        <v>2814</v>
      </c>
      <c r="C412" s="266">
        <v>0</v>
      </c>
      <c r="D412" s="266"/>
      <c r="E412" s="266"/>
      <c r="F412" s="266">
        <v>0</v>
      </c>
      <c r="G412" s="266"/>
      <c r="H412" s="266"/>
      <c r="I412" s="266">
        <v>0</v>
      </c>
      <c r="J412" s="266"/>
      <c r="K412" s="266"/>
      <c r="L412" s="266">
        <v>0</v>
      </c>
      <c r="M412" s="266"/>
      <c r="N412" s="266"/>
      <c r="O412" s="266">
        <v>0</v>
      </c>
      <c r="P412" s="266"/>
      <c r="Q412" s="266"/>
    </row>
    <row r="413" spans="2:17" ht="14.5" customHeight="1" x14ac:dyDescent="0.35">
      <c r="B413" s="167" t="s">
        <v>2808</v>
      </c>
      <c r="C413" s="267">
        <v>1</v>
      </c>
      <c r="D413" s="267"/>
      <c r="E413" s="267"/>
      <c r="F413" s="267">
        <v>1</v>
      </c>
      <c r="G413" s="267"/>
      <c r="H413" s="267"/>
      <c r="I413" s="262">
        <v>1</v>
      </c>
      <c r="J413" s="262"/>
      <c r="K413" s="262"/>
      <c r="L413" s="262">
        <v>1</v>
      </c>
      <c r="M413" s="262"/>
      <c r="N413" s="262"/>
      <c r="O413" s="262">
        <v>1</v>
      </c>
      <c r="P413" s="262"/>
      <c r="Q413" s="262"/>
    </row>
    <row r="414" spans="2:17" ht="14.5" customHeight="1" x14ac:dyDescent="0.35">
      <c r="B414" s="168"/>
      <c r="C414" s="272"/>
      <c r="D414" s="272"/>
      <c r="E414" s="272"/>
      <c r="F414" s="272"/>
      <c r="G414" s="272"/>
      <c r="H414" s="272"/>
      <c r="I414" s="272"/>
      <c r="J414" s="272"/>
      <c r="K414" s="272"/>
      <c r="L414" s="272"/>
      <c r="M414" s="272"/>
      <c r="N414" s="272"/>
      <c r="O414" s="272"/>
      <c r="P414" s="272"/>
      <c r="Q414" s="272"/>
    </row>
    <row r="415" spans="2:17" ht="14.5" customHeight="1" x14ac:dyDescent="0.35">
      <c r="B415" s="169" t="s">
        <v>2815</v>
      </c>
      <c r="C415" s="264"/>
      <c r="D415" s="264"/>
      <c r="E415" s="264"/>
      <c r="F415" s="264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</row>
    <row r="416" spans="2:17" ht="14.5" customHeight="1" x14ac:dyDescent="0.35">
      <c r="B416" s="9" t="s">
        <v>2816</v>
      </c>
      <c r="C416" s="263">
        <v>0</v>
      </c>
      <c r="D416" s="263"/>
      <c r="E416" s="263"/>
      <c r="F416" s="263">
        <v>0</v>
      </c>
      <c r="G416" s="263"/>
      <c r="H416" s="263"/>
      <c r="I416" s="263">
        <v>0</v>
      </c>
      <c r="J416" s="263"/>
      <c r="K416" s="263"/>
      <c r="L416" s="263">
        <v>0</v>
      </c>
      <c r="M416" s="263"/>
      <c r="N416" s="263"/>
      <c r="O416" s="263">
        <v>0</v>
      </c>
      <c r="P416" s="263"/>
      <c r="Q416" s="263"/>
    </row>
    <row r="417" spans="2:17" ht="14.5" customHeight="1" x14ac:dyDescent="0.35">
      <c r="B417" s="9"/>
      <c r="C417" s="268">
        <v>1</v>
      </c>
      <c r="D417" s="268"/>
      <c r="E417" s="268"/>
      <c r="F417" s="268">
        <v>1</v>
      </c>
      <c r="G417" s="268"/>
      <c r="H417" s="268"/>
      <c r="I417" s="262">
        <v>1</v>
      </c>
      <c r="J417" s="262"/>
      <c r="K417" s="262"/>
      <c r="L417" s="262">
        <v>1</v>
      </c>
      <c r="M417" s="262"/>
      <c r="N417" s="262"/>
      <c r="O417" s="262">
        <v>1</v>
      </c>
      <c r="P417" s="262"/>
      <c r="Q417" s="262"/>
    </row>
    <row r="418" spans="2:17" ht="14.5" customHeight="1" x14ac:dyDescent="0.35">
      <c r="B418" s="9" t="s">
        <v>2817</v>
      </c>
      <c r="C418" s="263">
        <v>0</v>
      </c>
      <c r="D418" s="263"/>
      <c r="E418" s="263"/>
      <c r="F418" s="263">
        <v>0</v>
      </c>
      <c r="G418" s="263"/>
      <c r="H418" s="263"/>
      <c r="I418" s="263">
        <v>0</v>
      </c>
      <c r="J418" s="263"/>
      <c r="K418" s="263"/>
      <c r="L418" s="263">
        <v>0</v>
      </c>
      <c r="M418" s="263"/>
      <c r="N418" s="263"/>
      <c r="O418" s="263">
        <v>0</v>
      </c>
      <c r="P418" s="263"/>
      <c r="Q418" s="263"/>
    </row>
    <row r="419" spans="2:17" ht="14.5" customHeight="1" x14ac:dyDescent="0.35">
      <c r="B419" s="9"/>
      <c r="C419" s="261">
        <v>1</v>
      </c>
      <c r="D419" s="261"/>
      <c r="E419" s="261"/>
      <c r="F419" s="261">
        <v>1</v>
      </c>
      <c r="G419" s="261"/>
      <c r="H419" s="261"/>
      <c r="I419" s="262">
        <v>1</v>
      </c>
      <c r="J419" s="262"/>
      <c r="K419" s="262"/>
      <c r="L419" s="262">
        <v>1</v>
      </c>
      <c r="M419" s="262"/>
      <c r="N419" s="262"/>
      <c r="O419" s="262">
        <v>1</v>
      </c>
      <c r="P419" s="262"/>
      <c r="Q419" s="262"/>
    </row>
    <row r="420" spans="2:17" ht="14.5" customHeight="1" x14ac:dyDescent="0.35">
      <c r="B420" s="9" t="s">
        <v>2818</v>
      </c>
      <c r="C420" s="263">
        <v>0</v>
      </c>
      <c r="D420" s="263"/>
      <c r="E420" s="263"/>
      <c r="F420" s="263">
        <v>0</v>
      </c>
      <c r="G420" s="263"/>
      <c r="H420" s="263"/>
      <c r="I420" s="263">
        <v>0</v>
      </c>
      <c r="J420" s="263"/>
      <c r="K420" s="263"/>
      <c r="L420" s="263">
        <v>0</v>
      </c>
      <c r="M420" s="263"/>
      <c r="N420" s="263"/>
      <c r="O420" s="263">
        <v>0</v>
      </c>
      <c r="P420" s="263"/>
      <c r="Q420" s="263"/>
    </row>
    <row r="421" spans="2:17" ht="14.5" customHeight="1" x14ac:dyDescent="0.35">
      <c r="B421" s="9"/>
      <c r="C421" s="268">
        <v>1</v>
      </c>
      <c r="D421" s="268"/>
      <c r="E421" s="268"/>
      <c r="F421" s="268">
        <v>1</v>
      </c>
      <c r="G421" s="268"/>
      <c r="H421" s="268"/>
      <c r="I421" s="262">
        <v>1</v>
      </c>
      <c r="J421" s="262"/>
      <c r="K421" s="262"/>
      <c r="L421" s="262">
        <v>1</v>
      </c>
      <c r="M421" s="262"/>
      <c r="N421" s="262"/>
      <c r="O421" s="262">
        <v>1</v>
      </c>
      <c r="P421" s="262"/>
      <c r="Q421" s="262"/>
    </row>
    <row r="422" spans="2:17" ht="14.5" customHeight="1" x14ac:dyDescent="0.35">
      <c r="B422" s="8" t="s">
        <v>2819</v>
      </c>
      <c r="C422" s="273">
        <f>+(C416*C417)+(C418*C419)+(C420*C421)</f>
        <v>0</v>
      </c>
      <c r="D422" s="273"/>
      <c r="E422" s="273"/>
      <c r="F422" s="273">
        <f t="shared" ref="F422" si="108">+(F416*F417)+(F418*F419)+(F420*F421)</f>
        <v>0</v>
      </c>
      <c r="G422" s="273"/>
      <c r="H422" s="273"/>
      <c r="I422" s="273">
        <f t="shared" ref="I422" si="109">+(I416*I417)+(I418*I419)+(I420*I421)</f>
        <v>0</v>
      </c>
      <c r="J422" s="273"/>
      <c r="K422" s="273"/>
      <c r="L422" s="273">
        <f t="shared" ref="L422" si="110">+(L416*L417)+(L418*L419)+(L420*L421)</f>
        <v>0</v>
      </c>
      <c r="M422" s="273"/>
      <c r="N422" s="273"/>
      <c r="O422" s="273">
        <f t="shared" ref="O422" si="111">+(O416*O417)+(O418*O419)+(O420*O421)</f>
        <v>0</v>
      </c>
      <c r="P422" s="273"/>
      <c r="Q422" s="273"/>
    </row>
    <row r="424" spans="2:17" ht="14.5" customHeight="1" x14ac:dyDescent="0.35">
      <c r="B424" s="3" t="s">
        <v>2820</v>
      </c>
      <c r="C424" s="257">
        <f>+(C398*C399)+(C400*C401)</f>
        <v>0</v>
      </c>
      <c r="D424" s="257"/>
      <c r="E424" s="257"/>
      <c r="F424" s="257">
        <f t="shared" ref="F424" si="112">+(F398*F399)+(F400*F401)</f>
        <v>0</v>
      </c>
      <c r="G424" s="257"/>
      <c r="H424" s="257"/>
      <c r="I424" s="257">
        <f t="shared" ref="I424" si="113">+(I398*I399)+(I400*I401)</f>
        <v>0</v>
      </c>
      <c r="J424" s="257"/>
      <c r="K424" s="257"/>
      <c r="L424" s="257">
        <f t="shared" ref="L424" si="114">+(L398*L399)+(L400*L401)</f>
        <v>0</v>
      </c>
      <c r="M424" s="257"/>
      <c r="N424" s="257"/>
      <c r="O424" s="257">
        <f t="shared" ref="O424" si="115">+(O398*O399)+(O400*O401)</f>
        <v>0</v>
      </c>
      <c r="P424" s="257"/>
      <c r="Q424" s="257"/>
    </row>
    <row r="425" spans="2:17" ht="14.5" customHeight="1" x14ac:dyDescent="0.35">
      <c r="B425" s="3" t="s">
        <v>2821</v>
      </c>
      <c r="C425" s="257">
        <f>+(C403+C404)*C405+(C406*C407)</f>
        <v>0</v>
      </c>
      <c r="D425" s="257"/>
      <c r="E425" s="257"/>
      <c r="F425" s="257">
        <f>+(F403+F404)*F405+(F406*F407)</f>
        <v>0</v>
      </c>
      <c r="G425" s="257"/>
      <c r="H425" s="257"/>
      <c r="I425" s="257">
        <f>+(I403+I404)*I405+(I406*I407)</f>
        <v>0</v>
      </c>
      <c r="J425" s="257"/>
      <c r="K425" s="257"/>
      <c r="L425" s="257">
        <f>+(L403+L404)*L405+(L406*L407)</f>
        <v>0</v>
      </c>
      <c r="M425" s="257"/>
      <c r="N425" s="257"/>
      <c r="O425" s="257">
        <f>+(O403+O404)*O405+(O406*O407)</f>
        <v>0</v>
      </c>
      <c r="P425" s="257"/>
      <c r="Q425" s="257"/>
    </row>
    <row r="426" spans="2:17" ht="14.5" customHeight="1" x14ac:dyDescent="0.35">
      <c r="B426" s="3" t="s">
        <v>2822</v>
      </c>
      <c r="C426" s="257">
        <f>+(C409*C410)+(C412*C413)</f>
        <v>0</v>
      </c>
      <c r="D426" s="257"/>
      <c r="E426" s="257"/>
      <c r="F426" s="257">
        <f>+(F409*F410)+(F412*F413)</f>
        <v>0</v>
      </c>
      <c r="G426" s="257"/>
      <c r="H426" s="257"/>
      <c r="I426" s="257">
        <f>+(I409*I410)+(I412*I413)</f>
        <v>0</v>
      </c>
      <c r="J426" s="257"/>
      <c r="K426" s="257"/>
      <c r="L426" s="257">
        <f>+(L409*L410)+(L412*L413)</f>
        <v>0</v>
      </c>
      <c r="M426" s="257"/>
      <c r="N426" s="257"/>
      <c r="O426" s="257">
        <f>+(O409*O410)+(O412*O413)</f>
        <v>0</v>
      </c>
      <c r="P426" s="257"/>
      <c r="Q426" s="257"/>
    </row>
    <row r="427" spans="2:17" ht="14.5" customHeight="1" x14ac:dyDescent="0.35">
      <c r="B427" s="3" t="s">
        <v>2823</v>
      </c>
      <c r="C427" s="274">
        <f>+C$40</f>
        <v>3.5000000000000003E-2</v>
      </c>
      <c r="D427" s="275"/>
      <c r="E427" s="275"/>
      <c r="F427" s="275"/>
      <c r="G427" s="275"/>
      <c r="H427" s="275"/>
      <c r="I427" s="275"/>
      <c r="J427" s="275"/>
      <c r="K427" s="275"/>
      <c r="L427" s="275"/>
      <c r="M427" s="275"/>
      <c r="N427" s="275"/>
      <c r="O427" s="275"/>
      <c r="P427" s="275"/>
      <c r="Q427" s="276"/>
    </row>
    <row r="428" spans="2:17" ht="14.5" customHeight="1" x14ac:dyDescent="0.35">
      <c r="B428" s="3" t="s">
        <v>2824</v>
      </c>
      <c r="C428" s="277">
        <f>+$C$40*C426</f>
        <v>0</v>
      </c>
      <c r="D428" s="277"/>
      <c r="E428" s="277"/>
      <c r="F428" s="277">
        <f>+$C$40*F426</f>
        <v>0</v>
      </c>
      <c r="G428" s="277"/>
      <c r="H428" s="277"/>
      <c r="I428" s="277">
        <f>+$C$40*I426</f>
        <v>0</v>
      </c>
      <c r="J428" s="277"/>
      <c r="K428" s="277"/>
      <c r="L428" s="277">
        <f>+$C$40*L426</f>
        <v>0</v>
      </c>
      <c r="M428" s="277"/>
      <c r="N428" s="277"/>
      <c r="O428" s="277">
        <f>+$C$40*O426</f>
        <v>0</v>
      </c>
      <c r="P428" s="277"/>
      <c r="Q428" s="277"/>
    </row>
    <row r="429" spans="2:17" ht="14.5" customHeight="1" x14ac:dyDescent="0.35">
      <c r="B429" s="3"/>
      <c r="C429" s="278"/>
      <c r="D429" s="278"/>
      <c r="E429" s="278"/>
      <c r="F429" s="278"/>
      <c r="G429" s="278"/>
      <c r="H429" s="278"/>
      <c r="I429" s="278"/>
      <c r="J429" s="278"/>
      <c r="K429" s="278"/>
      <c r="L429" s="278"/>
      <c r="M429" s="278"/>
      <c r="N429" s="278"/>
      <c r="O429" s="278"/>
      <c r="P429" s="278"/>
      <c r="Q429" s="278"/>
    </row>
    <row r="430" spans="2:17" ht="14.5" customHeight="1" x14ac:dyDescent="0.35">
      <c r="B430" s="3" t="s">
        <v>2825</v>
      </c>
      <c r="C430" s="257">
        <f>+C424+C425+C428-C422</f>
        <v>0</v>
      </c>
      <c r="D430" s="257"/>
      <c r="E430" s="257"/>
      <c r="F430" s="257">
        <f t="shared" ref="F430" si="116">+F424+F425+F428-F422</f>
        <v>0</v>
      </c>
      <c r="G430" s="257"/>
      <c r="H430" s="257"/>
      <c r="I430" s="257">
        <f t="shared" ref="I430" si="117">+I424+I425+I428-I422</f>
        <v>0</v>
      </c>
      <c r="J430" s="257"/>
      <c r="K430" s="257"/>
      <c r="L430" s="257">
        <f t="shared" ref="L430" si="118">+L424+L425+L428-L422</f>
        <v>0</v>
      </c>
      <c r="M430" s="257"/>
      <c r="N430" s="257"/>
      <c r="O430" s="257">
        <f t="shared" ref="O430" si="119">+O424+O425+O428-O422</f>
        <v>0</v>
      </c>
      <c r="P430" s="257"/>
      <c r="Q430" s="257"/>
    </row>
    <row r="431" spans="2:17" ht="14.5" customHeight="1" x14ac:dyDescent="0.35">
      <c r="B431" s="3"/>
      <c r="C431" s="278"/>
      <c r="D431" s="278"/>
      <c r="E431" s="278"/>
      <c r="F431" s="278"/>
      <c r="G431" s="278"/>
      <c r="H431" s="278"/>
      <c r="I431" s="278"/>
      <c r="J431" s="278"/>
      <c r="K431" s="278"/>
      <c r="L431" s="278"/>
      <c r="M431" s="278"/>
      <c r="N431" s="278"/>
      <c r="O431" s="278"/>
      <c r="P431" s="278"/>
      <c r="Q431" s="278"/>
    </row>
    <row r="432" spans="2:17" ht="14.5" customHeight="1" x14ac:dyDescent="0.35">
      <c r="B432" s="3" t="s">
        <v>2826</v>
      </c>
      <c r="C432" s="279">
        <v>101.01</v>
      </c>
      <c r="D432" s="279"/>
      <c r="E432" s="279"/>
      <c r="F432" s="279">
        <v>103.31</v>
      </c>
      <c r="G432" s="279"/>
      <c r="H432" s="279"/>
      <c r="I432" s="279">
        <v>105.15</v>
      </c>
      <c r="J432" s="279"/>
      <c r="K432" s="279"/>
      <c r="L432" s="279">
        <v>107.43</v>
      </c>
      <c r="M432" s="279"/>
      <c r="N432" s="279"/>
      <c r="O432" s="279">
        <v>108.96</v>
      </c>
      <c r="P432" s="279"/>
      <c r="Q432" s="279"/>
    </row>
    <row r="433" spans="1:17" ht="14.5" customHeight="1" x14ac:dyDescent="0.35">
      <c r="B433" s="3" t="s">
        <v>2827</v>
      </c>
      <c r="C433" s="254">
        <f>+C$46</f>
        <v>109.34</v>
      </c>
      <c r="D433" s="255"/>
      <c r="E433" s="255"/>
      <c r="F433" s="255"/>
      <c r="G433" s="255"/>
      <c r="H433" s="255"/>
      <c r="I433" s="255"/>
      <c r="J433" s="255"/>
      <c r="K433" s="255"/>
      <c r="L433" s="255"/>
      <c r="M433" s="255"/>
      <c r="N433" s="255"/>
      <c r="O433" s="255"/>
      <c r="P433" s="255"/>
      <c r="Q433" s="256"/>
    </row>
    <row r="434" spans="1:17" ht="14.5" customHeight="1" x14ac:dyDescent="0.35">
      <c r="B434" s="3" t="s">
        <v>2828</v>
      </c>
      <c r="C434" s="265">
        <f>+$C$46/C432</f>
        <v>1.0824670824670823</v>
      </c>
      <c r="D434" s="265"/>
      <c r="E434" s="265"/>
      <c r="F434" s="265">
        <f>+$C$46/F432</f>
        <v>1.0583680185848416</v>
      </c>
      <c r="G434" s="265"/>
      <c r="H434" s="265"/>
      <c r="I434" s="265">
        <f>+$C$46/I432</f>
        <v>1.0398478364241559</v>
      </c>
      <c r="J434" s="265"/>
      <c r="K434" s="265"/>
      <c r="L434" s="265">
        <f>+$C$46/L432</f>
        <v>1.0177790188960252</v>
      </c>
      <c r="M434" s="265"/>
      <c r="N434" s="265"/>
      <c r="O434" s="265">
        <f>+$C$46/O432</f>
        <v>1.0034875183553598</v>
      </c>
      <c r="P434" s="265"/>
      <c r="Q434" s="265"/>
    </row>
    <row r="435" spans="1:17" ht="14.5" customHeight="1" x14ac:dyDescent="0.35">
      <c r="B435" s="3"/>
      <c r="C435" s="265"/>
      <c r="D435" s="265"/>
      <c r="E435" s="265"/>
      <c r="F435" s="265"/>
      <c r="G435" s="265"/>
      <c r="H435" s="265"/>
      <c r="I435" s="265"/>
      <c r="J435" s="265"/>
      <c r="K435" s="265"/>
      <c r="L435" s="265"/>
      <c r="M435" s="265"/>
      <c r="N435" s="265"/>
      <c r="O435" s="265"/>
      <c r="P435" s="265"/>
      <c r="Q435" s="265"/>
    </row>
    <row r="436" spans="1:17" ht="14.5" customHeight="1" x14ac:dyDescent="0.35">
      <c r="A436" s="31" t="s">
        <v>2663</v>
      </c>
      <c r="B436" s="3" t="s">
        <v>2829</v>
      </c>
      <c r="C436" s="257">
        <f>+C434*C430</f>
        <v>0</v>
      </c>
      <c r="D436" s="257"/>
      <c r="E436" s="257"/>
      <c r="F436" s="258">
        <f>+F434*F430</f>
        <v>0</v>
      </c>
      <c r="G436" s="259"/>
      <c r="H436" s="260"/>
      <c r="I436" s="258">
        <f>+I434*I430</f>
        <v>0</v>
      </c>
      <c r="J436" s="259"/>
      <c r="K436" s="260"/>
      <c r="L436" s="258">
        <f>+L434*L430</f>
        <v>0</v>
      </c>
      <c r="M436" s="259"/>
      <c r="N436" s="260"/>
      <c r="O436" s="258">
        <f>+O434*O430</f>
        <v>0</v>
      </c>
      <c r="P436" s="259"/>
      <c r="Q436" s="260"/>
    </row>
  </sheetData>
  <mergeCells count="1921">
    <mergeCell ref="C436:E436"/>
    <mergeCell ref="F436:H436"/>
    <mergeCell ref="I436:K436"/>
    <mergeCell ref="L436:N436"/>
    <mergeCell ref="O436:Q436"/>
    <mergeCell ref="C434:E434"/>
    <mergeCell ref="F434:H434"/>
    <mergeCell ref="I434:K434"/>
    <mergeCell ref="L434:N434"/>
    <mergeCell ref="O434:Q434"/>
    <mergeCell ref="C435:E435"/>
    <mergeCell ref="F435:H435"/>
    <mergeCell ref="I435:K435"/>
    <mergeCell ref="L435:N435"/>
    <mergeCell ref="O435:Q435"/>
    <mergeCell ref="C432:E432"/>
    <mergeCell ref="F432:H432"/>
    <mergeCell ref="I432:K432"/>
    <mergeCell ref="L432:N432"/>
    <mergeCell ref="O432:Q432"/>
    <mergeCell ref="C433:Q433"/>
    <mergeCell ref="C430:E430"/>
    <mergeCell ref="F430:H430"/>
    <mergeCell ref="I430:K430"/>
    <mergeCell ref="L430:N430"/>
    <mergeCell ref="O430:Q430"/>
    <mergeCell ref="C431:E431"/>
    <mergeCell ref="F431:H431"/>
    <mergeCell ref="I431:K431"/>
    <mergeCell ref="L431:N431"/>
    <mergeCell ref="O431:Q431"/>
    <mergeCell ref="C428:E428"/>
    <mergeCell ref="F428:H428"/>
    <mergeCell ref="I428:K428"/>
    <mergeCell ref="L428:N428"/>
    <mergeCell ref="O428:Q428"/>
    <mergeCell ref="C429:E429"/>
    <mergeCell ref="F429:H429"/>
    <mergeCell ref="I429:K429"/>
    <mergeCell ref="L429:N429"/>
    <mergeCell ref="O429:Q429"/>
    <mergeCell ref="C426:E426"/>
    <mergeCell ref="F426:H426"/>
    <mergeCell ref="I426:K426"/>
    <mergeCell ref="L426:N426"/>
    <mergeCell ref="O426:Q426"/>
    <mergeCell ref="C427:Q427"/>
    <mergeCell ref="C424:E424"/>
    <mergeCell ref="F424:H424"/>
    <mergeCell ref="I424:K424"/>
    <mergeCell ref="L424:N424"/>
    <mergeCell ref="O424:Q424"/>
    <mergeCell ref="C425:E425"/>
    <mergeCell ref="F425:H425"/>
    <mergeCell ref="I425:K425"/>
    <mergeCell ref="L425:N425"/>
    <mergeCell ref="O425:Q425"/>
    <mergeCell ref="C421:E421"/>
    <mergeCell ref="F421:H421"/>
    <mergeCell ref="I421:K421"/>
    <mergeCell ref="L421:N421"/>
    <mergeCell ref="O421:Q421"/>
    <mergeCell ref="C422:E422"/>
    <mergeCell ref="F422:H422"/>
    <mergeCell ref="I422:K422"/>
    <mergeCell ref="L422:N422"/>
    <mergeCell ref="O422:Q422"/>
    <mergeCell ref="C419:E419"/>
    <mergeCell ref="F419:H419"/>
    <mergeCell ref="I419:K419"/>
    <mergeCell ref="L419:N419"/>
    <mergeCell ref="O419:Q419"/>
    <mergeCell ref="C420:E420"/>
    <mergeCell ref="F420:H420"/>
    <mergeCell ref="I420:K420"/>
    <mergeCell ref="L420:N420"/>
    <mergeCell ref="O420:Q420"/>
    <mergeCell ref="C417:E417"/>
    <mergeCell ref="F417:H417"/>
    <mergeCell ref="I417:K417"/>
    <mergeCell ref="L417:N417"/>
    <mergeCell ref="O417:Q417"/>
    <mergeCell ref="C418:E418"/>
    <mergeCell ref="F418:H418"/>
    <mergeCell ref="I418:K418"/>
    <mergeCell ref="L418:N418"/>
    <mergeCell ref="O418:Q418"/>
    <mergeCell ref="C415:E415"/>
    <mergeCell ref="F415:H415"/>
    <mergeCell ref="I415:K415"/>
    <mergeCell ref="L415:N415"/>
    <mergeCell ref="O415:Q415"/>
    <mergeCell ref="C416:E416"/>
    <mergeCell ref="F416:H416"/>
    <mergeCell ref="I416:K416"/>
    <mergeCell ref="L416:N416"/>
    <mergeCell ref="O416:Q416"/>
    <mergeCell ref="C413:E413"/>
    <mergeCell ref="F413:H413"/>
    <mergeCell ref="I413:K413"/>
    <mergeCell ref="L413:N413"/>
    <mergeCell ref="O413:Q413"/>
    <mergeCell ref="C414:E414"/>
    <mergeCell ref="F414:H414"/>
    <mergeCell ref="I414:K414"/>
    <mergeCell ref="L414:N414"/>
    <mergeCell ref="O414:Q414"/>
    <mergeCell ref="C411:E411"/>
    <mergeCell ref="F411:H411"/>
    <mergeCell ref="I411:K411"/>
    <mergeCell ref="L411:N411"/>
    <mergeCell ref="O411:Q411"/>
    <mergeCell ref="C412:E412"/>
    <mergeCell ref="F412:H412"/>
    <mergeCell ref="I412:K412"/>
    <mergeCell ref="L412:N412"/>
    <mergeCell ref="O412:Q412"/>
    <mergeCell ref="C409:E409"/>
    <mergeCell ref="F409:H409"/>
    <mergeCell ref="I409:K409"/>
    <mergeCell ref="L409:N409"/>
    <mergeCell ref="O409:Q409"/>
    <mergeCell ref="C410:E410"/>
    <mergeCell ref="F410:H410"/>
    <mergeCell ref="I410:K410"/>
    <mergeCell ref="L410:N410"/>
    <mergeCell ref="O410:Q410"/>
    <mergeCell ref="C407:E407"/>
    <mergeCell ref="F407:H407"/>
    <mergeCell ref="I407:K407"/>
    <mergeCell ref="L407:N407"/>
    <mergeCell ref="O407:Q407"/>
    <mergeCell ref="C408:E408"/>
    <mergeCell ref="F408:H408"/>
    <mergeCell ref="I408:K408"/>
    <mergeCell ref="L408:N408"/>
    <mergeCell ref="O408:Q408"/>
    <mergeCell ref="C405:E405"/>
    <mergeCell ref="F405:H405"/>
    <mergeCell ref="I405:K405"/>
    <mergeCell ref="L405:N405"/>
    <mergeCell ref="O405:Q405"/>
    <mergeCell ref="C406:E406"/>
    <mergeCell ref="F406:H406"/>
    <mergeCell ref="I406:K406"/>
    <mergeCell ref="L406:N406"/>
    <mergeCell ref="O406:Q406"/>
    <mergeCell ref="C403:E403"/>
    <mergeCell ref="F403:H403"/>
    <mergeCell ref="I403:K403"/>
    <mergeCell ref="L403:N403"/>
    <mergeCell ref="O403:Q403"/>
    <mergeCell ref="C404:E404"/>
    <mergeCell ref="F404:H404"/>
    <mergeCell ref="I404:K404"/>
    <mergeCell ref="L404:N404"/>
    <mergeCell ref="O404:Q404"/>
    <mergeCell ref="C401:E401"/>
    <mergeCell ref="F401:H401"/>
    <mergeCell ref="I401:K401"/>
    <mergeCell ref="L401:N401"/>
    <mergeCell ref="O401:Q401"/>
    <mergeCell ref="C402:E402"/>
    <mergeCell ref="F402:H402"/>
    <mergeCell ref="I402:K402"/>
    <mergeCell ref="L402:N402"/>
    <mergeCell ref="O402:Q402"/>
    <mergeCell ref="C399:E399"/>
    <mergeCell ref="F399:H399"/>
    <mergeCell ref="I399:K399"/>
    <mergeCell ref="L399:N399"/>
    <mergeCell ref="O399:Q399"/>
    <mergeCell ref="C400:E400"/>
    <mergeCell ref="F400:H400"/>
    <mergeCell ref="I400:K400"/>
    <mergeCell ref="L400:N400"/>
    <mergeCell ref="O400:Q400"/>
    <mergeCell ref="C397:E397"/>
    <mergeCell ref="F397:H397"/>
    <mergeCell ref="I397:K397"/>
    <mergeCell ref="L397:N397"/>
    <mergeCell ref="O397:Q397"/>
    <mergeCell ref="C398:E398"/>
    <mergeCell ref="F398:H398"/>
    <mergeCell ref="I398:K398"/>
    <mergeCell ref="L398:N398"/>
    <mergeCell ref="O398:Q398"/>
    <mergeCell ref="C393:E393"/>
    <mergeCell ref="F393:H393"/>
    <mergeCell ref="I393:K393"/>
    <mergeCell ref="L393:N393"/>
    <mergeCell ref="O393:Q393"/>
    <mergeCell ref="C396:E396"/>
    <mergeCell ref="F396:H396"/>
    <mergeCell ref="I396:K396"/>
    <mergeCell ref="L396:N396"/>
    <mergeCell ref="O396:Q396"/>
    <mergeCell ref="C391:E391"/>
    <mergeCell ref="F391:H391"/>
    <mergeCell ref="I391:K391"/>
    <mergeCell ref="L391:N391"/>
    <mergeCell ref="O391:Q391"/>
    <mergeCell ref="C392:E392"/>
    <mergeCell ref="F392:H392"/>
    <mergeCell ref="I392:K392"/>
    <mergeCell ref="L392:N392"/>
    <mergeCell ref="O392:Q392"/>
    <mergeCell ref="C389:E389"/>
    <mergeCell ref="F389:H389"/>
    <mergeCell ref="I389:K389"/>
    <mergeCell ref="L389:N389"/>
    <mergeCell ref="O389:Q389"/>
    <mergeCell ref="C390:Q390"/>
    <mergeCell ref="C387:E387"/>
    <mergeCell ref="F387:H387"/>
    <mergeCell ref="I387:K387"/>
    <mergeCell ref="L387:N387"/>
    <mergeCell ref="O387:Q387"/>
    <mergeCell ref="C388:E388"/>
    <mergeCell ref="F388:H388"/>
    <mergeCell ref="I388:K388"/>
    <mergeCell ref="L388:N388"/>
    <mergeCell ref="O388:Q388"/>
    <mergeCell ref="C385:E385"/>
    <mergeCell ref="F385:H385"/>
    <mergeCell ref="I385:K385"/>
    <mergeCell ref="L385:N385"/>
    <mergeCell ref="O385:Q385"/>
    <mergeCell ref="C386:E386"/>
    <mergeCell ref="F386:H386"/>
    <mergeCell ref="I386:K386"/>
    <mergeCell ref="L386:N386"/>
    <mergeCell ref="O386:Q386"/>
    <mergeCell ref="C383:E383"/>
    <mergeCell ref="F383:H383"/>
    <mergeCell ref="I383:K383"/>
    <mergeCell ref="L383:N383"/>
    <mergeCell ref="O383:Q383"/>
    <mergeCell ref="C384:Q384"/>
    <mergeCell ref="C381:E381"/>
    <mergeCell ref="F381:H381"/>
    <mergeCell ref="I381:K381"/>
    <mergeCell ref="L381:N381"/>
    <mergeCell ref="O381:Q381"/>
    <mergeCell ref="C382:E382"/>
    <mergeCell ref="F382:H382"/>
    <mergeCell ref="I382:K382"/>
    <mergeCell ref="L382:N382"/>
    <mergeCell ref="O382:Q382"/>
    <mergeCell ref="C378:E378"/>
    <mergeCell ref="F378:H378"/>
    <mergeCell ref="I378:K378"/>
    <mergeCell ref="L378:N378"/>
    <mergeCell ref="O378:Q378"/>
    <mergeCell ref="C379:E379"/>
    <mergeCell ref="F379:H379"/>
    <mergeCell ref="I379:K379"/>
    <mergeCell ref="L379:N379"/>
    <mergeCell ref="O379:Q379"/>
    <mergeCell ref="C376:E376"/>
    <mergeCell ref="F376:H376"/>
    <mergeCell ref="I376:K376"/>
    <mergeCell ref="L376:N376"/>
    <mergeCell ref="O376:Q376"/>
    <mergeCell ref="C377:E377"/>
    <mergeCell ref="F377:H377"/>
    <mergeCell ref="I377:K377"/>
    <mergeCell ref="L377:N377"/>
    <mergeCell ref="O377:Q377"/>
    <mergeCell ref="C374:E374"/>
    <mergeCell ref="F374:H374"/>
    <mergeCell ref="I374:K374"/>
    <mergeCell ref="L374:N374"/>
    <mergeCell ref="O374:Q374"/>
    <mergeCell ref="C375:E375"/>
    <mergeCell ref="F375:H375"/>
    <mergeCell ref="I375:K375"/>
    <mergeCell ref="L375:N375"/>
    <mergeCell ref="O375:Q375"/>
    <mergeCell ref="C372:E372"/>
    <mergeCell ref="F372:H372"/>
    <mergeCell ref="I372:K372"/>
    <mergeCell ref="L372:N372"/>
    <mergeCell ref="O372:Q372"/>
    <mergeCell ref="C373:E373"/>
    <mergeCell ref="F373:H373"/>
    <mergeCell ref="I373:K373"/>
    <mergeCell ref="L373:N373"/>
    <mergeCell ref="O373:Q373"/>
    <mergeCell ref="C370:E370"/>
    <mergeCell ref="F370:H370"/>
    <mergeCell ref="I370:K370"/>
    <mergeCell ref="L370:N370"/>
    <mergeCell ref="O370:Q370"/>
    <mergeCell ref="C371:E371"/>
    <mergeCell ref="F371:H371"/>
    <mergeCell ref="I371:K371"/>
    <mergeCell ref="L371:N371"/>
    <mergeCell ref="O371:Q371"/>
    <mergeCell ref="C368:E368"/>
    <mergeCell ref="F368:H368"/>
    <mergeCell ref="I368:K368"/>
    <mergeCell ref="L368:N368"/>
    <mergeCell ref="O368:Q368"/>
    <mergeCell ref="C369:E369"/>
    <mergeCell ref="F369:H369"/>
    <mergeCell ref="I369:K369"/>
    <mergeCell ref="L369:N369"/>
    <mergeCell ref="O369:Q369"/>
    <mergeCell ref="C366:E366"/>
    <mergeCell ref="F366:H366"/>
    <mergeCell ref="I366:K366"/>
    <mergeCell ref="L366:N366"/>
    <mergeCell ref="O366:Q366"/>
    <mergeCell ref="C367:E367"/>
    <mergeCell ref="F367:H367"/>
    <mergeCell ref="I367:K367"/>
    <mergeCell ref="L367:N367"/>
    <mergeCell ref="O367:Q367"/>
    <mergeCell ref="C364:E364"/>
    <mergeCell ref="F364:H364"/>
    <mergeCell ref="I364:K364"/>
    <mergeCell ref="L364:N364"/>
    <mergeCell ref="O364:Q364"/>
    <mergeCell ref="C365:E365"/>
    <mergeCell ref="F365:H365"/>
    <mergeCell ref="I365:K365"/>
    <mergeCell ref="L365:N365"/>
    <mergeCell ref="O365:Q365"/>
    <mergeCell ref="C362:E362"/>
    <mergeCell ref="F362:H362"/>
    <mergeCell ref="I362:K362"/>
    <mergeCell ref="L362:N362"/>
    <mergeCell ref="O362:Q362"/>
    <mergeCell ref="C363:E363"/>
    <mergeCell ref="F363:H363"/>
    <mergeCell ref="I363:K363"/>
    <mergeCell ref="L363:N363"/>
    <mergeCell ref="O363:Q363"/>
    <mergeCell ref="C360:E360"/>
    <mergeCell ref="F360:H360"/>
    <mergeCell ref="I360:K360"/>
    <mergeCell ref="L360:N360"/>
    <mergeCell ref="O360:Q360"/>
    <mergeCell ref="C361:E361"/>
    <mergeCell ref="F361:H361"/>
    <mergeCell ref="I361:K361"/>
    <mergeCell ref="L361:N361"/>
    <mergeCell ref="O361:Q361"/>
    <mergeCell ref="C358:E358"/>
    <mergeCell ref="F358:H358"/>
    <mergeCell ref="I358:K358"/>
    <mergeCell ref="L358:N358"/>
    <mergeCell ref="O358:Q358"/>
    <mergeCell ref="C359:E359"/>
    <mergeCell ref="F359:H359"/>
    <mergeCell ref="I359:K359"/>
    <mergeCell ref="L359:N359"/>
    <mergeCell ref="O359:Q359"/>
    <mergeCell ref="C356:E356"/>
    <mergeCell ref="F356:H356"/>
    <mergeCell ref="I356:K356"/>
    <mergeCell ref="L356:N356"/>
    <mergeCell ref="O356:Q356"/>
    <mergeCell ref="C357:E357"/>
    <mergeCell ref="F357:H357"/>
    <mergeCell ref="I357:K357"/>
    <mergeCell ref="L357:N357"/>
    <mergeCell ref="O357:Q357"/>
    <mergeCell ref="C354:E354"/>
    <mergeCell ref="F354:H354"/>
    <mergeCell ref="I354:K354"/>
    <mergeCell ref="L354:N354"/>
    <mergeCell ref="O354:Q354"/>
    <mergeCell ref="C355:E355"/>
    <mergeCell ref="F355:H355"/>
    <mergeCell ref="I355:K355"/>
    <mergeCell ref="L355:N355"/>
    <mergeCell ref="O355:Q355"/>
    <mergeCell ref="C350:E350"/>
    <mergeCell ref="F350:H350"/>
    <mergeCell ref="I350:K350"/>
    <mergeCell ref="L350:N350"/>
    <mergeCell ref="O350:Q350"/>
    <mergeCell ref="C353:E353"/>
    <mergeCell ref="F353:H353"/>
    <mergeCell ref="I353:K353"/>
    <mergeCell ref="L353:N353"/>
    <mergeCell ref="O353:Q353"/>
    <mergeCell ref="C348:E348"/>
    <mergeCell ref="F348:H348"/>
    <mergeCell ref="I348:K348"/>
    <mergeCell ref="L348:N348"/>
    <mergeCell ref="O348:Q348"/>
    <mergeCell ref="C349:E349"/>
    <mergeCell ref="F349:H349"/>
    <mergeCell ref="I349:K349"/>
    <mergeCell ref="L349:N349"/>
    <mergeCell ref="O349:Q349"/>
    <mergeCell ref="C346:E346"/>
    <mergeCell ref="F346:H346"/>
    <mergeCell ref="I346:K346"/>
    <mergeCell ref="L346:N346"/>
    <mergeCell ref="O346:Q346"/>
    <mergeCell ref="C347:Q347"/>
    <mergeCell ref="C344:E344"/>
    <mergeCell ref="F344:H344"/>
    <mergeCell ref="I344:K344"/>
    <mergeCell ref="L344:N344"/>
    <mergeCell ref="O344:Q344"/>
    <mergeCell ref="C345:E345"/>
    <mergeCell ref="F345:H345"/>
    <mergeCell ref="I345:K345"/>
    <mergeCell ref="L345:N345"/>
    <mergeCell ref="O345:Q345"/>
    <mergeCell ref="C342:E342"/>
    <mergeCell ref="F342:H342"/>
    <mergeCell ref="I342:K342"/>
    <mergeCell ref="L342:N342"/>
    <mergeCell ref="O342:Q342"/>
    <mergeCell ref="C343:E343"/>
    <mergeCell ref="F343:H343"/>
    <mergeCell ref="I343:K343"/>
    <mergeCell ref="L343:N343"/>
    <mergeCell ref="O343:Q343"/>
    <mergeCell ref="C340:E340"/>
    <mergeCell ref="F340:H340"/>
    <mergeCell ref="I340:K340"/>
    <mergeCell ref="L340:N340"/>
    <mergeCell ref="O340:Q340"/>
    <mergeCell ref="C341:Q341"/>
    <mergeCell ref="C338:E338"/>
    <mergeCell ref="F338:H338"/>
    <mergeCell ref="I338:K338"/>
    <mergeCell ref="L338:N338"/>
    <mergeCell ref="O338:Q338"/>
    <mergeCell ref="C339:E339"/>
    <mergeCell ref="F339:H339"/>
    <mergeCell ref="I339:K339"/>
    <mergeCell ref="L339:N339"/>
    <mergeCell ref="O339:Q339"/>
    <mergeCell ref="C335:E335"/>
    <mergeCell ref="F335:H335"/>
    <mergeCell ref="I335:K335"/>
    <mergeCell ref="L335:N335"/>
    <mergeCell ref="O335:Q335"/>
    <mergeCell ref="C336:E336"/>
    <mergeCell ref="F336:H336"/>
    <mergeCell ref="I336:K336"/>
    <mergeCell ref="L336:N336"/>
    <mergeCell ref="O336:Q336"/>
    <mergeCell ref="C333:E333"/>
    <mergeCell ref="F333:H333"/>
    <mergeCell ref="I333:K333"/>
    <mergeCell ref="L333:N333"/>
    <mergeCell ref="O333:Q333"/>
    <mergeCell ref="C334:E334"/>
    <mergeCell ref="F334:H334"/>
    <mergeCell ref="I334:K334"/>
    <mergeCell ref="L334:N334"/>
    <mergeCell ref="O334:Q334"/>
    <mergeCell ref="C331:E331"/>
    <mergeCell ref="F331:H331"/>
    <mergeCell ref="I331:K331"/>
    <mergeCell ref="L331:N331"/>
    <mergeCell ref="O331:Q331"/>
    <mergeCell ref="C332:E332"/>
    <mergeCell ref="F332:H332"/>
    <mergeCell ref="I332:K332"/>
    <mergeCell ref="L332:N332"/>
    <mergeCell ref="O332:Q332"/>
    <mergeCell ref="C329:E329"/>
    <mergeCell ref="F329:H329"/>
    <mergeCell ref="I329:K329"/>
    <mergeCell ref="L329:N329"/>
    <mergeCell ref="O329:Q329"/>
    <mergeCell ref="C330:E330"/>
    <mergeCell ref="F330:H330"/>
    <mergeCell ref="I330:K330"/>
    <mergeCell ref="L330:N330"/>
    <mergeCell ref="O330:Q330"/>
    <mergeCell ref="C327:E327"/>
    <mergeCell ref="F327:H327"/>
    <mergeCell ref="I327:K327"/>
    <mergeCell ref="L327:N327"/>
    <mergeCell ref="O327:Q327"/>
    <mergeCell ref="C328:E328"/>
    <mergeCell ref="F328:H328"/>
    <mergeCell ref="I328:K328"/>
    <mergeCell ref="L328:N328"/>
    <mergeCell ref="O328:Q328"/>
    <mergeCell ref="C325:E325"/>
    <mergeCell ref="F325:H325"/>
    <mergeCell ref="I325:K325"/>
    <mergeCell ref="L325:N325"/>
    <mergeCell ref="O325:Q325"/>
    <mergeCell ref="C326:E326"/>
    <mergeCell ref="F326:H326"/>
    <mergeCell ref="I326:K326"/>
    <mergeCell ref="L326:N326"/>
    <mergeCell ref="O326:Q326"/>
    <mergeCell ref="C323:E323"/>
    <mergeCell ref="F323:H323"/>
    <mergeCell ref="I323:K323"/>
    <mergeCell ref="L323:N323"/>
    <mergeCell ref="O323:Q323"/>
    <mergeCell ref="C324:E324"/>
    <mergeCell ref="F324:H324"/>
    <mergeCell ref="I324:K324"/>
    <mergeCell ref="L324:N324"/>
    <mergeCell ref="O324:Q324"/>
    <mergeCell ref="C321:E321"/>
    <mergeCell ref="F321:H321"/>
    <mergeCell ref="I321:K321"/>
    <mergeCell ref="L321:N321"/>
    <mergeCell ref="O321:Q321"/>
    <mergeCell ref="C322:E322"/>
    <mergeCell ref="F322:H322"/>
    <mergeCell ref="I322:K322"/>
    <mergeCell ref="L322:N322"/>
    <mergeCell ref="O322:Q322"/>
    <mergeCell ref="C319:E319"/>
    <mergeCell ref="F319:H319"/>
    <mergeCell ref="I319:K319"/>
    <mergeCell ref="L319:N319"/>
    <mergeCell ref="O319:Q319"/>
    <mergeCell ref="C320:E320"/>
    <mergeCell ref="F320:H320"/>
    <mergeCell ref="I320:K320"/>
    <mergeCell ref="L320:N320"/>
    <mergeCell ref="O320:Q320"/>
    <mergeCell ref="C317:E317"/>
    <mergeCell ref="F317:H317"/>
    <mergeCell ref="I317:K317"/>
    <mergeCell ref="L317:N317"/>
    <mergeCell ref="O317:Q317"/>
    <mergeCell ref="C318:E318"/>
    <mergeCell ref="F318:H318"/>
    <mergeCell ref="I318:K318"/>
    <mergeCell ref="L318:N318"/>
    <mergeCell ref="O318:Q318"/>
    <mergeCell ref="C315:E315"/>
    <mergeCell ref="F315:H315"/>
    <mergeCell ref="I315:K315"/>
    <mergeCell ref="L315:N315"/>
    <mergeCell ref="O315:Q315"/>
    <mergeCell ref="C316:E316"/>
    <mergeCell ref="F316:H316"/>
    <mergeCell ref="I316:K316"/>
    <mergeCell ref="L316:N316"/>
    <mergeCell ref="O316:Q316"/>
    <mergeCell ref="C313:E313"/>
    <mergeCell ref="F313:H313"/>
    <mergeCell ref="I313:K313"/>
    <mergeCell ref="L313:N313"/>
    <mergeCell ref="O313:Q313"/>
    <mergeCell ref="C314:E314"/>
    <mergeCell ref="F314:H314"/>
    <mergeCell ref="I314:K314"/>
    <mergeCell ref="L314:N314"/>
    <mergeCell ref="O314:Q314"/>
    <mergeCell ref="C311:E311"/>
    <mergeCell ref="F311:H311"/>
    <mergeCell ref="I311:K311"/>
    <mergeCell ref="L311:N311"/>
    <mergeCell ref="O311:Q311"/>
    <mergeCell ref="C312:E312"/>
    <mergeCell ref="F312:H312"/>
    <mergeCell ref="I312:K312"/>
    <mergeCell ref="L312:N312"/>
    <mergeCell ref="O312:Q312"/>
    <mergeCell ref="C307:E307"/>
    <mergeCell ref="F307:H307"/>
    <mergeCell ref="I307:K307"/>
    <mergeCell ref="L307:N307"/>
    <mergeCell ref="O307:Q307"/>
    <mergeCell ref="C310:E310"/>
    <mergeCell ref="F310:H310"/>
    <mergeCell ref="I310:K310"/>
    <mergeCell ref="L310:N310"/>
    <mergeCell ref="O310:Q310"/>
    <mergeCell ref="C305:E305"/>
    <mergeCell ref="F305:H305"/>
    <mergeCell ref="I305:K305"/>
    <mergeCell ref="L305:N305"/>
    <mergeCell ref="O305:Q305"/>
    <mergeCell ref="C306:E306"/>
    <mergeCell ref="F306:H306"/>
    <mergeCell ref="I306:K306"/>
    <mergeCell ref="L306:N306"/>
    <mergeCell ref="O306:Q306"/>
    <mergeCell ref="C303:E303"/>
    <mergeCell ref="F303:H303"/>
    <mergeCell ref="I303:K303"/>
    <mergeCell ref="L303:N303"/>
    <mergeCell ref="O303:Q303"/>
    <mergeCell ref="C304:Q304"/>
    <mergeCell ref="C301:E301"/>
    <mergeCell ref="F301:H301"/>
    <mergeCell ref="I301:K301"/>
    <mergeCell ref="L301:N301"/>
    <mergeCell ref="O301:Q301"/>
    <mergeCell ref="C302:E302"/>
    <mergeCell ref="F302:H302"/>
    <mergeCell ref="I302:K302"/>
    <mergeCell ref="L302:N302"/>
    <mergeCell ref="O302:Q302"/>
    <mergeCell ref="C299:E299"/>
    <mergeCell ref="F299:H299"/>
    <mergeCell ref="I299:K299"/>
    <mergeCell ref="L299:N299"/>
    <mergeCell ref="O299:Q299"/>
    <mergeCell ref="C300:E300"/>
    <mergeCell ref="F300:H300"/>
    <mergeCell ref="I300:K300"/>
    <mergeCell ref="L300:N300"/>
    <mergeCell ref="O300:Q300"/>
    <mergeCell ref="C297:E297"/>
    <mergeCell ref="F297:H297"/>
    <mergeCell ref="I297:K297"/>
    <mergeCell ref="L297:N297"/>
    <mergeCell ref="O297:Q297"/>
    <mergeCell ref="C298:Q298"/>
    <mergeCell ref="C295:E295"/>
    <mergeCell ref="F295:H295"/>
    <mergeCell ref="I295:K295"/>
    <mergeCell ref="L295:N295"/>
    <mergeCell ref="O295:Q295"/>
    <mergeCell ref="C296:E296"/>
    <mergeCell ref="F296:H296"/>
    <mergeCell ref="I296:K296"/>
    <mergeCell ref="L296:N296"/>
    <mergeCell ref="O296:Q296"/>
    <mergeCell ref="C292:E292"/>
    <mergeCell ref="F292:H292"/>
    <mergeCell ref="I292:K292"/>
    <mergeCell ref="L292:N292"/>
    <mergeCell ref="O292:Q292"/>
    <mergeCell ref="C293:E293"/>
    <mergeCell ref="F293:H293"/>
    <mergeCell ref="I293:K293"/>
    <mergeCell ref="L293:N293"/>
    <mergeCell ref="O293:Q293"/>
    <mergeCell ref="C290:E290"/>
    <mergeCell ref="F290:H290"/>
    <mergeCell ref="I290:K290"/>
    <mergeCell ref="L290:N290"/>
    <mergeCell ref="O290:Q290"/>
    <mergeCell ref="C291:E291"/>
    <mergeCell ref="F291:H291"/>
    <mergeCell ref="I291:K291"/>
    <mergeCell ref="L291:N291"/>
    <mergeCell ref="O291:Q291"/>
    <mergeCell ref="C288:E288"/>
    <mergeCell ref="F288:H288"/>
    <mergeCell ref="I288:K288"/>
    <mergeCell ref="L288:N288"/>
    <mergeCell ref="O288:Q288"/>
    <mergeCell ref="C289:E289"/>
    <mergeCell ref="F289:H289"/>
    <mergeCell ref="I289:K289"/>
    <mergeCell ref="L289:N289"/>
    <mergeCell ref="O289:Q289"/>
    <mergeCell ref="C286:E286"/>
    <mergeCell ref="F286:H286"/>
    <mergeCell ref="I286:K286"/>
    <mergeCell ref="L286:N286"/>
    <mergeCell ref="O286:Q286"/>
    <mergeCell ref="C287:E287"/>
    <mergeCell ref="F287:H287"/>
    <mergeCell ref="I287:K287"/>
    <mergeCell ref="L287:N287"/>
    <mergeCell ref="O287:Q287"/>
    <mergeCell ref="C284:E284"/>
    <mergeCell ref="F284:H284"/>
    <mergeCell ref="I284:K284"/>
    <mergeCell ref="L284:N284"/>
    <mergeCell ref="O284:Q284"/>
    <mergeCell ref="C285:E285"/>
    <mergeCell ref="F285:H285"/>
    <mergeCell ref="I285:K285"/>
    <mergeCell ref="L285:N285"/>
    <mergeCell ref="O285:Q285"/>
    <mergeCell ref="C282:E282"/>
    <mergeCell ref="F282:H282"/>
    <mergeCell ref="I282:K282"/>
    <mergeCell ref="L282:N282"/>
    <mergeCell ref="O282:Q282"/>
    <mergeCell ref="C283:E283"/>
    <mergeCell ref="F283:H283"/>
    <mergeCell ref="I283:K283"/>
    <mergeCell ref="L283:N283"/>
    <mergeCell ref="O283:Q283"/>
    <mergeCell ref="C280:E280"/>
    <mergeCell ref="F280:H280"/>
    <mergeCell ref="I280:K280"/>
    <mergeCell ref="L280:N280"/>
    <mergeCell ref="O280:Q280"/>
    <mergeCell ref="C281:E281"/>
    <mergeCell ref="F281:H281"/>
    <mergeCell ref="I281:K281"/>
    <mergeCell ref="L281:N281"/>
    <mergeCell ref="O281:Q281"/>
    <mergeCell ref="C278:E278"/>
    <mergeCell ref="F278:H278"/>
    <mergeCell ref="I278:K278"/>
    <mergeCell ref="L278:N278"/>
    <mergeCell ref="O278:Q278"/>
    <mergeCell ref="C279:E279"/>
    <mergeCell ref="F279:H279"/>
    <mergeCell ref="I279:K279"/>
    <mergeCell ref="L279:N279"/>
    <mergeCell ref="O279:Q279"/>
    <mergeCell ref="C276:E276"/>
    <mergeCell ref="F276:H276"/>
    <mergeCell ref="I276:K276"/>
    <mergeCell ref="L276:N276"/>
    <mergeCell ref="O276:Q276"/>
    <mergeCell ref="C277:E277"/>
    <mergeCell ref="F277:H277"/>
    <mergeCell ref="I277:K277"/>
    <mergeCell ref="L277:N277"/>
    <mergeCell ref="O277:Q277"/>
    <mergeCell ref="C274:E274"/>
    <mergeCell ref="F274:H274"/>
    <mergeCell ref="I274:K274"/>
    <mergeCell ref="L274:N274"/>
    <mergeCell ref="O274:Q274"/>
    <mergeCell ref="C275:E275"/>
    <mergeCell ref="F275:H275"/>
    <mergeCell ref="I275:K275"/>
    <mergeCell ref="L275:N275"/>
    <mergeCell ref="O275:Q275"/>
    <mergeCell ref="C272:E272"/>
    <mergeCell ref="F272:H272"/>
    <mergeCell ref="I272:K272"/>
    <mergeCell ref="L272:N272"/>
    <mergeCell ref="O272:Q272"/>
    <mergeCell ref="C273:E273"/>
    <mergeCell ref="F273:H273"/>
    <mergeCell ref="I273:K273"/>
    <mergeCell ref="L273:N273"/>
    <mergeCell ref="O273:Q273"/>
    <mergeCell ref="C270:E270"/>
    <mergeCell ref="F270:H270"/>
    <mergeCell ref="I270:K270"/>
    <mergeCell ref="L270:N270"/>
    <mergeCell ref="O270:Q270"/>
    <mergeCell ref="C271:E271"/>
    <mergeCell ref="F271:H271"/>
    <mergeCell ref="I271:K271"/>
    <mergeCell ref="L271:N271"/>
    <mergeCell ref="O271:Q271"/>
    <mergeCell ref="C268:E268"/>
    <mergeCell ref="F268:H268"/>
    <mergeCell ref="I268:K268"/>
    <mergeCell ref="L268:N268"/>
    <mergeCell ref="O268:Q268"/>
    <mergeCell ref="C269:E269"/>
    <mergeCell ref="F269:H269"/>
    <mergeCell ref="I269:K269"/>
    <mergeCell ref="L269:N269"/>
    <mergeCell ref="O269:Q269"/>
    <mergeCell ref="C264:E264"/>
    <mergeCell ref="F264:H264"/>
    <mergeCell ref="I264:K264"/>
    <mergeCell ref="L264:N264"/>
    <mergeCell ref="O264:Q264"/>
    <mergeCell ref="C267:E267"/>
    <mergeCell ref="F267:H267"/>
    <mergeCell ref="I267:K267"/>
    <mergeCell ref="L267:N267"/>
    <mergeCell ref="O267:Q267"/>
    <mergeCell ref="C262:E262"/>
    <mergeCell ref="F262:H262"/>
    <mergeCell ref="I262:K262"/>
    <mergeCell ref="L262:N262"/>
    <mergeCell ref="O262:Q262"/>
    <mergeCell ref="C263:E263"/>
    <mergeCell ref="F263:H263"/>
    <mergeCell ref="I263:K263"/>
    <mergeCell ref="L263:N263"/>
    <mergeCell ref="O263:Q263"/>
    <mergeCell ref="C260:E260"/>
    <mergeCell ref="F260:H260"/>
    <mergeCell ref="I260:K260"/>
    <mergeCell ref="L260:N260"/>
    <mergeCell ref="O260:Q260"/>
    <mergeCell ref="C261:Q261"/>
    <mergeCell ref="C258:E258"/>
    <mergeCell ref="F258:H258"/>
    <mergeCell ref="I258:K258"/>
    <mergeCell ref="L258:N258"/>
    <mergeCell ref="O258:Q258"/>
    <mergeCell ref="C259:E259"/>
    <mergeCell ref="F259:H259"/>
    <mergeCell ref="I259:K259"/>
    <mergeCell ref="L259:N259"/>
    <mergeCell ref="O259:Q259"/>
    <mergeCell ref="C256:E256"/>
    <mergeCell ref="F256:H256"/>
    <mergeCell ref="I256:K256"/>
    <mergeCell ref="L256:N256"/>
    <mergeCell ref="O256:Q256"/>
    <mergeCell ref="C257:E257"/>
    <mergeCell ref="F257:H257"/>
    <mergeCell ref="I257:K257"/>
    <mergeCell ref="L257:N257"/>
    <mergeCell ref="O257:Q257"/>
    <mergeCell ref="C254:E254"/>
    <mergeCell ref="F254:H254"/>
    <mergeCell ref="I254:K254"/>
    <mergeCell ref="L254:N254"/>
    <mergeCell ref="O254:Q254"/>
    <mergeCell ref="C255:Q255"/>
    <mergeCell ref="C252:E252"/>
    <mergeCell ref="F252:H252"/>
    <mergeCell ref="I252:K252"/>
    <mergeCell ref="L252:N252"/>
    <mergeCell ref="O252:Q252"/>
    <mergeCell ref="C253:E253"/>
    <mergeCell ref="F253:H253"/>
    <mergeCell ref="I253:K253"/>
    <mergeCell ref="L253:N253"/>
    <mergeCell ref="O253:Q253"/>
    <mergeCell ref="C249:E249"/>
    <mergeCell ref="F249:H249"/>
    <mergeCell ref="I249:K249"/>
    <mergeCell ref="L249:N249"/>
    <mergeCell ref="O249:Q249"/>
    <mergeCell ref="C250:E250"/>
    <mergeCell ref="F250:H250"/>
    <mergeCell ref="I250:K250"/>
    <mergeCell ref="L250:N250"/>
    <mergeCell ref="O250:Q250"/>
    <mergeCell ref="C247:E247"/>
    <mergeCell ref="F247:H247"/>
    <mergeCell ref="I247:K247"/>
    <mergeCell ref="L247:N247"/>
    <mergeCell ref="O247:Q247"/>
    <mergeCell ref="C248:E248"/>
    <mergeCell ref="F248:H248"/>
    <mergeCell ref="I248:K248"/>
    <mergeCell ref="L248:N248"/>
    <mergeCell ref="O248:Q248"/>
    <mergeCell ref="C245:E245"/>
    <mergeCell ref="F245:H245"/>
    <mergeCell ref="I245:K245"/>
    <mergeCell ref="L245:N245"/>
    <mergeCell ref="O245:Q245"/>
    <mergeCell ref="C246:E246"/>
    <mergeCell ref="F246:H246"/>
    <mergeCell ref="I246:K246"/>
    <mergeCell ref="L246:N246"/>
    <mergeCell ref="O246:Q246"/>
    <mergeCell ref="C243:E243"/>
    <mergeCell ref="F243:H243"/>
    <mergeCell ref="I243:K243"/>
    <mergeCell ref="L243:N243"/>
    <mergeCell ref="O243:Q243"/>
    <mergeCell ref="C244:E244"/>
    <mergeCell ref="F244:H244"/>
    <mergeCell ref="I244:K244"/>
    <mergeCell ref="L244:N244"/>
    <mergeCell ref="O244:Q244"/>
    <mergeCell ref="C241:E241"/>
    <mergeCell ref="F241:H241"/>
    <mergeCell ref="I241:K241"/>
    <mergeCell ref="L241:N241"/>
    <mergeCell ref="O241:Q241"/>
    <mergeCell ref="C242:E242"/>
    <mergeCell ref="F242:H242"/>
    <mergeCell ref="I242:K242"/>
    <mergeCell ref="L242:N242"/>
    <mergeCell ref="O242:Q242"/>
    <mergeCell ref="C239:E239"/>
    <mergeCell ref="F239:H239"/>
    <mergeCell ref="I239:K239"/>
    <mergeCell ref="L239:N239"/>
    <mergeCell ref="O239:Q239"/>
    <mergeCell ref="C240:E240"/>
    <mergeCell ref="F240:H240"/>
    <mergeCell ref="I240:K240"/>
    <mergeCell ref="L240:N240"/>
    <mergeCell ref="O240:Q240"/>
    <mergeCell ref="C237:E237"/>
    <mergeCell ref="F237:H237"/>
    <mergeCell ref="I237:K237"/>
    <mergeCell ref="L237:N237"/>
    <mergeCell ref="O237:Q237"/>
    <mergeCell ref="C238:E238"/>
    <mergeCell ref="F238:H238"/>
    <mergeCell ref="I238:K238"/>
    <mergeCell ref="L238:N238"/>
    <mergeCell ref="O238:Q238"/>
    <mergeCell ref="C235:E235"/>
    <mergeCell ref="F235:H235"/>
    <mergeCell ref="I235:K235"/>
    <mergeCell ref="L235:N235"/>
    <mergeCell ref="O235:Q235"/>
    <mergeCell ref="C236:E236"/>
    <mergeCell ref="F236:H236"/>
    <mergeCell ref="I236:K236"/>
    <mergeCell ref="L236:N236"/>
    <mergeCell ref="O236:Q236"/>
    <mergeCell ref="C233:E233"/>
    <mergeCell ref="F233:H233"/>
    <mergeCell ref="I233:K233"/>
    <mergeCell ref="L233:N233"/>
    <mergeCell ref="O233:Q233"/>
    <mergeCell ref="C234:E234"/>
    <mergeCell ref="F234:H234"/>
    <mergeCell ref="I234:K234"/>
    <mergeCell ref="L234:N234"/>
    <mergeCell ref="O234:Q234"/>
    <mergeCell ref="C231:E231"/>
    <mergeCell ref="F231:H231"/>
    <mergeCell ref="I231:K231"/>
    <mergeCell ref="L231:N231"/>
    <mergeCell ref="O231:Q231"/>
    <mergeCell ref="C232:E232"/>
    <mergeCell ref="F232:H232"/>
    <mergeCell ref="I232:K232"/>
    <mergeCell ref="L232:N232"/>
    <mergeCell ref="O232:Q232"/>
    <mergeCell ref="C229:E229"/>
    <mergeCell ref="F229:H229"/>
    <mergeCell ref="I229:K229"/>
    <mergeCell ref="L229:N229"/>
    <mergeCell ref="O229:Q229"/>
    <mergeCell ref="C230:E230"/>
    <mergeCell ref="F230:H230"/>
    <mergeCell ref="I230:K230"/>
    <mergeCell ref="L230:N230"/>
    <mergeCell ref="O230:Q230"/>
    <mergeCell ref="C227:E227"/>
    <mergeCell ref="F227:H227"/>
    <mergeCell ref="I227:K227"/>
    <mergeCell ref="L227:N227"/>
    <mergeCell ref="O227:Q227"/>
    <mergeCell ref="C228:E228"/>
    <mergeCell ref="F228:H228"/>
    <mergeCell ref="I228:K228"/>
    <mergeCell ref="L228:N228"/>
    <mergeCell ref="O228:Q228"/>
    <mergeCell ref="C225:E225"/>
    <mergeCell ref="F225:H225"/>
    <mergeCell ref="I225:K225"/>
    <mergeCell ref="L225:N225"/>
    <mergeCell ref="O225:Q225"/>
    <mergeCell ref="C226:E226"/>
    <mergeCell ref="F226:H226"/>
    <mergeCell ref="I226:K226"/>
    <mergeCell ref="L226:N226"/>
    <mergeCell ref="O226:Q226"/>
    <mergeCell ref="C221:E221"/>
    <mergeCell ref="F221:H221"/>
    <mergeCell ref="I221:K221"/>
    <mergeCell ref="L221:N221"/>
    <mergeCell ref="O221:Q221"/>
    <mergeCell ref="C224:E224"/>
    <mergeCell ref="F224:H224"/>
    <mergeCell ref="I224:K224"/>
    <mergeCell ref="L224:N224"/>
    <mergeCell ref="O224:Q224"/>
    <mergeCell ref="C219:E219"/>
    <mergeCell ref="F219:H219"/>
    <mergeCell ref="I219:K219"/>
    <mergeCell ref="L219:N219"/>
    <mergeCell ref="O219:Q219"/>
    <mergeCell ref="C220:E220"/>
    <mergeCell ref="F220:H220"/>
    <mergeCell ref="I220:K220"/>
    <mergeCell ref="L220:N220"/>
    <mergeCell ref="O220:Q220"/>
    <mergeCell ref="C217:E217"/>
    <mergeCell ref="F217:H217"/>
    <mergeCell ref="I217:K217"/>
    <mergeCell ref="L217:N217"/>
    <mergeCell ref="O217:Q217"/>
    <mergeCell ref="C218:Q218"/>
    <mergeCell ref="C215:E215"/>
    <mergeCell ref="F215:H215"/>
    <mergeCell ref="I215:K215"/>
    <mergeCell ref="L215:N215"/>
    <mergeCell ref="O215:Q215"/>
    <mergeCell ref="C216:E216"/>
    <mergeCell ref="F216:H216"/>
    <mergeCell ref="I216:K216"/>
    <mergeCell ref="L216:N216"/>
    <mergeCell ref="O216:Q216"/>
    <mergeCell ref="C213:E213"/>
    <mergeCell ref="F213:H213"/>
    <mergeCell ref="I213:K213"/>
    <mergeCell ref="L213:N213"/>
    <mergeCell ref="O213:Q213"/>
    <mergeCell ref="C214:E214"/>
    <mergeCell ref="F214:H214"/>
    <mergeCell ref="I214:K214"/>
    <mergeCell ref="L214:N214"/>
    <mergeCell ref="O214:Q214"/>
    <mergeCell ref="C211:E211"/>
    <mergeCell ref="F211:H211"/>
    <mergeCell ref="I211:K211"/>
    <mergeCell ref="L211:N211"/>
    <mergeCell ref="O211:Q211"/>
    <mergeCell ref="C212:Q212"/>
    <mergeCell ref="C209:E209"/>
    <mergeCell ref="F209:H209"/>
    <mergeCell ref="I209:K209"/>
    <mergeCell ref="L209:N209"/>
    <mergeCell ref="O209:Q209"/>
    <mergeCell ref="C210:E210"/>
    <mergeCell ref="F210:H210"/>
    <mergeCell ref="I210:K210"/>
    <mergeCell ref="L210:N210"/>
    <mergeCell ref="O210:Q210"/>
    <mergeCell ref="C206:E206"/>
    <mergeCell ref="F206:H206"/>
    <mergeCell ref="I206:K206"/>
    <mergeCell ref="L206:N206"/>
    <mergeCell ref="O206:Q206"/>
    <mergeCell ref="C207:E207"/>
    <mergeCell ref="F207:H207"/>
    <mergeCell ref="I207:K207"/>
    <mergeCell ref="L207:N207"/>
    <mergeCell ref="O207:Q207"/>
    <mergeCell ref="C204:E204"/>
    <mergeCell ref="F204:H204"/>
    <mergeCell ref="I204:K204"/>
    <mergeCell ref="L204:N204"/>
    <mergeCell ref="O204:Q204"/>
    <mergeCell ref="C205:E205"/>
    <mergeCell ref="F205:H205"/>
    <mergeCell ref="I205:K205"/>
    <mergeCell ref="L205:N205"/>
    <mergeCell ref="O205:Q205"/>
    <mergeCell ref="C202:E202"/>
    <mergeCell ref="F202:H202"/>
    <mergeCell ref="I202:K202"/>
    <mergeCell ref="L202:N202"/>
    <mergeCell ref="O202:Q202"/>
    <mergeCell ref="C203:E203"/>
    <mergeCell ref="F203:H203"/>
    <mergeCell ref="I203:K203"/>
    <mergeCell ref="L203:N203"/>
    <mergeCell ref="O203:Q203"/>
    <mergeCell ref="C200:E200"/>
    <mergeCell ref="F200:H200"/>
    <mergeCell ref="I200:K200"/>
    <mergeCell ref="L200:N200"/>
    <mergeCell ref="O200:Q200"/>
    <mergeCell ref="C201:E201"/>
    <mergeCell ref="F201:H201"/>
    <mergeCell ref="I201:K201"/>
    <mergeCell ref="L201:N201"/>
    <mergeCell ref="O201:Q201"/>
    <mergeCell ref="C198:E198"/>
    <mergeCell ref="F198:H198"/>
    <mergeCell ref="I198:K198"/>
    <mergeCell ref="L198:N198"/>
    <mergeCell ref="O198:Q198"/>
    <mergeCell ref="C199:E199"/>
    <mergeCell ref="F199:H199"/>
    <mergeCell ref="I199:K199"/>
    <mergeCell ref="L199:N199"/>
    <mergeCell ref="O199:Q199"/>
    <mergeCell ref="C196:E196"/>
    <mergeCell ref="F196:H196"/>
    <mergeCell ref="I196:K196"/>
    <mergeCell ref="L196:N196"/>
    <mergeCell ref="O196:Q196"/>
    <mergeCell ref="C197:E197"/>
    <mergeCell ref="F197:H197"/>
    <mergeCell ref="I197:K197"/>
    <mergeCell ref="L197:N197"/>
    <mergeCell ref="O197:Q197"/>
    <mergeCell ref="C194:E194"/>
    <mergeCell ref="F194:H194"/>
    <mergeCell ref="I194:K194"/>
    <mergeCell ref="L194:N194"/>
    <mergeCell ref="O194:Q194"/>
    <mergeCell ref="C195:E195"/>
    <mergeCell ref="F195:H195"/>
    <mergeCell ref="I195:K195"/>
    <mergeCell ref="L195:N195"/>
    <mergeCell ref="O195:Q195"/>
    <mergeCell ref="C192:E192"/>
    <mergeCell ref="F192:H192"/>
    <mergeCell ref="I192:K192"/>
    <mergeCell ref="L192:N192"/>
    <mergeCell ref="O192:Q192"/>
    <mergeCell ref="C193:E193"/>
    <mergeCell ref="F193:H193"/>
    <mergeCell ref="I193:K193"/>
    <mergeCell ref="L193:N193"/>
    <mergeCell ref="O193:Q193"/>
    <mergeCell ref="C190:E190"/>
    <mergeCell ref="F190:H190"/>
    <mergeCell ref="I190:K190"/>
    <mergeCell ref="L190:N190"/>
    <mergeCell ref="O190:Q190"/>
    <mergeCell ref="C191:E191"/>
    <mergeCell ref="F191:H191"/>
    <mergeCell ref="I191:K191"/>
    <mergeCell ref="L191:N191"/>
    <mergeCell ref="O191:Q191"/>
    <mergeCell ref="C188:E188"/>
    <mergeCell ref="F188:H188"/>
    <mergeCell ref="I188:K188"/>
    <mergeCell ref="L188:N188"/>
    <mergeCell ref="O188:Q188"/>
    <mergeCell ref="C189:E189"/>
    <mergeCell ref="F189:H189"/>
    <mergeCell ref="I189:K189"/>
    <mergeCell ref="L189:N189"/>
    <mergeCell ref="O189:Q189"/>
    <mergeCell ref="C186:E186"/>
    <mergeCell ref="F186:H186"/>
    <mergeCell ref="I186:K186"/>
    <mergeCell ref="L186:N186"/>
    <mergeCell ref="O186:Q186"/>
    <mergeCell ref="C187:E187"/>
    <mergeCell ref="F187:H187"/>
    <mergeCell ref="I187:K187"/>
    <mergeCell ref="L187:N187"/>
    <mergeCell ref="O187:Q187"/>
    <mergeCell ref="C184:E184"/>
    <mergeCell ref="F184:H184"/>
    <mergeCell ref="I184:K184"/>
    <mergeCell ref="L184:N184"/>
    <mergeCell ref="O184:Q184"/>
    <mergeCell ref="C185:E185"/>
    <mergeCell ref="F185:H185"/>
    <mergeCell ref="I185:K185"/>
    <mergeCell ref="L185:N185"/>
    <mergeCell ref="O185:Q185"/>
    <mergeCell ref="C182:E182"/>
    <mergeCell ref="F182:H182"/>
    <mergeCell ref="I182:K182"/>
    <mergeCell ref="L182:N182"/>
    <mergeCell ref="O182:Q182"/>
    <mergeCell ref="C183:E183"/>
    <mergeCell ref="F183:H183"/>
    <mergeCell ref="I183:K183"/>
    <mergeCell ref="L183:N183"/>
    <mergeCell ref="O183:Q183"/>
    <mergeCell ref="C178:E178"/>
    <mergeCell ref="F178:H178"/>
    <mergeCell ref="I178:K178"/>
    <mergeCell ref="L178:N178"/>
    <mergeCell ref="O178:Q178"/>
    <mergeCell ref="C181:E181"/>
    <mergeCell ref="F181:H181"/>
    <mergeCell ref="I181:K181"/>
    <mergeCell ref="L181:N181"/>
    <mergeCell ref="O181:Q181"/>
    <mergeCell ref="C176:E176"/>
    <mergeCell ref="F176:H176"/>
    <mergeCell ref="I176:K176"/>
    <mergeCell ref="L176:N176"/>
    <mergeCell ref="O176:Q176"/>
    <mergeCell ref="C177:E177"/>
    <mergeCell ref="F177:H177"/>
    <mergeCell ref="I177:K177"/>
    <mergeCell ref="L177:N177"/>
    <mergeCell ref="O177:Q177"/>
    <mergeCell ref="C174:E174"/>
    <mergeCell ref="F174:H174"/>
    <mergeCell ref="I174:K174"/>
    <mergeCell ref="L174:N174"/>
    <mergeCell ref="O174:Q174"/>
    <mergeCell ref="C175:Q175"/>
    <mergeCell ref="C172:E172"/>
    <mergeCell ref="F172:H172"/>
    <mergeCell ref="I172:K172"/>
    <mergeCell ref="L172:N172"/>
    <mergeCell ref="O172:Q172"/>
    <mergeCell ref="C173:E173"/>
    <mergeCell ref="F173:H173"/>
    <mergeCell ref="I173:K173"/>
    <mergeCell ref="L173:N173"/>
    <mergeCell ref="O173:Q173"/>
    <mergeCell ref="C170:E170"/>
    <mergeCell ref="F170:H170"/>
    <mergeCell ref="I170:K170"/>
    <mergeCell ref="L170:N170"/>
    <mergeCell ref="O170:Q170"/>
    <mergeCell ref="C171:E171"/>
    <mergeCell ref="F171:H171"/>
    <mergeCell ref="I171:K171"/>
    <mergeCell ref="L171:N171"/>
    <mergeCell ref="O171:Q171"/>
    <mergeCell ref="C168:E168"/>
    <mergeCell ref="F168:H168"/>
    <mergeCell ref="I168:K168"/>
    <mergeCell ref="L168:N168"/>
    <mergeCell ref="O168:Q168"/>
    <mergeCell ref="C169:Q169"/>
    <mergeCell ref="C166:E166"/>
    <mergeCell ref="F166:H166"/>
    <mergeCell ref="I166:K166"/>
    <mergeCell ref="L166:N166"/>
    <mergeCell ref="O166:Q166"/>
    <mergeCell ref="C167:E167"/>
    <mergeCell ref="F167:H167"/>
    <mergeCell ref="I167:K167"/>
    <mergeCell ref="L167:N167"/>
    <mergeCell ref="O167:Q167"/>
    <mergeCell ref="C163:E163"/>
    <mergeCell ref="F163:H163"/>
    <mergeCell ref="I163:K163"/>
    <mergeCell ref="L163:N163"/>
    <mergeCell ref="O163:Q163"/>
    <mergeCell ref="C164:E164"/>
    <mergeCell ref="F164:H164"/>
    <mergeCell ref="I164:K164"/>
    <mergeCell ref="L164:N164"/>
    <mergeCell ref="O164:Q164"/>
    <mergeCell ref="C161:E161"/>
    <mergeCell ref="F161:H161"/>
    <mergeCell ref="I161:K161"/>
    <mergeCell ref="L161:N161"/>
    <mergeCell ref="O161:Q161"/>
    <mergeCell ref="C162:E162"/>
    <mergeCell ref="F162:H162"/>
    <mergeCell ref="I162:K162"/>
    <mergeCell ref="L162:N162"/>
    <mergeCell ref="O162:Q162"/>
    <mergeCell ref="C159:E159"/>
    <mergeCell ref="F159:H159"/>
    <mergeCell ref="I159:K159"/>
    <mergeCell ref="L159:N159"/>
    <mergeCell ref="O159:Q159"/>
    <mergeCell ref="C160:E160"/>
    <mergeCell ref="F160:H160"/>
    <mergeCell ref="I160:K160"/>
    <mergeCell ref="L160:N160"/>
    <mergeCell ref="O160:Q160"/>
    <mergeCell ref="C157:E157"/>
    <mergeCell ref="F157:H157"/>
    <mergeCell ref="I157:K157"/>
    <mergeCell ref="L157:N157"/>
    <mergeCell ref="O157:Q157"/>
    <mergeCell ref="C158:E158"/>
    <mergeCell ref="F158:H158"/>
    <mergeCell ref="I158:K158"/>
    <mergeCell ref="L158:N158"/>
    <mergeCell ref="O158:Q158"/>
    <mergeCell ref="C155:E155"/>
    <mergeCell ref="F155:H155"/>
    <mergeCell ref="I155:K155"/>
    <mergeCell ref="L155:N155"/>
    <mergeCell ref="O155:Q155"/>
    <mergeCell ref="C156:E156"/>
    <mergeCell ref="F156:H156"/>
    <mergeCell ref="I156:K156"/>
    <mergeCell ref="L156:N156"/>
    <mergeCell ref="O156:Q156"/>
    <mergeCell ref="C153:E153"/>
    <mergeCell ref="F153:H153"/>
    <mergeCell ref="I153:K153"/>
    <mergeCell ref="L153:N153"/>
    <mergeCell ref="O153:Q153"/>
    <mergeCell ref="C154:E154"/>
    <mergeCell ref="F154:H154"/>
    <mergeCell ref="I154:K154"/>
    <mergeCell ref="L154:N154"/>
    <mergeCell ref="O154:Q154"/>
    <mergeCell ref="C151:E151"/>
    <mergeCell ref="F151:H151"/>
    <mergeCell ref="I151:K151"/>
    <mergeCell ref="L151:N151"/>
    <mergeCell ref="O151:Q151"/>
    <mergeCell ref="C152:E152"/>
    <mergeCell ref="F152:H152"/>
    <mergeCell ref="I152:K152"/>
    <mergeCell ref="L152:N152"/>
    <mergeCell ref="O152:Q152"/>
    <mergeCell ref="C149:E149"/>
    <mergeCell ref="F149:H149"/>
    <mergeCell ref="I149:K149"/>
    <mergeCell ref="L149:N149"/>
    <mergeCell ref="O149:Q149"/>
    <mergeCell ref="C150:E150"/>
    <mergeCell ref="F150:H150"/>
    <mergeCell ref="I150:K150"/>
    <mergeCell ref="L150:N150"/>
    <mergeCell ref="O150:Q150"/>
    <mergeCell ref="C147:E147"/>
    <mergeCell ref="F147:H147"/>
    <mergeCell ref="I147:K147"/>
    <mergeCell ref="L147:N147"/>
    <mergeCell ref="O147:Q147"/>
    <mergeCell ref="C148:E148"/>
    <mergeCell ref="F148:H148"/>
    <mergeCell ref="I148:K148"/>
    <mergeCell ref="L148:N148"/>
    <mergeCell ref="O148:Q148"/>
    <mergeCell ref="C145:E145"/>
    <mergeCell ref="F145:H145"/>
    <mergeCell ref="I145:K145"/>
    <mergeCell ref="L145:N145"/>
    <mergeCell ref="O145:Q145"/>
    <mergeCell ref="C146:E146"/>
    <mergeCell ref="F146:H146"/>
    <mergeCell ref="I146:K146"/>
    <mergeCell ref="L146:N146"/>
    <mergeCell ref="O146:Q146"/>
    <mergeCell ref="C143:E143"/>
    <mergeCell ref="F143:H143"/>
    <mergeCell ref="I143:K143"/>
    <mergeCell ref="L143:N143"/>
    <mergeCell ref="O143:Q143"/>
    <mergeCell ref="C144:E144"/>
    <mergeCell ref="F144:H144"/>
    <mergeCell ref="I144:K144"/>
    <mergeCell ref="L144:N144"/>
    <mergeCell ref="O144:Q144"/>
    <mergeCell ref="C141:E141"/>
    <mergeCell ref="F141:H141"/>
    <mergeCell ref="I141:K141"/>
    <mergeCell ref="L141:N141"/>
    <mergeCell ref="O141:Q141"/>
    <mergeCell ref="C142:E142"/>
    <mergeCell ref="F142:H142"/>
    <mergeCell ref="I142:K142"/>
    <mergeCell ref="L142:N142"/>
    <mergeCell ref="O142:Q142"/>
    <mergeCell ref="C139:E139"/>
    <mergeCell ref="F139:H139"/>
    <mergeCell ref="I139:K139"/>
    <mergeCell ref="L139:N139"/>
    <mergeCell ref="O139:Q139"/>
    <mergeCell ref="C140:E140"/>
    <mergeCell ref="F140:H140"/>
    <mergeCell ref="I140:K140"/>
    <mergeCell ref="L140:N140"/>
    <mergeCell ref="O140:Q140"/>
    <mergeCell ref="C135:E135"/>
    <mergeCell ref="F135:H135"/>
    <mergeCell ref="I135:K135"/>
    <mergeCell ref="L135:N135"/>
    <mergeCell ref="O135:Q135"/>
    <mergeCell ref="C138:E138"/>
    <mergeCell ref="F138:H138"/>
    <mergeCell ref="I138:K138"/>
    <mergeCell ref="L138:N138"/>
    <mergeCell ref="O138:Q138"/>
    <mergeCell ref="C133:E133"/>
    <mergeCell ref="F133:H133"/>
    <mergeCell ref="I133:K133"/>
    <mergeCell ref="L133:N133"/>
    <mergeCell ref="O133:Q133"/>
    <mergeCell ref="C134:E134"/>
    <mergeCell ref="F134:H134"/>
    <mergeCell ref="I134:K134"/>
    <mergeCell ref="L134:N134"/>
    <mergeCell ref="O134:Q134"/>
    <mergeCell ref="C131:E131"/>
    <mergeCell ref="F131:H131"/>
    <mergeCell ref="I131:K131"/>
    <mergeCell ref="L131:N131"/>
    <mergeCell ref="O131:Q131"/>
    <mergeCell ref="C132:Q132"/>
    <mergeCell ref="C129:E129"/>
    <mergeCell ref="F129:H129"/>
    <mergeCell ref="I129:K129"/>
    <mergeCell ref="L129:N129"/>
    <mergeCell ref="O129:Q129"/>
    <mergeCell ref="C130:E130"/>
    <mergeCell ref="F130:H130"/>
    <mergeCell ref="I130:K130"/>
    <mergeCell ref="L130:N130"/>
    <mergeCell ref="O130:Q130"/>
    <mergeCell ref="C127:E127"/>
    <mergeCell ref="F127:H127"/>
    <mergeCell ref="I127:K127"/>
    <mergeCell ref="L127:N127"/>
    <mergeCell ref="O127:Q127"/>
    <mergeCell ref="C128:E128"/>
    <mergeCell ref="F128:H128"/>
    <mergeCell ref="I128:K128"/>
    <mergeCell ref="L128:N128"/>
    <mergeCell ref="O128:Q128"/>
    <mergeCell ref="C125:E125"/>
    <mergeCell ref="F125:H125"/>
    <mergeCell ref="I125:K125"/>
    <mergeCell ref="L125:N125"/>
    <mergeCell ref="O125:Q125"/>
    <mergeCell ref="C126:Q126"/>
    <mergeCell ref="C123:E123"/>
    <mergeCell ref="F123:H123"/>
    <mergeCell ref="I123:K123"/>
    <mergeCell ref="L123:N123"/>
    <mergeCell ref="O123:Q123"/>
    <mergeCell ref="C124:E124"/>
    <mergeCell ref="F124:H124"/>
    <mergeCell ref="I124:K124"/>
    <mergeCell ref="L124:N124"/>
    <mergeCell ref="O124:Q124"/>
    <mergeCell ref="C120:E120"/>
    <mergeCell ref="F120:H120"/>
    <mergeCell ref="I120:K120"/>
    <mergeCell ref="L120:N120"/>
    <mergeCell ref="O120:Q120"/>
    <mergeCell ref="C121:E121"/>
    <mergeCell ref="F121:H121"/>
    <mergeCell ref="I121:K121"/>
    <mergeCell ref="L121:N121"/>
    <mergeCell ref="O121:Q121"/>
    <mergeCell ref="C118:E118"/>
    <mergeCell ref="F118:H118"/>
    <mergeCell ref="I118:K118"/>
    <mergeCell ref="L118:N118"/>
    <mergeCell ref="O118:Q118"/>
    <mergeCell ref="C119:E119"/>
    <mergeCell ref="F119:H119"/>
    <mergeCell ref="I119:K119"/>
    <mergeCell ref="L119:N119"/>
    <mergeCell ref="O119:Q119"/>
    <mergeCell ref="C116:E116"/>
    <mergeCell ref="F116:H116"/>
    <mergeCell ref="I116:K116"/>
    <mergeCell ref="L116:N116"/>
    <mergeCell ref="O116:Q116"/>
    <mergeCell ref="C117:E117"/>
    <mergeCell ref="F117:H117"/>
    <mergeCell ref="I117:K117"/>
    <mergeCell ref="L117:N117"/>
    <mergeCell ref="O117:Q117"/>
    <mergeCell ref="C114:E114"/>
    <mergeCell ref="F114:H114"/>
    <mergeCell ref="I114:K114"/>
    <mergeCell ref="L114:N114"/>
    <mergeCell ref="O114:Q114"/>
    <mergeCell ref="C115:E115"/>
    <mergeCell ref="F115:H115"/>
    <mergeCell ref="I115:K115"/>
    <mergeCell ref="L115:N115"/>
    <mergeCell ref="O115:Q115"/>
    <mergeCell ref="C112:E112"/>
    <mergeCell ref="F112:H112"/>
    <mergeCell ref="I112:K112"/>
    <mergeCell ref="L112:N112"/>
    <mergeCell ref="O112:Q112"/>
    <mergeCell ref="C113:E113"/>
    <mergeCell ref="F113:H113"/>
    <mergeCell ref="I113:K113"/>
    <mergeCell ref="L113:N113"/>
    <mergeCell ref="O113:Q113"/>
    <mergeCell ref="C110:E110"/>
    <mergeCell ref="F110:H110"/>
    <mergeCell ref="I110:K110"/>
    <mergeCell ref="L110:N110"/>
    <mergeCell ref="O110:Q110"/>
    <mergeCell ref="C111:E111"/>
    <mergeCell ref="F111:H111"/>
    <mergeCell ref="I111:K111"/>
    <mergeCell ref="L111:N111"/>
    <mergeCell ref="O111:Q111"/>
    <mergeCell ref="C108:E108"/>
    <mergeCell ref="F108:H108"/>
    <mergeCell ref="I108:K108"/>
    <mergeCell ref="L108:N108"/>
    <mergeCell ref="O108:Q108"/>
    <mergeCell ref="C109:E109"/>
    <mergeCell ref="F109:H109"/>
    <mergeCell ref="I109:K109"/>
    <mergeCell ref="L109:N109"/>
    <mergeCell ref="O109:Q109"/>
    <mergeCell ref="C106:E106"/>
    <mergeCell ref="F106:H106"/>
    <mergeCell ref="I106:K106"/>
    <mergeCell ref="L106:N106"/>
    <mergeCell ref="O106:Q106"/>
    <mergeCell ref="C107:E107"/>
    <mergeCell ref="F107:H107"/>
    <mergeCell ref="I107:K107"/>
    <mergeCell ref="L107:N107"/>
    <mergeCell ref="O107:Q107"/>
    <mergeCell ref="C104:E104"/>
    <mergeCell ref="F104:H104"/>
    <mergeCell ref="I104:K104"/>
    <mergeCell ref="L104:N104"/>
    <mergeCell ref="O104:Q104"/>
    <mergeCell ref="C105:E105"/>
    <mergeCell ref="F105:H105"/>
    <mergeCell ref="I105:K105"/>
    <mergeCell ref="L105:N105"/>
    <mergeCell ref="O105:Q105"/>
    <mergeCell ref="C102:E102"/>
    <mergeCell ref="F102:H102"/>
    <mergeCell ref="I102:K102"/>
    <mergeCell ref="L102:N102"/>
    <mergeCell ref="O102:Q102"/>
    <mergeCell ref="C103:E103"/>
    <mergeCell ref="F103:H103"/>
    <mergeCell ref="I103:K103"/>
    <mergeCell ref="L103:N103"/>
    <mergeCell ref="O103:Q103"/>
    <mergeCell ref="C100:E100"/>
    <mergeCell ref="F100:H100"/>
    <mergeCell ref="I100:K100"/>
    <mergeCell ref="L100:N100"/>
    <mergeCell ref="O100:Q100"/>
    <mergeCell ref="C101:E101"/>
    <mergeCell ref="F101:H101"/>
    <mergeCell ref="I101:K101"/>
    <mergeCell ref="L101:N101"/>
    <mergeCell ref="O101:Q101"/>
    <mergeCell ref="C98:E98"/>
    <mergeCell ref="F98:H98"/>
    <mergeCell ref="I98:K98"/>
    <mergeCell ref="L98:N98"/>
    <mergeCell ref="O98:Q98"/>
    <mergeCell ref="C99:E99"/>
    <mergeCell ref="F99:H99"/>
    <mergeCell ref="I99:K99"/>
    <mergeCell ref="L99:N99"/>
    <mergeCell ref="O99:Q99"/>
    <mergeCell ref="C96:E96"/>
    <mergeCell ref="F96:H96"/>
    <mergeCell ref="I96:K96"/>
    <mergeCell ref="L96:N96"/>
    <mergeCell ref="O96:Q96"/>
    <mergeCell ref="C97:E97"/>
    <mergeCell ref="F97:H97"/>
    <mergeCell ref="I97:K97"/>
    <mergeCell ref="L97:N97"/>
    <mergeCell ref="O97:Q97"/>
    <mergeCell ref="C92:E92"/>
    <mergeCell ref="F92:H92"/>
    <mergeCell ref="I92:K92"/>
    <mergeCell ref="L92:N92"/>
    <mergeCell ref="O92:Q92"/>
    <mergeCell ref="C95:E95"/>
    <mergeCell ref="F95:H95"/>
    <mergeCell ref="I95:K95"/>
    <mergeCell ref="L95:N95"/>
    <mergeCell ref="O95:Q95"/>
    <mergeCell ref="C90:E90"/>
    <mergeCell ref="F90:H90"/>
    <mergeCell ref="I90:K90"/>
    <mergeCell ref="L90:N90"/>
    <mergeCell ref="O90:Q90"/>
    <mergeCell ref="C91:E91"/>
    <mergeCell ref="F91:H91"/>
    <mergeCell ref="I91:K91"/>
    <mergeCell ref="L91:N91"/>
    <mergeCell ref="O91:Q91"/>
    <mergeCell ref="C88:E88"/>
    <mergeCell ref="F88:H88"/>
    <mergeCell ref="I88:K88"/>
    <mergeCell ref="L88:N88"/>
    <mergeCell ref="O88:Q88"/>
    <mergeCell ref="C89:Q89"/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C82:E82"/>
    <mergeCell ref="F82:H82"/>
    <mergeCell ref="I82:K82"/>
    <mergeCell ref="L82:N82"/>
    <mergeCell ref="O82:Q82"/>
    <mergeCell ref="C83:Q83"/>
    <mergeCell ref="C80:E80"/>
    <mergeCell ref="F80:H80"/>
    <mergeCell ref="I80:K80"/>
    <mergeCell ref="L80:N80"/>
    <mergeCell ref="O80:Q80"/>
    <mergeCell ref="C81:E81"/>
    <mergeCell ref="F81:H81"/>
    <mergeCell ref="I81:K81"/>
    <mergeCell ref="L81:N81"/>
    <mergeCell ref="O81:Q81"/>
    <mergeCell ref="C77:E77"/>
    <mergeCell ref="F77:H77"/>
    <mergeCell ref="I77:K77"/>
    <mergeCell ref="L77:N77"/>
    <mergeCell ref="O77:Q77"/>
    <mergeCell ref="C78:E78"/>
    <mergeCell ref="F78:H78"/>
    <mergeCell ref="I78:K78"/>
    <mergeCell ref="L78:N78"/>
    <mergeCell ref="O78:Q78"/>
    <mergeCell ref="C75:E75"/>
    <mergeCell ref="F75:H75"/>
    <mergeCell ref="I75:K75"/>
    <mergeCell ref="L75:N75"/>
    <mergeCell ref="O75:Q75"/>
    <mergeCell ref="C76:E76"/>
    <mergeCell ref="F76:H76"/>
    <mergeCell ref="I76:K76"/>
    <mergeCell ref="L76:N76"/>
    <mergeCell ref="O76:Q76"/>
    <mergeCell ref="C73:E73"/>
    <mergeCell ref="F73:H73"/>
    <mergeCell ref="I73:K73"/>
    <mergeCell ref="L73:N73"/>
    <mergeCell ref="O73:Q73"/>
    <mergeCell ref="C74:E74"/>
    <mergeCell ref="F74:H74"/>
    <mergeCell ref="I74:K74"/>
    <mergeCell ref="L74:N74"/>
    <mergeCell ref="O74:Q74"/>
    <mergeCell ref="C71:E71"/>
    <mergeCell ref="F71:H71"/>
    <mergeCell ref="I71:K71"/>
    <mergeCell ref="L71:N71"/>
    <mergeCell ref="O71:Q71"/>
    <mergeCell ref="C72:E72"/>
    <mergeCell ref="F72:H72"/>
    <mergeCell ref="I72:K72"/>
    <mergeCell ref="L72:N72"/>
    <mergeCell ref="O72:Q72"/>
    <mergeCell ref="C69:E69"/>
    <mergeCell ref="F69:H69"/>
    <mergeCell ref="I69:K69"/>
    <mergeCell ref="L69:N69"/>
    <mergeCell ref="O69:Q69"/>
    <mergeCell ref="C70:E70"/>
    <mergeCell ref="F70:H70"/>
    <mergeCell ref="I70:K70"/>
    <mergeCell ref="L70:N70"/>
    <mergeCell ref="O70:Q70"/>
    <mergeCell ref="C67:E67"/>
    <mergeCell ref="F67:H67"/>
    <mergeCell ref="I67:K67"/>
    <mergeCell ref="L67:N67"/>
    <mergeCell ref="O67:Q67"/>
    <mergeCell ref="C68:E68"/>
    <mergeCell ref="F68:H68"/>
    <mergeCell ref="I68:K68"/>
    <mergeCell ref="L68:N68"/>
    <mergeCell ref="O68:Q68"/>
    <mergeCell ref="C65:E65"/>
    <mergeCell ref="F65:H65"/>
    <mergeCell ref="I65:K65"/>
    <mergeCell ref="L65:N65"/>
    <mergeCell ref="O65:Q65"/>
    <mergeCell ref="C66:E66"/>
    <mergeCell ref="F66:H66"/>
    <mergeCell ref="I66:K66"/>
    <mergeCell ref="L66:N66"/>
    <mergeCell ref="O66:Q66"/>
    <mergeCell ref="C63:E63"/>
    <mergeCell ref="F63:H63"/>
    <mergeCell ref="I63:K63"/>
    <mergeCell ref="L63:N63"/>
    <mergeCell ref="O63:Q63"/>
    <mergeCell ref="C64:E64"/>
    <mergeCell ref="F64:H64"/>
    <mergeCell ref="I64:K64"/>
    <mergeCell ref="L64:N64"/>
    <mergeCell ref="O64:Q64"/>
    <mergeCell ref="C61:E61"/>
    <mergeCell ref="F61:H61"/>
    <mergeCell ref="I61:K61"/>
    <mergeCell ref="L61:N61"/>
    <mergeCell ref="O61:Q61"/>
    <mergeCell ref="C62:E62"/>
    <mergeCell ref="F62:H62"/>
    <mergeCell ref="I62:K62"/>
    <mergeCell ref="L62:N62"/>
    <mergeCell ref="O62:Q62"/>
    <mergeCell ref="C59:E59"/>
    <mergeCell ref="F59:H59"/>
    <mergeCell ref="I59:K59"/>
    <mergeCell ref="L59:N59"/>
    <mergeCell ref="O59:Q59"/>
    <mergeCell ref="C60:E60"/>
    <mergeCell ref="F60:H60"/>
    <mergeCell ref="I60:K60"/>
    <mergeCell ref="L60:N60"/>
    <mergeCell ref="O60:Q60"/>
    <mergeCell ref="C57:E57"/>
    <mergeCell ref="F57:H57"/>
    <mergeCell ref="I57:K57"/>
    <mergeCell ref="L57:N57"/>
    <mergeCell ref="O57:Q57"/>
    <mergeCell ref="C58:E58"/>
    <mergeCell ref="F58:H58"/>
    <mergeCell ref="I58:K58"/>
    <mergeCell ref="L58:N58"/>
    <mergeCell ref="O58:Q58"/>
    <mergeCell ref="C55:E55"/>
    <mergeCell ref="F55:H55"/>
    <mergeCell ref="I55:K55"/>
    <mergeCell ref="L55:N55"/>
    <mergeCell ref="O55:Q55"/>
    <mergeCell ref="C56:E56"/>
    <mergeCell ref="F56:H56"/>
    <mergeCell ref="I56:K56"/>
    <mergeCell ref="L56:N56"/>
    <mergeCell ref="O56:Q56"/>
    <mergeCell ref="C53:E53"/>
    <mergeCell ref="F53:H53"/>
    <mergeCell ref="I53:K53"/>
    <mergeCell ref="L53:N53"/>
    <mergeCell ref="O53:Q53"/>
    <mergeCell ref="C54:E54"/>
    <mergeCell ref="F54:H54"/>
    <mergeCell ref="I54:K54"/>
    <mergeCell ref="L54:N54"/>
    <mergeCell ref="O54:Q54"/>
    <mergeCell ref="C49:E49"/>
    <mergeCell ref="F49:H49"/>
    <mergeCell ref="I49:K49"/>
    <mergeCell ref="L49:N49"/>
    <mergeCell ref="O49:Q49"/>
    <mergeCell ref="C52:E52"/>
    <mergeCell ref="F52:H52"/>
    <mergeCell ref="I52:K52"/>
    <mergeCell ref="L52:N52"/>
    <mergeCell ref="O52:Q52"/>
    <mergeCell ref="C47:E47"/>
    <mergeCell ref="F47:H47"/>
    <mergeCell ref="I47:K47"/>
    <mergeCell ref="L47:N47"/>
    <mergeCell ref="O47:Q47"/>
    <mergeCell ref="C48:E48"/>
    <mergeCell ref="F48:H48"/>
    <mergeCell ref="I48:K48"/>
    <mergeCell ref="L48:N48"/>
    <mergeCell ref="O48:Q48"/>
    <mergeCell ref="C45:E45"/>
    <mergeCell ref="F45:H45"/>
    <mergeCell ref="I45:K45"/>
    <mergeCell ref="L45:N45"/>
    <mergeCell ref="O45:Q45"/>
    <mergeCell ref="C46:Q46"/>
    <mergeCell ref="C43:E43"/>
    <mergeCell ref="F43:H43"/>
    <mergeCell ref="I43:K43"/>
    <mergeCell ref="L43:N43"/>
    <mergeCell ref="O43:Q43"/>
    <mergeCell ref="C44:E44"/>
    <mergeCell ref="F44:H44"/>
    <mergeCell ref="I44:K44"/>
    <mergeCell ref="L44:N44"/>
    <mergeCell ref="O44:Q44"/>
    <mergeCell ref="C41:E41"/>
    <mergeCell ref="F41:H41"/>
    <mergeCell ref="I41:K41"/>
    <mergeCell ref="L41:N41"/>
    <mergeCell ref="O41:Q41"/>
    <mergeCell ref="C42:E42"/>
    <mergeCell ref="F42:H42"/>
    <mergeCell ref="I42:K42"/>
    <mergeCell ref="L42:N42"/>
    <mergeCell ref="O42:Q42"/>
    <mergeCell ref="C39:E39"/>
    <mergeCell ref="F39:H39"/>
    <mergeCell ref="I39:K39"/>
    <mergeCell ref="L39:N39"/>
    <mergeCell ref="O39:Q39"/>
    <mergeCell ref="C40:Q40"/>
    <mergeCell ref="C37:E37"/>
    <mergeCell ref="F37:H37"/>
    <mergeCell ref="I37:K37"/>
    <mergeCell ref="L37:N37"/>
    <mergeCell ref="O37:Q37"/>
    <mergeCell ref="C38:E38"/>
    <mergeCell ref="F38:H38"/>
    <mergeCell ref="I38:K38"/>
    <mergeCell ref="L38:N38"/>
    <mergeCell ref="O38:Q38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0:E30"/>
    <mergeCell ref="F30:H30"/>
    <mergeCell ref="I30:K30"/>
    <mergeCell ref="L30:N30"/>
    <mergeCell ref="O30:Q30"/>
    <mergeCell ref="C31:E31"/>
    <mergeCell ref="F31:H31"/>
    <mergeCell ref="I31:K31"/>
    <mergeCell ref="L31:N31"/>
    <mergeCell ref="O31:Q31"/>
    <mergeCell ref="C28:E28"/>
    <mergeCell ref="F28:H28"/>
    <mergeCell ref="I28:K28"/>
    <mergeCell ref="L28:N28"/>
    <mergeCell ref="O28:Q28"/>
    <mergeCell ref="C29:E29"/>
    <mergeCell ref="F29:H29"/>
    <mergeCell ref="I29:K29"/>
    <mergeCell ref="L29:N29"/>
    <mergeCell ref="O29:Q29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C20:E20"/>
    <mergeCell ref="F20:H20"/>
    <mergeCell ref="I20:K20"/>
    <mergeCell ref="L20:N20"/>
    <mergeCell ref="O20:Q20"/>
    <mergeCell ref="C21:E21"/>
    <mergeCell ref="F21:H21"/>
    <mergeCell ref="I21:K21"/>
    <mergeCell ref="L21:N21"/>
    <mergeCell ref="O21:Q21"/>
    <mergeCell ref="C18:E18"/>
    <mergeCell ref="F18:H18"/>
    <mergeCell ref="I18:K18"/>
    <mergeCell ref="L18:N18"/>
    <mergeCell ref="O18:Q18"/>
    <mergeCell ref="C19:E19"/>
    <mergeCell ref="F19:H19"/>
    <mergeCell ref="I19:K19"/>
    <mergeCell ref="L19:N19"/>
    <mergeCell ref="O19:Q19"/>
    <mergeCell ref="C16:E16"/>
    <mergeCell ref="F16:H16"/>
    <mergeCell ref="I16:K16"/>
    <mergeCell ref="L16:N16"/>
    <mergeCell ref="O16:Q16"/>
    <mergeCell ref="C17:E17"/>
    <mergeCell ref="F17:H17"/>
    <mergeCell ref="I17:K17"/>
    <mergeCell ref="L17:N17"/>
    <mergeCell ref="O17:Q17"/>
    <mergeCell ref="C14:E14"/>
    <mergeCell ref="F14:H14"/>
    <mergeCell ref="I14:K14"/>
    <mergeCell ref="L14:N14"/>
    <mergeCell ref="O14:Q14"/>
    <mergeCell ref="C15:E15"/>
    <mergeCell ref="F15:H15"/>
    <mergeCell ref="I15:K15"/>
    <mergeCell ref="L15:N15"/>
    <mergeCell ref="O15:Q15"/>
    <mergeCell ref="B2:Q2"/>
    <mergeCell ref="C9:E9"/>
    <mergeCell ref="F9:H9"/>
    <mergeCell ref="I9:K9"/>
    <mergeCell ref="L9:N9"/>
    <mergeCell ref="O9:Q9"/>
    <mergeCell ref="C12:E12"/>
    <mergeCell ref="F12:H12"/>
    <mergeCell ref="I12:K12"/>
    <mergeCell ref="L12:N12"/>
    <mergeCell ref="O12:Q12"/>
    <mergeCell ref="C13:E13"/>
    <mergeCell ref="F13:H13"/>
    <mergeCell ref="I13:K13"/>
    <mergeCell ref="L13:N13"/>
    <mergeCell ref="O13:Q13"/>
    <mergeCell ref="C10:E10"/>
    <mergeCell ref="F10:H10"/>
    <mergeCell ref="I10:K10"/>
    <mergeCell ref="L10:N10"/>
    <mergeCell ref="O10:Q10"/>
    <mergeCell ref="C11:E11"/>
    <mergeCell ref="F11:H11"/>
    <mergeCell ref="I11:K11"/>
    <mergeCell ref="L11:N11"/>
    <mergeCell ref="O11:Q11"/>
  </mergeCells>
  <pageMargins left="0.7" right="0.7" top="0.75" bottom="0.75" header="0.3" footer="0.3"/>
  <pageSetup paperSize="9" scale="3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4.9989318521683403E-2"/>
  </sheetPr>
  <dimension ref="B1:O77"/>
  <sheetViews>
    <sheetView showGridLines="0" zoomScaleNormal="100" workbookViewId="0">
      <selection activeCell="B2" sqref="B2:O2"/>
    </sheetView>
  </sheetViews>
  <sheetFormatPr defaultColWidth="9.1796875" defaultRowHeight="14.5" x14ac:dyDescent="0.35"/>
  <cols>
    <col min="1" max="1" width="9.1796875" style="116"/>
    <col min="2" max="2" width="39.54296875" style="116" customWidth="1"/>
    <col min="3" max="4" width="11.1796875" style="116" customWidth="1"/>
    <col min="5" max="22" width="17.81640625" style="116" customWidth="1"/>
    <col min="23" max="16384" width="9.1796875" style="116"/>
  </cols>
  <sheetData>
    <row r="1" spans="2:15" ht="15" thickBot="1" x14ac:dyDescent="0.4"/>
    <row r="2" spans="2:15" ht="15" thickBot="1" x14ac:dyDescent="0.4">
      <c r="B2" s="234" t="s">
        <v>2879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2:15" x14ac:dyDescent="0.35">
      <c r="G3" s="116" t="s">
        <v>2830</v>
      </c>
    </row>
    <row r="5" spans="2:15" ht="14.5" customHeight="1" x14ac:dyDescent="0.35">
      <c r="B5" s="78" t="s">
        <v>2831</v>
      </c>
      <c r="C5" s="79" t="s">
        <v>2832</v>
      </c>
      <c r="D5" s="90"/>
      <c r="G5" s="43"/>
      <c r="H5" s="114" t="s">
        <v>2720</v>
      </c>
      <c r="I5" s="114" t="s">
        <v>2747</v>
      </c>
      <c r="J5" s="114" t="s">
        <v>2770</v>
      </c>
      <c r="K5" s="114" t="s">
        <v>2792</v>
      </c>
    </row>
    <row r="6" spans="2:15" ht="14.5" customHeight="1" x14ac:dyDescent="0.35">
      <c r="B6" s="228">
        <v>2020</v>
      </c>
      <c r="C6" s="101"/>
      <c r="D6" s="92"/>
      <c r="G6" s="43" t="s">
        <v>2654</v>
      </c>
      <c r="H6" s="72">
        <f t="shared" ref="H6:H15" si="0">HLOOKUP($G6,$E$22:$N$23,2,0)</f>
        <v>0</v>
      </c>
      <c r="I6" s="72">
        <f t="shared" ref="I6:I15" si="1">HLOOKUP($G6,$E$35:$N$36,2,0)-HLOOKUP($G6,$E$74:$N$77,2,0)</f>
        <v>0</v>
      </c>
      <c r="J6" s="72">
        <f t="shared" ref="J6:J15" si="2">HLOOKUP($G6,$E$48:$N$49,2,0)-HLOOKUP($G6,$E$74:$N$77,3,0)</f>
        <v>0</v>
      </c>
      <c r="K6" s="72">
        <f t="shared" ref="K6:K15" si="3">HLOOKUP($G6,$E$61:$N$62,2,0)-HLOOKUP($G6,$E$74:$N$77,4,0)</f>
        <v>0</v>
      </c>
    </row>
    <row r="7" spans="2:15" ht="14.5" customHeight="1" x14ac:dyDescent="0.35">
      <c r="B7" s="228">
        <f>+B6+1</f>
        <v>2021</v>
      </c>
      <c r="C7" s="101"/>
      <c r="D7" s="92"/>
      <c r="G7" s="43" t="s">
        <v>2655</v>
      </c>
      <c r="H7" s="72">
        <f t="shared" si="0"/>
        <v>0</v>
      </c>
      <c r="I7" s="72">
        <f t="shared" si="1"/>
        <v>0</v>
      </c>
      <c r="J7" s="72">
        <f t="shared" si="2"/>
        <v>0</v>
      </c>
      <c r="K7" s="72">
        <f t="shared" si="3"/>
        <v>0</v>
      </c>
    </row>
    <row r="8" spans="2:15" ht="14.5" customHeight="1" x14ac:dyDescent="0.35">
      <c r="B8" s="228">
        <f t="shared" ref="B8:B19" si="4">+B7+1</f>
        <v>2022</v>
      </c>
      <c r="C8" s="101"/>
      <c r="D8" s="92"/>
      <c r="G8" s="43" t="s">
        <v>2656</v>
      </c>
      <c r="H8" s="72">
        <f t="shared" si="0"/>
        <v>0</v>
      </c>
      <c r="I8" s="72">
        <f t="shared" si="1"/>
        <v>0</v>
      </c>
      <c r="J8" s="72">
        <f t="shared" si="2"/>
        <v>0</v>
      </c>
      <c r="K8" s="72">
        <f t="shared" si="3"/>
        <v>0</v>
      </c>
    </row>
    <row r="9" spans="2:15" ht="14.5" customHeight="1" x14ac:dyDescent="0.35">
      <c r="B9" s="228">
        <f t="shared" si="4"/>
        <v>2023</v>
      </c>
      <c r="C9" s="101"/>
      <c r="D9" s="92"/>
      <c r="G9" s="43" t="s">
        <v>2657</v>
      </c>
      <c r="H9" s="72">
        <f t="shared" si="0"/>
        <v>0</v>
      </c>
      <c r="I9" s="72">
        <f t="shared" si="1"/>
        <v>0</v>
      </c>
      <c r="J9" s="72">
        <f t="shared" si="2"/>
        <v>0</v>
      </c>
      <c r="K9" s="72">
        <f t="shared" si="3"/>
        <v>0</v>
      </c>
    </row>
    <row r="10" spans="2:15" ht="14.5" customHeight="1" x14ac:dyDescent="0.35">
      <c r="B10" s="228">
        <f t="shared" si="4"/>
        <v>2024</v>
      </c>
      <c r="C10" s="101"/>
      <c r="D10" s="92"/>
      <c r="G10" s="43" t="s">
        <v>2658</v>
      </c>
      <c r="H10" s="72">
        <f t="shared" si="0"/>
        <v>0</v>
      </c>
      <c r="I10" s="72">
        <f t="shared" si="1"/>
        <v>0</v>
      </c>
      <c r="J10" s="72">
        <f t="shared" si="2"/>
        <v>0</v>
      </c>
      <c r="K10" s="72">
        <f t="shared" si="3"/>
        <v>0</v>
      </c>
    </row>
    <row r="11" spans="2:15" ht="14.5" customHeight="1" x14ac:dyDescent="0.35">
      <c r="B11" s="228">
        <f t="shared" si="4"/>
        <v>2025</v>
      </c>
      <c r="C11" s="101"/>
      <c r="D11" s="92"/>
      <c r="G11" s="43" t="s">
        <v>2659</v>
      </c>
      <c r="H11" s="72">
        <f t="shared" si="0"/>
        <v>0</v>
      </c>
      <c r="I11" s="72">
        <f t="shared" si="1"/>
        <v>0</v>
      </c>
      <c r="J11" s="72">
        <f t="shared" si="2"/>
        <v>0</v>
      </c>
      <c r="K11" s="72">
        <f t="shared" si="3"/>
        <v>0</v>
      </c>
    </row>
    <row r="12" spans="2:15" ht="14.5" customHeight="1" x14ac:dyDescent="0.35">
      <c r="B12" s="228">
        <f t="shared" si="4"/>
        <v>2026</v>
      </c>
      <c r="C12" s="101"/>
      <c r="D12" s="92"/>
      <c r="G12" s="43" t="s">
        <v>2660</v>
      </c>
      <c r="H12" s="72">
        <f t="shared" si="0"/>
        <v>0</v>
      </c>
      <c r="I12" s="72">
        <f t="shared" si="1"/>
        <v>0</v>
      </c>
      <c r="J12" s="72">
        <f t="shared" si="2"/>
        <v>0</v>
      </c>
      <c r="K12" s="72">
        <f t="shared" si="3"/>
        <v>0</v>
      </c>
    </row>
    <row r="13" spans="2:15" ht="14.5" customHeight="1" x14ac:dyDescent="0.35">
      <c r="B13" s="228">
        <f t="shared" si="4"/>
        <v>2027</v>
      </c>
      <c r="C13" s="101"/>
      <c r="D13" s="92"/>
      <c r="G13" s="43" t="s">
        <v>2661</v>
      </c>
      <c r="H13" s="72">
        <f t="shared" si="0"/>
        <v>0</v>
      </c>
      <c r="I13" s="72">
        <f t="shared" si="1"/>
        <v>0</v>
      </c>
      <c r="J13" s="72">
        <f t="shared" si="2"/>
        <v>0</v>
      </c>
      <c r="K13" s="72">
        <f t="shared" si="3"/>
        <v>0</v>
      </c>
    </row>
    <row r="14" spans="2:15" ht="14.5" customHeight="1" x14ac:dyDescent="0.35">
      <c r="B14" s="228">
        <f t="shared" si="4"/>
        <v>2028</v>
      </c>
      <c r="C14" s="101"/>
      <c r="D14" s="92"/>
      <c r="G14" s="43" t="s">
        <v>2662</v>
      </c>
      <c r="H14" s="201"/>
      <c r="I14" s="201"/>
      <c r="J14" s="201"/>
      <c r="K14" s="201"/>
    </row>
    <row r="15" spans="2:15" ht="14.5" customHeight="1" x14ac:dyDescent="0.35">
      <c r="B15" s="228">
        <f t="shared" si="4"/>
        <v>2029</v>
      </c>
      <c r="C15" s="101"/>
      <c r="D15" s="92"/>
      <c r="G15" s="43" t="s">
        <v>2663</v>
      </c>
      <c r="H15" s="72">
        <f t="shared" si="0"/>
        <v>0</v>
      </c>
      <c r="I15" s="72">
        <f t="shared" si="1"/>
        <v>0</v>
      </c>
      <c r="J15" s="72">
        <f t="shared" si="2"/>
        <v>0</v>
      </c>
      <c r="K15" s="72">
        <f t="shared" si="3"/>
        <v>0</v>
      </c>
    </row>
    <row r="16" spans="2:15" ht="14.5" customHeight="1" x14ac:dyDescent="0.35">
      <c r="B16" s="228">
        <f t="shared" si="4"/>
        <v>2030</v>
      </c>
      <c r="C16" s="101"/>
      <c r="D16" s="92"/>
      <c r="G16" s="178"/>
      <c r="H16" s="171"/>
      <c r="I16" s="171"/>
      <c r="J16" s="171"/>
      <c r="K16" s="171"/>
    </row>
    <row r="17" spans="2:14" ht="14.5" customHeight="1" x14ac:dyDescent="0.35">
      <c r="B17" s="228">
        <f t="shared" si="4"/>
        <v>2031</v>
      </c>
      <c r="C17" s="101"/>
      <c r="D17" s="92"/>
    </row>
    <row r="18" spans="2:14" ht="14.5" customHeight="1" x14ac:dyDescent="0.35">
      <c r="B18" s="228">
        <f t="shared" si="4"/>
        <v>2032</v>
      </c>
      <c r="C18" s="101"/>
      <c r="D18" s="92"/>
    </row>
    <row r="19" spans="2:14" ht="14.5" customHeight="1" x14ac:dyDescent="0.35">
      <c r="B19" s="228">
        <f t="shared" si="4"/>
        <v>2033</v>
      </c>
      <c r="C19" s="101"/>
      <c r="D19" s="92"/>
    </row>
    <row r="22" spans="2:14" s="93" customFormat="1" ht="15" x14ac:dyDescent="0.35">
      <c r="D22" s="79" t="s">
        <v>2832</v>
      </c>
      <c r="E22" s="79" t="s">
        <v>2654</v>
      </c>
      <c r="F22" s="79" t="s">
        <v>2655</v>
      </c>
      <c r="G22" s="79" t="s">
        <v>2656</v>
      </c>
      <c r="H22" s="79" t="s">
        <v>2657</v>
      </c>
      <c r="I22" s="79" t="s">
        <v>2658</v>
      </c>
      <c r="J22" s="79" t="s">
        <v>2659</v>
      </c>
      <c r="K22" s="79" t="s">
        <v>2660</v>
      </c>
      <c r="L22" s="79" t="s">
        <v>2661</v>
      </c>
      <c r="M22" s="79" t="s">
        <v>2662</v>
      </c>
      <c r="N22" s="79" t="s">
        <v>2663</v>
      </c>
    </row>
    <row r="23" spans="2:14" x14ac:dyDescent="0.35">
      <c r="B23" s="229" t="str">
        <f>"Voorschotten ontvangen in jaar "&amp;C23</f>
        <v>Voorschotten ontvangen in jaar 2021</v>
      </c>
      <c r="C23" s="94">
        <v>2021</v>
      </c>
      <c r="D23" s="102">
        <f>VLOOKUP(C23-1,$B$6:$C$19,2,0)</f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201"/>
      <c r="N23" s="105">
        <v>0</v>
      </c>
    </row>
    <row r="24" spans="2:14" x14ac:dyDescent="0.35">
      <c r="B24" s="95" t="s">
        <v>2833</v>
      </c>
      <c r="C24" s="94">
        <f>+C23-1</f>
        <v>2020</v>
      </c>
      <c r="D24" s="102"/>
      <c r="E24" s="98" t="e">
        <f t="shared" ref="E24:N24" si="5">E23+PV($D25/$D23-1,1,E25)+PV($D26/$D23-1,1,E26)+PV($D27/$D23-1,1,E27)+PV($D28/$D23-1,1,E28)+PV($D29/$D23-1,1,E29)+PV($D30/$D23-1,1,E30)+PV($D31/$D23-1,1,E31)+PV($D32/$D23-1,1,E32)</f>
        <v>#DIV/0!</v>
      </c>
      <c r="F24" s="98" t="e">
        <f t="shared" si="5"/>
        <v>#DIV/0!</v>
      </c>
      <c r="G24" s="98" t="e">
        <f t="shared" si="5"/>
        <v>#DIV/0!</v>
      </c>
      <c r="H24" s="98" t="e">
        <f t="shared" si="5"/>
        <v>#DIV/0!</v>
      </c>
      <c r="I24" s="98" t="e">
        <f t="shared" si="5"/>
        <v>#DIV/0!</v>
      </c>
      <c r="J24" s="98" t="e">
        <f t="shared" si="5"/>
        <v>#DIV/0!</v>
      </c>
      <c r="K24" s="98" t="e">
        <f t="shared" si="5"/>
        <v>#DIV/0!</v>
      </c>
      <c r="L24" s="98" t="e">
        <f t="shared" si="5"/>
        <v>#DIV/0!</v>
      </c>
      <c r="M24" s="212"/>
      <c r="N24" s="98" t="e">
        <f t="shared" si="5"/>
        <v>#DIV/0!</v>
      </c>
    </row>
    <row r="25" spans="2:14" x14ac:dyDescent="0.35">
      <c r="B25" s="293" t="s">
        <v>2834</v>
      </c>
      <c r="C25" s="94">
        <f>+C23+1</f>
        <v>2022</v>
      </c>
      <c r="D25" s="102">
        <f t="shared" ref="D25:D32" si="6">VLOOKUP(C25-1,$B$6:$C$19,2,0)</f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201"/>
      <c r="N25" s="105">
        <v>0</v>
      </c>
    </row>
    <row r="26" spans="2:14" x14ac:dyDescent="0.35">
      <c r="B26" s="294"/>
      <c r="C26" s="94">
        <f t="shared" ref="C26:C32" si="7">+C25+1</f>
        <v>2023</v>
      </c>
      <c r="D26" s="102">
        <f t="shared" si="6"/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201"/>
      <c r="N26" s="105">
        <v>0</v>
      </c>
    </row>
    <row r="27" spans="2:14" x14ac:dyDescent="0.35">
      <c r="B27" s="294"/>
      <c r="C27" s="94">
        <f t="shared" si="7"/>
        <v>2024</v>
      </c>
      <c r="D27" s="102">
        <f t="shared" si="6"/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201"/>
      <c r="N27" s="105">
        <v>0</v>
      </c>
    </row>
    <row r="28" spans="2:14" x14ac:dyDescent="0.35">
      <c r="B28" s="294"/>
      <c r="C28" s="94">
        <f t="shared" si="7"/>
        <v>2025</v>
      </c>
      <c r="D28" s="102">
        <f t="shared" si="6"/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201"/>
      <c r="N28" s="105">
        <v>0</v>
      </c>
    </row>
    <row r="29" spans="2:14" x14ac:dyDescent="0.35">
      <c r="B29" s="294"/>
      <c r="C29" s="94">
        <f t="shared" si="7"/>
        <v>2026</v>
      </c>
      <c r="D29" s="102">
        <f t="shared" si="6"/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201"/>
      <c r="N29" s="105">
        <v>0</v>
      </c>
    </row>
    <row r="30" spans="2:14" x14ac:dyDescent="0.35">
      <c r="B30" s="294"/>
      <c r="C30" s="94">
        <f t="shared" si="7"/>
        <v>2027</v>
      </c>
      <c r="D30" s="102">
        <f t="shared" si="6"/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201"/>
      <c r="N30" s="105">
        <v>0</v>
      </c>
    </row>
    <row r="31" spans="2:14" x14ac:dyDescent="0.35">
      <c r="B31" s="294"/>
      <c r="C31" s="94">
        <f t="shared" si="7"/>
        <v>2028</v>
      </c>
      <c r="D31" s="102">
        <f t="shared" si="6"/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201"/>
      <c r="N31" s="105">
        <v>0</v>
      </c>
    </row>
    <row r="32" spans="2:14" x14ac:dyDescent="0.35">
      <c r="B32" s="295"/>
      <c r="C32" s="94">
        <f t="shared" si="7"/>
        <v>2029</v>
      </c>
      <c r="D32" s="102">
        <f t="shared" si="6"/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201"/>
      <c r="N32" s="105">
        <v>0</v>
      </c>
    </row>
    <row r="33" spans="2:14" x14ac:dyDescent="0.35">
      <c r="B33" s="31"/>
      <c r="C33" s="31"/>
    </row>
    <row r="34" spans="2:14" x14ac:dyDescent="0.35">
      <c r="B34" s="31"/>
      <c r="C34" s="31"/>
    </row>
    <row r="35" spans="2:14" s="93" customFormat="1" ht="15" x14ac:dyDescent="0.35">
      <c r="B35" s="96"/>
      <c r="C35" s="96"/>
      <c r="D35" s="79" t="s">
        <v>2832</v>
      </c>
      <c r="E35" s="79" t="s">
        <v>2654</v>
      </c>
      <c r="F35" s="79" t="s">
        <v>2655</v>
      </c>
      <c r="G35" s="79" t="s">
        <v>2656</v>
      </c>
      <c r="H35" s="79" t="s">
        <v>2657</v>
      </c>
      <c r="I35" s="79" t="s">
        <v>2658</v>
      </c>
      <c r="J35" s="79" t="s">
        <v>2659</v>
      </c>
      <c r="K35" s="79" t="s">
        <v>2660</v>
      </c>
      <c r="L35" s="79" t="s">
        <v>2661</v>
      </c>
      <c r="M35" s="79" t="s">
        <v>2662</v>
      </c>
      <c r="N35" s="79" t="s">
        <v>2663</v>
      </c>
    </row>
    <row r="36" spans="2:14" x14ac:dyDescent="0.35">
      <c r="B36" s="229" t="str">
        <f>"Voorschotten ontvangen in jaar "&amp;C36</f>
        <v>Voorschotten ontvangen in jaar 2022</v>
      </c>
      <c r="C36" s="94">
        <v>2022</v>
      </c>
      <c r="D36" s="102">
        <f>VLOOKUP(C36-1,$B$6:$C$19,2,0)</f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201"/>
      <c r="N36" s="105">
        <v>0</v>
      </c>
    </row>
    <row r="37" spans="2:14" x14ac:dyDescent="0.35">
      <c r="B37" s="95" t="s">
        <v>2833</v>
      </c>
      <c r="C37" s="94">
        <f>+C36-1</f>
        <v>2021</v>
      </c>
      <c r="D37" s="102"/>
      <c r="E37" s="98" t="e">
        <f t="shared" ref="E37:N37" si="8">E36+PV($D38/$D36-1,1,E38)+PV($D39/$D36-1,1,E39)+PV($D40/$D36-1,1,E40)+PV($D41/$D36-1,1,E41)+PV($D42/$D36-1,1,E42)+PV($D43/$D36-1,1,E43)+PV($D44/$D36-1,1,E44)+PV($D45/$D36-1,1,E45)</f>
        <v>#DIV/0!</v>
      </c>
      <c r="F37" s="98" t="e">
        <f t="shared" si="8"/>
        <v>#DIV/0!</v>
      </c>
      <c r="G37" s="98" t="e">
        <f t="shared" si="8"/>
        <v>#DIV/0!</v>
      </c>
      <c r="H37" s="98" t="e">
        <f t="shared" si="8"/>
        <v>#DIV/0!</v>
      </c>
      <c r="I37" s="98" t="e">
        <f t="shared" si="8"/>
        <v>#DIV/0!</v>
      </c>
      <c r="J37" s="98" t="e">
        <f t="shared" si="8"/>
        <v>#DIV/0!</v>
      </c>
      <c r="K37" s="98" t="e">
        <f t="shared" si="8"/>
        <v>#DIV/0!</v>
      </c>
      <c r="L37" s="98" t="e">
        <f t="shared" si="8"/>
        <v>#DIV/0!</v>
      </c>
      <c r="M37" s="212"/>
      <c r="N37" s="98" t="e">
        <f t="shared" si="8"/>
        <v>#DIV/0!</v>
      </c>
    </row>
    <row r="38" spans="2:14" x14ac:dyDescent="0.35">
      <c r="B38" s="293" t="s">
        <v>2834</v>
      </c>
      <c r="C38" s="94">
        <f>+C36+1</f>
        <v>2023</v>
      </c>
      <c r="D38" s="102">
        <f t="shared" ref="D38:D45" si="9">VLOOKUP(C38-1,$B$6:$C$19,2,0)</f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201"/>
      <c r="N38" s="105">
        <v>0</v>
      </c>
    </row>
    <row r="39" spans="2:14" x14ac:dyDescent="0.35">
      <c r="B39" s="294"/>
      <c r="C39" s="94">
        <f t="shared" ref="C39:C45" si="10">+C38+1</f>
        <v>2024</v>
      </c>
      <c r="D39" s="102">
        <f t="shared" si="9"/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201"/>
      <c r="N39" s="105">
        <v>0</v>
      </c>
    </row>
    <row r="40" spans="2:14" x14ac:dyDescent="0.35">
      <c r="B40" s="294"/>
      <c r="C40" s="94">
        <f t="shared" si="10"/>
        <v>2025</v>
      </c>
      <c r="D40" s="102">
        <f t="shared" si="9"/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201"/>
      <c r="N40" s="105">
        <v>0</v>
      </c>
    </row>
    <row r="41" spans="2:14" x14ac:dyDescent="0.35">
      <c r="B41" s="294"/>
      <c r="C41" s="94">
        <f t="shared" si="10"/>
        <v>2026</v>
      </c>
      <c r="D41" s="102">
        <f t="shared" si="9"/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201"/>
      <c r="N41" s="105">
        <v>0</v>
      </c>
    </row>
    <row r="42" spans="2:14" x14ac:dyDescent="0.35">
      <c r="B42" s="294"/>
      <c r="C42" s="94">
        <f t="shared" si="10"/>
        <v>2027</v>
      </c>
      <c r="D42" s="102">
        <f t="shared" si="9"/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201"/>
      <c r="N42" s="105">
        <v>0</v>
      </c>
    </row>
    <row r="43" spans="2:14" x14ac:dyDescent="0.35">
      <c r="B43" s="294"/>
      <c r="C43" s="94">
        <f t="shared" si="10"/>
        <v>2028</v>
      </c>
      <c r="D43" s="102">
        <f t="shared" si="9"/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201"/>
      <c r="N43" s="105">
        <v>0</v>
      </c>
    </row>
    <row r="44" spans="2:14" x14ac:dyDescent="0.35">
      <c r="B44" s="294"/>
      <c r="C44" s="94">
        <f t="shared" si="10"/>
        <v>2029</v>
      </c>
      <c r="D44" s="102">
        <f t="shared" si="9"/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201"/>
      <c r="N44" s="105">
        <v>0</v>
      </c>
    </row>
    <row r="45" spans="2:14" x14ac:dyDescent="0.35">
      <c r="B45" s="295"/>
      <c r="C45" s="94">
        <f t="shared" si="10"/>
        <v>2030</v>
      </c>
      <c r="D45" s="102">
        <f t="shared" si="9"/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201"/>
      <c r="N45" s="105">
        <v>0</v>
      </c>
    </row>
    <row r="46" spans="2:14" x14ac:dyDescent="0.35">
      <c r="B46" s="31"/>
      <c r="C46" s="31"/>
    </row>
    <row r="47" spans="2:14" x14ac:dyDescent="0.35">
      <c r="B47" s="31"/>
      <c r="C47" s="31"/>
    </row>
    <row r="48" spans="2:14" s="97" customFormat="1" ht="15" x14ac:dyDescent="0.35">
      <c r="B48" s="96"/>
      <c r="C48" s="96"/>
      <c r="D48" s="79" t="s">
        <v>2832</v>
      </c>
      <c r="E48" s="79" t="s">
        <v>2654</v>
      </c>
      <c r="F48" s="79" t="s">
        <v>2655</v>
      </c>
      <c r="G48" s="79" t="s">
        <v>2656</v>
      </c>
      <c r="H48" s="79" t="s">
        <v>2657</v>
      </c>
      <c r="I48" s="79" t="s">
        <v>2658</v>
      </c>
      <c r="J48" s="79" t="s">
        <v>2659</v>
      </c>
      <c r="K48" s="79" t="s">
        <v>2660</v>
      </c>
      <c r="L48" s="79" t="s">
        <v>2661</v>
      </c>
      <c r="M48" s="79" t="s">
        <v>2662</v>
      </c>
      <c r="N48" s="79" t="s">
        <v>2663</v>
      </c>
    </row>
    <row r="49" spans="2:14" x14ac:dyDescent="0.35">
      <c r="B49" s="229" t="str">
        <f>"Voorschotten ontvangen in jaar "&amp;C49</f>
        <v>Voorschotten ontvangen in jaar 2023</v>
      </c>
      <c r="C49" s="94">
        <v>2023</v>
      </c>
      <c r="D49" s="102">
        <f>VLOOKUP(C49-1,$B$6:$C$19,2,0)</f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201"/>
      <c r="N49" s="105">
        <v>0</v>
      </c>
    </row>
    <row r="50" spans="2:14" x14ac:dyDescent="0.35">
      <c r="B50" s="95" t="s">
        <v>2833</v>
      </c>
      <c r="C50" s="94">
        <f>+C49-1</f>
        <v>2022</v>
      </c>
      <c r="D50" s="102"/>
      <c r="E50" s="98" t="e">
        <f t="shared" ref="E50:N50" si="11">E49+PV($D51/$D49-1,1,E51)+PV($D52/$D49-1,1,E52)+PV($D53/$D49-1,1,E53)+PV($D54/$D49-1,1,E54)+PV($D55/$D49-1,1,E55)+PV($D56/$D49-1,1,E56)+PV($D57/$D49-1,1,E57)+PV($D58/$D49-1,1,E58)</f>
        <v>#DIV/0!</v>
      </c>
      <c r="F50" s="98" t="e">
        <f t="shared" si="11"/>
        <v>#DIV/0!</v>
      </c>
      <c r="G50" s="98" t="e">
        <f t="shared" si="11"/>
        <v>#DIV/0!</v>
      </c>
      <c r="H50" s="98" t="e">
        <f t="shared" si="11"/>
        <v>#DIV/0!</v>
      </c>
      <c r="I50" s="98" t="e">
        <f t="shared" si="11"/>
        <v>#DIV/0!</v>
      </c>
      <c r="J50" s="98" t="e">
        <f t="shared" si="11"/>
        <v>#DIV/0!</v>
      </c>
      <c r="K50" s="98" t="e">
        <f t="shared" si="11"/>
        <v>#DIV/0!</v>
      </c>
      <c r="L50" s="98" t="e">
        <f t="shared" si="11"/>
        <v>#DIV/0!</v>
      </c>
      <c r="M50" s="212"/>
      <c r="N50" s="98" t="e">
        <f t="shared" si="11"/>
        <v>#DIV/0!</v>
      </c>
    </row>
    <row r="51" spans="2:14" x14ac:dyDescent="0.35">
      <c r="B51" s="293" t="s">
        <v>2834</v>
      </c>
      <c r="C51" s="94">
        <f>+C49+1</f>
        <v>2024</v>
      </c>
      <c r="D51" s="102">
        <f t="shared" ref="D51:D58" si="12">VLOOKUP(C51-1,$B$6:$C$19,2,0)</f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201"/>
      <c r="N51" s="105">
        <v>0</v>
      </c>
    </row>
    <row r="52" spans="2:14" x14ac:dyDescent="0.35">
      <c r="B52" s="294"/>
      <c r="C52" s="94">
        <f t="shared" ref="C52:C58" si="13">+C51+1</f>
        <v>2025</v>
      </c>
      <c r="D52" s="102">
        <f t="shared" si="12"/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201"/>
      <c r="N52" s="105">
        <v>0</v>
      </c>
    </row>
    <row r="53" spans="2:14" x14ac:dyDescent="0.35">
      <c r="B53" s="294"/>
      <c r="C53" s="94">
        <f t="shared" si="13"/>
        <v>2026</v>
      </c>
      <c r="D53" s="102">
        <f t="shared" si="12"/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201"/>
      <c r="N53" s="105">
        <v>0</v>
      </c>
    </row>
    <row r="54" spans="2:14" x14ac:dyDescent="0.35">
      <c r="B54" s="294"/>
      <c r="C54" s="94">
        <f t="shared" si="13"/>
        <v>2027</v>
      </c>
      <c r="D54" s="102">
        <f t="shared" si="12"/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201"/>
      <c r="N54" s="105">
        <v>0</v>
      </c>
    </row>
    <row r="55" spans="2:14" x14ac:dyDescent="0.35">
      <c r="B55" s="294"/>
      <c r="C55" s="94">
        <f t="shared" si="13"/>
        <v>2028</v>
      </c>
      <c r="D55" s="102">
        <f t="shared" si="12"/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201"/>
      <c r="N55" s="105">
        <v>0</v>
      </c>
    </row>
    <row r="56" spans="2:14" x14ac:dyDescent="0.35">
      <c r="B56" s="294"/>
      <c r="C56" s="94">
        <f t="shared" si="13"/>
        <v>2029</v>
      </c>
      <c r="D56" s="102">
        <f t="shared" si="12"/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201"/>
      <c r="N56" s="105">
        <v>0</v>
      </c>
    </row>
    <row r="57" spans="2:14" x14ac:dyDescent="0.35">
      <c r="B57" s="294"/>
      <c r="C57" s="94">
        <f t="shared" si="13"/>
        <v>2030</v>
      </c>
      <c r="D57" s="102">
        <f t="shared" si="12"/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201"/>
      <c r="N57" s="105">
        <v>0</v>
      </c>
    </row>
    <row r="58" spans="2:14" x14ac:dyDescent="0.35">
      <c r="B58" s="295"/>
      <c r="C58" s="94">
        <f t="shared" si="13"/>
        <v>2031</v>
      </c>
      <c r="D58" s="102">
        <f t="shared" si="12"/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201"/>
      <c r="N58" s="105">
        <v>0</v>
      </c>
    </row>
    <row r="59" spans="2:14" x14ac:dyDescent="0.35">
      <c r="B59" s="31"/>
      <c r="C59" s="31"/>
    </row>
    <row r="60" spans="2:14" x14ac:dyDescent="0.35">
      <c r="B60" s="31"/>
      <c r="C60" s="31"/>
    </row>
    <row r="61" spans="2:14" s="97" customFormat="1" ht="15" x14ac:dyDescent="0.35">
      <c r="B61" s="96"/>
      <c r="C61" s="96"/>
      <c r="D61" s="79" t="s">
        <v>2832</v>
      </c>
      <c r="E61" s="79" t="s">
        <v>2654</v>
      </c>
      <c r="F61" s="79" t="s">
        <v>2655</v>
      </c>
      <c r="G61" s="79" t="s">
        <v>2656</v>
      </c>
      <c r="H61" s="79" t="s">
        <v>2657</v>
      </c>
      <c r="I61" s="79" t="s">
        <v>2658</v>
      </c>
      <c r="J61" s="79" t="s">
        <v>2659</v>
      </c>
      <c r="K61" s="79" t="s">
        <v>2660</v>
      </c>
      <c r="L61" s="79" t="s">
        <v>2661</v>
      </c>
      <c r="M61" s="79" t="s">
        <v>2662</v>
      </c>
      <c r="N61" s="79" t="s">
        <v>2663</v>
      </c>
    </row>
    <row r="62" spans="2:14" x14ac:dyDescent="0.35">
      <c r="B62" s="229" t="str">
        <f>"Voorschotten ontvangen in jaar "&amp;C62</f>
        <v>Voorschotten ontvangen in jaar 2024</v>
      </c>
      <c r="C62" s="94">
        <v>2024</v>
      </c>
      <c r="D62" s="102">
        <f>VLOOKUP(C62-1,$B$6:$C$19,2,0)</f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201"/>
      <c r="N62" s="105">
        <v>0</v>
      </c>
    </row>
    <row r="63" spans="2:14" x14ac:dyDescent="0.35">
      <c r="B63" s="95" t="s">
        <v>2833</v>
      </c>
      <c r="C63" s="94">
        <f>+C62-1</f>
        <v>2023</v>
      </c>
      <c r="D63" s="102"/>
      <c r="E63" s="98" t="e">
        <f t="shared" ref="E63:N63" si="14">E62+PV($D64/$D62-1,1,E64)+PV($D65/$D62-1,1,E65)+PV($D66/$D62-1,1,E66)+PV($D67/$D62-1,1,E67)+PV($D68/$D62-1,1,E68)+PV($D69/$D62-1,1,E69)+PV($D70/$D62-1,1,E70)+PV($D71/$D62-1,1,E71)</f>
        <v>#DIV/0!</v>
      </c>
      <c r="F63" s="98" t="e">
        <f t="shared" si="14"/>
        <v>#DIV/0!</v>
      </c>
      <c r="G63" s="98" t="e">
        <f t="shared" si="14"/>
        <v>#DIV/0!</v>
      </c>
      <c r="H63" s="98" t="e">
        <f t="shared" si="14"/>
        <v>#DIV/0!</v>
      </c>
      <c r="I63" s="98" t="e">
        <f t="shared" si="14"/>
        <v>#DIV/0!</v>
      </c>
      <c r="J63" s="98" t="e">
        <f t="shared" si="14"/>
        <v>#DIV/0!</v>
      </c>
      <c r="K63" s="98" t="e">
        <f t="shared" si="14"/>
        <v>#DIV/0!</v>
      </c>
      <c r="L63" s="98" t="e">
        <f t="shared" si="14"/>
        <v>#DIV/0!</v>
      </c>
      <c r="M63" s="212"/>
      <c r="N63" s="98" t="e">
        <f t="shared" si="14"/>
        <v>#DIV/0!</v>
      </c>
    </row>
    <row r="64" spans="2:14" x14ac:dyDescent="0.35">
      <c r="B64" s="293" t="s">
        <v>2834</v>
      </c>
      <c r="C64" s="94">
        <f>+C62+1</f>
        <v>2025</v>
      </c>
      <c r="D64" s="102">
        <f t="shared" ref="D64:D71" si="15">VLOOKUP(C64-1,$B$6:$C$19,2,0)</f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201"/>
      <c r="N64" s="105">
        <v>0</v>
      </c>
    </row>
    <row r="65" spans="2:14" x14ac:dyDescent="0.35">
      <c r="B65" s="294"/>
      <c r="C65" s="94">
        <f t="shared" ref="C65:C71" si="16">+C64+1</f>
        <v>2026</v>
      </c>
      <c r="D65" s="102">
        <f t="shared" si="15"/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201"/>
      <c r="N65" s="105">
        <v>0</v>
      </c>
    </row>
    <row r="66" spans="2:14" x14ac:dyDescent="0.35">
      <c r="B66" s="294"/>
      <c r="C66" s="94">
        <f t="shared" si="16"/>
        <v>2027</v>
      </c>
      <c r="D66" s="102">
        <f t="shared" si="15"/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201"/>
      <c r="N66" s="105">
        <v>0</v>
      </c>
    </row>
    <row r="67" spans="2:14" x14ac:dyDescent="0.35">
      <c r="B67" s="294"/>
      <c r="C67" s="94">
        <f t="shared" si="16"/>
        <v>2028</v>
      </c>
      <c r="D67" s="102">
        <f t="shared" si="15"/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201"/>
      <c r="N67" s="105">
        <v>0</v>
      </c>
    </row>
    <row r="68" spans="2:14" x14ac:dyDescent="0.35">
      <c r="B68" s="294"/>
      <c r="C68" s="94">
        <f t="shared" si="16"/>
        <v>2029</v>
      </c>
      <c r="D68" s="102">
        <f t="shared" si="15"/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201"/>
      <c r="N68" s="105">
        <v>0</v>
      </c>
    </row>
    <row r="69" spans="2:14" x14ac:dyDescent="0.35">
      <c r="B69" s="294"/>
      <c r="C69" s="94">
        <f t="shared" si="16"/>
        <v>2030</v>
      </c>
      <c r="D69" s="102">
        <f t="shared" si="15"/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201"/>
      <c r="N69" s="105">
        <v>0</v>
      </c>
    </row>
    <row r="70" spans="2:14" x14ac:dyDescent="0.35">
      <c r="B70" s="294"/>
      <c r="C70" s="94">
        <f t="shared" si="16"/>
        <v>2031</v>
      </c>
      <c r="D70" s="102">
        <f t="shared" si="15"/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201"/>
      <c r="N70" s="105">
        <v>0</v>
      </c>
    </row>
    <row r="71" spans="2:14" x14ac:dyDescent="0.35">
      <c r="B71" s="295"/>
      <c r="C71" s="94">
        <f t="shared" si="16"/>
        <v>2032</v>
      </c>
      <c r="D71" s="102">
        <f t="shared" si="15"/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201"/>
      <c r="N71" s="105">
        <v>0</v>
      </c>
    </row>
    <row r="74" spans="2:14" ht="15" x14ac:dyDescent="0.35">
      <c r="B74" s="96"/>
      <c r="C74" s="96"/>
      <c r="D74" s="79" t="s">
        <v>2832</v>
      </c>
      <c r="E74" s="79" t="s">
        <v>2654</v>
      </c>
      <c r="F74" s="79" t="s">
        <v>2655</v>
      </c>
      <c r="G74" s="79" t="s">
        <v>2656</v>
      </c>
      <c r="H74" s="79" t="s">
        <v>2657</v>
      </c>
      <c r="I74" s="79" t="s">
        <v>2658</v>
      </c>
      <c r="J74" s="79" t="s">
        <v>2659</v>
      </c>
      <c r="K74" s="79" t="s">
        <v>2660</v>
      </c>
      <c r="L74" s="79" t="s">
        <v>2661</v>
      </c>
      <c r="M74" s="79" t="s">
        <v>2662</v>
      </c>
      <c r="N74" s="79" t="s">
        <v>2663</v>
      </c>
    </row>
    <row r="75" spans="2:14" x14ac:dyDescent="0.35">
      <c r="B75" s="292" t="s">
        <v>2835</v>
      </c>
      <c r="C75" s="94">
        <v>2022</v>
      </c>
      <c r="D75" s="91"/>
      <c r="E75" s="98">
        <f t="shared" ref="E75:N75" si="17">+E25</f>
        <v>0</v>
      </c>
      <c r="F75" s="98">
        <f t="shared" si="17"/>
        <v>0</v>
      </c>
      <c r="G75" s="98">
        <f t="shared" si="17"/>
        <v>0</v>
      </c>
      <c r="H75" s="98">
        <f t="shared" si="17"/>
        <v>0</v>
      </c>
      <c r="I75" s="98">
        <f t="shared" si="17"/>
        <v>0</v>
      </c>
      <c r="J75" s="98">
        <f t="shared" si="17"/>
        <v>0</v>
      </c>
      <c r="K75" s="98">
        <f t="shared" si="17"/>
        <v>0</v>
      </c>
      <c r="L75" s="98">
        <f t="shared" si="17"/>
        <v>0</v>
      </c>
      <c r="M75" s="212"/>
      <c r="N75" s="98">
        <f t="shared" si="17"/>
        <v>0</v>
      </c>
    </row>
    <row r="76" spans="2:14" x14ac:dyDescent="0.35">
      <c r="B76" s="292"/>
      <c r="C76" s="94">
        <f>+C75+1</f>
        <v>2023</v>
      </c>
      <c r="D76" s="91"/>
      <c r="E76" s="98">
        <f t="shared" ref="E76:N76" si="18">+E26+E38</f>
        <v>0</v>
      </c>
      <c r="F76" s="98">
        <f t="shared" si="18"/>
        <v>0</v>
      </c>
      <c r="G76" s="98">
        <f t="shared" si="18"/>
        <v>0</v>
      </c>
      <c r="H76" s="98">
        <f t="shared" si="18"/>
        <v>0</v>
      </c>
      <c r="I76" s="98">
        <f t="shared" si="18"/>
        <v>0</v>
      </c>
      <c r="J76" s="98">
        <f t="shared" si="18"/>
        <v>0</v>
      </c>
      <c r="K76" s="98">
        <f t="shared" si="18"/>
        <v>0</v>
      </c>
      <c r="L76" s="98">
        <f t="shared" si="18"/>
        <v>0</v>
      </c>
      <c r="M76" s="212"/>
      <c r="N76" s="98">
        <f t="shared" si="18"/>
        <v>0</v>
      </c>
    </row>
    <row r="77" spans="2:14" x14ac:dyDescent="0.35">
      <c r="B77" s="292"/>
      <c r="C77" s="94">
        <f>+C76+1</f>
        <v>2024</v>
      </c>
      <c r="D77" s="91"/>
      <c r="E77" s="98">
        <f t="shared" ref="E77:N77" si="19">+E27+E39+E51</f>
        <v>0</v>
      </c>
      <c r="F77" s="98">
        <f t="shared" si="19"/>
        <v>0</v>
      </c>
      <c r="G77" s="98">
        <f t="shared" si="19"/>
        <v>0</v>
      </c>
      <c r="H77" s="98">
        <f t="shared" si="19"/>
        <v>0</v>
      </c>
      <c r="I77" s="98">
        <f t="shared" si="19"/>
        <v>0</v>
      </c>
      <c r="J77" s="98">
        <f t="shared" si="19"/>
        <v>0</v>
      </c>
      <c r="K77" s="98">
        <f t="shared" si="19"/>
        <v>0</v>
      </c>
      <c r="L77" s="98">
        <f t="shared" si="19"/>
        <v>0</v>
      </c>
      <c r="M77" s="212"/>
      <c r="N77" s="98">
        <f t="shared" si="19"/>
        <v>0</v>
      </c>
    </row>
  </sheetData>
  <mergeCells count="6">
    <mergeCell ref="B75:B77"/>
    <mergeCell ref="B2:O2"/>
    <mergeCell ref="B25:B32"/>
    <mergeCell ref="B38:B45"/>
    <mergeCell ref="B51:B58"/>
    <mergeCell ref="B64:B71"/>
  </mergeCells>
  <dataValidations count="1">
    <dataValidation type="decimal" operator="greaterThanOrEqual" allowBlank="1" showInputMessage="1" showErrorMessage="1" errorTitle="Foute waarde" error="Gelieve een positief bedrag in te geven voor terugname van een voorschot." sqref="E38:N45 E75:N77 E25:N32 E51:N58 E64:N71" xr:uid="{00000000-0002-0000-1000-000000000000}">
      <formula1>0</formula1>
    </dataValidation>
  </dataValidations>
  <pageMargins left="0.7" right="0.7" top="0.75" bottom="0.75" header="0.3" footer="0.3"/>
  <pageSetup paperSize="9" scale="3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N76"/>
  <sheetViews>
    <sheetView zoomScaleNormal="100" workbookViewId="0">
      <selection activeCell="B2" sqref="B2:G2"/>
    </sheetView>
  </sheetViews>
  <sheetFormatPr defaultColWidth="9.1796875" defaultRowHeight="14.5" x14ac:dyDescent="0.35"/>
  <cols>
    <col min="1" max="1" width="9.1796875" style="107"/>
    <col min="2" max="2" width="29.54296875" style="107" bestFit="1" customWidth="1"/>
    <col min="3" max="7" width="13.54296875" style="107" customWidth="1"/>
    <col min="8" max="8" width="9.1796875" style="107"/>
    <col min="9" max="9" width="10.7265625" style="107" customWidth="1"/>
    <col min="10" max="14" width="10.7265625" style="107" bestFit="1" customWidth="1"/>
    <col min="15" max="16384" width="9.1796875" style="107"/>
  </cols>
  <sheetData>
    <row r="1" spans="2:7" ht="15" thickBot="1" x14ac:dyDescent="0.4">
      <c r="B1" s="116"/>
      <c r="C1" s="116"/>
      <c r="D1" s="116"/>
      <c r="E1" s="116"/>
      <c r="F1" s="116"/>
      <c r="G1" s="116"/>
    </row>
    <row r="2" spans="2:7" ht="15" thickBot="1" x14ac:dyDescent="0.4">
      <c r="B2" s="234" t="s">
        <v>2838</v>
      </c>
      <c r="C2" s="235"/>
      <c r="D2" s="235"/>
      <c r="E2" s="235"/>
      <c r="F2" s="235"/>
      <c r="G2" s="236"/>
    </row>
    <row r="5" spans="2:7" x14ac:dyDescent="0.35">
      <c r="B5" s="38" t="s">
        <v>2839</v>
      </c>
      <c r="C5" s="116"/>
      <c r="D5" s="116"/>
      <c r="E5" s="116"/>
      <c r="F5" s="116"/>
      <c r="G5" s="116"/>
    </row>
    <row r="7" spans="2:7" s="110" customFormat="1" x14ac:dyDescent="0.35">
      <c r="B7" s="219" t="s">
        <v>2840</v>
      </c>
      <c r="C7" s="78" t="s">
        <v>2841</v>
      </c>
      <c r="D7" s="78" t="s">
        <v>2842</v>
      </c>
      <c r="E7" s="78" t="s">
        <v>2843</v>
      </c>
      <c r="F7" s="78" t="s">
        <v>2844</v>
      </c>
      <c r="G7" s="78" t="s">
        <v>2845</v>
      </c>
    </row>
    <row r="8" spans="2:7" ht="16.5" x14ac:dyDescent="0.35">
      <c r="B8" s="43"/>
      <c r="C8" s="79" t="s">
        <v>2846</v>
      </c>
      <c r="D8" s="79" t="s">
        <v>2847</v>
      </c>
      <c r="E8" s="79" t="s">
        <v>2848</v>
      </c>
      <c r="F8" s="79" t="s">
        <v>2849</v>
      </c>
      <c r="G8" s="79" t="s">
        <v>2850</v>
      </c>
    </row>
    <row r="9" spans="2:7" x14ac:dyDescent="0.35">
      <c r="B9" s="43" t="s">
        <v>2654</v>
      </c>
      <c r="C9" s="112"/>
      <c r="D9" s="112"/>
      <c r="E9" s="112"/>
      <c r="F9" s="112"/>
      <c r="G9" s="112"/>
    </row>
    <row r="10" spans="2:7" x14ac:dyDescent="0.35">
      <c r="B10" s="43" t="s">
        <v>2655</v>
      </c>
      <c r="C10" s="112"/>
      <c r="D10" s="112"/>
      <c r="E10" s="112"/>
      <c r="F10" s="112"/>
      <c r="G10" s="112"/>
    </row>
    <row r="11" spans="2:7" x14ac:dyDescent="0.35">
      <c r="B11" s="43" t="s">
        <v>2656</v>
      </c>
      <c r="C11" s="112"/>
      <c r="D11" s="112"/>
      <c r="E11" s="112"/>
      <c r="F11" s="112"/>
      <c r="G11" s="112"/>
    </row>
    <row r="12" spans="2:7" x14ac:dyDescent="0.35">
      <c r="B12" s="43" t="s">
        <v>2657</v>
      </c>
      <c r="C12" s="112"/>
      <c r="D12" s="112"/>
      <c r="E12" s="112"/>
      <c r="F12" s="112"/>
      <c r="G12" s="112"/>
    </row>
    <row r="13" spans="2:7" x14ac:dyDescent="0.35">
      <c r="B13" s="43" t="s">
        <v>2658</v>
      </c>
      <c r="C13" s="112"/>
      <c r="D13" s="112"/>
      <c r="E13" s="112"/>
      <c r="F13" s="112"/>
      <c r="G13" s="112"/>
    </row>
    <row r="14" spans="2:7" x14ac:dyDescent="0.35">
      <c r="B14" s="43" t="s">
        <v>2659</v>
      </c>
      <c r="C14" s="112"/>
      <c r="D14" s="112"/>
      <c r="E14" s="112"/>
      <c r="F14" s="112"/>
      <c r="G14" s="112"/>
    </row>
    <row r="15" spans="2:7" x14ac:dyDescent="0.35">
      <c r="B15" s="43" t="s">
        <v>2660</v>
      </c>
      <c r="C15" s="112"/>
      <c r="D15" s="112"/>
      <c r="E15" s="112"/>
      <c r="F15" s="112"/>
      <c r="G15" s="112"/>
    </row>
    <row r="16" spans="2:7" x14ac:dyDescent="0.35">
      <c r="B16" s="43" t="s">
        <v>2661</v>
      </c>
      <c r="C16" s="112"/>
      <c r="D16" s="112"/>
      <c r="E16" s="112"/>
      <c r="F16" s="112"/>
      <c r="G16" s="112"/>
    </row>
    <row r="17" spans="2:14" x14ac:dyDescent="0.35">
      <c r="B17" s="43" t="s">
        <v>2662</v>
      </c>
      <c r="C17" s="112"/>
      <c r="D17" s="112"/>
      <c r="E17" s="112"/>
      <c r="F17" s="112"/>
      <c r="G17" s="112"/>
      <c r="H17" s="116"/>
      <c r="I17" s="116"/>
      <c r="J17" s="116"/>
      <c r="K17" s="116"/>
      <c r="L17" s="116"/>
      <c r="M17" s="116"/>
      <c r="N17" s="116"/>
    </row>
    <row r="18" spans="2:14" x14ac:dyDescent="0.35">
      <c r="B18" s="43" t="s">
        <v>2663</v>
      </c>
      <c r="C18" s="112"/>
      <c r="D18" s="112"/>
      <c r="E18" s="112"/>
      <c r="F18" s="112"/>
      <c r="G18" s="112"/>
      <c r="H18" s="116"/>
      <c r="I18" s="116"/>
      <c r="J18" s="116"/>
      <c r="K18" s="116"/>
      <c r="L18" s="116"/>
      <c r="M18" s="116"/>
      <c r="N18" s="116"/>
    </row>
    <row r="19" spans="2:14" x14ac:dyDescent="0.35">
      <c r="B19" s="82" t="s">
        <v>2851</v>
      </c>
      <c r="C19" s="113">
        <f>SUM(C9:C18)</f>
        <v>0</v>
      </c>
      <c r="D19" s="113">
        <f>SUM(D9:D18)</f>
        <v>0</v>
      </c>
      <c r="E19" s="113">
        <f>SUM(E9:E18)</f>
        <v>0</v>
      </c>
      <c r="F19" s="113">
        <f>SUM(F9:F18)</f>
        <v>0</v>
      </c>
      <c r="G19" s="113">
        <f>SUM(G9:G18)</f>
        <v>0</v>
      </c>
      <c r="H19" s="116"/>
      <c r="I19" s="116"/>
      <c r="J19" s="116"/>
      <c r="K19" s="116"/>
      <c r="L19" s="116"/>
      <c r="M19" s="116"/>
      <c r="N19" s="116"/>
    </row>
    <row r="20" spans="2:14" x14ac:dyDescent="0.35">
      <c r="B20" s="63" t="s">
        <v>2852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2" spans="2:14" x14ac:dyDescent="0.35">
      <c r="B22" s="38" t="s">
        <v>2853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</row>
    <row r="24" spans="2:14" x14ac:dyDescent="0.35">
      <c r="B24" s="219" t="s">
        <v>2840</v>
      </c>
      <c r="C24" s="78" t="s">
        <v>2841</v>
      </c>
      <c r="D24" s="78" t="s">
        <v>2842</v>
      </c>
      <c r="E24" s="78" t="s">
        <v>2843</v>
      </c>
      <c r="F24" s="78" t="s">
        <v>2844</v>
      </c>
      <c r="G24" s="78" t="s">
        <v>2845</v>
      </c>
      <c r="H24" s="110"/>
      <c r="I24" s="116"/>
      <c r="J24" s="116"/>
      <c r="K24" s="116"/>
      <c r="L24" s="116"/>
      <c r="M24" s="116"/>
      <c r="N24" s="116"/>
    </row>
    <row r="25" spans="2:14" s="116" customFormat="1" x14ac:dyDescent="0.35">
      <c r="B25" s="219" t="s">
        <v>2854</v>
      </c>
      <c r="C25" s="78">
        <v>2026</v>
      </c>
      <c r="D25" s="78">
        <v>2027</v>
      </c>
      <c r="E25" s="78">
        <v>2028</v>
      </c>
      <c r="F25" s="78">
        <v>2029</v>
      </c>
      <c r="G25" s="78">
        <v>2030</v>
      </c>
      <c r="H25" s="110"/>
    </row>
    <row r="26" spans="2:14" ht="16.5" x14ac:dyDescent="0.35">
      <c r="B26" s="43"/>
      <c r="C26" s="79" t="s">
        <v>2855</v>
      </c>
      <c r="D26" s="79" t="s">
        <v>2856</v>
      </c>
      <c r="E26" s="79" t="s">
        <v>2857</v>
      </c>
      <c r="F26" s="79" t="s">
        <v>2858</v>
      </c>
      <c r="G26" s="79" t="s">
        <v>2859</v>
      </c>
      <c r="H26" s="116"/>
      <c r="I26" s="116"/>
      <c r="J26" s="116"/>
      <c r="K26" s="116"/>
      <c r="L26" s="116"/>
      <c r="M26" s="116"/>
      <c r="N26" s="116"/>
    </row>
    <row r="27" spans="2:14" x14ac:dyDescent="0.35">
      <c r="B27" s="43" t="s">
        <v>2654</v>
      </c>
      <c r="C27" s="105"/>
      <c r="D27" s="105"/>
      <c r="E27" s="105"/>
      <c r="F27" s="105"/>
      <c r="G27" s="105"/>
      <c r="H27" s="116"/>
      <c r="I27" s="116"/>
      <c r="J27" s="116"/>
      <c r="K27" s="116"/>
      <c r="L27" s="116"/>
      <c r="M27" s="116"/>
      <c r="N27" s="116"/>
    </row>
    <row r="28" spans="2:14" x14ac:dyDescent="0.35">
      <c r="B28" s="43" t="s">
        <v>2655</v>
      </c>
      <c r="C28" s="105"/>
      <c r="D28" s="105"/>
      <c r="E28" s="105"/>
      <c r="F28" s="105"/>
      <c r="G28" s="105"/>
      <c r="H28" s="116"/>
      <c r="I28" s="116"/>
      <c r="J28" s="75"/>
      <c r="K28" s="75"/>
      <c r="L28" s="75"/>
      <c r="M28" s="75"/>
      <c r="N28" s="75"/>
    </row>
    <row r="29" spans="2:14" x14ac:dyDescent="0.35">
      <c r="B29" s="43" t="s">
        <v>2656</v>
      </c>
      <c r="C29" s="105"/>
      <c r="D29" s="105"/>
      <c r="E29" s="105"/>
      <c r="F29" s="105"/>
      <c r="G29" s="105"/>
      <c r="H29" s="116"/>
      <c r="I29" s="116"/>
      <c r="J29" s="75"/>
      <c r="K29" s="75"/>
      <c r="L29" s="75"/>
      <c r="M29" s="75"/>
      <c r="N29" s="75"/>
    </row>
    <row r="30" spans="2:14" x14ac:dyDescent="0.35">
      <c r="B30" s="43" t="s">
        <v>2657</v>
      </c>
      <c r="C30" s="105"/>
      <c r="D30" s="105"/>
      <c r="E30" s="105"/>
      <c r="F30" s="105"/>
      <c r="G30" s="105"/>
      <c r="H30" s="116"/>
      <c r="I30" s="116"/>
      <c r="J30" s="75"/>
      <c r="K30" s="75"/>
      <c r="L30" s="75"/>
      <c r="M30" s="75"/>
      <c r="N30" s="75"/>
    </row>
    <row r="31" spans="2:14" x14ac:dyDescent="0.35">
      <c r="B31" s="43" t="s">
        <v>2658</v>
      </c>
      <c r="C31" s="105"/>
      <c r="D31" s="105"/>
      <c r="E31" s="105"/>
      <c r="F31" s="105"/>
      <c r="G31" s="105"/>
      <c r="H31" s="116"/>
      <c r="I31" s="116"/>
      <c r="J31" s="75"/>
      <c r="K31" s="75"/>
      <c r="L31" s="75"/>
      <c r="M31" s="75"/>
      <c r="N31" s="75"/>
    </row>
    <row r="32" spans="2:14" x14ac:dyDescent="0.35">
      <c r="B32" s="43" t="s">
        <v>2659</v>
      </c>
      <c r="C32" s="105"/>
      <c r="D32" s="105"/>
      <c r="E32" s="105"/>
      <c r="F32" s="105"/>
      <c r="G32" s="105"/>
      <c r="H32" s="116"/>
      <c r="I32" s="116"/>
      <c r="J32" s="75"/>
      <c r="K32" s="75"/>
      <c r="L32" s="75"/>
      <c r="M32" s="75"/>
      <c r="N32" s="75"/>
    </row>
    <row r="33" spans="2:14" x14ac:dyDescent="0.35">
      <c r="B33" s="43" t="s">
        <v>2660</v>
      </c>
      <c r="C33" s="105"/>
      <c r="D33" s="105"/>
      <c r="E33" s="105"/>
      <c r="F33" s="105"/>
      <c r="G33" s="105"/>
      <c r="H33" s="116"/>
      <c r="I33" s="116"/>
      <c r="J33" s="75"/>
      <c r="K33" s="75"/>
      <c r="L33" s="75"/>
      <c r="M33" s="75"/>
      <c r="N33" s="75"/>
    </row>
    <row r="34" spans="2:14" x14ac:dyDescent="0.35">
      <c r="B34" s="43" t="s">
        <v>2661</v>
      </c>
      <c r="C34" s="105"/>
      <c r="D34" s="105"/>
      <c r="E34" s="105"/>
      <c r="F34" s="105"/>
      <c r="G34" s="105"/>
      <c r="H34" s="116"/>
      <c r="I34" s="116"/>
      <c r="J34" s="75"/>
      <c r="K34" s="75"/>
      <c r="L34" s="75"/>
      <c r="M34" s="75"/>
      <c r="N34" s="75"/>
    </row>
    <row r="35" spans="2:14" x14ac:dyDescent="0.35">
      <c r="B35" s="43" t="s">
        <v>2662</v>
      </c>
      <c r="C35" s="105"/>
      <c r="D35" s="105"/>
      <c r="E35" s="105"/>
      <c r="F35" s="105"/>
      <c r="G35" s="105"/>
      <c r="H35" s="116"/>
      <c r="I35" s="116"/>
      <c r="J35" s="75"/>
      <c r="K35" s="75"/>
      <c r="L35" s="75"/>
      <c r="M35" s="75"/>
      <c r="N35" s="75"/>
    </row>
    <row r="36" spans="2:14" x14ac:dyDescent="0.35">
      <c r="B36" s="43" t="s">
        <v>2663</v>
      </c>
      <c r="C36" s="105"/>
      <c r="D36" s="105"/>
      <c r="E36" s="105"/>
      <c r="F36" s="105"/>
      <c r="G36" s="105"/>
      <c r="H36" s="116"/>
      <c r="I36" s="116"/>
      <c r="J36" s="75"/>
      <c r="K36" s="75"/>
      <c r="L36" s="75"/>
      <c r="M36" s="75"/>
      <c r="N36" s="75"/>
    </row>
    <row r="37" spans="2:14" x14ac:dyDescent="0.35">
      <c r="B37" s="82" t="s">
        <v>2851</v>
      </c>
      <c r="C37" s="111">
        <f>SUM(C27:C36)</f>
        <v>0</v>
      </c>
      <c r="D37" s="111">
        <f>SUM(D27:D36)</f>
        <v>0</v>
      </c>
      <c r="E37" s="111">
        <f>SUM(E27:E36)</f>
        <v>0</v>
      </c>
      <c r="F37" s="111">
        <f>SUM(F27:F36)</f>
        <v>0</v>
      </c>
      <c r="G37" s="111">
        <f>SUM(G27:G36)</f>
        <v>0</v>
      </c>
      <c r="H37" s="116"/>
      <c r="I37" s="116"/>
      <c r="J37" s="75"/>
      <c r="K37" s="75"/>
      <c r="L37" s="75"/>
      <c r="M37" s="75"/>
      <c r="N37" s="75"/>
    </row>
    <row r="38" spans="2:14" x14ac:dyDescent="0.35">
      <c r="B38" s="63" t="s">
        <v>2852</v>
      </c>
      <c r="C38" s="116"/>
      <c r="D38" s="116"/>
      <c r="E38" s="116"/>
      <c r="F38" s="116"/>
      <c r="G38" s="116"/>
      <c r="H38" s="116"/>
      <c r="I38" s="116"/>
      <c r="J38" s="75"/>
      <c r="K38" s="75"/>
      <c r="L38" s="75"/>
      <c r="M38" s="75"/>
      <c r="N38" s="75"/>
    </row>
    <row r="39" spans="2:14" x14ac:dyDescent="0.35">
      <c r="B39" s="116"/>
      <c r="C39" s="116"/>
      <c r="D39" s="116"/>
      <c r="E39" s="116"/>
      <c r="F39" s="116"/>
      <c r="G39" s="116"/>
      <c r="H39" s="116"/>
      <c r="I39" s="116"/>
      <c r="J39" s="75"/>
      <c r="K39" s="75"/>
      <c r="L39" s="75"/>
      <c r="M39" s="75"/>
      <c r="N39" s="75"/>
    </row>
    <row r="40" spans="2:14" x14ac:dyDescent="0.35">
      <c r="B40" s="38" t="s">
        <v>2860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</row>
    <row r="42" spans="2:14" x14ac:dyDescent="0.35">
      <c r="B42" s="109"/>
      <c r="C42" s="104">
        <v>2016</v>
      </c>
      <c r="D42" s="104">
        <v>2017</v>
      </c>
      <c r="E42" s="104">
        <v>2018</v>
      </c>
      <c r="F42" s="104">
        <v>2019</v>
      </c>
      <c r="G42" s="104">
        <v>2020</v>
      </c>
      <c r="H42" s="110"/>
      <c r="I42" s="116"/>
      <c r="J42" s="116"/>
      <c r="K42" s="116"/>
      <c r="L42" s="116"/>
      <c r="M42" s="116"/>
      <c r="N42" s="116"/>
    </row>
    <row r="43" spans="2:14" ht="15" x14ac:dyDescent="0.35">
      <c r="B43" s="43"/>
      <c r="C43" s="11" t="s">
        <v>2861</v>
      </c>
      <c r="D43" s="11" t="s">
        <v>2862</v>
      </c>
      <c r="E43" s="11" t="s">
        <v>2863</v>
      </c>
      <c r="F43" s="11" t="s">
        <v>2864</v>
      </c>
      <c r="G43" s="11" t="s">
        <v>2865</v>
      </c>
      <c r="H43" s="116"/>
      <c r="I43" s="116"/>
      <c r="J43" s="116"/>
      <c r="K43" s="116"/>
      <c r="L43" s="116"/>
      <c r="M43" s="116"/>
      <c r="N43" s="116"/>
    </row>
    <row r="44" spans="2:14" x14ac:dyDescent="0.35">
      <c r="B44" s="43" t="s">
        <v>2654</v>
      </c>
      <c r="C44" s="106" t="e">
        <f t="shared" ref="C44:G53" si="0">+C27/C9</f>
        <v>#DIV/0!</v>
      </c>
      <c r="D44" s="106" t="e">
        <f t="shared" si="0"/>
        <v>#DIV/0!</v>
      </c>
      <c r="E44" s="106" t="e">
        <f t="shared" si="0"/>
        <v>#DIV/0!</v>
      </c>
      <c r="F44" s="106" t="e">
        <f t="shared" si="0"/>
        <v>#DIV/0!</v>
      </c>
      <c r="G44" s="106" t="e">
        <f t="shared" si="0"/>
        <v>#DIV/0!</v>
      </c>
      <c r="H44" s="116"/>
      <c r="I44" s="116"/>
      <c r="J44" s="116"/>
      <c r="K44" s="116"/>
      <c r="L44" s="116"/>
      <c r="M44" s="116"/>
      <c r="N44" s="116"/>
    </row>
    <row r="45" spans="2:14" x14ac:dyDescent="0.35">
      <c r="B45" s="43" t="s">
        <v>2655</v>
      </c>
      <c r="C45" s="106" t="e">
        <f t="shared" si="0"/>
        <v>#DIV/0!</v>
      </c>
      <c r="D45" s="106" t="e">
        <f t="shared" si="0"/>
        <v>#DIV/0!</v>
      </c>
      <c r="E45" s="106" t="e">
        <f t="shared" si="0"/>
        <v>#DIV/0!</v>
      </c>
      <c r="F45" s="106" t="e">
        <f t="shared" si="0"/>
        <v>#DIV/0!</v>
      </c>
      <c r="G45" s="106" t="e">
        <f t="shared" si="0"/>
        <v>#DIV/0!</v>
      </c>
      <c r="H45" s="116"/>
      <c r="I45" s="116"/>
      <c r="J45" s="75"/>
      <c r="K45" s="75"/>
      <c r="L45" s="75"/>
      <c r="M45" s="75"/>
      <c r="N45" s="75"/>
    </row>
    <row r="46" spans="2:14" x14ac:dyDescent="0.35">
      <c r="B46" s="43" t="s">
        <v>2656</v>
      </c>
      <c r="C46" s="106" t="e">
        <f t="shared" si="0"/>
        <v>#DIV/0!</v>
      </c>
      <c r="D46" s="106" t="e">
        <f t="shared" si="0"/>
        <v>#DIV/0!</v>
      </c>
      <c r="E46" s="106" t="e">
        <f t="shared" si="0"/>
        <v>#DIV/0!</v>
      </c>
      <c r="F46" s="106" t="e">
        <f t="shared" si="0"/>
        <v>#DIV/0!</v>
      </c>
      <c r="G46" s="106" t="e">
        <f t="shared" si="0"/>
        <v>#DIV/0!</v>
      </c>
      <c r="H46" s="116"/>
      <c r="I46" s="116"/>
      <c r="J46" s="75"/>
      <c r="K46" s="75"/>
      <c r="L46" s="75"/>
      <c r="M46" s="75"/>
      <c r="N46" s="75"/>
    </row>
    <row r="47" spans="2:14" x14ac:dyDescent="0.35">
      <c r="B47" s="43" t="s">
        <v>2657</v>
      </c>
      <c r="C47" s="106" t="e">
        <f t="shared" si="0"/>
        <v>#DIV/0!</v>
      </c>
      <c r="D47" s="106" t="e">
        <f t="shared" si="0"/>
        <v>#DIV/0!</v>
      </c>
      <c r="E47" s="106" t="e">
        <f t="shared" si="0"/>
        <v>#DIV/0!</v>
      </c>
      <c r="F47" s="106" t="e">
        <f t="shared" si="0"/>
        <v>#DIV/0!</v>
      </c>
      <c r="G47" s="106" t="e">
        <f t="shared" si="0"/>
        <v>#DIV/0!</v>
      </c>
      <c r="H47" s="116"/>
      <c r="I47" s="116"/>
      <c r="J47" s="75"/>
      <c r="K47" s="75"/>
      <c r="L47" s="75"/>
      <c r="M47" s="75"/>
      <c r="N47" s="75"/>
    </row>
    <row r="48" spans="2:14" x14ac:dyDescent="0.35">
      <c r="B48" s="43" t="s">
        <v>2658</v>
      </c>
      <c r="C48" s="106" t="e">
        <f t="shared" si="0"/>
        <v>#DIV/0!</v>
      </c>
      <c r="D48" s="106" t="e">
        <f t="shared" si="0"/>
        <v>#DIV/0!</v>
      </c>
      <c r="E48" s="106" t="e">
        <f t="shared" si="0"/>
        <v>#DIV/0!</v>
      </c>
      <c r="F48" s="106" t="e">
        <f t="shared" si="0"/>
        <v>#DIV/0!</v>
      </c>
      <c r="G48" s="106" t="e">
        <f t="shared" si="0"/>
        <v>#DIV/0!</v>
      </c>
      <c r="H48" s="116"/>
      <c r="I48" s="116"/>
      <c r="J48" s="75"/>
      <c r="K48" s="75"/>
      <c r="L48" s="75"/>
      <c r="M48" s="75"/>
      <c r="N48" s="75"/>
    </row>
    <row r="49" spans="2:14" x14ac:dyDescent="0.35">
      <c r="B49" s="43" t="s">
        <v>2659</v>
      </c>
      <c r="C49" s="106" t="e">
        <f t="shared" si="0"/>
        <v>#DIV/0!</v>
      </c>
      <c r="D49" s="106" t="e">
        <f t="shared" si="0"/>
        <v>#DIV/0!</v>
      </c>
      <c r="E49" s="106" t="e">
        <f t="shared" si="0"/>
        <v>#DIV/0!</v>
      </c>
      <c r="F49" s="106" t="e">
        <f t="shared" si="0"/>
        <v>#DIV/0!</v>
      </c>
      <c r="G49" s="106" t="e">
        <f t="shared" si="0"/>
        <v>#DIV/0!</v>
      </c>
      <c r="H49" s="116"/>
      <c r="I49" s="116"/>
      <c r="J49" s="75"/>
      <c r="K49" s="75"/>
      <c r="L49" s="75"/>
      <c r="M49" s="75"/>
      <c r="N49" s="75"/>
    </row>
    <row r="50" spans="2:14" x14ac:dyDescent="0.35">
      <c r="B50" s="43" t="s">
        <v>2660</v>
      </c>
      <c r="C50" s="106" t="e">
        <f t="shared" si="0"/>
        <v>#DIV/0!</v>
      </c>
      <c r="D50" s="106" t="e">
        <f t="shared" si="0"/>
        <v>#DIV/0!</v>
      </c>
      <c r="E50" s="106" t="e">
        <f t="shared" si="0"/>
        <v>#DIV/0!</v>
      </c>
      <c r="F50" s="106" t="e">
        <f t="shared" si="0"/>
        <v>#DIV/0!</v>
      </c>
      <c r="G50" s="106" t="e">
        <f t="shared" si="0"/>
        <v>#DIV/0!</v>
      </c>
      <c r="H50" s="116"/>
      <c r="I50" s="116"/>
      <c r="J50" s="75"/>
      <c r="K50" s="75"/>
      <c r="L50" s="75"/>
      <c r="M50" s="75"/>
      <c r="N50" s="75"/>
    </row>
    <row r="51" spans="2:14" x14ac:dyDescent="0.35">
      <c r="B51" s="43" t="s">
        <v>2661</v>
      </c>
      <c r="C51" s="106" t="e">
        <f t="shared" si="0"/>
        <v>#DIV/0!</v>
      </c>
      <c r="D51" s="106" t="e">
        <f t="shared" si="0"/>
        <v>#DIV/0!</v>
      </c>
      <c r="E51" s="106" t="e">
        <f t="shared" si="0"/>
        <v>#DIV/0!</v>
      </c>
      <c r="F51" s="106" t="e">
        <f t="shared" si="0"/>
        <v>#DIV/0!</v>
      </c>
      <c r="G51" s="106" t="e">
        <f t="shared" si="0"/>
        <v>#DIV/0!</v>
      </c>
      <c r="H51" s="116"/>
      <c r="I51" s="116"/>
      <c r="J51" s="75"/>
      <c r="K51" s="75"/>
      <c r="L51" s="75"/>
      <c r="M51" s="75"/>
      <c r="N51" s="75"/>
    </row>
    <row r="52" spans="2:14" x14ac:dyDescent="0.35">
      <c r="B52" s="43" t="s">
        <v>2662</v>
      </c>
      <c r="C52" s="106" t="e">
        <f t="shared" si="0"/>
        <v>#DIV/0!</v>
      </c>
      <c r="D52" s="106" t="e">
        <f t="shared" si="0"/>
        <v>#DIV/0!</v>
      </c>
      <c r="E52" s="106" t="e">
        <f t="shared" si="0"/>
        <v>#DIV/0!</v>
      </c>
      <c r="F52" s="106" t="e">
        <f t="shared" si="0"/>
        <v>#DIV/0!</v>
      </c>
      <c r="G52" s="106" t="e">
        <f t="shared" si="0"/>
        <v>#DIV/0!</v>
      </c>
      <c r="H52" s="116"/>
      <c r="I52" s="116"/>
      <c r="J52" s="75"/>
      <c r="K52" s="75"/>
      <c r="L52" s="75"/>
      <c r="M52" s="75"/>
      <c r="N52" s="75"/>
    </row>
    <row r="53" spans="2:14" x14ac:dyDescent="0.35">
      <c r="B53" s="43" t="s">
        <v>2663</v>
      </c>
      <c r="C53" s="106" t="e">
        <f t="shared" si="0"/>
        <v>#DIV/0!</v>
      </c>
      <c r="D53" s="106" t="e">
        <f t="shared" si="0"/>
        <v>#DIV/0!</v>
      </c>
      <c r="E53" s="106" t="e">
        <f t="shared" si="0"/>
        <v>#DIV/0!</v>
      </c>
      <c r="F53" s="106" t="e">
        <f t="shared" si="0"/>
        <v>#DIV/0!</v>
      </c>
      <c r="G53" s="106" t="e">
        <f t="shared" si="0"/>
        <v>#DIV/0!</v>
      </c>
      <c r="H53" s="116"/>
      <c r="I53" s="116"/>
      <c r="J53" s="75"/>
      <c r="K53" s="75"/>
      <c r="L53" s="75"/>
      <c r="M53" s="75"/>
      <c r="N53" s="75"/>
    </row>
    <row r="54" spans="2:14" x14ac:dyDescent="0.35">
      <c r="B54" s="63"/>
      <c r="C54" s="75"/>
      <c r="D54" s="75"/>
      <c r="E54" s="75"/>
      <c r="F54" s="75"/>
      <c r="G54" s="75"/>
      <c r="H54" s="116"/>
      <c r="I54" s="116"/>
      <c r="J54" s="75"/>
      <c r="K54" s="75"/>
      <c r="L54" s="75"/>
      <c r="M54" s="75"/>
      <c r="N54" s="75"/>
    </row>
    <row r="55" spans="2:14" x14ac:dyDescent="0.35">
      <c r="B55" s="69" t="s">
        <v>2866</v>
      </c>
      <c r="C55" s="116"/>
      <c r="D55" s="116"/>
      <c r="E55" s="116"/>
      <c r="F55" s="116"/>
      <c r="G55" s="116"/>
      <c r="H55" s="116"/>
      <c r="I55" s="116"/>
      <c r="J55" s="75"/>
      <c r="K55" s="75"/>
      <c r="L55" s="75"/>
      <c r="M55" s="75"/>
      <c r="N55" s="75"/>
    </row>
    <row r="56" spans="2:14" x14ac:dyDescent="0.35">
      <c r="B56" s="116"/>
      <c r="C56" s="116"/>
      <c r="D56" s="116"/>
      <c r="E56" s="116"/>
      <c r="F56" s="116"/>
      <c r="G56" s="116"/>
      <c r="H56" s="116"/>
      <c r="I56" s="116"/>
      <c r="J56" s="75"/>
      <c r="K56" s="75"/>
      <c r="L56" s="75"/>
      <c r="M56" s="75"/>
      <c r="N56" s="75"/>
    </row>
    <row r="57" spans="2:14" x14ac:dyDescent="0.35">
      <c r="B57" s="116"/>
      <c r="C57" s="104">
        <v>2016</v>
      </c>
      <c r="D57" s="104">
        <v>2017</v>
      </c>
      <c r="E57" s="104">
        <v>2018</v>
      </c>
      <c r="F57" s="104">
        <v>2019</v>
      </c>
      <c r="G57" s="104">
        <v>2020</v>
      </c>
      <c r="H57" s="116"/>
      <c r="I57" s="116"/>
      <c r="J57" s="75"/>
      <c r="K57" s="75"/>
      <c r="L57" s="75"/>
      <c r="M57" s="75"/>
      <c r="N57" s="75"/>
    </row>
    <row r="58" spans="2:14" ht="15" x14ac:dyDescent="0.35">
      <c r="B58" s="116"/>
      <c r="C58" s="11" t="s">
        <v>2867</v>
      </c>
      <c r="D58" s="11" t="s">
        <v>2868</v>
      </c>
      <c r="E58" s="11" t="s">
        <v>2869</v>
      </c>
      <c r="F58" s="11" t="s">
        <v>2870</v>
      </c>
      <c r="G58" s="11" t="s">
        <v>2871</v>
      </c>
      <c r="H58" s="116"/>
      <c r="I58" s="116"/>
      <c r="J58" s="75"/>
      <c r="K58" s="75"/>
      <c r="L58" s="75"/>
      <c r="M58" s="75"/>
      <c r="N58" s="75"/>
    </row>
    <row r="59" spans="2:14" x14ac:dyDescent="0.35">
      <c r="B59" s="116"/>
      <c r="C59" s="106" t="e">
        <f>SUMPRODUCT(C27:C36,C9:C18)/SUM(C9:C18)</f>
        <v>#DIV/0!</v>
      </c>
      <c r="D59" s="106" t="e">
        <f>SUMPRODUCT(D27:D36,D9:D18)/SUM(D9:D18)</f>
        <v>#DIV/0!</v>
      </c>
      <c r="E59" s="106" t="e">
        <f>SUMPRODUCT(E27:E36,E9:E18)/SUM(E9:E18)</f>
        <v>#DIV/0!</v>
      </c>
      <c r="F59" s="106" t="e">
        <f>SUMPRODUCT(F27:F36,F9:F18)/SUM(F9:F18)</f>
        <v>#DIV/0!</v>
      </c>
      <c r="G59" s="106" t="e">
        <f>SUMPRODUCT(G27:G36,G9:G18)/SUM(G9:G18)</f>
        <v>#DIV/0!</v>
      </c>
      <c r="H59" s="116"/>
      <c r="I59" s="116"/>
      <c r="J59" s="75"/>
      <c r="K59" s="75"/>
      <c r="L59" s="75"/>
      <c r="M59" s="75"/>
      <c r="N59" s="75"/>
    </row>
    <row r="60" spans="2:14" x14ac:dyDescent="0.35">
      <c r="B60" s="116"/>
      <c r="C60" s="116"/>
      <c r="D60" s="116"/>
      <c r="E60" s="116"/>
      <c r="F60" s="116"/>
      <c r="G60" s="116"/>
      <c r="H60" s="116"/>
      <c r="I60" s="116"/>
      <c r="J60" s="75"/>
      <c r="K60" s="75"/>
      <c r="L60" s="75"/>
      <c r="M60" s="75"/>
      <c r="N60" s="75"/>
    </row>
    <row r="62" spans="2:14" x14ac:dyDescent="0.35">
      <c r="B62" s="38" t="s">
        <v>2872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4" spans="2:14" x14ac:dyDescent="0.35">
      <c r="B64" s="68" t="s">
        <v>2873</v>
      </c>
      <c r="C64" s="104">
        <f>+C42+12</f>
        <v>2028</v>
      </c>
      <c r="D64" s="104">
        <f t="shared" ref="D64:G64" si="1">+D42+12</f>
        <v>2029</v>
      </c>
      <c r="E64" s="104">
        <f t="shared" si="1"/>
        <v>2030</v>
      </c>
      <c r="F64" s="104">
        <f t="shared" si="1"/>
        <v>2031</v>
      </c>
      <c r="G64" s="104">
        <f t="shared" si="1"/>
        <v>2032</v>
      </c>
      <c r="H64" s="116"/>
      <c r="I64" s="116"/>
      <c r="J64" s="116"/>
      <c r="K64" s="116"/>
      <c r="L64" s="116"/>
      <c r="M64" s="116"/>
      <c r="N64" s="116"/>
    </row>
    <row r="65" spans="2:7" ht="15" x14ac:dyDescent="0.35">
      <c r="B65" s="43"/>
      <c r="C65" s="11" t="s">
        <v>2874</v>
      </c>
      <c r="D65" s="11" t="s">
        <v>2875</v>
      </c>
      <c r="E65" s="11" t="s">
        <v>2876</v>
      </c>
      <c r="F65" s="11" t="s">
        <v>2877</v>
      </c>
      <c r="G65" s="11" t="s">
        <v>2878</v>
      </c>
    </row>
    <row r="66" spans="2:7" x14ac:dyDescent="0.35">
      <c r="B66" s="43" t="s">
        <v>2654</v>
      </c>
      <c r="C66" s="106" t="e">
        <f t="shared" ref="C66:G75" si="2">+C9*C$59</f>
        <v>#DIV/0!</v>
      </c>
      <c r="D66" s="106" t="e">
        <f t="shared" si="2"/>
        <v>#DIV/0!</v>
      </c>
      <c r="E66" s="106" t="e">
        <f t="shared" si="2"/>
        <v>#DIV/0!</v>
      </c>
      <c r="F66" s="106" t="e">
        <f t="shared" si="2"/>
        <v>#DIV/0!</v>
      </c>
      <c r="G66" s="106" t="e">
        <f t="shared" si="2"/>
        <v>#DIV/0!</v>
      </c>
    </row>
    <row r="67" spans="2:7" x14ac:dyDescent="0.35">
      <c r="B67" s="43" t="s">
        <v>2655</v>
      </c>
      <c r="C67" s="106" t="e">
        <f t="shared" si="2"/>
        <v>#DIV/0!</v>
      </c>
      <c r="D67" s="106" t="e">
        <f t="shared" si="2"/>
        <v>#DIV/0!</v>
      </c>
      <c r="E67" s="106" t="e">
        <f t="shared" si="2"/>
        <v>#DIV/0!</v>
      </c>
      <c r="F67" s="106" t="e">
        <f t="shared" si="2"/>
        <v>#DIV/0!</v>
      </c>
      <c r="G67" s="106" t="e">
        <f t="shared" si="2"/>
        <v>#DIV/0!</v>
      </c>
    </row>
    <row r="68" spans="2:7" x14ac:dyDescent="0.35">
      <c r="B68" s="43" t="s">
        <v>2656</v>
      </c>
      <c r="C68" s="106" t="e">
        <f t="shared" si="2"/>
        <v>#DIV/0!</v>
      </c>
      <c r="D68" s="106" t="e">
        <f t="shared" si="2"/>
        <v>#DIV/0!</v>
      </c>
      <c r="E68" s="106" t="e">
        <f t="shared" si="2"/>
        <v>#DIV/0!</v>
      </c>
      <c r="F68" s="106" t="e">
        <f t="shared" si="2"/>
        <v>#DIV/0!</v>
      </c>
      <c r="G68" s="106" t="e">
        <f t="shared" si="2"/>
        <v>#DIV/0!</v>
      </c>
    </row>
    <row r="69" spans="2:7" x14ac:dyDescent="0.35">
      <c r="B69" s="43" t="s">
        <v>2657</v>
      </c>
      <c r="C69" s="106" t="e">
        <f t="shared" si="2"/>
        <v>#DIV/0!</v>
      </c>
      <c r="D69" s="106" t="e">
        <f t="shared" si="2"/>
        <v>#DIV/0!</v>
      </c>
      <c r="E69" s="106" t="e">
        <f t="shared" si="2"/>
        <v>#DIV/0!</v>
      </c>
      <c r="F69" s="106" t="e">
        <f t="shared" si="2"/>
        <v>#DIV/0!</v>
      </c>
      <c r="G69" s="106" t="e">
        <f t="shared" si="2"/>
        <v>#DIV/0!</v>
      </c>
    </row>
    <row r="70" spans="2:7" x14ac:dyDescent="0.35">
      <c r="B70" s="43" t="s">
        <v>2658</v>
      </c>
      <c r="C70" s="106" t="e">
        <f t="shared" si="2"/>
        <v>#DIV/0!</v>
      </c>
      <c r="D70" s="106" t="e">
        <f t="shared" si="2"/>
        <v>#DIV/0!</v>
      </c>
      <c r="E70" s="106" t="e">
        <f t="shared" si="2"/>
        <v>#DIV/0!</v>
      </c>
      <c r="F70" s="106" t="e">
        <f t="shared" si="2"/>
        <v>#DIV/0!</v>
      </c>
      <c r="G70" s="106" t="e">
        <f t="shared" si="2"/>
        <v>#DIV/0!</v>
      </c>
    </row>
    <row r="71" spans="2:7" x14ac:dyDescent="0.35">
      <c r="B71" s="43" t="s">
        <v>2659</v>
      </c>
      <c r="C71" s="106" t="e">
        <f t="shared" si="2"/>
        <v>#DIV/0!</v>
      </c>
      <c r="D71" s="106" t="e">
        <f t="shared" si="2"/>
        <v>#DIV/0!</v>
      </c>
      <c r="E71" s="106" t="e">
        <f t="shared" si="2"/>
        <v>#DIV/0!</v>
      </c>
      <c r="F71" s="106" t="e">
        <f t="shared" si="2"/>
        <v>#DIV/0!</v>
      </c>
      <c r="G71" s="106" t="e">
        <f t="shared" si="2"/>
        <v>#DIV/0!</v>
      </c>
    </row>
    <row r="72" spans="2:7" x14ac:dyDescent="0.35">
      <c r="B72" s="43" t="s">
        <v>2660</v>
      </c>
      <c r="C72" s="106" t="e">
        <f t="shared" si="2"/>
        <v>#DIV/0!</v>
      </c>
      <c r="D72" s="106" t="e">
        <f t="shared" si="2"/>
        <v>#DIV/0!</v>
      </c>
      <c r="E72" s="106" t="e">
        <f t="shared" si="2"/>
        <v>#DIV/0!</v>
      </c>
      <c r="F72" s="106" t="e">
        <f t="shared" si="2"/>
        <v>#DIV/0!</v>
      </c>
      <c r="G72" s="106" t="e">
        <f t="shared" si="2"/>
        <v>#DIV/0!</v>
      </c>
    </row>
    <row r="73" spans="2:7" x14ac:dyDescent="0.35">
      <c r="B73" s="43" t="s">
        <v>2661</v>
      </c>
      <c r="C73" s="106" t="e">
        <f t="shared" si="2"/>
        <v>#DIV/0!</v>
      </c>
      <c r="D73" s="106" t="e">
        <f t="shared" si="2"/>
        <v>#DIV/0!</v>
      </c>
      <c r="E73" s="106" t="e">
        <f t="shared" si="2"/>
        <v>#DIV/0!</v>
      </c>
      <c r="F73" s="106" t="e">
        <f t="shared" si="2"/>
        <v>#DIV/0!</v>
      </c>
      <c r="G73" s="106" t="e">
        <f t="shared" si="2"/>
        <v>#DIV/0!</v>
      </c>
    </row>
    <row r="74" spans="2:7" x14ac:dyDescent="0.35">
      <c r="B74" s="43" t="s">
        <v>2662</v>
      </c>
      <c r="C74" s="106" t="e">
        <f t="shared" si="2"/>
        <v>#DIV/0!</v>
      </c>
      <c r="D74" s="106" t="e">
        <f t="shared" si="2"/>
        <v>#DIV/0!</v>
      </c>
      <c r="E74" s="106" t="e">
        <f t="shared" si="2"/>
        <v>#DIV/0!</v>
      </c>
      <c r="F74" s="106" t="e">
        <f t="shared" si="2"/>
        <v>#DIV/0!</v>
      </c>
      <c r="G74" s="106" t="e">
        <f t="shared" si="2"/>
        <v>#DIV/0!</v>
      </c>
    </row>
    <row r="75" spans="2:7" x14ac:dyDescent="0.35">
      <c r="B75" s="43" t="s">
        <v>2663</v>
      </c>
      <c r="C75" s="106" t="e">
        <f t="shared" si="2"/>
        <v>#DIV/0!</v>
      </c>
      <c r="D75" s="106" t="e">
        <f t="shared" si="2"/>
        <v>#DIV/0!</v>
      </c>
      <c r="E75" s="106" t="e">
        <f t="shared" si="2"/>
        <v>#DIV/0!</v>
      </c>
      <c r="F75" s="106" t="e">
        <f t="shared" si="2"/>
        <v>#DIV/0!</v>
      </c>
      <c r="G75" s="106" t="e">
        <f t="shared" si="2"/>
        <v>#DIV/0!</v>
      </c>
    </row>
    <row r="76" spans="2:7" x14ac:dyDescent="0.35">
      <c r="B76" s="82" t="s">
        <v>2851</v>
      </c>
      <c r="C76" s="111" t="e">
        <f>SUM(C66:C75)</f>
        <v>#DIV/0!</v>
      </c>
      <c r="D76" s="111" t="e">
        <f>SUM(D66:D75)</f>
        <v>#DIV/0!</v>
      </c>
      <c r="E76" s="111" t="e">
        <f>SUM(E66:E75)</f>
        <v>#DIV/0!</v>
      </c>
      <c r="F76" s="111" t="e">
        <f>SUM(F66:F75)</f>
        <v>#DIV/0!</v>
      </c>
      <c r="G76" s="111" t="e">
        <f>SUM(G66:G75)</f>
        <v>#DIV/0!</v>
      </c>
    </row>
  </sheetData>
  <mergeCells count="1">
    <mergeCell ref="B2:G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showGridLines="0" zoomScaleNormal="100" workbookViewId="0">
      <selection activeCell="E23" sqref="E23"/>
    </sheetView>
  </sheetViews>
  <sheetFormatPr defaultColWidth="8.81640625" defaultRowHeight="14.5" x14ac:dyDescent="0.35"/>
  <cols>
    <col min="1" max="1" width="67.1796875" style="31" bestFit="1" customWidth="1"/>
    <col min="2" max="2" width="11.7265625" style="31" customWidth="1"/>
    <col min="3" max="3" width="8.7265625" style="31" customWidth="1"/>
    <col min="4" max="4" width="8.81640625" style="31"/>
    <col min="5" max="5" width="66.7265625" style="31" customWidth="1"/>
    <col min="6" max="6" width="11.7265625" style="31" customWidth="1"/>
    <col min="7" max="8" width="8.81640625" style="31"/>
    <col min="9" max="9" width="66.7265625" style="31" customWidth="1"/>
    <col min="10" max="10" width="12" style="31" bestFit="1" customWidth="1"/>
    <col min="11" max="12" width="8.81640625" style="31"/>
    <col min="13" max="13" width="66.7265625" style="31" customWidth="1"/>
    <col min="14" max="14" width="9.81640625" style="31" bestFit="1" customWidth="1"/>
    <col min="15" max="16384" width="8.81640625" style="31"/>
  </cols>
  <sheetData>
    <row r="1" spans="1:7" ht="15" thickBot="1" x14ac:dyDescent="0.4"/>
    <row r="2" spans="1:7" ht="15" thickBot="1" x14ac:dyDescent="0.4">
      <c r="A2" s="45" t="s">
        <v>35</v>
      </c>
      <c r="B2" s="49"/>
      <c r="C2" s="50"/>
    </row>
    <row r="4" spans="1:7" ht="15" thickBot="1" x14ac:dyDescent="0.4"/>
    <row r="5" spans="1:7" ht="15" thickBot="1" x14ac:dyDescent="0.4">
      <c r="A5" s="35" t="s">
        <v>36</v>
      </c>
      <c r="B5" s="37" t="s">
        <v>37</v>
      </c>
      <c r="C5" s="36" t="s">
        <v>38</v>
      </c>
      <c r="E5" s="221" t="s">
        <v>39</v>
      </c>
      <c r="F5" s="220" t="s">
        <v>37</v>
      </c>
    </row>
    <row r="6" spans="1:7" ht="15" thickBot="1" x14ac:dyDescent="0.4">
      <c r="A6" s="153" t="s">
        <v>40</v>
      </c>
      <c r="B6" s="154">
        <v>0.6</v>
      </c>
      <c r="C6" s="155" t="s">
        <v>41</v>
      </c>
      <c r="E6" s="222">
        <v>2021</v>
      </c>
      <c r="F6" s="225">
        <v>3.5000000000000003E-2</v>
      </c>
    </row>
    <row r="7" spans="1:7" x14ac:dyDescent="0.35">
      <c r="A7" s="156" t="s">
        <v>42</v>
      </c>
      <c r="B7" s="157">
        <f>+'T1'!B260/100</f>
        <v>1.9E-3</v>
      </c>
      <c r="C7" s="158" t="s">
        <v>3</v>
      </c>
      <c r="E7" s="223">
        <v>2022</v>
      </c>
      <c r="F7" s="226">
        <v>3.0599999999999999E-2</v>
      </c>
      <c r="G7" s="118"/>
    </row>
    <row r="8" spans="1:7" x14ac:dyDescent="0.35">
      <c r="A8" s="33" t="s">
        <v>43</v>
      </c>
      <c r="B8" s="124">
        <f>+'T2'!B378/100</f>
        <v>-2.0999999999999999E-3</v>
      </c>
      <c r="C8" s="144" t="s">
        <v>5</v>
      </c>
      <c r="E8" s="223">
        <v>2023</v>
      </c>
      <c r="F8" s="226">
        <v>2.63E-2</v>
      </c>
      <c r="G8" s="118"/>
    </row>
    <row r="9" spans="1:7" ht="15" thickBot="1" x14ac:dyDescent="0.4">
      <c r="A9" s="33" t="s">
        <v>44</v>
      </c>
      <c r="B9" s="145">
        <v>0.75</v>
      </c>
      <c r="C9" s="146" t="s">
        <v>41</v>
      </c>
      <c r="E9" s="224">
        <v>2024</v>
      </c>
      <c r="F9" s="227">
        <v>2.1899999999999999E-2</v>
      </c>
      <c r="G9" s="118"/>
    </row>
    <row r="10" spans="1:7" x14ac:dyDescent="0.35">
      <c r="A10" s="33" t="s">
        <v>45</v>
      </c>
      <c r="B10" s="124">
        <v>0</v>
      </c>
      <c r="C10" s="146" t="s">
        <v>41</v>
      </c>
      <c r="E10" s="162"/>
      <c r="F10" s="143"/>
    </row>
    <row r="11" spans="1:7" x14ac:dyDescent="0.35">
      <c r="A11" s="33" t="s">
        <v>46</v>
      </c>
      <c r="B11" s="124">
        <f>+(B9*B7)+((1-B9)*B8)+B10</f>
        <v>9.0000000000000008E-4</v>
      </c>
      <c r="C11" s="144" t="s">
        <v>41</v>
      </c>
    </row>
    <row r="12" spans="1:7" x14ac:dyDescent="0.35">
      <c r="A12" s="33" t="s">
        <v>47</v>
      </c>
      <c r="B12" s="124">
        <f>+'T3'!B19:C19</f>
        <v>4.8099999999999997E-2</v>
      </c>
      <c r="C12" s="144" t="s">
        <v>7</v>
      </c>
    </row>
    <row r="13" spans="1:7" x14ac:dyDescent="0.35">
      <c r="A13" s="33" t="s">
        <v>48</v>
      </c>
      <c r="B13" s="147">
        <v>0.39</v>
      </c>
      <c r="C13" s="148" t="s">
        <v>49</v>
      </c>
    </row>
    <row r="14" spans="1:7" x14ac:dyDescent="0.35">
      <c r="A14" s="33" t="s">
        <v>50</v>
      </c>
      <c r="B14" s="147">
        <f>ROUND(B13*(1+((B6*(1-B16))/(1-B6))),2)</f>
        <v>0.83</v>
      </c>
      <c r="C14" s="148" t="s">
        <v>41</v>
      </c>
    </row>
    <row r="15" spans="1:7" x14ac:dyDescent="0.35">
      <c r="A15" s="33" t="s">
        <v>51</v>
      </c>
      <c r="B15" s="124">
        <f>ROUND(B11+B14*B12,4)</f>
        <v>4.0800000000000003E-2</v>
      </c>
      <c r="C15" s="144" t="s">
        <v>41</v>
      </c>
    </row>
    <row r="16" spans="1:7" x14ac:dyDescent="0.35">
      <c r="A16" s="33" t="s">
        <v>52</v>
      </c>
      <c r="B16" s="124">
        <v>0.25</v>
      </c>
      <c r="C16" s="144" t="s">
        <v>41</v>
      </c>
    </row>
    <row r="17" spans="1:10" ht="15" thickBot="1" x14ac:dyDescent="0.4">
      <c r="A17" s="34" t="s">
        <v>53</v>
      </c>
      <c r="B17" s="150">
        <f>ROUND(B15/(1-B16),4)</f>
        <v>5.4399999999999997E-2</v>
      </c>
      <c r="C17" s="149" t="s">
        <v>41</v>
      </c>
    </row>
    <row r="18" spans="1:10" x14ac:dyDescent="0.35">
      <c r="A18" s="156" t="s">
        <v>54</v>
      </c>
      <c r="B18" s="160">
        <v>0.4</v>
      </c>
      <c r="C18" s="161" t="s">
        <v>41</v>
      </c>
    </row>
    <row r="19" spans="1:10" x14ac:dyDescent="0.35">
      <c r="A19" s="33" t="s">
        <v>55</v>
      </c>
      <c r="B19" s="124">
        <f>+'T4'!B2509/100</f>
        <v>2.3099999999999999E-2</v>
      </c>
      <c r="C19" s="144" t="s">
        <v>9</v>
      </c>
    </row>
    <row r="20" spans="1:10" x14ac:dyDescent="0.35">
      <c r="A20" s="33" t="s">
        <v>56</v>
      </c>
      <c r="B20" s="124">
        <f>+'T5'!B3664/100</f>
        <v>1.5100000000000001E-2</v>
      </c>
      <c r="C20" s="144" t="s">
        <v>11</v>
      </c>
    </row>
    <row r="21" spans="1:10" x14ac:dyDescent="0.35">
      <c r="A21" s="33" t="s">
        <v>44</v>
      </c>
      <c r="B21" s="145">
        <v>0.75</v>
      </c>
      <c r="C21" s="146" t="s">
        <v>41</v>
      </c>
    </row>
    <row r="22" spans="1:10" x14ac:dyDescent="0.35">
      <c r="A22" s="33" t="s">
        <v>57</v>
      </c>
      <c r="B22" s="124">
        <f>ROUND((B21*B19)+((1-B21)*B20),4)</f>
        <v>2.1100000000000001E-2</v>
      </c>
      <c r="C22" s="144" t="s">
        <v>41</v>
      </c>
    </row>
    <row r="23" spans="1:10" x14ac:dyDescent="0.35">
      <c r="A23" s="33" t="s">
        <v>58</v>
      </c>
      <c r="B23" s="124">
        <v>2.69E-2</v>
      </c>
      <c r="C23" s="144" t="s">
        <v>49</v>
      </c>
    </row>
    <row r="24" spans="1:10" x14ac:dyDescent="0.35">
      <c r="A24" s="33" t="s">
        <v>59</v>
      </c>
      <c r="B24" s="124">
        <f>0.09%+0.85%</f>
        <v>9.4000000000000004E-3</v>
      </c>
      <c r="C24" s="144" t="s">
        <v>49</v>
      </c>
    </row>
    <row r="25" spans="1:10" x14ac:dyDescent="0.35">
      <c r="A25" s="33" t="s">
        <v>60</v>
      </c>
      <c r="B25" s="124">
        <f>ROUND(B23-B22,4)</f>
        <v>5.7999999999999996E-3</v>
      </c>
      <c r="C25" s="144" t="s">
        <v>41</v>
      </c>
      <c r="J25" s="117"/>
    </row>
    <row r="26" spans="1:10" x14ac:dyDescent="0.35">
      <c r="A26" s="33" t="s">
        <v>61</v>
      </c>
      <c r="B26" s="124">
        <f>+B24-B11</f>
        <v>8.5000000000000006E-3</v>
      </c>
      <c r="C26" s="144" t="s">
        <v>41</v>
      </c>
    </row>
    <row r="27" spans="1:10" x14ac:dyDescent="0.35">
      <c r="A27" s="33" t="s">
        <v>62</v>
      </c>
      <c r="B27" s="124">
        <v>1.5E-3</v>
      </c>
      <c r="C27" s="144" t="s">
        <v>41</v>
      </c>
    </row>
    <row r="28" spans="1:10" x14ac:dyDescent="0.35">
      <c r="A28" s="33" t="s">
        <v>63</v>
      </c>
      <c r="B28" s="124">
        <f>+B27+B26+B11</f>
        <v>1.09E-2</v>
      </c>
      <c r="C28" s="144" t="s">
        <v>41</v>
      </c>
    </row>
    <row r="29" spans="1:10" x14ac:dyDescent="0.35">
      <c r="A29" s="33" t="s">
        <v>64</v>
      </c>
      <c r="B29" s="124">
        <f>+B27+B25+B22</f>
        <v>2.8400000000000002E-2</v>
      </c>
      <c r="C29" s="144" t="s">
        <v>41</v>
      </c>
    </row>
    <row r="30" spans="1:10" ht="15" thickBot="1" x14ac:dyDescent="0.4">
      <c r="A30" s="34" t="s">
        <v>65</v>
      </c>
      <c r="B30" s="150">
        <f>ROUND(B18*B28+(1-B18)*B29,4)</f>
        <v>2.1399999999999999E-2</v>
      </c>
      <c r="C30" s="149" t="s">
        <v>41</v>
      </c>
    </row>
    <row r="31" spans="1:10" ht="15" thickBot="1" x14ac:dyDescent="0.4">
      <c r="A31" s="153" t="s">
        <v>66</v>
      </c>
      <c r="B31" s="163">
        <f>ROUND(B30*B6+B17*(1-B6),3)</f>
        <v>3.5000000000000003E-2</v>
      </c>
      <c r="C31" s="159" t="s">
        <v>41</v>
      </c>
    </row>
    <row r="33" spans="1:15" x14ac:dyDescent="0.35">
      <c r="A33" s="152" t="s">
        <v>67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5" thickBot="1" x14ac:dyDescent="0.4"/>
    <row r="35" spans="1:15" s="122" customFormat="1" ht="15" thickBot="1" x14ac:dyDescent="0.4">
      <c r="A35" s="119" t="s">
        <v>68</v>
      </c>
      <c r="B35" s="120" t="s">
        <v>37</v>
      </c>
      <c r="C35" s="121" t="s">
        <v>38</v>
      </c>
      <c r="E35" s="119" t="s">
        <v>69</v>
      </c>
      <c r="F35" s="120" t="s">
        <v>37</v>
      </c>
      <c r="G35" s="121" t="s">
        <v>38</v>
      </c>
      <c r="I35" s="119" t="s">
        <v>70</v>
      </c>
      <c r="J35" s="120" t="s">
        <v>37</v>
      </c>
      <c r="K35" s="121" t="s">
        <v>38</v>
      </c>
      <c r="M35" s="119" t="s">
        <v>71</v>
      </c>
      <c r="N35" s="120" t="s">
        <v>37</v>
      </c>
      <c r="O35" s="121" t="s">
        <v>38</v>
      </c>
    </row>
    <row r="36" spans="1:15" s="122" customFormat="1" x14ac:dyDescent="0.35">
      <c r="A36" s="123" t="s">
        <v>72</v>
      </c>
      <c r="B36" s="232">
        <v>44013</v>
      </c>
      <c r="C36" s="233"/>
      <c r="E36" s="123" t="s">
        <v>72</v>
      </c>
      <c r="F36" s="232">
        <v>44378</v>
      </c>
      <c r="G36" s="233"/>
      <c r="I36" s="123" t="s">
        <v>72</v>
      </c>
      <c r="J36" s="232">
        <v>44743</v>
      </c>
      <c r="K36" s="233"/>
      <c r="M36" s="123" t="s">
        <v>72</v>
      </c>
      <c r="N36" s="232">
        <v>45108</v>
      </c>
      <c r="O36" s="233"/>
    </row>
    <row r="37" spans="1:15" s="122" customFormat="1" x14ac:dyDescent="0.35">
      <c r="A37" s="123" t="s">
        <v>73</v>
      </c>
      <c r="B37" s="214">
        <v>0</v>
      </c>
      <c r="C37" s="125" t="s">
        <v>74</v>
      </c>
      <c r="E37" s="123" t="s">
        <v>73</v>
      </c>
      <c r="F37" s="214">
        <v>0</v>
      </c>
      <c r="G37" s="125" t="s">
        <v>74</v>
      </c>
      <c r="I37" s="123" t="s">
        <v>73</v>
      </c>
      <c r="J37" s="214">
        <v>0</v>
      </c>
      <c r="K37" s="125" t="s">
        <v>74</v>
      </c>
      <c r="M37" s="123" t="s">
        <v>73</v>
      </c>
      <c r="N37" s="214">
        <v>0</v>
      </c>
      <c r="O37" s="125" t="s">
        <v>74</v>
      </c>
    </row>
    <row r="38" spans="1:15" s="122" customFormat="1" x14ac:dyDescent="0.35">
      <c r="A38" s="123" t="s">
        <v>75</v>
      </c>
      <c r="B38" s="214">
        <v>0</v>
      </c>
      <c r="C38" s="125" t="s">
        <v>74</v>
      </c>
      <c r="E38" s="123" t="s">
        <v>75</v>
      </c>
      <c r="F38" s="214">
        <v>0</v>
      </c>
      <c r="G38" s="125" t="s">
        <v>74</v>
      </c>
      <c r="I38" s="123" t="s">
        <v>75</v>
      </c>
      <c r="J38" s="214">
        <v>0</v>
      </c>
      <c r="K38" s="125" t="s">
        <v>74</v>
      </c>
      <c r="M38" s="123" t="s">
        <v>75</v>
      </c>
      <c r="N38" s="214">
        <v>0</v>
      </c>
      <c r="O38" s="125" t="s">
        <v>74</v>
      </c>
    </row>
    <row r="39" spans="1:15" s="122" customFormat="1" x14ac:dyDescent="0.35">
      <c r="A39" s="123" t="s">
        <v>76</v>
      </c>
      <c r="B39" s="214">
        <v>0</v>
      </c>
      <c r="C39" s="125" t="s">
        <v>74</v>
      </c>
      <c r="E39" s="123" t="s">
        <v>76</v>
      </c>
      <c r="F39" s="214">
        <v>0</v>
      </c>
      <c r="G39" s="125" t="s">
        <v>74</v>
      </c>
      <c r="I39" s="123" t="s">
        <v>76</v>
      </c>
      <c r="J39" s="214">
        <v>0</v>
      </c>
      <c r="K39" s="125" t="s">
        <v>74</v>
      </c>
      <c r="M39" s="123" t="s">
        <v>76</v>
      </c>
      <c r="N39" s="214">
        <v>0</v>
      </c>
      <c r="O39" s="125" t="s">
        <v>74</v>
      </c>
    </row>
    <row r="40" spans="1:15" s="122" customFormat="1" x14ac:dyDescent="0.35">
      <c r="A40" s="123" t="s">
        <v>77</v>
      </c>
      <c r="B40" s="124">
        <f>ROUND(POWER(POWER(1+B39,8)/(1+B37),1/7)-1,4)</f>
        <v>0</v>
      </c>
      <c r="C40" s="125" t="s">
        <v>41</v>
      </c>
      <c r="E40" s="123" t="s">
        <v>78</v>
      </c>
      <c r="F40" s="124">
        <f>ROUND(POWER(POWER(1+F39,8)/(1+F37),1/7)-1,4)</f>
        <v>0</v>
      </c>
      <c r="G40" s="125" t="s">
        <v>41</v>
      </c>
      <c r="I40" s="123" t="s">
        <v>79</v>
      </c>
      <c r="J40" s="124">
        <f>ROUND(POWER(POWER(1+J39,8)/(1+J37),1/7)-1,4)</f>
        <v>0</v>
      </c>
      <c r="K40" s="125" t="s">
        <v>41</v>
      </c>
      <c r="M40" s="123" t="s">
        <v>79</v>
      </c>
      <c r="N40" s="124">
        <f>ROUND(POWER(POWER(1+N39,8)/(1+N37),1/7)-1,4)</f>
        <v>0</v>
      </c>
      <c r="O40" s="125" t="s">
        <v>41</v>
      </c>
    </row>
    <row r="41" spans="1:15" s="122" customFormat="1" x14ac:dyDescent="0.35">
      <c r="A41" s="123" t="s">
        <v>80</v>
      </c>
      <c r="B41" s="124">
        <f>+(B38+B40)/2</f>
        <v>0</v>
      </c>
      <c r="C41" s="125" t="s">
        <v>41</v>
      </c>
      <c r="E41" s="123" t="s">
        <v>80</v>
      </c>
      <c r="F41" s="124">
        <f>+(F38+F40)/2</f>
        <v>0</v>
      </c>
      <c r="G41" s="125" t="s">
        <v>41</v>
      </c>
      <c r="I41" s="123" t="s">
        <v>80</v>
      </c>
      <c r="J41" s="124">
        <f>+(J38+J40)/2</f>
        <v>0</v>
      </c>
      <c r="K41" s="125" t="s">
        <v>41</v>
      </c>
      <c r="M41" s="123" t="s">
        <v>80</v>
      </c>
      <c r="N41" s="124">
        <f>+(N38+N40)/2</f>
        <v>0</v>
      </c>
      <c r="O41" s="125" t="s">
        <v>41</v>
      </c>
    </row>
    <row r="42" spans="1:15" s="122" customFormat="1" ht="15" thickBot="1" x14ac:dyDescent="0.4">
      <c r="A42" s="123" t="s">
        <v>81</v>
      </c>
      <c r="B42" s="214">
        <v>0</v>
      </c>
      <c r="C42" s="125" t="s">
        <v>82</v>
      </c>
      <c r="E42" s="123" t="s">
        <v>83</v>
      </c>
      <c r="F42" s="214">
        <v>0</v>
      </c>
      <c r="G42" s="125" t="s">
        <v>82</v>
      </c>
      <c r="I42" s="126"/>
      <c r="J42" s="127">
        <v>1.5E-3</v>
      </c>
      <c r="K42" s="128" t="s">
        <v>41</v>
      </c>
      <c r="M42" s="126"/>
      <c r="N42" s="127">
        <v>1.5E-3</v>
      </c>
      <c r="O42" s="128" t="s">
        <v>41</v>
      </c>
    </row>
    <row r="43" spans="1:15" s="122" customFormat="1" ht="15" thickBot="1" x14ac:dyDescent="0.4">
      <c r="A43" s="123"/>
      <c r="B43" s="124">
        <v>1.5E-3</v>
      </c>
      <c r="C43" s="125" t="s">
        <v>41</v>
      </c>
      <c r="E43" s="123"/>
      <c r="F43" s="124">
        <v>1.5E-3</v>
      </c>
      <c r="G43" s="125" t="s">
        <v>41</v>
      </c>
      <c r="I43" s="129"/>
      <c r="J43" s="130">
        <f>+J42+J41</f>
        <v>1.5E-3</v>
      </c>
      <c r="K43" s="131"/>
      <c r="M43" s="129"/>
      <c r="N43" s="130">
        <f>+N42+N41</f>
        <v>1.5E-3</v>
      </c>
      <c r="O43" s="131"/>
    </row>
    <row r="44" spans="1:15" s="122" customFormat="1" ht="15" thickBot="1" x14ac:dyDescent="0.4">
      <c r="A44" s="129"/>
      <c r="B44" s="130">
        <f>+B41+B43+((B42-(B41+B43))*((2023-2021)/7))</f>
        <v>1.0714285714285715E-3</v>
      </c>
      <c r="C44" s="131"/>
      <c r="E44" s="129"/>
      <c r="F44" s="130">
        <f>+F41+F43+((F42-(F41+F43))*((2023-2022)/7))</f>
        <v>1.2857142857142859E-3</v>
      </c>
      <c r="G44" s="131"/>
      <c r="I44" s="132"/>
      <c r="J44" s="133"/>
      <c r="K44" s="133"/>
      <c r="M44" s="132"/>
      <c r="N44" s="133"/>
      <c r="O44" s="133"/>
    </row>
    <row r="45" spans="1:15" s="122" customFormat="1" ht="15" thickBot="1" x14ac:dyDescent="0.4">
      <c r="A45" s="132"/>
      <c r="B45" s="133"/>
      <c r="C45" s="133"/>
      <c r="E45" s="132"/>
      <c r="F45" s="139"/>
      <c r="G45" s="133"/>
      <c r="I45" s="132"/>
      <c r="J45" s="133"/>
      <c r="K45" s="133"/>
      <c r="M45" s="132"/>
      <c r="N45" s="133"/>
      <c r="O45" s="133"/>
    </row>
    <row r="46" spans="1:15" s="122" customFormat="1" ht="15" thickBot="1" x14ac:dyDescent="0.4">
      <c r="A46" s="119" t="s">
        <v>84</v>
      </c>
      <c r="B46" s="120" t="s">
        <v>37</v>
      </c>
      <c r="C46" s="121" t="s">
        <v>38</v>
      </c>
      <c r="E46" s="119" t="s">
        <v>85</v>
      </c>
      <c r="F46" s="120" t="s">
        <v>37</v>
      </c>
      <c r="G46" s="121" t="s">
        <v>38</v>
      </c>
      <c r="I46" s="119" t="s">
        <v>86</v>
      </c>
      <c r="J46" s="120" t="s">
        <v>37</v>
      </c>
      <c r="K46" s="121" t="s">
        <v>38</v>
      </c>
      <c r="M46" s="119" t="s">
        <v>87</v>
      </c>
      <c r="N46" s="120" t="s">
        <v>37</v>
      </c>
      <c r="O46" s="121" t="s">
        <v>38</v>
      </c>
    </row>
    <row r="47" spans="1:15" s="122" customFormat="1" x14ac:dyDescent="0.35">
      <c r="A47" s="123" t="s">
        <v>72</v>
      </c>
      <c r="B47" s="232">
        <v>44013</v>
      </c>
      <c r="C47" s="233"/>
      <c r="E47" s="123" t="s">
        <v>72</v>
      </c>
      <c r="F47" s="232">
        <v>44378</v>
      </c>
      <c r="G47" s="233"/>
      <c r="I47" s="123" t="s">
        <v>72</v>
      </c>
      <c r="J47" s="232">
        <v>44743</v>
      </c>
      <c r="K47" s="233"/>
      <c r="M47" s="123" t="s">
        <v>72</v>
      </c>
      <c r="N47" s="232">
        <v>45108</v>
      </c>
      <c r="O47" s="233"/>
    </row>
    <row r="48" spans="1:15" s="122" customFormat="1" x14ac:dyDescent="0.35">
      <c r="A48" s="123" t="s">
        <v>73</v>
      </c>
      <c r="B48" s="214">
        <v>0</v>
      </c>
      <c r="C48" s="125" t="s">
        <v>74</v>
      </c>
      <c r="E48" s="123" t="s">
        <v>73</v>
      </c>
      <c r="F48" s="214">
        <v>0</v>
      </c>
      <c r="G48" s="125" t="s">
        <v>74</v>
      </c>
      <c r="I48" s="123" t="s">
        <v>73</v>
      </c>
      <c r="J48" s="214">
        <v>0</v>
      </c>
      <c r="K48" s="125" t="s">
        <v>74</v>
      </c>
      <c r="M48" s="123" t="s">
        <v>73</v>
      </c>
      <c r="N48" s="214">
        <v>0</v>
      </c>
      <c r="O48" s="125" t="s">
        <v>74</v>
      </c>
    </row>
    <row r="49" spans="1:15" s="122" customFormat="1" x14ac:dyDescent="0.35">
      <c r="A49" s="123" t="s">
        <v>88</v>
      </c>
      <c r="B49" s="214">
        <v>0</v>
      </c>
      <c r="C49" s="125" t="s">
        <v>74</v>
      </c>
      <c r="E49" s="123" t="s">
        <v>88</v>
      </c>
      <c r="F49" s="214">
        <v>0</v>
      </c>
      <c r="G49" s="125" t="s">
        <v>74</v>
      </c>
      <c r="I49" s="123" t="s">
        <v>88</v>
      </c>
      <c r="J49" s="214">
        <v>0</v>
      </c>
      <c r="K49" s="125" t="s">
        <v>74</v>
      </c>
      <c r="L49" s="142"/>
      <c r="M49" s="123" t="s">
        <v>88</v>
      </c>
      <c r="N49" s="214">
        <v>0</v>
      </c>
      <c r="O49" s="125" t="s">
        <v>74</v>
      </c>
    </row>
    <row r="50" spans="1:15" s="122" customFormat="1" x14ac:dyDescent="0.35">
      <c r="A50" s="123" t="s">
        <v>89</v>
      </c>
      <c r="B50" s="214">
        <v>0</v>
      </c>
      <c r="C50" s="125" t="s">
        <v>74</v>
      </c>
      <c r="E50" s="123" t="s">
        <v>89</v>
      </c>
      <c r="F50" s="214">
        <v>0</v>
      </c>
      <c r="G50" s="125" t="s">
        <v>74</v>
      </c>
      <c r="I50" s="123" t="s">
        <v>89</v>
      </c>
      <c r="J50" s="214">
        <v>0</v>
      </c>
      <c r="K50" s="125" t="s">
        <v>74</v>
      </c>
      <c r="L50" s="142"/>
      <c r="M50" s="123" t="s">
        <v>89</v>
      </c>
      <c r="N50" s="214">
        <v>0</v>
      </c>
      <c r="O50" s="125" t="s">
        <v>74</v>
      </c>
    </row>
    <row r="51" spans="1:15" s="122" customFormat="1" x14ac:dyDescent="0.35">
      <c r="A51" s="123" t="s">
        <v>90</v>
      </c>
      <c r="B51" s="124">
        <f>ROUND(POWER(POWER(1+B50,5)/(1+B48),1/4)-1,4)</f>
        <v>0</v>
      </c>
      <c r="C51" s="125" t="s">
        <v>41</v>
      </c>
      <c r="E51" s="123" t="s">
        <v>91</v>
      </c>
      <c r="F51" s="124">
        <f>ROUND(POWER(POWER(1+F50,5)/(1+F48),1/4)-1,4)</f>
        <v>0</v>
      </c>
      <c r="G51" s="125" t="s">
        <v>41</v>
      </c>
      <c r="I51" s="123" t="s">
        <v>92</v>
      </c>
      <c r="J51" s="124">
        <f>ROUND(POWER(POWER(1+J50,5)/(1+J48),1/4)-1,4)</f>
        <v>0</v>
      </c>
      <c r="K51" s="125" t="s">
        <v>41</v>
      </c>
      <c r="L51" s="142"/>
      <c r="M51" s="123" t="s">
        <v>93</v>
      </c>
      <c r="N51" s="124">
        <f>ROUND(POWER(POWER(1+N50,5)/(1+N48),1/4)-1,4)</f>
        <v>0</v>
      </c>
      <c r="O51" s="125" t="s">
        <v>41</v>
      </c>
    </row>
    <row r="52" spans="1:15" s="122" customFormat="1" x14ac:dyDescent="0.35">
      <c r="A52" s="123" t="s">
        <v>94</v>
      </c>
      <c r="B52" s="124">
        <f>+(B51+B49)/2</f>
        <v>0</v>
      </c>
      <c r="C52" s="125" t="s">
        <v>41</v>
      </c>
      <c r="E52" s="123" t="s">
        <v>94</v>
      </c>
      <c r="F52" s="124">
        <f>+(F51+F49)/2</f>
        <v>0</v>
      </c>
      <c r="G52" s="125" t="s">
        <v>41</v>
      </c>
      <c r="I52" s="123" t="s">
        <v>94</v>
      </c>
      <c r="J52" s="124">
        <f>+(J51+J49)/2</f>
        <v>0</v>
      </c>
      <c r="K52" s="125" t="s">
        <v>41</v>
      </c>
      <c r="L52" s="142"/>
      <c r="M52" s="123" t="s">
        <v>94</v>
      </c>
      <c r="N52" s="124">
        <f>+(N51+N49)/2</f>
        <v>0</v>
      </c>
      <c r="O52" s="125" t="s">
        <v>41</v>
      </c>
    </row>
    <row r="53" spans="1:15" s="122" customFormat="1" ht="15" thickBot="1" x14ac:dyDescent="0.4">
      <c r="A53" s="126"/>
      <c r="B53" s="127">
        <v>1.5E-3</v>
      </c>
      <c r="C53" s="128" t="s">
        <v>41</v>
      </c>
      <c r="E53" s="126"/>
      <c r="F53" s="127">
        <v>1.5E-3</v>
      </c>
      <c r="G53" s="128" t="s">
        <v>41</v>
      </c>
      <c r="I53" s="126"/>
      <c r="J53" s="127">
        <v>1.5E-3</v>
      </c>
      <c r="K53" s="128" t="s">
        <v>41</v>
      </c>
      <c r="L53" s="142"/>
      <c r="M53" s="126"/>
      <c r="N53" s="127">
        <v>1.5E-3</v>
      </c>
      <c r="O53" s="128" t="s">
        <v>41</v>
      </c>
    </row>
    <row r="54" spans="1:15" s="122" customFormat="1" ht="15" thickBot="1" x14ac:dyDescent="0.4">
      <c r="A54" s="129"/>
      <c r="B54" s="130">
        <f>+B53+B52</f>
        <v>1.5E-3</v>
      </c>
      <c r="C54" s="131"/>
      <c r="E54" s="129"/>
      <c r="F54" s="130">
        <f>+F53+F52</f>
        <v>1.5E-3</v>
      </c>
      <c r="G54" s="131"/>
      <c r="I54" s="129"/>
      <c r="J54" s="130">
        <f>+J53+J52</f>
        <v>1.5E-3</v>
      </c>
      <c r="K54" s="131"/>
      <c r="L54" s="142"/>
      <c r="M54" s="129"/>
      <c r="N54" s="130">
        <f>+N53+N52</f>
        <v>1.5E-3</v>
      </c>
      <c r="O54" s="131"/>
    </row>
    <row r="55" spans="1:15" s="122" customFormat="1" x14ac:dyDescent="0.35">
      <c r="A55" s="132"/>
      <c r="B55" s="133"/>
      <c r="C55" s="133"/>
      <c r="E55" s="132"/>
      <c r="F55" s="133"/>
      <c r="G55" s="133"/>
      <c r="I55" s="132"/>
      <c r="J55" s="133"/>
      <c r="K55" s="133"/>
      <c r="L55" s="142"/>
      <c r="M55" s="132"/>
      <c r="N55" s="133"/>
      <c r="O55" s="133"/>
    </row>
    <row r="56" spans="1:15" s="122" customFormat="1" x14ac:dyDescent="0.35">
      <c r="A56" s="132"/>
      <c r="B56" s="133"/>
      <c r="C56" s="133"/>
      <c r="E56" s="132"/>
      <c r="F56" s="139"/>
      <c r="G56" s="133"/>
      <c r="I56" s="132"/>
      <c r="J56" s="133"/>
      <c r="K56" s="133"/>
      <c r="M56" s="132"/>
      <c r="N56" s="133"/>
      <c r="O56" s="133"/>
    </row>
    <row r="57" spans="1:15" x14ac:dyDescent="0.35">
      <c r="A57" s="152" t="s">
        <v>95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</row>
    <row r="58" spans="1:15" s="122" customFormat="1" ht="15" thickBot="1" x14ac:dyDescent="0.4">
      <c r="A58" s="132"/>
      <c r="B58" s="139"/>
      <c r="C58" s="133"/>
    </row>
    <row r="59" spans="1:15" s="122" customFormat="1" ht="15" thickBot="1" x14ac:dyDescent="0.4">
      <c r="A59" s="119" t="s">
        <v>96</v>
      </c>
      <c r="B59" s="120" t="s">
        <v>37</v>
      </c>
      <c r="C59" s="121" t="s">
        <v>38</v>
      </c>
      <c r="E59" s="119" t="s">
        <v>97</v>
      </c>
      <c r="F59" s="120" t="s">
        <v>37</v>
      </c>
      <c r="G59" s="121" t="s">
        <v>38</v>
      </c>
      <c r="I59" s="119" t="s">
        <v>98</v>
      </c>
      <c r="J59" s="120" t="s">
        <v>37</v>
      </c>
      <c r="K59" s="121" t="s">
        <v>38</v>
      </c>
      <c r="M59" s="119" t="s">
        <v>99</v>
      </c>
      <c r="N59" s="120" t="s">
        <v>37</v>
      </c>
      <c r="O59" s="121" t="s">
        <v>38</v>
      </c>
    </row>
    <row r="60" spans="1:15" s="122" customFormat="1" ht="16.5" x14ac:dyDescent="0.35">
      <c r="A60" s="123" t="s">
        <v>100</v>
      </c>
      <c r="B60" s="215">
        <v>0</v>
      </c>
      <c r="C60" s="135" t="s">
        <v>74</v>
      </c>
      <c r="E60" s="123" t="s">
        <v>101</v>
      </c>
      <c r="F60" s="215">
        <v>0</v>
      </c>
      <c r="G60" s="135" t="s">
        <v>74</v>
      </c>
      <c r="I60" s="123" t="s">
        <v>102</v>
      </c>
      <c r="J60" s="214">
        <v>0</v>
      </c>
      <c r="K60" s="125" t="s">
        <v>74</v>
      </c>
      <c r="M60" s="123" t="s">
        <v>103</v>
      </c>
      <c r="N60" s="214">
        <v>0</v>
      </c>
      <c r="O60" s="125" t="s">
        <v>74</v>
      </c>
    </row>
    <row r="61" spans="1:15" s="122" customFormat="1" ht="15" thickBot="1" x14ac:dyDescent="0.4">
      <c r="A61" s="123" t="s">
        <v>104</v>
      </c>
      <c r="B61" s="214">
        <v>0</v>
      </c>
      <c r="C61" s="125" t="s">
        <v>82</v>
      </c>
      <c r="E61" s="123" t="s">
        <v>105</v>
      </c>
      <c r="F61" s="214">
        <v>0</v>
      </c>
      <c r="G61" s="125" t="s">
        <v>82</v>
      </c>
      <c r="I61" s="126"/>
      <c r="J61" s="127">
        <v>1.5E-3</v>
      </c>
      <c r="K61" s="128" t="s">
        <v>41</v>
      </c>
      <c r="M61" s="126"/>
      <c r="N61" s="127">
        <v>1.5E-3</v>
      </c>
      <c r="O61" s="128" t="s">
        <v>41</v>
      </c>
    </row>
    <row r="62" spans="1:15" s="122" customFormat="1" ht="15" thickBot="1" x14ac:dyDescent="0.4">
      <c r="A62" s="126"/>
      <c r="B62" s="127">
        <v>1.5E-3</v>
      </c>
      <c r="C62" s="128" t="s">
        <v>41</v>
      </c>
      <c r="E62" s="126"/>
      <c r="F62" s="127">
        <v>1.5E-3</v>
      </c>
      <c r="G62" s="128" t="s">
        <v>41</v>
      </c>
      <c r="I62" s="129"/>
      <c r="J62" s="130">
        <f>+J61+J60</f>
        <v>1.5E-3</v>
      </c>
      <c r="K62" s="131"/>
      <c r="M62" s="129"/>
      <c r="N62" s="130">
        <f>+N61+N60</f>
        <v>1.5E-3</v>
      </c>
      <c r="O62" s="131"/>
    </row>
    <row r="63" spans="1:15" s="122" customFormat="1" ht="15" thickBot="1" x14ac:dyDescent="0.4">
      <c r="A63" s="129"/>
      <c r="B63" s="140">
        <f>+(B60+B62)+((B61-(B60+B62))*((2023-2021)/7))</f>
        <v>1.0714285714285715E-3</v>
      </c>
      <c r="C63" s="131" t="s">
        <v>41</v>
      </c>
      <c r="E63" s="129"/>
      <c r="F63" s="140">
        <f>+(F60+F62)+((F61-(F60+F62))*((2023-2022)/7))</f>
        <v>1.2857142857142859E-3</v>
      </c>
      <c r="G63" s="131" t="s">
        <v>41</v>
      </c>
      <c r="I63" s="132"/>
      <c r="J63" s="133"/>
      <c r="K63" s="134"/>
      <c r="M63" s="132"/>
      <c r="N63" s="133"/>
      <c r="O63" s="134"/>
    </row>
    <row r="64" spans="1:15" s="122" customFormat="1" ht="15" thickBot="1" x14ac:dyDescent="0.4">
      <c r="A64" s="132"/>
      <c r="B64" s="141"/>
      <c r="C64" s="133"/>
      <c r="E64" s="132"/>
      <c r="F64" s="139"/>
      <c r="G64" s="133"/>
      <c r="I64" s="132"/>
      <c r="J64" s="139"/>
      <c r="K64" s="133"/>
      <c r="M64" s="132"/>
      <c r="N64" s="139"/>
      <c r="O64" s="133"/>
    </row>
    <row r="65" spans="1:16" s="122" customFormat="1" ht="15" thickBot="1" x14ac:dyDescent="0.4">
      <c r="A65" s="119" t="s">
        <v>106</v>
      </c>
      <c r="B65" s="120" t="s">
        <v>37</v>
      </c>
      <c r="C65" s="121" t="s">
        <v>38</v>
      </c>
      <c r="E65" s="119" t="s">
        <v>107</v>
      </c>
      <c r="F65" s="120" t="s">
        <v>37</v>
      </c>
      <c r="G65" s="121" t="s">
        <v>38</v>
      </c>
      <c r="H65" s="142"/>
      <c r="I65" s="119" t="s">
        <v>108</v>
      </c>
      <c r="J65" s="120" t="s">
        <v>37</v>
      </c>
      <c r="K65" s="121" t="s">
        <v>38</v>
      </c>
      <c r="L65" s="142"/>
      <c r="M65" s="119" t="s">
        <v>109</v>
      </c>
      <c r="N65" s="120" t="s">
        <v>37</v>
      </c>
      <c r="O65" s="121" t="s">
        <v>38</v>
      </c>
      <c r="P65" s="142"/>
    </row>
    <row r="66" spans="1:16" s="122" customFormat="1" ht="16.5" x14ac:dyDescent="0.35">
      <c r="A66" s="123" t="s">
        <v>110</v>
      </c>
      <c r="B66" s="216">
        <v>0</v>
      </c>
      <c r="C66" s="136" t="s">
        <v>74</v>
      </c>
      <c r="E66" s="123" t="s">
        <v>111</v>
      </c>
      <c r="F66" s="216">
        <v>0</v>
      </c>
      <c r="G66" s="136" t="s">
        <v>74</v>
      </c>
      <c r="H66" s="142"/>
      <c r="I66" s="123" t="s">
        <v>112</v>
      </c>
      <c r="J66" s="216">
        <v>0</v>
      </c>
      <c r="K66" s="136" t="s">
        <v>74</v>
      </c>
      <c r="L66" s="142"/>
      <c r="M66" s="123" t="s">
        <v>113</v>
      </c>
      <c r="N66" s="216">
        <v>0</v>
      </c>
      <c r="O66" s="136" t="s">
        <v>74</v>
      </c>
      <c r="P66" s="142"/>
    </row>
    <row r="67" spans="1:16" s="122" customFormat="1" x14ac:dyDescent="0.35">
      <c r="A67" s="123"/>
      <c r="B67" s="124">
        <v>1.5E-3</v>
      </c>
      <c r="C67" s="125" t="s">
        <v>41</v>
      </c>
      <c r="E67" s="123"/>
      <c r="F67" s="124">
        <v>1.5E-3</v>
      </c>
      <c r="G67" s="125" t="s">
        <v>41</v>
      </c>
      <c r="H67" s="142"/>
      <c r="I67" s="123"/>
      <c r="J67" s="124">
        <v>1.5E-3</v>
      </c>
      <c r="K67" s="125" t="s">
        <v>41</v>
      </c>
      <c r="L67" s="142"/>
      <c r="M67" s="123"/>
      <c r="N67" s="124">
        <v>1.5E-3</v>
      </c>
      <c r="O67" s="125" t="s">
        <v>41</v>
      </c>
      <c r="P67" s="142"/>
    </row>
    <row r="68" spans="1:16" s="122" customFormat="1" ht="15" thickBot="1" x14ac:dyDescent="0.4">
      <c r="A68" s="137"/>
      <c r="B68" s="150">
        <f>+B67+B66</f>
        <v>1.5E-3</v>
      </c>
      <c r="C68" s="138" t="s">
        <v>41</v>
      </c>
      <c r="E68" s="137"/>
      <c r="F68" s="150">
        <f>+F67+F66</f>
        <v>1.5E-3</v>
      </c>
      <c r="G68" s="138" t="s">
        <v>41</v>
      </c>
      <c r="H68" s="142"/>
      <c r="I68" s="137"/>
      <c r="J68" s="150">
        <f>+J67+J66</f>
        <v>1.5E-3</v>
      </c>
      <c r="K68" s="138" t="s">
        <v>41</v>
      </c>
      <c r="L68" s="142"/>
      <c r="M68" s="137"/>
      <c r="N68" s="150">
        <f>+N67+N66</f>
        <v>1.5E-3</v>
      </c>
      <c r="O68" s="138" t="s">
        <v>41</v>
      </c>
      <c r="P68" s="142"/>
    </row>
    <row r="69" spans="1:16" s="122" customFormat="1" x14ac:dyDescent="0.35">
      <c r="A69" s="132"/>
      <c r="B69" s="133"/>
      <c r="C69" s="134"/>
      <c r="E69" s="132"/>
      <c r="F69" s="133"/>
      <c r="G69" s="134"/>
      <c r="H69" s="142"/>
      <c r="I69" s="132"/>
      <c r="J69" s="133"/>
      <c r="K69" s="134"/>
      <c r="L69" s="142"/>
      <c r="M69" s="132"/>
      <c r="N69" s="133"/>
      <c r="O69" s="134"/>
      <c r="P69" s="142"/>
    </row>
    <row r="70" spans="1:16" s="122" customFormat="1" x14ac:dyDescent="0.35">
      <c r="A70" s="132"/>
      <c r="B70" s="139"/>
      <c r="C70" s="133"/>
      <c r="E70" s="132"/>
      <c r="F70" s="139"/>
      <c r="G70" s="133"/>
      <c r="H70" s="142"/>
      <c r="I70" s="132"/>
      <c r="J70" s="139"/>
      <c r="K70" s="133"/>
      <c r="L70" s="142"/>
      <c r="M70" s="132"/>
      <c r="N70" s="139"/>
      <c r="O70" s="133"/>
      <c r="P70" s="142"/>
    </row>
    <row r="71" spans="1:16" s="122" customFormat="1" x14ac:dyDescent="0.35">
      <c r="E71" s="132"/>
      <c r="F71" s="139"/>
      <c r="G71" s="133"/>
      <c r="H71" s="142"/>
      <c r="I71" s="132"/>
      <c r="J71" s="139"/>
      <c r="K71" s="133"/>
      <c r="L71" s="142"/>
      <c r="M71" s="132"/>
      <c r="N71" s="139"/>
      <c r="O71" s="133"/>
      <c r="P71" s="142"/>
    </row>
    <row r="72" spans="1:16" x14ac:dyDescent="0.35"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</row>
    <row r="73" spans="1:16" x14ac:dyDescent="0.35">
      <c r="A73" s="32"/>
      <c r="B73" s="143"/>
    </row>
    <row r="74" spans="1:16" x14ac:dyDescent="0.35">
      <c r="B74" s="143"/>
    </row>
    <row r="75" spans="1:16" x14ac:dyDescent="0.35">
      <c r="B75" s="143"/>
      <c r="C75" s="118"/>
      <c r="D75" s="118"/>
      <c r="E75" s="118"/>
    </row>
    <row r="76" spans="1:16" x14ac:dyDescent="0.35">
      <c r="B76" s="143"/>
    </row>
    <row r="77" spans="1:16" x14ac:dyDescent="0.35">
      <c r="B77" s="143"/>
    </row>
    <row r="78" spans="1:16" x14ac:dyDescent="0.35">
      <c r="B78" s="143"/>
    </row>
    <row r="79" spans="1:16" x14ac:dyDescent="0.35">
      <c r="B79" s="143"/>
    </row>
  </sheetData>
  <mergeCells count="8">
    <mergeCell ref="J36:K36"/>
    <mergeCell ref="N36:O36"/>
    <mergeCell ref="B36:C36"/>
    <mergeCell ref="F36:G36"/>
    <mergeCell ref="B47:C47"/>
    <mergeCell ref="F47:G47"/>
    <mergeCell ref="J47:K47"/>
    <mergeCell ref="N47:O47"/>
  </mergeCells>
  <pageMargins left="0.7" right="0.7" top="0.75" bottom="0.75" header="0.3" footer="0.3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F260"/>
  <sheetViews>
    <sheetView zoomScaleNormal="100" workbookViewId="0">
      <selection activeCell="A2" sqref="A2:F2"/>
    </sheetView>
  </sheetViews>
  <sheetFormatPr defaultColWidth="8.7265625" defaultRowHeight="14.5" x14ac:dyDescent="0.35"/>
  <cols>
    <col min="1" max="1" width="11.453125" style="24" customWidth="1"/>
    <col min="2" max="2" width="15.81640625" style="24" customWidth="1"/>
    <col min="3" max="5" width="8.7265625" style="24"/>
    <col min="6" max="6" width="14.453125" style="24" customWidth="1"/>
    <col min="7" max="16384" width="8.7265625" style="24"/>
  </cols>
  <sheetData>
    <row r="1" spans="1:6" ht="15" thickBot="1" x14ac:dyDescent="0.4">
      <c r="A1" s="116"/>
      <c r="B1" s="116"/>
      <c r="C1" s="116"/>
      <c r="D1" s="116"/>
      <c r="E1" s="116"/>
      <c r="F1" s="116"/>
    </row>
    <row r="2" spans="1:6" ht="15" thickBot="1" x14ac:dyDescent="0.4">
      <c r="A2" s="234" t="s">
        <v>114</v>
      </c>
      <c r="B2" s="235"/>
      <c r="C2" s="235"/>
      <c r="D2" s="235"/>
      <c r="E2" s="235"/>
      <c r="F2" s="236"/>
    </row>
    <row r="3" spans="1:6" x14ac:dyDescent="0.35">
      <c r="A3" s="38"/>
      <c r="B3" s="116"/>
      <c r="C3" s="116"/>
      <c r="D3" s="116"/>
      <c r="E3" s="116"/>
      <c r="F3" s="116"/>
    </row>
    <row r="4" spans="1:6" x14ac:dyDescent="0.35">
      <c r="A4" s="39" t="s">
        <v>115</v>
      </c>
      <c r="B4" s="40">
        <v>43466</v>
      </c>
      <c r="C4" s="116"/>
      <c r="D4" s="116"/>
      <c r="E4" s="116"/>
      <c r="F4" s="116"/>
    </row>
    <row r="5" spans="1:6" x14ac:dyDescent="0.35">
      <c r="A5" s="39" t="s">
        <v>116</v>
      </c>
      <c r="B5" s="40">
        <v>43830</v>
      </c>
      <c r="C5" s="116"/>
      <c r="D5" s="116"/>
      <c r="E5" s="116"/>
      <c r="F5" s="116"/>
    </row>
    <row r="6" spans="1:6" x14ac:dyDescent="0.35">
      <c r="A6" s="38"/>
      <c r="B6" s="116"/>
      <c r="C6" s="116"/>
      <c r="D6" s="116"/>
      <c r="E6" s="116"/>
      <c r="F6" s="116"/>
    </row>
    <row r="8" spans="1:6" x14ac:dyDescent="0.35">
      <c r="A8" s="38" t="s">
        <v>117</v>
      </c>
      <c r="B8" s="116"/>
      <c r="C8" s="116"/>
      <c r="D8" s="116"/>
      <c r="E8" s="116"/>
      <c r="F8" s="116"/>
    </row>
    <row r="9" spans="1:6" x14ac:dyDescent="0.35">
      <c r="A9" s="38"/>
      <c r="B9" s="116"/>
      <c r="C9" s="116"/>
      <c r="D9" s="116"/>
      <c r="E9" s="116"/>
      <c r="F9" s="116"/>
    </row>
    <row r="10" spans="1:6" x14ac:dyDescent="0.35">
      <c r="A10" s="116" t="s">
        <v>118</v>
      </c>
      <c r="B10" s="116"/>
      <c r="C10" s="116"/>
      <c r="D10" s="116"/>
      <c r="E10" s="116"/>
      <c r="F10" s="116"/>
    </row>
    <row r="12" spans="1:6" ht="76.5" customHeight="1" x14ac:dyDescent="0.35">
      <c r="A12" s="41" t="s">
        <v>119</v>
      </c>
      <c r="B12" s="41" t="s">
        <v>120</v>
      </c>
      <c r="C12" s="42"/>
      <c r="D12" s="116"/>
      <c r="E12" s="116"/>
      <c r="F12" s="116"/>
    </row>
    <row r="13" spans="1:6" x14ac:dyDescent="0.35">
      <c r="A13" s="47">
        <v>43467</v>
      </c>
      <c r="B13" s="43">
        <v>0.76</v>
      </c>
      <c r="C13" s="116"/>
      <c r="D13" s="116"/>
      <c r="E13" s="116"/>
      <c r="F13" s="116"/>
    </row>
    <row r="14" spans="1:6" x14ac:dyDescent="0.35">
      <c r="A14" s="47">
        <v>43468</v>
      </c>
      <c r="B14" s="43">
        <v>0.78</v>
      </c>
      <c r="C14" s="116"/>
      <c r="D14" s="116"/>
      <c r="E14" s="116"/>
      <c r="F14" s="116"/>
    </row>
    <row r="15" spans="1:6" x14ac:dyDescent="0.35">
      <c r="A15" s="47">
        <v>43469</v>
      </c>
      <c r="B15" s="43">
        <v>0.79</v>
      </c>
      <c r="C15" s="116"/>
      <c r="D15" s="116"/>
      <c r="E15" s="116"/>
      <c r="F15" s="116"/>
    </row>
    <row r="16" spans="1:6" x14ac:dyDescent="0.35">
      <c r="A16" s="47">
        <v>43472</v>
      </c>
      <c r="B16" s="43">
        <v>0.81</v>
      </c>
      <c r="C16" s="116"/>
      <c r="D16" s="116"/>
      <c r="E16" s="116"/>
      <c r="F16" s="116"/>
    </row>
    <row r="17" spans="1:2" x14ac:dyDescent="0.35">
      <c r="A17" s="47">
        <v>43473</v>
      </c>
      <c r="B17" s="43">
        <v>0.84</v>
      </c>
    </row>
    <row r="18" spans="1:2" x14ac:dyDescent="0.35">
      <c r="A18" s="47">
        <v>43474</v>
      </c>
      <c r="B18" s="43">
        <v>0.82</v>
      </c>
    </row>
    <row r="19" spans="1:2" x14ac:dyDescent="0.35">
      <c r="A19" s="47">
        <v>43475</v>
      </c>
      <c r="B19" s="43">
        <v>0.78</v>
      </c>
    </row>
    <row r="20" spans="1:2" x14ac:dyDescent="0.35">
      <c r="A20" s="47">
        <v>43476</v>
      </c>
      <c r="B20" s="43">
        <v>0.77</v>
      </c>
    </row>
    <row r="21" spans="1:2" x14ac:dyDescent="0.35">
      <c r="A21" s="47">
        <v>43479</v>
      </c>
      <c r="B21" s="43">
        <v>0.74</v>
      </c>
    </row>
    <row r="22" spans="1:2" x14ac:dyDescent="0.35">
      <c r="A22" s="47">
        <v>43480</v>
      </c>
      <c r="B22" s="43">
        <v>0.74</v>
      </c>
    </row>
    <row r="23" spans="1:2" x14ac:dyDescent="0.35">
      <c r="A23" s="47">
        <v>43481</v>
      </c>
      <c r="B23" s="43">
        <v>0.78</v>
      </c>
    </row>
    <row r="24" spans="1:2" x14ac:dyDescent="0.35">
      <c r="A24" s="47">
        <v>43482</v>
      </c>
      <c r="B24" s="43">
        <v>0.75</v>
      </c>
    </row>
    <row r="25" spans="1:2" x14ac:dyDescent="0.35">
      <c r="A25" s="47">
        <v>43483</v>
      </c>
      <c r="B25" s="43">
        <v>0.78</v>
      </c>
    </row>
    <row r="26" spans="1:2" x14ac:dyDescent="0.35">
      <c r="A26" s="47">
        <v>43486</v>
      </c>
      <c r="B26" s="43">
        <v>0.77</v>
      </c>
    </row>
    <row r="27" spans="1:2" x14ac:dyDescent="0.35">
      <c r="A27" s="47">
        <v>43487</v>
      </c>
      <c r="B27" s="43">
        <v>0.77</v>
      </c>
    </row>
    <row r="28" spans="1:2" x14ac:dyDescent="0.35">
      <c r="A28" s="47">
        <v>43488</v>
      </c>
      <c r="B28" s="43">
        <v>0.77</v>
      </c>
    </row>
    <row r="29" spans="1:2" x14ac:dyDescent="0.35">
      <c r="A29" s="47">
        <v>43489</v>
      </c>
      <c r="B29" s="43">
        <v>0.71</v>
      </c>
    </row>
    <row r="30" spans="1:2" x14ac:dyDescent="0.35">
      <c r="A30" s="47">
        <v>43490</v>
      </c>
      <c r="B30" s="43">
        <v>0.7</v>
      </c>
    </row>
    <row r="31" spans="1:2" x14ac:dyDescent="0.35">
      <c r="A31" s="47">
        <v>43493</v>
      </c>
      <c r="B31" s="43">
        <v>0.73</v>
      </c>
    </row>
    <row r="32" spans="1:2" x14ac:dyDescent="0.35">
      <c r="A32" s="47">
        <v>43494</v>
      </c>
      <c r="B32" s="43">
        <v>0.72</v>
      </c>
    </row>
    <row r="33" spans="1:2" x14ac:dyDescent="0.35">
      <c r="A33" s="47">
        <v>43495</v>
      </c>
      <c r="B33" s="43">
        <v>0.73</v>
      </c>
    </row>
    <row r="34" spans="1:2" x14ac:dyDescent="0.35">
      <c r="A34" s="47">
        <v>43496</v>
      </c>
      <c r="B34" s="43">
        <v>0.7</v>
      </c>
    </row>
    <row r="35" spans="1:2" x14ac:dyDescent="0.35">
      <c r="A35" s="47">
        <v>43497</v>
      </c>
      <c r="B35" s="43">
        <v>0.68</v>
      </c>
    </row>
    <row r="36" spans="1:2" x14ac:dyDescent="0.35">
      <c r="A36" s="47">
        <v>43500</v>
      </c>
      <c r="B36" s="43">
        <v>0.68</v>
      </c>
    </row>
    <row r="37" spans="1:2" x14ac:dyDescent="0.35">
      <c r="A37" s="47">
        <v>43501</v>
      </c>
      <c r="B37" s="43">
        <v>0.71</v>
      </c>
    </row>
    <row r="38" spans="1:2" x14ac:dyDescent="0.35">
      <c r="A38" s="47">
        <v>43502</v>
      </c>
      <c r="B38" s="43">
        <v>0.68</v>
      </c>
    </row>
    <row r="39" spans="1:2" x14ac:dyDescent="0.35">
      <c r="A39" s="47">
        <v>43503</v>
      </c>
      <c r="B39" s="43">
        <v>0.65</v>
      </c>
    </row>
    <row r="40" spans="1:2" x14ac:dyDescent="0.35">
      <c r="A40" s="47">
        <v>43504</v>
      </c>
      <c r="B40" s="43">
        <v>0.66</v>
      </c>
    </row>
    <row r="41" spans="1:2" x14ac:dyDescent="0.35">
      <c r="A41" s="47">
        <v>43507</v>
      </c>
      <c r="B41" s="43">
        <v>0.66</v>
      </c>
    </row>
    <row r="42" spans="1:2" x14ac:dyDescent="0.35">
      <c r="A42" s="47">
        <v>43508</v>
      </c>
      <c r="B42" s="43">
        <v>0.67</v>
      </c>
    </row>
    <row r="43" spans="1:2" x14ac:dyDescent="0.35">
      <c r="A43" s="47">
        <v>43509</v>
      </c>
      <c r="B43" s="43">
        <v>0.65</v>
      </c>
    </row>
    <row r="44" spans="1:2" x14ac:dyDescent="0.35">
      <c r="A44" s="47">
        <v>43510</v>
      </c>
      <c r="B44" s="43">
        <v>0.63</v>
      </c>
    </row>
    <row r="45" spans="1:2" x14ac:dyDescent="0.35">
      <c r="A45" s="47">
        <v>43511</v>
      </c>
      <c r="B45" s="43">
        <v>0.63</v>
      </c>
    </row>
    <row r="46" spans="1:2" x14ac:dyDescent="0.35">
      <c r="A46" s="47">
        <v>43514</v>
      </c>
      <c r="B46" s="43">
        <v>0.64</v>
      </c>
    </row>
    <row r="47" spans="1:2" x14ac:dyDescent="0.35">
      <c r="A47" s="47">
        <v>43515</v>
      </c>
      <c r="B47" s="43">
        <v>0.62</v>
      </c>
    </row>
    <row r="48" spans="1:2" x14ac:dyDescent="0.35">
      <c r="A48" s="47">
        <v>43516</v>
      </c>
      <c r="B48" s="43">
        <v>0.6</v>
      </c>
    </row>
    <row r="49" spans="1:2" x14ac:dyDescent="0.35">
      <c r="A49" s="47">
        <v>43517</v>
      </c>
      <c r="B49" s="43">
        <v>0.62</v>
      </c>
    </row>
    <row r="50" spans="1:2" x14ac:dyDescent="0.35">
      <c r="A50" s="47">
        <v>43518</v>
      </c>
      <c r="B50" s="43">
        <v>0.6</v>
      </c>
    </row>
    <row r="51" spans="1:2" x14ac:dyDescent="0.35">
      <c r="A51" s="47">
        <v>43521</v>
      </c>
      <c r="B51" s="43">
        <v>0.61</v>
      </c>
    </row>
    <row r="52" spans="1:2" x14ac:dyDescent="0.35">
      <c r="A52" s="47">
        <v>43522</v>
      </c>
      <c r="B52" s="43">
        <v>0.6</v>
      </c>
    </row>
    <row r="53" spans="1:2" x14ac:dyDescent="0.35">
      <c r="A53" s="47">
        <v>43523</v>
      </c>
      <c r="B53" s="43">
        <v>0.6</v>
      </c>
    </row>
    <row r="54" spans="1:2" x14ac:dyDescent="0.35">
      <c r="A54" s="47">
        <v>43524</v>
      </c>
      <c r="B54" s="43">
        <v>0.63</v>
      </c>
    </row>
    <row r="55" spans="1:2" x14ac:dyDescent="0.35">
      <c r="A55" s="47">
        <v>43525</v>
      </c>
      <c r="B55" s="43">
        <v>0.66</v>
      </c>
    </row>
    <row r="56" spans="1:2" x14ac:dyDescent="0.35">
      <c r="A56" s="47">
        <v>43528</v>
      </c>
      <c r="B56" s="43">
        <v>0.65</v>
      </c>
    </row>
    <row r="57" spans="1:2" x14ac:dyDescent="0.35">
      <c r="A57" s="47">
        <v>43529</v>
      </c>
      <c r="B57" s="43">
        <v>0.66</v>
      </c>
    </row>
    <row r="58" spans="1:2" x14ac:dyDescent="0.35">
      <c r="A58" s="47">
        <v>43530</v>
      </c>
      <c r="B58" s="43">
        <v>0.62</v>
      </c>
    </row>
    <row r="59" spans="1:2" x14ac:dyDescent="0.35">
      <c r="A59" s="47">
        <v>43531</v>
      </c>
      <c r="B59" s="43">
        <v>0.57999999999999996</v>
      </c>
    </row>
    <row r="60" spans="1:2" x14ac:dyDescent="0.35">
      <c r="A60" s="47">
        <v>43532</v>
      </c>
      <c r="B60" s="43">
        <v>0.5</v>
      </c>
    </row>
    <row r="61" spans="1:2" x14ac:dyDescent="0.35">
      <c r="A61" s="47">
        <v>43535</v>
      </c>
      <c r="B61" s="43">
        <v>0.5</v>
      </c>
    </row>
    <row r="62" spans="1:2" x14ac:dyDescent="0.35">
      <c r="A62" s="47">
        <v>43536</v>
      </c>
      <c r="B62" s="43">
        <v>0.5</v>
      </c>
    </row>
    <row r="63" spans="1:2" x14ac:dyDescent="0.35">
      <c r="A63" s="47">
        <v>43537</v>
      </c>
      <c r="B63" s="43">
        <v>0.5</v>
      </c>
    </row>
    <row r="64" spans="1:2" x14ac:dyDescent="0.35">
      <c r="A64" s="47">
        <v>43538</v>
      </c>
      <c r="B64" s="43">
        <v>0.49</v>
      </c>
    </row>
    <row r="65" spans="1:2" x14ac:dyDescent="0.35">
      <c r="A65" s="47">
        <v>43539</v>
      </c>
      <c r="B65" s="43">
        <v>0.49</v>
      </c>
    </row>
    <row r="66" spans="1:2" x14ac:dyDescent="0.35">
      <c r="A66" s="47">
        <v>43542</v>
      </c>
      <c r="B66" s="43">
        <v>0.5</v>
      </c>
    </row>
    <row r="67" spans="1:2" x14ac:dyDescent="0.35">
      <c r="A67" s="47">
        <v>43543</v>
      </c>
      <c r="B67" s="43">
        <v>0.51</v>
      </c>
    </row>
    <row r="68" spans="1:2" x14ac:dyDescent="0.35">
      <c r="A68" s="47">
        <v>43544</v>
      </c>
      <c r="B68" s="43">
        <v>0.5</v>
      </c>
    </row>
    <row r="69" spans="1:2" x14ac:dyDescent="0.35">
      <c r="A69" s="47">
        <v>43545</v>
      </c>
      <c r="B69" s="43">
        <v>0.45</v>
      </c>
    </row>
    <row r="70" spans="1:2" x14ac:dyDescent="0.35">
      <c r="A70" s="47">
        <v>43546</v>
      </c>
      <c r="B70" s="43">
        <v>0.4</v>
      </c>
    </row>
    <row r="71" spans="1:2" x14ac:dyDescent="0.35">
      <c r="A71" s="47">
        <v>43549</v>
      </c>
      <c r="B71" s="43">
        <v>0.41</v>
      </c>
    </row>
    <row r="72" spans="1:2" x14ac:dyDescent="0.35">
      <c r="A72" s="47">
        <v>43550</v>
      </c>
      <c r="B72" s="43">
        <v>0.43</v>
      </c>
    </row>
    <row r="73" spans="1:2" x14ac:dyDescent="0.35">
      <c r="A73" s="47">
        <v>43551</v>
      </c>
      <c r="B73" s="43">
        <v>0.4</v>
      </c>
    </row>
    <row r="74" spans="1:2" x14ac:dyDescent="0.35">
      <c r="A74" s="47">
        <v>43552</v>
      </c>
      <c r="B74" s="43">
        <v>0.37</v>
      </c>
    </row>
    <row r="75" spans="1:2" x14ac:dyDescent="0.35">
      <c r="A75" s="47">
        <v>43553</v>
      </c>
      <c r="B75" s="43">
        <v>0.39</v>
      </c>
    </row>
    <row r="76" spans="1:2" x14ac:dyDescent="0.35">
      <c r="A76" s="47">
        <v>43556</v>
      </c>
      <c r="B76" s="43">
        <v>0.42</v>
      </c>
    </row>
    <row r="77" spans="1:2" x14ac:dyDescent="0.35">
      <c r="A77" s="47">
        <v>43557</v>
      </c>
      <c r="B77" s="43">
        <v>0.42</v>
      </c>
    </row>
    <row r="78" spans="1:2" x14ac:dyDescent="0.35">
      <c r="A78" s="47">
        <v>43558</v>
      </c>
      <c r="B78" s="43">
        <v>0.46</v>
      </c>
    </row>
    <row r="79" spans="1:2" x14ac:dyDescent="0.35">
      <c r="A79" s="47">
        <v>43559</v>
      </c>
      <c r="B79" s="43">
        <v>0.43</v>
      </c>
    </row>
    <row r="80" spans="1:2" x14ac:dyDescent="0.35">
      <c r="A80" s="47">
        <v>43560</v>
      </c>
      <c r="B80" s="43">
        <v>0.44</v>
      </c>
    </row>
    <row r="81" spans="1:2" x14ac:dyDescent="0.35">
      <c r="A81" s="47">
        <v>43563</v>
      </c>
      <c r="B81" s="43">
        <v>0.43</v>
      </c>
    </row>
    <row r="82" spans="1:2" x14ac:dyDescent="0.35">
      <c r="A82" s="47">
        <v>43564</v>
      </c>
      <c r="B82" s="43">
        <v>0.44</v>
      </c>
    </row>
    <row r="83" spans="1:2" x14ac:dyDescent="0.35">
      <c r="A83" s="47">
        <v>43565</v>
      </c>
      <c r="B83" s="43">
        <v>0.42</v>
      </c>
    </row>
    <row r="84" spans="1:2" x14ac:dyDescent="0.35">
      <c r="A84" s="47">
        <v>43566</v>
      </c>
      <c r="B84" s="43">
        <v>0.39</v>
      </c>
    </row>
    <row r="85" spans="1:2" x14ac:dyDescent="0.35">
      <c r="A85" s="47">
        <v>43567</v>
      </c>
      <c r="B85" s="43">
        <v>0.45</v>
      </c>
    </row>
    <row r="86" spans="1:2" x14ac:dyDescent="0.35">
      <c r="A86" s="47">
        <v>43570</v>
      </c>
      <c r="B86" s="43">
        <v>0.5</v>
      </c>
    </row>
    <row r="87" spans="1:2" x14ac:dyDescent="0.35">
      <c r="A87" s="47">
        <v>43571</v>
      </c>
      <c r="B87" s="43">
        <v>0.5</v>
      </c>
    </row>
    <row r="88" spans="1:2" x14ac:dyDescent="0.35">
      <c r="A88" s="47">
        <v>43572</v>
      </c>
      <c r="B88" s="43">
        <v>0.5</v>
      </c>
    </row>
    <row r="89" spans="1:2" x14ac:dyDescent="0.35">
      <c r="A89" s="47">
        <v>43573</v>
      </c>
      <c r="B89" s="43">
        <v>0.45</v>
      </c>
    </row>
    <row r="90" spans="1:2" x14ac:dyDescent="0.35">
      <c r="A90" s="47">
        <v>43578</v>
      </c>
      <c r="B90" s="43">
        <v>0.48</v>
      </c>
    </row>
    <row r="91" spans="1:2" x14ac:dyDescent="0.35">
      <c r="A91" s="47">
        <v>43579</v>
      </c>
      <c r="B91" s="43">
        <v>0.44</v>
      </c>
    </row>
    <row r="92" spans="1:2" x14ac:dyDescent="0.35">
      <c r="A92" s="47">
        <v>43580</v>
      </c>
      <c r="B92" s="43">
        <v>0.44</v>
      </c>
    </row>
    <row r="93" spans="1:2" x14ac:dyDescent="0.35">
      <c r="A93" s="47">
        <v>43581</v>
      </c>
      <c r="B93" s="43">
        <v>0.43</v>
      </c>
    </row>
    <row r="94" spans="1:2" x14ac:dyDescent="0.35">
      <c r="A94" s="47">
        <v>43584</v>
      </c>
      <c r="B94" s="43">
        <v>0.44</v>
      </c>
    </row>
    <row r="95" spans="1:2" x14ac:dyDescent="0.35">
      <c r="A95" s="47">
        <v>43585</v>
      </c>
      <c r="B95" s="43">
        <v>0.45</v>
      </c>
    </row>
    <row r="96" spans="1:2" x14ac:dyDescent="0.35">
      <c r="A96" s="47">
        <v>43587</v>
      </c>
      <c r="B96" s="43">
        <v>0.43</v>
      </c>
    </row>
    <row r="97" spans="1:2" x14ac:dyDescent="0.35">
      <c r="A97" s="47">
        <v>43588</v>
      </c>
      <c r="B97" s="43">
        <v>0.45</v>
      </c>
    </row>
    <row r="98" spans="1:2" x14ac:dyDescent="0.35">
      <c r="A98" s="47">
        <v>43591</v>
      </c>
      <c r="B98" s="43">
        <v>0.44</v>
      </c>
    </row>
    <row r="99" spans="1:2" x14ac:dyDescent="0.35">
      <c r="A99" s="47">
        <v>43592</v>
      </c>
      <c r="B99" s="43">
        <v>0.41</v>
      </c>
    </row>
    <row r="100" spans="1:2" x14ac:dyDescent="0.35">
      <c r="A100" s="47">
        <v>43593</v>
      </c>
      <c r="B100" s="43">
        <v>0.4</v>
      </c>
    </row>
    <row r="101" spans="1:2" x14ac:dyDescent="0.35">
      <c r="A101" s="47">
        <v>43594</v>
      </c>
      <c r="B101" s="43">
        <v>0.41</v>
      </c>
    </row>
    <row r="102" spans="1:2" x14ac:dyDescent="0.35">
      <c r="A102" s="47">
        <v>43595</v>
      </c>
      <c r="B102" s="43">
        <v>0.42</v>
      </c>
    </row>
    <row r="103" spans="1:2" x14ac:dyDescent="0.35">
      <c r="A103" s="47">
        <v>43598</v>
      </c>
      <c r="B103" s="43">
        <v>0.43</v>
      </c>
    </row>
    <row r="104" spans="1:2" x14ac:dyDescent="0.35">
      <c r="A104" s="47">
        <v>43599</v>
      </c>
      <c r="B104" s="43">
        <v>0.42</v>
      </c>
    </row>
    <row r="105" spans="1:2" x14ac:dyDescent="0.35">
      <c r="A105" s="47">
        <v>43600</v>
      </c>
      <c r="B105" s="43">
        <v>0.38</v>
      </c>
    </row>
    <row r="106" spans="1:2" x14ac:dyDescent="0.35">
      <c r="A106" s="47">
        <v>43601</v>
      </c>
      <c r="B106" s="43">
        <v>0.38</v>
      </c>
    </row>
    <row r="107" spans="1:2" x14ac:dyDescent="0.35">
      <c r="A107" s="47">
        <v>43602</v>
      </c>
      <c r="B107" s="43">
        <v>0.35</v>
      </c>
    </row>
    <row r="108" spans="1:2" x14ac:dyDescent="0.35">
      <c r="A108" s="47">
        <v>43605</v>
      </c>
      <c r="B108" s="43">
        <v>0.38</v>
      </c>
    </row>
    <row r="109" spans="1:2" x14ac:dyDescent="0.35">
      <c r="A109" s="47">
        <v>43606</v>
      </c>
      <c r="B109" s="43">
        <v>0.41</v>
      </c>
    </row>
    <row r="110" spans="1:2" x14ac:dyDescent="0.35">
      <c r="A110" s="47">
        <v>43607</v>
      </c>
      <c r="B110" s="43">
        <v>0.4</v>
      </c>
    </row>
    <row r="111" spans="1:2" x14ac:dyDescent="0.35">
      <c r="A111" s="47">
        <v>43608</v>
      </c>
      <c r="B111" s="43">
        <v>0.38</v>
      </c>
    </row>
    <row r="112" spans="1:2" x14ac:dyDescent="0.35">
      <c r="A112" s="47">
        <v>43609</v>
      </c>
      <c r="B112" s="43">
        <v>0.36</v>
      </c>
    </row>
    <row r="113" spans="1:2" x14ac:dyDescent="0.35">
      <c r="A113" s="47">
        <v>43612</v>
      </c>
      <c r="B113" s="43">
        <v>0.36</v>
      </c>
    </row>
    <row r="114" spans="1:2" x14ac:dyDescent="0.35">
      <c r="A114" s="47">
        <v>43613</v>
      </c>
      <c r="B114" s="43">
        <v>0.35</v>
      </c>
    </row>
    <row r="115" spans="1:2" x14ac:dyDescent="0.35">
      <c r="A115" s="47">
        <v>43614</v>
      </c>
      <c r="B115" s="43">
        <v>0.31</v>
      </c>
    </row>
    <row r="116" spans="1:2" x14ac:dyDescent="0.35">
      <c r="A116" s="47">
        <v>43619</v>
      </c>
      <c r="B116" s="43">
        <v>0.24</v>
      </c>
    </row>
    <row r="117" spans="1:2" x14ac:dyDescent="0.35">
      <c r="A117" s="47">
        <v>43620</v>
      </c>
      <c r="B117" s="43">
        <v>0.22</v>
      </c>
    </row>
    <row r="118" spans="1:2" x14ac:dyDescent="0.35">
      <c r="A118" s="47">
        <v>43621</v>
      </c>
      <c r="B118" s="43">
        <v>0.23</v>
      </c>
    </row>
    <row r="119" spans="1:2" x14ac:dyDescent="0.35">
      <c r="A119" s="47">
        <v>43622</v>
      </c>
      <c r="B119" s="43">
        <v>0.2</v>
      </c>
    </row>
    <row r="120" spans="1:2" x14ac:dyDescent="0.35">
      <c r="A120" s="47">
        <v>43623</v>
      </c>
      <c r="B120" s="43">
        <v>0.17</v>
      </c>
    </row>
    <row r="121" spans="1:2" x14ac:dyDescent="0.35">
      <c r="A121" s="47">
        <v>43627</v>
      </c>
      <c r="B121" s="43">
        <v>0.18</v>
      </c>
    </row>
    <row r="122" spans="1:2" x14ac:dyDescent="0.35">
      <c r="A122" s="47">
        <v>43628</v>
      </c>
      <c r="B122" s="43">
        <v>0.17</v>
      </c>
    </row>
    <row r="123" spans="1:2" x14ac:dyDescent="0.35">
      <c r="A123" s="47">
        <v>43629</v>
      </c>
      <c r="B123" s="43">
        <v>0.18</v>
      </c>
    </row>
    <row r="124" spans="1:2" x14ac:dyDescent="0.35">
      <c r="A124" s="47">
        <v>43630</v>
      </c>
      <c r="B124" s="43">
        <v>0.15</v>
      </c>
    </row>
    <row r="125" spans="1:2" x14ac:dyDescent="0.35">
      <c r="A125" s="47">
        <v>43633</v>
      </c>
      <c r="B125" s="43">
        <v>0.17</v>
      </c>
    </row>
    <row r="126" spans="1:2" x14ac:dyDescent="0.35">
      <c r="A126" s="47">
        <v>43634</v>
      </c>
      <c r="B126" s="43">
        <v>7.0000000000000007E-2</v>
      </c>
    </row>
    <row r="127" spans="1:2" x14ac:dyDescent="0.35">
      <c r="A127" s="47">
        <v>43635</v>
      </c>
      <c r="B127" s="43">
        <v>0.12</v>
      </c>
    </row>
    <row r="128" spans="1:2" x14ac:dyDescent="0.35">
      <c r="A128" s="47">
        <v>43636</v>
      </c>
      <c r="B128" s="43">
        <v>0.08</v>
      </c>
    </row>
    <row r="129" spans="1:2" x14ac:dyDescent="0.35">
      <c r="A129" s="47">
        <v>43637</v>
      </c>
      <c r="B129" s="43">
        <v>0.1</v>
      </c>
    </row>
    <row r="130" spans="1:2" x14ac:dyDescent="0.35">
      <c r="A130" s="47">
        <v>43640</v>
      </c>
      <c r="B130" s="43">
        <v>0.09</v>
      </c>
    </row>
    <row r="131" spans="1:2" x14ac:dyDescent="0.35">
      <c r="A131" s="47">
        <v>43641</v>
      </c>
      <c r="B131" s="43">
        <v>0.08</v>
      </c>
    </row>
    <row r="132" spans="1:2" x14ac:dyDescent="0.35">
      <c r="A132" s="47">
        <v>43642</v>
      </c>
      <c r="B132" s="43">
        <v>0.08</v>
      </c>
    </row>
    <row r="133" spans="1:2" x14ac:dyDescent="0.35">
      <c r="A133" s="47">
        <v>43643</v>
      </c>
      <c r="B133" s="43">
        <v>0.09</v>
      </c>
    </row>
    <row r="134" spans="1:2" x14ac:dyDescent="0.35">
      <c r="A134" s="47">
        <v>43644</v>
      </c>
      <c r="B134" s="43">
        <v>7.0000000000000007E-2</v>
      </c>
    </row>
    <row r="135" spans="1:2" x14ac:dyDescent="0.35">
      <c r="A135" s="47">
        <v>43647</v>
      </c>
      <c r="B135" s="43">
        <v>7.0000000000000007E-2</v>
      </c>
    </row>
    <row r="136" spans="1:2" x14ac:dyDescent="0.35">
      <c r="A136" s="47">
        <v>43648</v>
      </c>
      <c r="B136" s="43">
        <v>0.03</v>
      </c>
    </row>
    <row r="137" spans="1:2" x14ac:dyDescent="0.35">
      <c r="A137" s="47">
        <v>43649</v>
      </c>
      <c r="B137" s="43">
        <v>-0.03</v>
      </c>
    </row>
    <row r="138" spans="1:2" x14ac:dyDescent="0.35">
      <c r="A138" s="47">
        <v>43650</v>
      </c>
      <c r="B138" s="43">
        <v>-0.06</v>
      </c>
    </row>
    <row r="139" spans="1:2" x14ac:dyDescent="0.35">
      <c r="A139" s="47">
        <v>43651</v>
      </c>
      <c r="B139" s="43">
        <v>-0.04</v>
      </c>
    </row>
    <row r="140" spans="1:2" x14ac:dyDescent="0.35">
      <c r="A140" s="47">
        <v>43654</v>
      </c>
      <c r="B140" s="43">
        <v>-0.01</v>
      </c>
    </row>
    <row r="141" spans="1:2" x14ac:dyDescent="0.35">
      <c r="A141" s="47">
        <v>43655</v>
      </c>
      <c r="B141" s="43">
        <v>0.01</v>
      </c>
    </row>
    <row r="142" spans="1:2" x14ac:dyDescent="0.35">
      <c r="A142" s="47">
        <v>43656</v>
      </c>
      <c r="B142" s="43">
        <v>0.08</v>
      </c>
    </row>
    <row r="143" spans="1:2" x14ac:dyDescent="0.35">
      <c r="A143" s="47">
        <v>43657</v>
      </c>
      <c r="B143" s="43">
        <v>0.08</v>
      </c>
    </row>
    <row r="144" spans="1:2" x14ac:dyDescent="0.35">
      <c r="A144" s="47">
        <v>43658</v>
      </c>
      <c r="B144" s="43">
        <v>0.14000000000000001</v>
      </c>
    </row>
    <row r="145" spans="1:2" x14ac:dyDescent="0.35">
      <c r="A145" s="47">
        <v>43661</v>
      </c>
      <c r="B145" s="43">
        <v>0.1</v>
      </c>
    </row>
    <row r="146" spans="1:2" x14ac:dyDescent="0.35">
      <c r="A146" s="47">
        <v>43662</v>
      </c>
      <c r="B146" s="43">
        <v>0.06</v>
      </c>
    </row>
    <row r="147" spans="1:2" x14ac:dyDescent="0.35">
      <c r="A147" s="47">
        <v>43663</v>
      </c>
      <c r="B147" s="43">
        <v>0.04</v>
      </c>
    </row>
    <row r="148" spans="1:2" x14ac:dyDescent="0.35">
      <c r="A148" s="47">
        <v>43664</v>
      </c>
      <c r="B148" s="43">
        <v>0</v>
      </c>
    </row>
    <row r="149" spans="1:2" x14ac:dyDescent="0.35">
      <c r="A149" s="47">
        <v>43665</v>
      </c>
      <c r="B149" s="43">
        <v>0</v>
      </c>
    </row>
    <row r="150" spans="1:2" x14ac:dyDescent="0.35">
      <c r="A150" s="47">
        <v>43668</v>
      </c>
      <c r="B150" s="43">
        <v>-0.01</v>
      </c>
    </row>
    <row r="151" spans="1:2" x14ac:dyDescent="0.35">
      <c r="A151" s="47">
        <v>43669</v>
      </c>
      <c r="B151" s="43">
        <v>-0.01</v>
      </c>
    </row>
    <row r="152" spans="1:2" x14ac:dyDescent="0.35">
      <c r="A152" s="47">
        <v>43670</v>
      </c>
      <c r="B152" s="43">
        <v>-0.05</v>
      </c>
    </row>
    <row r="153" spans="1:2" x14ac:dyDescent="0.35">
      <c r="A153" s="47">
        <v>43671</v>
      </c>
      <c r="B153" s="43">
        <v>-0.1</v>
      </c>
    </row>
    <row r="154" spans="1:2" x14ac:dyDescent="0.35">
      <c r="A154" s="47">
        <v>43672</v>
      </c>
      <c r="B154" s="43">
        <v>-0.05</v>
      </c>
    </row>
    <row r="155" spans="1:2" x14ac:dyDescent="0.35">
      <c r="A155" s="47">
        <v>43675</v>
      </c>
      <c r="B155" s="43">
        <v>-7.0000000000000007E-2</v>
      </c>
    </row>
    <row r="156" spans="1:2" x14ac:dyDescent="0.35">
      <c r="A156" s="47">
        <v>43676</v>
      </c>
      <c r="B156" s="43">
        <v>-7.0000000000000007E-2</v>
      </c>
    </row>
    <row r="157" spans="1:2" x14ac:dyDescent="0.35">
      <c r="A157" s="47">
        <v>43677</v>
      </c>
      <c r="B157" s="43">
        <v>-0.09</v>
      </c>
    </row>
    <row r="158" spans="1:2" x14ac:dyDescent="0.35">
      <c r="A158" s="47">
        <v>43678</v>
      </c>
      <c r="B158" s="43">
        <v>-0.09</v>
      </c>
    </row>
    <row r="159" spans="1:2" x14ac:dyDescent="0.35">
      <c r="A159" s="47">
        <v>43679</v>
      </c>
      <c r="B159" s="43">
        <v>-0.16</v>
      </c>
    </row>
    <row r="160" spans="1:2" x14ac:dyDescent="0.35">
      <c r="A160" s="47">
        <v>43682</v>
      </c>
      <c r="B160" s="43">
        <v>-0.17</v>
      </c>
    </row>
    <row r="161" spans="1:2" x14ac:dyDescent="0.35">
      <c r="A161" s="47">
        <v>43683</v>
      </c>
      <c r="B161" s="43">
        <v>-0.19</v>
      </c>
    </row>
    <row r="162" spans="1:2" x14ac:dyDescent="0.35">
      <c r="A162" s="47">
        <v>43684</v>
      </c>
      <c r="B162" s="43">
        <v>-0.27</v>
      </c>
    </row>
    <row r="163" spans="1:2" x14ac:dyDescent="0.35">
      <c r="A163" s="47">
        <v>43685</v>
      </c>
      <c r="B163" s="43">
        <v>-0.25</v>
      </c>
    </row>
    <row r="164" spans="1:2" x14ac:dyDescent="0.35">
      <c r="A164" s="47">
        <v>43686</v>
      </c>
      <c r="B164" s="43">
        <v>-0.22</v>
      </c>
    </row>
    <row r="165" spans="1:2" x14ac:dyDescent="0.35">
      <c r="A165" s="47">
        <v>43689</v>
      </c>
      <c r="B165" s="43">
        <v>-0.22</v>
      </c>
    </row>
    <row r="166" spans="1:2" x14ac:dyDescent="0.35">
      <c r="A166" s="47">
        <v>43690</v>
      </c>
      <c r="B166" s="43">
        <v>-0.25</v>
      </c>
    </row>
    <row r="167" spans="1:2" x14ac:dyDescent="0.35">
      <c r="A167" s="47">
        <v>43691</v>
      </c>
      <c r="B167" s="43">
        <v>-0.31</v>
      </c>
    </row>
    <row r="168" spans="1:2" x14ac:dyDescent="0.35">
      <c r="A168" s="47">
        <v>43693</v>
      </c>
      <c r="B168" s="43">
        <v>-0.38</v>
      </c>
    </row>
    <row r="169" spans="1:2" x14ac:dyDescent="0.35">
      <c r="A169" s="47">
        <v>43696</v>
      </c>
      <c r="B169" s="43">
        <v>-0.3</v>
      </c>
    </row>
    <row r="170" spans="1:2" x14ac:dyDescent="0.35">
      <c r="A170" s="47">
        <v>43697</v>
      </c>
      <c r="B170" s="43">
        <v>-0.33</v>
      </c>
    </row>
    <row r="171" spans="1:2" x14ac:dyDescent="0.35">
      <c r="A171" s="47">
        <v>43698</v>
      </c>
      <c r="B171" s="43">
        <v>-0.32</v>
      </c>
    </row>
    <row r="172" spans="1:2" x14ac:dyDescent="0.35">
      <c r="A172" s="47">
        <v>43699</v>
      </c>
      <c r="B172" s="43">
        <v>-0.28000000000000003</v>
      </c>
    </row>
    <row r="173" spans="1:2" x14ac:dyDescent="0.35">
      <c r="A173" s="47">
        <v>43700</v>
      </c>
      <c r="B173" s="43">
        <v>-0.27</v>
      </c>
    </row>
    <row r="174" spans="1:2" x14ac:dyDescent="0.35">
      <c r="A174" s="47">
        <v>43703</v>
      </c>
      <c r="B174" s="43">
        <v>-0.3</v>
      </c>
    </row>
    <row r="175" spans="1:2" x14ac:dyDescent="0.35">
      <c r="A175" s="47">
        <v>43704</v>
      </c>
      <c r="B175" s="43">
        <v>-0.32</v>
      </c>
    </row>
    <row r="176" spans="1:2" x14ac:dyDescent="0.35">
      <c r="A176" s="47">
        <v>43705</v>
      </c>
      <c r="B176" s="43">
        <v>-0.38</v>
      </c>
    </row>
    <row r="177" spans="1:2" x14ac:dyDescent="0.35">
      <c r="A177" s="47">
        <v>43706</v>
      </c>
      <c r="B177" s="43">
        <v>-0.35</v>
      </c>
    </row>
    <row r="178" spans="1:2" x14ac:dyDescent="0.35">
      <c r="A178" s="47">
        <v>43707</v>
      </c>
      <c r="B178" s="43">
        <v>-0.34</v>
      </c>
    </row>
    <row r="179" spans="1:2" x14ac:dyDescent="0.35">
      <c r="A179" s="47">
        <v>43710</v>
      </c>
      <c r="B179" s="43">
        <v>-0.32</v>
      </c>
    </row>
    <row r="180" spans="1:2" x14ac:dyDescent="0.35">
      <c r="A180" s="47">
        <v>43711</v>
      </c>
      <c r="B180" s="43">
        <v>-0.35</v>
      </c>
    </row>
    <row r="181" spans="1:2" x14ac:dyDescent="0.35">
      <c r="A181" s="47">
        <v>43712</v>
      </c>
      <c r="B181" s="43">
        <v>-0.28000000000000003</v>
      </c>
    </row>
    <row r="182" spans="1:2" x14ac:dyDescent="0.35">
      <c r="A182" s="47">
        <v>43713</v>
      </c>
      <c r="B182" s="43">
        <v>-0.25</v>
      </c>
    </row>
    <row r="183" spans="1:2" x14ac:dyDescent="0.35">
      <c r="A183" s="47">
        <v>43714</v>
      </c>
      <c r="B183" s="43">
        <v>-0.23</v>
      </c>
    </row>
    <row r="184" spans="1:2" x14ac:dyDescent="0.35">
      <c r="A184" s="47">
        <v>43717</v>
      </c>
      <c r="B184" s="43">
        <v>-0.24</v>
      </c>
    </row>
    <row r="185" spans="1:2" x14ac:dyDescent="0.35">
      <c r="A185" s="47">
        <v>43718</v>
      </c>
      <c r="B185" s="43">
        <v>-0.2</v>
      </c>
    </row>
    <row r="186" spans="1:2" x14ac:dyDescent="0.35">
      <c r="A186" s="47">
        <v>43719</v>
      </c>
      <c r="B186" s="43">
        <v>-0.19</v>
      </c>
    </row>
    <row r="187" spans="1:2" x14ac:dyDescent="0.35">
      <c r="A187" s="47">
        <v>43720</v>
      </c>
      <c r="B187" s="43">
        <v>-0.31</v>
      </c>
    </row>
    <row r="188" spans="1:2" x14ac:dyDescent="0.35">
      <c r="A188" s="47">
        <v>43721</v>
      </c>
      <c r="B188" s="43">
        <v>-0.16</v>
      </c>
    </row>
    <row r="189" spans="1:2" x14ac:dyDescent="0.35">
      <c r="A189" s="47">
        <v>43724</v>
      </c>
      <c r="B189" s="43">
        <v>-0.14000000000000001</v>
      </c>
    </row>
    <row r="190" spans="1:2" x14ac:dyDescent="0.35">
      <c r="A190" s="47">
        <v>43725</v>
      </c>
      <c r="B190" s="43">
        <v>-0.14000000000000001</v>
      </c>
    </row>
    <row r="191" spans="1:2" x14ac:dyDescent="0.35">
      <c r="A191" s="47">
        <v>43726</v>
      </c>
      <c r="B191" s="43">
        <v>-0.16</v>
      </c>
    </row>
    <row r="192" spans="1:2" x14ac:dyDescent="0.35">
      <c r="A192" s="47">
        <v>43727</v>
      </c>
      <c r="B192" s="43">
        <v>-0.14000000000000001</v>
      </c>
    </row>
    <row r="193" spans="1:2" x14ac:dyDescent="0.35">
      <c r="A193" s="47">
        <v>43728</v>
      </c>
      <c r="B193" s="43">
        <v>-0.16</v>
      </c>
    </row>
    <row r="194" spans="1:2" x14ac:dyDescent="0.35">
      <c r="A194" s="47">
        <v>43731</v>
      </c>
      <c r="B194" s="43">
        <v>-0.24</v>
      </c>
    </row>
    <row r="195" spans="1:2" x14ac:dyDescent="0.35">
      <c r="A195" s="47">
        <v>43732</v>
      </c>
      <c r="B195" s="43">
        <v>-0.24</v>
      </c>
    </row>
    <row r="196" spans="1:2" x14ac:dyDescent="0.35">
      <c r="A196" s="47">
        <v>43733</v>
      </c>
      <c r="B196" s="43">
        <v>-0.27</v>
      </c>
    </row>
    <row r="197" spans="1:2" x14ac:dyDescent="0.35">
      <c r="A197" s="47">
        <v>43734</v>
      </c>
      <c r="B197" s="43">
        <v>-0.25</v>
      </c>
    </row>
    <row r="198" spans="1:2" x14ac:dyDescent="0.35">
      <c r="A198" s="47">
        <v>43735</v>
      </c>
      <c r="B198" s="43">
        <v>-0.24</v>
      </c>
    </row>
    <row r="199" spans="1:2" x14ac:dyDescent="0.35">
      <c r="A199" s="47">
        <v>43738</v>
      </c>
      <c r="B199" s="43">
        <v>-0.24</v>
      </c>
    </row>
    <row r="200" spans="1:2" x14ac:dyDescent="0.35">
      <c r="A200" s="47">
        <v>43739</v>
      </c>
      <c r="B200" s="43">
        <v>-0.2</v>
      </c>
    </row>
    <row r="201" spans="1:2" x14ac:dyDescent="0.35">
      <c r="A201" s="47">
        <v>43740</v>
      </c>
      <c r="B201" s="43">
        <v>-0.2</v>
      </c>
    </row>
    <row r="202" spans="1:2" x14ac:dyDescent="0.35">
      <c r="A202" s="47">
        <v>43741</v>
      </c>
      <c r="B202" s="43">
        <v>-0.24</v>
      </c>
    </row>
    <row r="203" spans="1:2" x14ac:dyDescent="0.35">
      <c r="A203" s="47">
        <v>43742</v>
      </c>
      <c r="B203" s="43">
        <v>-0.24</v>
      </c>
    </row>
    <row r="204" spans="1:2" x14ac:dyDescent="0.35">
      <c r="A204" s="47">
        <v>43745</v>
      </c>
      <c r="B204" s="43">
        <v>-0.24</v>
      </c>
    </row>
    <row r="205" spans="1:2" x14ac:dyDescent="0.35">
      <c r="A205" s="47">
        <v>43746</v>
      </c>
      <c r="B205" s="43">
        <v>-0.24</v>
      </c>
    </row>
    <row r="206" spans="1:2" x14ac:dyDescent="0.35">
      <c r="A206" s="47">
        <v>43747</v>
      </c>
      <c r="B206" s="43">
        <v>-0.23</v>
      </c>
    </row>
    <row r="207" spans="1:2" x14ac:dyDescent="0.35">
      <c r="A207" s="47">
        <v>43748</v>
      </c>
      <c r="B207" s="43">
        <v>-0.19</v>
      </c>
    </row>
    <row r="208" spans="1:2" x14ac:dyDescent="0.35">
      <c r="A208" s="47">
        <v>43749</v>
      </c>
      <c r="B208" s="43">
        <v>-0.13</v>
      </c>
    </row>
    <row r="209" spans="1:2" x14ac:dyDescent="0.35">
      <c r="A209" s="47">
        <v>43752</v>
      </c>
      <c r="B209" s="43">
        <v>-0.16</v>
      </c>
    </row>
    <row r="210" spans="1:2" x14ac:dyDescent="0.35">
      <c r="A210" s="47">
        <v>43753</v>
      </c>
      <c r="B210" s="43">
        <v>-0.15</v>
      </c>
    </row>
    <row r="211" spans="1:2" x14ac:dyDescent="0.35">
      <c r="A211" s="47">
        <v>43754</v>
      </c>
      <c r="B211" s="43">
        <v>-0.12</v>
      </c>
    </row>
    <row r="212" spans="1:2" x14ac:dyDescent="0.35">
      <c r="A212" s="47">
        <v>43755</v>
      </c>
      <c r="B212" s="43">
        <v>-7.0000000000000007E-2</v>
      </c>
    </row>
    <row r="213" spans="1:2" x14ac:dyDescent="0.35">
      <c r="A213" s="47">
        <v>43756</v>
      </c>
      <c r="B213" s="43">
        <v>-7.0000000000000007E-2</v>
      </c>
    </row>
    <row r="214" spans="1:2" x14ac:dyDescent="0.35">
      <c r="A214" s="47">
        <v>43759</v>
      </c>
      <c r="B214" s="43">
        <v>-0.03</v>
      </c>
    </row>
    <row r="215" spans="1:2" x14ac:dyDescent="0.35">
      <c r="A215" s="47">
        <v>43760</v>
      </c>
      <c r="B215" s="43">
        <v>-0.05</v>
      </c>
    </row>
    <row r="216" spans="1:2" x14ac:dyDescent="0.35">
      <c r="A216" s="47">
        <v>43761</v>
      </c>
      <c r="B216" s="43">
        <v>-0.09</v>
      </c>
    </row>
    <row r="217" spans="1:2" x14ac:dyDescent="0.35">
      <c r="A217" s="47">
        <v>43762</v>
      </c>
      <c r="B217" s="43">
        <v>-0.08</v>
      </c>
    </row>
    <row r="218" spans="1:2" x14ac:dyDescent="0.35">
      <c r="A218" s="47">
        <v>43763</v>
      </c>
      <c r="B218" s="43">
        <v>-0.08</v>
      </c>
    </row>
    <row r="219" spans="1:2" x14ac:dyDescent="0.35">
      <c r="A219" s="47">
        <v>43766</v>
      </c>
      <c r="B219" s="43">
        <v>-0.03</v>
      </c>
    </row>
    <row r="220" spans="1:2" x14ac:dyDescent="0.35">
      <c r="A220" s="47">
        <v>43767</v>
      </c>
      <c r="B220" s="43">
        <v>-0.04</v>
      </c>
    </row>
    <row r="221" spans="1:2" x14ac:dyDescent="0.35">
      <c r="A221" s="47">
        <v>43768</v>
      </c>
      <c r="B221" s="43">
        <v>-0.05</v>
      </c>
    </row>
    <row r="222" spans="1:2" x14ac:dyDescent="0.35">
      <c r="A222" s="47">
        <v>43769</v>
      </c>
      <c r="B222" s="43">
        <v>-0.09</v>
      </c>
    </row>
    <row r="223" spans="1:2" x14ac:dyDescent="0.35">
      <c r="A223" s="47">
        <v>43773</v>
      </c>
      <c r="B223" s="43">
        <v>-0.04</v>
      </c>
    </row>
    <row r="224" spans="1:2" x14ac:dyDescent="0.35">
      <c r="A224" s="47">
        <v>43774</v>
      </c>
      <c r="B224" s="43">
        <v>-0.01</v>
      </c>
    </row>
    <row r="225" spans="1:2" x14ac:dyDescent="0.35">
      <c r="A225" s="47">
        <v>43775</v>
      </c>
      <c r="B225" s="43">
        <v>0</v>
      </c>
    </row>
    <row r="226" spans="1:2" x14ac:dyDescent="0.35">
      <c r="A226" s="47">
        <v>43776</v>
      </c>
      <c r="B226" s="43">
        <v>0.03</v>
      </c>
    </row>
    <row r="227" spans="1:2" x14ac:dyDescent="0.35">
      <c r="A227" s="47">
        <v>43777</v>
      </c>
      <c r="B227" s="43">
        <v>0.09</v>
      </c>
    </row>
    <row r="228" spans="1:2" x14ac:dyDescent="0.35">
      <c r="A228" s="47">
        <v>43781</v>
      </c>
      <c r="B228" s="43">
        <v>0.08</v>
      </c>
    </row>
    <row r="229" spans="1:2" x14ac:dyDescent="0.35">
      <c r="A229" s="47">
        <v>43782</v>
      </c>
      <c r="B229" s="43">
        <v>0.03</v>
      </c>
    </row>
    <row r="230" spans="1:2" x14ac:dyDescent="0.35">
      <c r="A230" s="47">
        <v>43783</v>
      </c>
      <c r="B230" s="43">
        <v>0</v>
      </c>
    </row>
    <row r="231" spans="1:2" x14ac:dyDescent="0.35">
      <c r="A231" s="47">
        <v>43784</v>
      </c>
      <c r="B231" s="43">
        <v>-0.01</v>
      </c>
    </row>
    <row r="232" spans="1:2" x14ac:dyDescent="0.35">
      <c r="A232" s="47">
        <v>43787</v>
      </c>
      <c r="B232" s="43">
        <v>-0.02</v>
      </c>
    </row>
    <row r="233" spans="1:2" x14ac:dyDescent="0.35">
      <c r="A233" s="47">
        <v>43788</v>
      </c>
      <c r="B233" s="43">
        <v>-0.02</v>
      </c>
    </row>
    <row r="234" spans="1:2" x14ac:dyDescent="0.35">
      <c r="A234" s="47">
        <v>43789</v>
      </c>
      <c r="B234" s="43">
        <v>-0.05</v>
      </c>
    </row>
    <row r="235" spans="1:2" x14ac:dyDescent="0.35">
      <c r="A235" s="47">
        <v>43790</v>
      </c>
      <c r="B235" s="43">
        <v>-0.02</v>
      </c>
    </row>
    <row r="236" spans="1:2" x14ac:dyDescent="0.35">
      <c r="A236" s="47">
        <v>43791</v>
      </c>
      <c r="B236" s="43">
        <v>-0.04</v>
      </c>
    </row>
    <row r="237" spans="1:2" x14ac:dyDescent="0.35">
      <c r="A237" s="47">
        <v>43794</v>
      </c>
      <c r="B237" s="43">
        <v>-0.03</v>
      </c>
    </row>
    <row r="238" spans="1:2" x14ac:dyDescent="0.35">
      <c r="A238" s="47">
        <v>43795</v>
      </c>
      <c r="B238" s="43">
        <v>-0.03</v>
      </c>
    </row>
    <row r="239" spans="1:2" x14ac:dyDescent="0.35">
      <c r="A239" s="47">
        <v>43796</v>
      </c>
      <c r="B239" s="43">
        <v>-0.06</v>
      </c>
    </row>
    <row r="240" spans="1:2" x14ac:dyDescent="0.35">
      <c r="A240" s="47">
        <v>43797</v>
      </c>
      <c r="B240" s="43">
        <v>-0.04</v>
      </c>
    </row>
    <row r="241" spans="1:2" x14ac:dyDescent="0.35">
      <c r="A241" s="47">
        <v>43798</v>
      </c>
      <c r="B241" s="43">
        <v>-0.05</v>
      </c>
    </row>
    <row r="242" spans="1:2" x14ac:dyDescent="0.35">
      <c r="A242" s="47">
        <v>43801</v>
      </c>
      <c r="B242" s="43">
        <v>0.03</v>
      </c>
    </row>
    <row r="243" spans="1:2" x14ac:dyDescent="0.35">
      <c r="A243" s="47">
        <v>43802</v>
      </c>
      <c r="B243" s="43">
        <v>0.01</v>
      </c>
    </row>
    <row r="244" spans="1:2" x14ac:dyDescent="0.35">
      <c r="A244" s="47">
        <v>43803</v>
      </c>
      <c r="B244" s="43">
        <v>-0.01</v>
      </c>
    </row>
    <row r="245" spans="1:2" x14ac:dyDescent="0.35">
      <c r="A245" s="47">
        <v>43804</v>
      </c>
      <c r="B245" s="43">
        <v>0.02</v>
      </c>
    </row>
    <row r="246" spans="1:2" x14ac:dyDescent="0.35">
      <c r="A246" s="47">
        <v>43805</v>
      </c>
      <c r="B246" s="43">
        <v>0.02</v>
      </c>
    </row>
    <row r="247" spans="1:2" x14ac:dyDescent="0.35">
      <c r="A247" s="47">
        <v>43808</v>
      </c>
      <c r="B247" s="43">
        <v>0.01</v>
      </c>
    </row>
    <row r="248" spans="1:2" x14ac:dyDescent="0.35">
      <c r="A248" s="47">
        <v>43809</v>
      </c>
      <c r="B248" s="43">
        <v>0.02</v>
      </c>
    </row>
    <row r="249" spans="1:2" x14ac:dyDescent="0.35">
      <c r="A249" s="47">
        <v>43810</v>
      </c>
      <c r="B249" s="43">
        <v>0</v>
      </c>
    </row>
    <row r="250" spans="1:2" x14ac:dyDescent="0.35">
      <c r="A250" s="47">
        <v>43811</v>
      </c>
      <c r="B250" s="43">
        <v>-0.01</v>
      </c>
    </row>
    <row r="251" spans="1:2" x14ac:dyDescent="0.35">
      <c r="A251" s="47">
        <v>43812</v>
      </c>
      <c r="B251" s="43">
        <v>0.05</v>
      </c>
    </row>
    <row r="252" spans="1:2" x14ac:dyDescent="0.35">
      <c r="A252" s="47">
        <v>43815</v>
      </c>
      <c r="B252" s="43">
        <v>0</v>
      </c>
    </row>
    <row r="253" spans="1:2" x14ac:dyDescent="0.35">
      <c r="A253" s="47">
        <v>43816</v>
      </c>
      <c r="B253" s="43">
        <v>0.02</v>
      </c>
    </row>
    <row r="254" spans="1:2" x14ac:dyDescent="0.35">
      <c r="A254" s="47">
        <v>43817</v>
      </c>
      <c r="B254" s="43">
        <v>0.03</v>
      </c>
    </row>
    <row r="255" spans="1:2" x14ac:dyDescent="0.35">
      <c r="A255" s="47">
        <v>43818</v>
      </c>
      <c r="B255" s="43">
        <v>0.09</v>
      </c>
    </row>
    <row r="256" spans="1:2" x14ac:dyDescent="0.35">
      <c r="A256" s="47">
        <v>43819</v>
      </c>
      <c r="B256" s="43">
        <v>0.08</v>
      </c>
    </row>
    <row r="257" spans="1:2" x14ac:dyDescent="0.35">
      <c r="A257" s="47">
        <v>43822</v>
      </c>
      <c r="B257" s="43">
        <v>0.06</v>
      </c>
    </row>
    <row r="258" spans="1:2" x14ac:dyDescent="0.35">
      <c r="A258" s="47">
        <v>43826</v>
      </c>
      <c r="B258" s="43">
        <v>7.0000000000000007E-2</v>
      </c>
    </row>
    <row r="259" spans="1:2" x14ac:dyDescent="0.35">
      <c r="A259" s="47">
        <v>43829</v>
      </c>
      <c r="B259" s="43">
        <v>0.11</v>
      </c>
    </row>
    <row r="260" spans="1:2" x14ac:dyDescent="0.35">
      <c r="A260" s="116" t="s">
        <v>121</v>
      </c>
      <c r="B260" s="44">
        <f>ROUND(AVERAGE(B13:B259),2)</f>
        <v>0.19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F380"/>
  <sheetViews>
    <sheetView zoomScaleNormal="100" workbookViewId="0">
      <selection activeCell="A2" sqref="A2:F2"/>
    </sheetView>
  </sheetViews>
  <sheetFormatPr defaultColWidth="8.7265625" defaultRowHeight="14.5" x14ac:dyDescent="0.35"/>
  <cols>
    <col min="1" max="1" width="12.81640625" style="24" customWidth="1"/>
    <col min="2" max="2" width="15.453125" style="24" customWidth="1"/>
    <col min="3" max="5" width="8.7265625" style="24"/>
    <col min="6" max="6" width="14" style="24" customWidth="1"/>
    <col min="7" max="16384" width="8.7265625" style="24"/>
  </cols>
  <sheetData>
    <row r="1" spans="1:6" ht="15" thickBot="1" x14ac:dyDescent="0.4">
      <c r="A1" s="116"/>
      <c r="B1" s="116"/>
      <c r="C1" s="116"/>
      <c r="D1" s="116"/>
      <c r="E1" s="116"/>
      <c r="F1" s="116"/>
    </row>
    <row r="2" spans="1:6" ht="15" thickBot="1" x14ac:dyDescent="0.4">
      <c r="A2" s="234" t="s">
        <v>122</v>
      </c>
      <c r="B2" s="235"/>
      <c r="C2" s="235"/>
      <c r="D2" s="235"/>
      <c r="E2" s="235"/>
      <c r="F2" s="236"/>
    </row>
    <row r="3" spans="1:6" x14ac:dyDescent="0.35">
      <c r="A3" s="38"/>
      <c r="B3" s="116"/>
      <c r="C3" s="116"/>
      <c r="D3" s="116"/>
      <c r="E3" s="116"/>
      <c r="F3" s="116"/>
    </row>
    <row r="4" spans="1:6" x14ac:dyDescent="0.35">
      <c r="A4" s="39" t="s">
        <v>115</v>
      </c>
      <c r="B4" s="40">
        <v>43466</v>
      </c>
      <c r="C4" s="116"/>
      <c r="D4" s="116"/>
      <c r="E4" s="116"/>
      <c r="F4" s="116"/>
    </row>
    <row r="5" spans="1:6" x14ac:dyDescent="0.35">
      <c r="A5" s="39" t="s">
        <v>116</v>
      </c>
      <c r="B5" s="40">
        <v>43830</v>
      </c>
      <c r="C5" s="116"/>
      <c r="D5" s="116"/>
      <c r="E5" s="116"/>
      <c r="F5" s="116"/>
    </row>
    <row r="6" spans="1:6" x14ac:dyDescent="0.35">
      <c r="A6" s="38"/>
      <c r="B6" s="116"/>
      <c r="C6" s="116"/>
      <c r="D6" s="116"/>
      <c r="E6" s="116"/>
      <c r="F6" s="116"/>
    </row>
    <row r="8" spans="1:6" x14ac:dyDescent="0.35">
      <c r="A8" s="38" t="s">
        <v>123</v>
      </c>
      <c r="B8" s="116"/>
      <c r="C8" s="116"/>
      <c r="D8" s="116"/>
      <c r="E8" s="116"/>
      <c r="F8" s="116"/>
    </row>
    <row r="9" spans="1:6" x14ac:dyDescent="0.35">
      <c r="A9" s="38"/>
      <c r="B9" s="116"/>
      <c r="C9" s="116"/>
      <c r="D9" s="116"/>
      <c r="E9" s="116"/>
      <c r="F9" s="116"/>
    </row>
    <row r="10" spans="1:6" x14ac:dyDescent="0.35">
      <c r="A10" s="116" t="s">
        <v>124</v>
      </c>
      <c r="B10" s="116"/>
      <c r="C10" s="116"/>
      <c r="D10" s="116"/>
      <c r="E10" s="116"/>
      <c r="F10" s="116"/>
    </row>
    <row r="12" spans="1:6" ht="72.5" x14ac:dyDescent="0.35">
      <c r="A12" s="41" t="s">
        <v>119</v>
      </c>
      <c r="B12" s="41" t="s">
        <v>125</v>
      </c>
      <c r="C12" s="116"/>
      <c r="D12" s="116"/>
      <c r="E12" s="116"/>
      <c r="F12" s="116"/>
    </row>
    <row r="13" spans="1:6" x14ac:dyDescent="0.35">
      <c r="A13" s="47">
        <v>43466</v>
      </c>
      <c r="B13" s="43" t="s">
        <v>126</v>
      </c>
      <c r="C13" s="116"/>
      <c r="D13" s="116"/>
      <c r="E13" s="116"/>
      <c r="F13" s="116"/>
    </row>
    <row r="14" spans="1:6" x14ac:dyDescent="0.35">
      <c r="A14" s="47">
        <v>43467</v>
      </c>
      <c r="B14" s="43">
        <v>0.17</v>
      </c>
      <c r="C14" s="116"/>
      <c r="D14" s="116"/>
      <c r="E14" s="116"/>
      <c r="F14" s="116"/>
    </row>
    <row r="15" spans="1:6" x14ac:dyDescent="0.35">
      <c r="A15" s="47">
        <v>43468</v>
      </c>
      <c r="B15" s="43">
        <v>0.17</v>
      </c>
      <c r="C15" s="116"/>
      <c r="D15" s="116"/>
      <c r="E15" s="116"/>
      <c r="F15" s="116"/>
    </row>
    <row r="16" spans="1:6" x14ac:dyDescent="0.35">
      <c r="A16" s="47">
        <v>43469</v>
      </c>
      <c r="B16" s="43">
        <v>0.18</v>
      </c>
      <c r="C16" s="116"/>
      <c r="D16" s="116"/>
      <c r="E16" s="116"/>
      <c r="F16" s="116"/>
    </row>
    <row r="17" spans="1:2" x14ac:dyDescent="0.35">
      <c r="A17" s="47">
        <v>43470</v>
      </c>
      <c r="B17" s="43" t="s">
        <v>126</v>
      </c>
    </row>
    <row r="18" spans="1:2" x14ac:dyDescent="0.35">
      <c r="A18" s="47">
        <v>43471</v>
      </c>
      <c r="B18" s="43" t="s">
        <v>126</v>
      </c>
    </row>
    <row r="19" spans="1:2" x14ac:dyDescent="0.35">
      <c r="A19" s="47">
        <v>43472</v>
      </c>
      <c r="B19" s="43">
        <v>0.19</v>
      </c>
    </row>
    <row r="20" spans="1:2" x14ac:dyDescent="0.35">
      <c r="A20" s="47">
        <v>43473</v>
      </c>
      <c r="B20" s="43">
        <v>0.23</v>
      </c>
    </row>
    <row r="21" spans="1:2" x14ac:dyDescent="0.35">
      <c r="A21" s="47">
        <v>43474</v>
      </c>
      <c r="B21" s="43">
        <v>0.28999999999999998</v>
      </c>
    </row>
    <row r="22" spans="1:2" x14ac:dyDescent="0.35">
      <c r="A22" s="47">
        <v>43475</v>
      </c>
      <c r="B22" s="43">
        <v>0.26</v>
      </c>
    </row>
    <row r="23" spans="1:2" x14ac:dyDescent="0.35">
      <c r="A23" s="47">
        <v>43476</v>
      </c>
      <c r="B23" s="43">
        <v>0.24</v>
      </c>
    </row>
    <row r="24" spans="1:2" x14ac:dyDescent="0.35">
      <c r="A24" s="47">
        <v>43477</v>
      </c>
      <c r="B24" s="43" t="s">
        <v>126</v>
      </c>
    </row>
    <row r="25" spans="1:2" x14ac:dyDescent="0.35">
      <c r="A25" s="47">
        <v>43478</v>
      </c>
      <c r="B25" s="43" t="s">
        <v>126</v>
      </c>
    </row>
    <row r="26" spans="1:2" x14ac:dyDescent="0.35">
      <c r="A26" s="47">
        <v>43479</v>
      </c>
      <c r="B26" s="43">
        <v>0.21</v>
      </c>
    </row>
    <row r="27" spans="1:2" x14ac:dyDescent="0.35">
      <c r="A27" s="47">
        <v>43480</v>
      </c>
      <c r="B27" s="43">
        <v>0.2</v>
      </c>
    </row>
    <row r="28" spans="1:2" x14ac:dyDescent="0.35">
      <c r="A28" s="47">
        <v>43481</v>
      </c>
      <c r="B28" s="43">
        <v>0.22</v>
      </c>
    </row>
    <row r="29" spans="1:2" x14ac:dyDescent="0.35">
      <c r="A29" s="47">
        <v>43482</v>
      </c>
      <c r="B29" s="43">
        <v>0.23</v>
      </c>
    </row>
    <row r="30" spans="1:2" x14ac:dyDescent="0.35">
      <c r="A30" s="47">
        <v>43483</v>
      </c>
      <c r="B30" s="43">
        <v>0.27</v>
      </c>
    </row>
    <row r="31" spans="1:2" x14ac:dyDescent="0.35">
      <c r="A31" s="47">
        <v>43484</v>
      </c>
      <c r="B31" s="43" t="s">
        <v>126</v>
      </c>
    </row>
    <row r="32" spans="1:2" x14ac:dyDescent="0.35">
      <c r="A32" s="47">
        <v>43485</v>
      </c>
      <c r="B32" s="43" t="s">
        <v>126</v>
      </c>
    </row>
    <row r="33" spans="1:2" x14ac:dyDescent="0.35">
      <c r="A33" s="47">
        <v>43486</v>
      </c>
      <c r="B33" s="43">
        <v>0.25</v>
      </c>
    </row>
    <row r="34" spans="1:2" x14ac:dyDescent="0.35">
      <c r="A34" s="47">
        <v>43487</v>
      </c>
      <c r="B34" s="43">
        <v>0.26</v>
      </c>
    </row>
    <row r="35" spans="1:2" x14ac:dyDescent="0.35">
      <c r="A35" s="47">
        <v>43488</v>
      </c>
      <c r="B35" s="43">
        <v>0.23</v>
      </c>
    </row>
    <row r="36" spans="1:2" x14ac:dyDescent="0.35">
      <c r="A36" s="47">
        <v>43489</v>
      </c>
      <c r="B36" s="43">
        <v>0.21</v>
      </c>
    </row>
    <row r="37" spans="1:2" x14ac:dyDescent="0.35">
      <c r="A37" s="47">
        <v>43490</v>
      </c>
      <c r="B37" s="43">
        <v>0.18</v>
      </c>
    </row>
    <row r="38" spans="1:2" x14ac:dyDescent="0.35">
      <c r="A38" s="47">
        <v>43491</v>
      </c>
      <c r="B38" s="43" t="s">
        <v>126</v>
      </c>
    </row>
    <row r="39" spans="1:2" x14ac:dyDescent="0.35">
      <c r="A39" s="47">
        <v>43492</v>
      </c>
      <c r="B39" s="43" t="s">
        <v>126</v>
      </c>
    </row>
    <row r="40" spans="1:2" x14ac:dyDescent="0.35">
      <c r="A40" s="47">
        <v>43493</v>
      </c>
      <c r="B40" s="43">
        <v>0.2</v>
      </c>
    </row>
    <row r="41" spans="1:2" x14ac:dyDescent="0.35">
      <c r="A41" s="47">
        <v>43494</v>
      </c>
      <c r="B41" s="43">
        <v>0.21</v>
      </c>
    </row>
    <row r="42" spans="1:2" x14ac:dyDescent="0.35">
      <c r="A42" s="47">
        <v>43495</v>
      </c>
      <c r="B42" s="43">
        <v>0.2</v>
      </c>
    </row>
    <row r="43" spans="1:2" x14ac:dyDescent="0.35">
      <c r="A43" s="47">
        <v>43496</v>
      </c>
      <c r="B43" s="43">
        <v>0.17</v>
      </c>
    </row>
    <row r="44" spans="1:2" x14ac:dyDescent="0.35">
      <c r="A44" s="47">
        <v>43497</v>
      </c>
      <c r="B44" s="43">
        <v>0.16</v>
      </c>
    </row>
    <row r="45" spans="1:2" x14ac:dyDescent="0.35">
      <c r="A45" s="47">
        <v>43498</v>
      </c>
      <c r="B45" s="43" t="s">
        <v>126</v>
      </c>
    </row>
    <row r="46" spans="1:2" x14ac:dyDescent="0.35">
      <c r="A46" s="47">
        <v>43499</v>
      </c>
      <c r="B46" s="43" t="s">
        <v>126</v>
      </c>
    </row>
    <row r="47" spans="1:2" x14ac:dyDescent="0.35">
      <c r="A47" s="47">
        <v>43500</v>
      </c>
      <c r="B47" s="43">
        <v>0.17</v>
      </c>
    </row>
    <row r="48" spans="1:2" x14ac:dyDescent="0.35">
      <c r="A48" s="47">
        <v>43501</v>
      </c>
      <c r="B48" s="43">
        <v>0.19</v>
      </c>
    </row>
    <row r="49" spans="1:2" x14ac:dyDescent="0.35">
      <c r="A49" s="47">
        <v>43502</v>
      </c>
      <c r="B49" s="43">
        <v>0.16</v>
      </c>
    </row>
    <row r="50" spans="1:2" x14ac:dyDescent="0.35">
      <c r="A50" s="47">
        <v>43503</v>
      </c>
      <c r="B50" s="43">
        <v>0.15</v>
      </c>
    </row>
    <row r="51" spans="1:2" x14ac:dyDescent="0.35">
      <c r="A51" s="47">
        <v>43504</v>
      </c>
      <c r="B51" s="43">
        <v>0.1</v>
      </c>
    </row>
    <row r="52" spans="1:2" x14ac:dyDescent="0.35">
      <c r="A52" s="47">
        <v>43505</v>
      </c>
      <c r="B52" s="43" t="s">
        <v>126</v>
      </c>
    </row>
    <row r="53" spans="1:2" x14ac:dyDescent="0.35">
      <c r="A53" s="47">
        <v>43506</v>
      </c>
      <c r="B53" s="43" t="s">
        <v>126</v>
      </c>
    </row>
    <row r="54" spans="1:2" x14ac:dyDescent="0.35">
      <c r="A54" s="47">
        <v>43507</v>
      </c>
      <c r="B54" s="43">
        <v>0.11</v>
      </c>
    </row>
    <row r="55" spans="1:2" x14ac:dyDescent="0.35">
      <c r="A55" s="47">
        <v>43508</v>
      </c>
      <c r="B55" s="43">
        <v>0.13</v>
      </c>
    </row>
    <row r="56" spans="1:2" x14ac:dyDescent="0.35">
      <c r="A56" s="47">
        <v>43509</v>
      </c>
      <c r="B56" s="43">
        <v>0.12</v>
      </c>
    </row>
    <row r="57" spans="1:2" x14ac:dyDescent="0.35">
      <c r="A57" s="47">
        <v>43510</v>
      </c>
      <c r="B57" s="43">
        <v>0.11</v>
      </c>
    </row>
    <row r="58" spans="1:2" x14ac:dyDescent="0.35">
      <c r="A58" s="47">
        <v>43511</v>
      </c>
      <c r="B58" s="43">
        <v>0.11</v>
      </c>
    </row>
    <row r="59" spans="1:2" x14ac:dyDescent="0.35">
      <c r="A59" s="47">
        <v>43512</v>
      </c>
      <c r="B59" s="43" t="s">
        <v>126</v>
      </c>
    </row>
    <row r="60" spans="1:2" x14ac:dyDescent="0.35">
      <c r="A60" s="47">
        <v>43513</v>
      </c>
      <c r="B60" s="43" t="s">
        <v>126</v>
      </c>
    </row>
    <row r="61" spans="1:2" x14ac:dyDescent="0.35">
      <c r="A61" s="47">
        <v>43514</v>
      </c>
      <c r="B61" s="43">
        <v>0.1</v>
      </c>
    </row>
    <row r="62" spans="1:2" x14ac:dyDescent="0.35">
      <c r="A62" s="47">
        <v>43515</v>
      </c>
      <c r="B62" s="43">
        <v>0.09</v>
      </c>
    </row>
    <row r="63" spans="1:2" x14ac:dyDescent="0.35">
      <c r="A63" s="47">
        <v>43516</v>
      </c>
      <c r="B63" s="43">
        <v>0.09</v>
      </c>
    </row>
    <row r="64" spans="1:2" x14ac:dyDescent="0.35">
      <c r="A64" s="47">
        <v>43517</v>
      </c>
      <c r="B64" s="43">
        <v>0.11</v>
      </c>
    </row>
    <row r="65" spans="1:2" x14ac:dyDescent="0.35">
      <c r="A65" s="47">
        <v>43518</v>
      </c>
      <c r="B65" s="43">
        <v>0.11</v>
      </c>
    </row>
    <row r="66" spans="1:2" x14ac:dyDescent="0.35">
      <c r="A66" s="47">
        <v>43519</v>
      </c>
      <c r="B66" s="43" t="s">
        <v>126</v>
      </c>
    </row>
    <row r="67" spans="1:2" x14ac:dyDescent="0.35">
      <c r="A67" s="47">
        <v>43520</v>
      </c>
      <c r="B67" s="43" t="s">
        <v>126</v>
      </c>
    </row>
    <row r="68" spans="1:2" x14ac:dyDescent="0.35">
      <c r="A68" s="47">
        <v>43521</v>
      </c>
      <c r="B68" s="43">
        <v>0.12</v>
      </c>
    </row>
    <row r="69" spans="1:2" x14ac:dyDescent="0.35">
      <c r="A69" s="47">
        <v>43522</v>
      </c>
      <c r="B69" s="43">
        <v>0.11</v>
      </c>
    </row>
    <row r="70" spans="1:2" x14ac:dyDescent="0.35">
      <c r="A70" s="47">
        <v>43523</v>
      </c>
      <c r="B70" s="43">
        <v>0.12</v>
      </c>
    </row>
    <row r="71" spans="1:2" x14ac:dyDescent="0.35">
      <c r="A71" s="47">
        <v>43524</v>
      </c>
      <c r="B71" s="43">
        <v>0.16</v>
      </c>
    </row>
    <row r="72" spans="1:2" x14ac:dyDescent="0.35">
      <c r="A72" s="47">
        <v>43525</v>
      </c>
      <c r="B72" s="43">
        <v>0.19</v>
      </c>
    </row>
    <row r="73" spans="1:2" x14ac:dyDescent="0.35">
      <c r="A73" s="47">
        <v>43526</v>
      </c>
      <c r="B73" s="43" t="s">
        <v>126</v>
      </c>
    </row>
    <row r="74" spans="1:2" x14ac:dyDescent="0.35">
      <c r="A74" s="47">
        <v>43527</v>
      </c>
      <c r="B74" s="43" t="s">
        <v>126</v>
      </c>
    </row>
    <row r="75" spans="1:2" x14ac:dyDescent="0.35">
      <c r="A75" s="47">
        <v>43528</v>
      </c>
      <c r="B75" s="43">
        <v>0.18</v>
      </c>
    </row>
    <row r="76" spans="1:2" x14ac:dyDescent="0.35">
      <c r="A76" s="47">
        <v>43529</v>
      </c>
      <c r="B76" s="43">
        <v>0.17</v>
      </c>
    </row>
    <row r="77" spans="1:2" x14ac:dyDescent="0.35">
      <c r="A77" s="47">
        <v>43530</v>
      </c>
      <c r="B77" s="43">
        <v>0.15</v>
      </c>
    </row>
    <row r="78" spans="1:2" x14ac:dyDescent="0.35">
      <c r="A78" s="47">
        <v>43531</v>
      </c>
      <c r="B78" s="43">
        <v>0.12</v>
      </c>
    </row>
    <row r="79" spans="1:2" x14ac:dyDescent="0.35">
      <c r="A79" s="47">
        <v>43532</v>
      </c>
      <c r="B79" s="43">
        <v>0.05</v>
      </c>
    </row>
    <row r="80" spans="1:2" x14ac:dyDescent="0.35">
      <c r="A80" s="47">
        <v>43533</v>
      </c>
      <c r="B80" s="43" t="s">
        <v>126</v>
      </c>
    </row>
    <row r="81" spans="1:2" x14ac:dyDescent="0.35">
      <c r="A81" s="47">
        <v>43534</v>
      </c>
      <c r="B81" s="43" t="s">
        <v>126</v>
      </c>
    </row>
    <row r="82" spans="1:2" x14ac:dyDescent="0.35">
      <c r="A82" s="47">
        <v>43535</v>
      </c>
      <c r="B82" s="43">
        <v>0.06</v>
      </c>
    </row>
    <row r="83" spans="1:2" x14ac:dyDescent="0.35">
      <c r="A83" s="47">
        <v>43536</v>
      </c>
      <c r="B83" s="43">
        <v>0.09</v>
      </c>
    </row>
    <row r="84" spans="1:2" x14ac:dyDescent="0.35">
      <c r="A84" s="47">
        <v>43537</v>
      </c>
      <c r="B84" s="43">
        <v>7.0000000000000007E-2</v>
      </c>
    </row>
    <row r="85" spans="1:2" x14ac:dyDescent="0.35">
      <c r="A85" s="47">
        <v>43538</v>
      </c>
      <c r="B85" s="43">
        <v>7.0000000000000007E-2</v>
      </c>
    </row>
    <row r="86" spans="1:2" x14ac:dyDescent="0.35">
      <c r="A86" s="47">
        <v>43539</v>
      </c>
      <c r="B86" s="43">
        <v>0.08</v>
      </c>
    </row>
    <row r="87" spans="1:2" x14ac:dyDescent="0.35">
      <c r="A87" s="47">
        <v>43540</v>
      </c>
      <c r="B87" s="43" t="s">
        <v>126</v>
      </c>
    </row>
    <row r="88" spans="1:2" x14ac:dyDescent="0.35">
      <c r="A88" s="47">
        <v>43541</v>
      </c>
      <c r="B88" s="43" t="s">
        <v>126</v>
      </c>
    </row>
    <row r="89" spans="1:2" x14ac:dyDescent="0.35">
      <c r="A89" s="47">
        <v>43542</v>
      </c>
      <c r="B89" s="43">
        <v>0.08</v>
      </c>
    </row>
    <row r="90" spans="1:2" x14ac:dyDescent="0.35">
      <c r="A90" s="47">
        <v>43543</v>
      </c>
      <c r="B90" s="43">
        <v>0.08</v>
      </c>
    </row>
    <row r="91" spans="1:2" x14ac:dyDescent="0.35">
      <c r="A91" s="47">
        <v>43544</v>
      </c>
      <c r="B91" s="43">
        <v>0.1</v>
      </c>
    </row>
    <row r="92" spans="1:2" x14ac:dyDescent="0.35">
      <c r="A92" s="47">
        <v>43545</v>
      </c>
      <c r="B92" s="43">
        <v>0.05</v>
      </c>
    </row>
    <row r="93" spans="1:2" x14ac:dyDescent="0.35">
      <c r="A93" s="47">
        <v>43546</v>
      </c>
      <c r="B93" s="43">
        <v>0</v>
      </c>
    </row>
    <row r="94" spans="1:2" x14ac:dyDescent="0.35">
      <c r="A94" s="47">
        <v>43547</v>
      </c>
      <c r="B94" s="43" t="s">
        <v>126</v>
      </c>
    </row>
    <row r="95" spans="1:2" x14ac:dyDescent="0.35">
      <c r="A95" s="47">
        <v>43548</v>
      </c>
      <c r="B95" s="43" t="s">
        <v>126</v>
      </c>
    </row>
    <row r="96" spans="1:2" x14ac:dyDescent="0.35">
      <c r="A96" s="47">
        <v>43549</v>
      </c>
      <c r="B96" s="43">
        <v>0</v>
      </c>
    </row>
    <row r="97" spans="1:2" x14ac:dyDescent="0.35">
      <c r="A97" s="47">
        <v>43550</v>
      </c>
      <c r="B97" s="43">
        <v>-0.02</v>
      </c>
    </row>
    <row r="98" spans="1:2" x14ac:dyDescent="0.35">
      <c r="A98" s="47">
        <v>43551</v>
      </c>
      <c r="B98" s="43">
        <v>-0.06</v>
      </c>
    </row>
    <row r="99" spans="1:2" x14ac:dyDescent="0.35">
      <c r="A99" s="47">
        <v>43552</v>
      </c>
      <c r="B99" s="43">
        <v>-7.0000000000000007E-2</v>
      </c>
    </row>
    <row r="100" spans="1:2" x14ac:dyDescent="0.35">
      <c r="A100" s="47">
        <v>43553</v>
      </c>
      <c r="B100" s="43">
        <v>-0.06</v>
      </c>
    </row>
    <row r="101" spans="1:2" x14ac:dyDescent="0.35">
      <c r="A101" s="47">
        <v>43554</v>
      </c>
      <c r="B101" s="43" t="s">
        <v>126</v>
      </c>
    </row>
    <row r="102" spans="1:2" x14ac:dyDescent="0.35">
      <c r="A102" s="47">
        <v>43555</v>
      </c>
      <c r="B102" s="43" t="s">
        <v>126</v>
      </c>
    </row>
    <row r="103" spans="1:2" x14ac:dyDescent="0.35">
      <c r="A103" s="47">
        <v>43556</v>
      </c>
      <c r="B103" s="43">
        <v>-0.04</v>
      </c>
    </row>
    <row r="104" spans="1:2" x14ac:dyDescent="0.35">
      <c r="A104" s="47">
        <v>43557</v>
      </c>
      <c r="B104" s="43">
        <v>-0.04</v>
      </c>
    </row>
    <row r="105" spans="1:2" x14ac:dyDescent="0.35">
      <c r="A105" s="47">
        <v>43558</v>
      </c>
      <c r="B105" s="43">
        <v>-0.01</v>
      </c>
    </row>
    <row r="106" spans="1:2" x14ac:dyDescent="0.35">
      <c r="A106" s="47">
        <v>43559</v>
      </c>
      <c r="B106" s="43">
        <v>0</v>
      </c>
    </row>
    <row r="107" spans="1:2" x14ac:dyDescent="0.35">
      <c r="A107" s="47">
        <v>43560</v>
      </c>
      <c r="B107" s="43">
        <v>0.01</v>
      </c>
    </row>
    <row r="108" spans="1:2" x14ac:dyDescent="0.35">
      <c r="A108" s="47">
        <v>43561</v>
      </c>
      <c r="B108" s="43" t="s">
        <v>126</v>
      </c>
    </row>
    <row r="109" spans="1:2" x14ac:dyDescent="0.35">
      <c r="A109" s="47">
        <v>43562</v>
      </c>
      <c r="B109" s="43" t="s">
        <v>126</v>
      </c>
    </row>
    <row r="110" spans="1:2" x14ac:dyDescent="0.35">
      <c r="A110" s="47">
        <v>43563</v>
      </c>
      <c r="B110" s="43">
        <v>0</v>
      </c>
    </row>
    <row r="111" spans="1:2" x14ac:dyDescent="0.35">
      <c r="A111" s="47">
        <v>43564</v>
      </c>
      <c r="B111" s="43">
        <v>0.01</v>
      </c>
    </row>
    <row r="112" spans="1:2" x14ac:dyDescent="0.35">
      <c r="A112" s="47">
        <v>43565</v>
      </c>
      <c r="B112" s="43">
        <v>-0.01</v>
      </c>
    </row>
    <row r="113" spans="1:2" x14ac:dyDescent="0.35">
      <c r="A113" s="47">
        <v>43566</v>
      </c>
      <c r="B113" s="43">
        <v>-0.03</v>
      </c>
    </row>
    <row r="114" spans="1:2" x14ac:dyDescent="0.35">
      <c r="A114" s="47">
        <v>43567</v>
      </c>
      <c r="B114" s="43">
        <v>0.02</v>
      </c>
    </row>
    <row r="115" spans="1:2" x14ac:dyDescent="0.35">
      <c r="A115" s="47">
        <v>43568</v>
      </c>
      <c r="B115" s="43" t="s">
        <v>126</v>
      </c>
    </row>
    <row r="116" spans="1:2" x14ac:dyDescent="0.35">
      <c r="A116" s="47">
        <v>43569</v>
      </c>
      <c r="B116" s="43" t="s">
        <v>126</v>
      </c>
    </row>
    <row r="117" spans="1:2" x14ac:dyDescent="0.35">
      <c r="A117" s="47">
        <v>43570</v>
      </c>
      <c r="B117" s="43">
        <v>0.06</v>
      </c>
    </row>
    <row r="118" spans="1:2" x14ac:dyDescent="0.35">
      <c r="A118" s="47">
        <v>43571</v>
      </c>
      <c r="B118" s="43">
        <v>7.0000000000000007E-2</v>
      </c>
    </row>
    <row r="119" spans="1:2" x14ac:dyDescent="0.35">
      <c r="A119" s="47">
        <v>43572</v>
      </c>
      <c r="B119" s="43">
        <v>0.09</v>
      </c>
    </row>
    <row r="120" spans="1:2" x14ac:dyDescent="0.35">
      <c r="A120" s="47">
        <v>43573</v>
      </c>
      <c r="B120" s="43">
        <v>0.04</v>
      </c>
    </row>
    <row r="121" spans="1:2" x14ac:dyDescent="0.35">
      <c r="A121" s="47">
        <v>43574</v>
      </c>
      <c r="B121" s="43" t="s">
        <v>126</v>
      </c>
    </row>
    <row r="122" spans="1:2" x14ac:dyDescent="0.35">
      <c r="A122" s="47">
        <v>43575</v>
      </c>
      <c r="B122" s="43" t="s">
        <v>126</v>
      </c>
    </row>
    <row r="123" spans="1:2" x14ac:dyDescent="0.35">
      <c r="A123" s="47">
        <v>43576</v>
      </c>
      <c r="B123" s="43" t="s">
        <v>126</v>
      </c>
    </row>
    <row r="124" spans="1:2" x14ac:dyDescent="0.35">
      <c r="A124" s="47">
        <v>43577</v>
      </c>
      <c r="B124" s="43" t="s">
        <v>126</v>
      </c>
    </row>
    <row r="125" spans="1:2" x14ac:dyDescent="0.35">
      <c r="A125" s="47">
        <v>43578</v>
      </c>
      <c r="B125" s="43">
        <v>0.05</v>
      </c>
    </row>
    <row r="126" spans="1:2" x14ac:dyDescent="0.35">
      <c r="A126" s="47">
        <v>43579</v>
      </c>
      <c r="B126" s="43">
        <v>0.02</v>
      </c>
    </row>
    <row r="127" spans="1:2" x14ac:dyDescent="0.35">
      <c r="A127" s="47">
        <v>43580</v>
      </c>
      <c r="B127" s="43">
        <v>-0.01</v>
      </c>
    </row>
    <row r="128" spans="1:2" x14ac:dyDescent="0.35">
      <c r="A128" s="47">
        <v>43581</v>
      </c>
      <c r="B128" s="43">
        <v>-0.02</v>
      </c>
    </row>
    <row r="129" spans="1:2" x14ac:dyDescent="0.35">
      <c r="A129" s="47">
        <v>43582</v>
      </c>
      <c r="B129" s="43" t="s">
        <v>126</v>
      </c>
    </row>
    <row r="130" spans="1:2" x14ac:dyDescent="0.35">
      <c r="A130" s="47">
        <v>43583</v>
      </c>
      <c r="B130" s="43" t="s">
        <v>126</v>
      </c>
    </row>
    <row r="131" spans="1:2" x14ac:dyDescent="0.35">
      <c r="A131" s="47">
        <v>43584</v>
      </c>
      <c r="B131" s="43">
        <v>0</v>
      </c>
    </row>
    <row r="132" spans="1:2" x14ac:dyDescent="0.35">
      <c r="A132" s="47">
        <v>43585</v>
      </c>
      <c r="B132" s="43">
        <v>0.04</v>
      </c>
    </row>
    <row r="133" spans="1:2" x14ac:dyDescent="0.35">
      <c r="A133" s="47">
        <v>43586</v>
      </c>
      <c r="B133" s="43" t="s">
        <v>126</v>
      </c>
    </row>
    <row r="134" spans="1:2" x14ac:dyDescent="0.35">
      <c r="A134" s="47">
        <v>43587</v>
      </c>
      <c r="B134" s="43">
        <v>0.02</v>
      </c>
    </row>
    <row r="135" spans="1:2" x14ac:dyDescent="0.35">
      <c r="A135" s="47">
        <v>43588</v>
      </c>
      <c r="B135" s="43">
        <v>0.04</v>
      </c>
    </row>
    <row r="136" spans="1:2" x14ac:dyDescent="0.35">
      <c r="A136" s="47">
        <v>43589</v>
      </c>
      <c r="B136" s="43" t="s">
        <v>126</v>
      </c>
    </row>
    <row r="137" spans="1:2" x14ac:dyDescent="0.35">
      <c r="A137" s="47">
        <v>43590</v>
      </c>
      <c r="B137" s="43" t="s">
        <v>126</v>
      </c>
    </row>
    <row r="138" spans="1:2" x14ac:dyDescent="0.35">
      <c r="A138" s="47">
        <v>43591</v>
      </c>
      <c r="B138" s="43">
        <v>0.01</v>
      </c>
    </row>
    <row r="139" spans="1:2" x14ac:dyDescent="0.35">
      <c r="A139" s="47">
        <v>43592</v>
      </c>
      <c r="B139" s="43">
        <v>-0.01</v>
      </c>
    </row>
    <row r="140" spans="1:2" x14ac:dyDescent="0.35">
      <c r="A140" s="47">
        <v>43593</v>
      </c>
      <c r="B140" s="43">
        <v>-0.04</v>
      </c>
    </row>
    <row r="141" spans="1:2" x14ac:dyDescent="0.35">
      <c r="A141" s="47">
        <v>43594</v>
      </c>
      <c r="B141" s="43">
        <v>-0.06</v>
      </c>
    </row>
    <row r="142" spans="1:2" x14ac:dyDescent="0.35">
      <c r="A142" s="47">
        <v>43595</v>
      </c>
      <c r="B142" s="43">
        <v>-0.04</v>
      </c>
    </row>
    <row r="143" spans="1:2" x14ac:dyDescent="0.35">
      <c r="A143" s="47">
        <v>43596</v>
      </c>
      <c r="B143" s="43" t="s">
        <v>126</v>
      </c>
    </row>
    <row r="144" spans="1:2" x14ac:dyDescent="0.35">
      <c r="A144" s="47">
        <v>43597</v>
      </c>
      <c r="B144" s="43" t="s">
        <v>126</v>
      </c>
    </row>
    <row r="145" spans="1:2" x14ac:dyDescent="0.35">
      <c r="A145" s="47">
        <v>43598</v>
      </c>
      <c r="B145" s="43">
        <v>-0.05</v>
      </c>
    </row>
    <row r="146" spans="1:2" x14ac:dyDescent="0.35">
      <c r="A146" s="47">
        <v>43599</v>
      </c>
      <c r="B146" s="43">
        <v>-0.06</v>
      </c>
    </row>
    <row r="147" spans="1:2" x14ac:dyDescent="0.35">
      <c r="A147" s="47">
        <v>43600</v>
      </c>
      <c r="B147" s="43">
        <v>-0.1</v>
      </c>
    </row>
    <row r="148" spans="1:2" x14ac:dyDescent="0.35">
      <c r="A148" s="47">
        <v>43601</v>
      </c>
      <c r="B148" s="43">
        <v>-0.12</v>
      </c>
    </row>
    <row r="149" spans="1:2" x14ac:dyDescent="0.35">
      <c r="A149" s="47">
        <v>43602</v>
      </c>
      <c r="B149" s="43">
        <v>-0.11</v>
      </c>
    </row>
    <row r="150" spans="1:2" x14ac:dyDescent="0.35">
      <c r="A150" s="47">
        <v>43603</v>
      </c>
      <c r="B150" s="43" t="s">
        <v>126</v>
      </c>
    </row>
    <row r="151" spans="1:2" x14ac:dyDescent="0.35">
      <c r="A151" s="47">
        <v>43604</v>
      </c>
      <c r="B151" s="43" t="s">
        <v>126</v>
      </c>
    </row>
    <row r="152" spans="1:2" x14ac:dyDescent="0.35">
      <c r="A152" s="47">
        <v>43605</v>
      </c>
      <c r="B152" s="43">
        <v>-0.09</v>
      </c>
    </row>
    <row r="153" spans="1:2" x14ac:dyDescent="0.35">
      <c r="A153" s="47">
        <v>43606</v>
      </c>
      <c r="B153" s="43">
        <v>-0.09</v>
      </c>
    </row>
    <row r="154" spans="1:2" x14ac:dyDescent="0.35">
      <c r="A154" s="47">
        <v>43607</v>
      </c>
      <c r="B154" s="43">
        <v>-7.0000000000000007E-2</v>
      </c>
    </row>
    <row r="155" spans="1:2" x14ac:dyDescent="0.35">
      <c r="A155" s="47">
        <v>43608</v>
      </c>
      <c r="B155" s="43">
        <v>-0.1</v>
      </c>
    </row>
    <row r="156" spans="1:2" x14ac:dyDescent="0.35">
      <c r="A156" s="47">
        <v>43609</v>
      </c>
      <c r="B156" s="43">
        <v>-0.12</v>
      </c>
    </row>
    <row r="157" spans="1:2" x14ac:dyDescent="0.35">
      <c r="A157" s="47">
        <v>43610</v>
      </c>
      <c r="B157" s="43" t="s">
        <v>126</v>
      </c>
    </row>
    <row r="158" spans="1:2" x14ac:dyDescent="0.35">
      <c r="A158" s="47">
        <v>43611</v>
      </c>
      <c r="B158" s="43" t="s">
        <v>126</v>
      </c>
    </row>
    <row r="159" spans="1:2" x14ac:dyDescent="0.35">
      <c r="A159" s="47">
        <v>43612</v>
      </c>
      <c r="B159" s="43">
        <v>-0.13</v>
      </c>
    </row>
    <row r="160" spans="1:2" x14ac:dyDescent="0.35">
      <c r="A160" s="47">
        <v>43613</v>
      </c>
      <c r="B160" s="43">
        <v>-0.16</v>
      </c>
    </row>
    <row r="161" spans="1:2" x14ac:dyDescent="0.35">
      <c r="A161" s="47">
        <v>43614</v>
      </c>
      <c r="B161" s="43">
        <v>-0.17</v>
      </c>
    </row>
    <row r="162" spans="1:2" x14ac:dyDescent="0.35">
      <c r="A162" s="47">
        <v>43615</v>
      </c>
      <c r="B162" s="43">
        <v>-0.16</v>
      </c>
    </row>
    <row r="163" spans="1:2" x14ac:dyDescent="0.35">
      <c r="A163" s="47">
        <v>43616</v>
      </c>
      <c r="B163" s="43">
        <v>-0.21</v>
      </c>
    </row>
    <row r="164" spans="1:2" x14ac:dyDescent="0.35">
      <c r="A164" s="47">
        <v>43617</v>
      </c>
      <c r="B164" s="43" t="s">
        <v>126</v>
      </c>
    </row>
    <row r="165" spans="1:2" x14ac:dyDescent="0.35">
      <c r="A165" s="47">
        <v>43618</v>
      </c>
      <c r="B165" s="43" t="s">
        <v>126</v>
      </c>
    </row>
    <row r="166" spans="1:2" x14ac:dyDescent="0.35">
      <c r="A166" s="47">
        <v>43619</v>
      </c>
      <c r="B166" s="43">
        <v>-0.21</v>
      </c>
    </row>
    <row r="167" spans="1:2" x14ac:dyDescent="0.35">
      <c r="A167" s="47">
        <v>43620</v>
      </c>
      <c r="B167" s="43">
        <v>-0.21</v>
      </c>
    </row>
    <row r="168" spans="1:2" x14ac:dyDescent="0.35">
      <c r="A168" s="47">
        <v>43621</v>
      </c>
      <c r="B168" s="43">
        <v>-0.21</v>
      </c>
    </row>
    <row r="169" spans="1:2" x14ac:dyDescent="0.35">
      <c r="A169" s="47">
        <v>43622</v>
      </c>
      <c r="B169" s="43">
        <v>-0.24</v>
      </c>
    </row>
    <row r="170" spans="1:2" x14ac:dyDescent="0.35">
      <c r="A170" s="47">
        <v>43623</v>
      </c>
      <c r="B170" s="43">
        <v>-0.23</v>
      </c>
    </row>
    <row r="171" spans="1:2" x14ac:dyDescent="0.35">
      <c r="A171" s="47">
        <v>43624</v>
      </c>
      <c r="B171" s="43" t="s">
        <v>126</v>
      </c>
    </row>
    <row r="172" spans="1:2" x14ac:dyDescent="0.35">
      <c r="A172" s="47">
        <v>43625</v>
      </c>
      <c r="B172" s="43" t="s">
        <v>126</v>
      </c>
    </row>
    <row r="173" spans="1:2" x14ac:dyDescent="0.35">
      <c r="A173" s="47">
        <v>43626</v>
      </c>
      <c r="B173" s="43" t="s">
        <v>126</v>
      </c>
    </row>
    <row r="174" spans="1:2" x14ac:dyDescent="0.35">
      <c r="A174" s="47">
        <v>43627</v>
      </c>
      <c r="B174" s="43">
        <v>-0.22</v>
      </c>
    </row>
    <row r="175" spans="1:2" x14ac:dyDescent="0.35">
      <c r="A175" s="47">
        <v>43628</v>
      </c>
      <c r="B175" s="43">
        <v>-0.24</v>
      </c>
    </row>
    <row r="176" spans="1:2" x14ac:dyDescent="0.35">
      <c r="A176" s="47">
        <v>43629</v>
      </c>
      <c r="B176" s="43">
        <v>-0.24</v>
      </c>
    </row>
    <row r="177" spans="1:2" x14ac:dyDescent="0.35">
      <c r="A177" s="47">
        <v>43630</v>
      </c>
      <c r="B177" s="43">
        <v>-0.26</v>
      </c>
    </row>
    <row r="178" spans="1:2" x14ac:dyDescent="0.35">
      <c r="A178" s="47">
        <v>43631</v>
      </c>
      <c r="B178" s="43" t="s">
        <v>126</v>
      </c>
    </row>
    <row r="179" spans="1:2" x14ac:dyDescent="0.35">
      <c r="A179" s="47">
        <v>43632</v>
      </c>
      <c r="B179" s="43" t="s">
        <v>126</v>
      </c>
    </row>
    <row r="180" spans="1:2" x14ac:dyDescent="0.35">
      <c r="A180" s="47">
        <v>43633</v>
      </c>
      <c r="B180" s="43">
        <v>-0.25</v>
      </c>
    </row>
    <row r="181" spans="1:2" x14ac:dyDescent="0.35">
      <c r="A181" s="47">
        <v>43634</v>
      </c>
      <c r="B181" s="43">
        <v>-0.3</v>
      </c>
    </row>
    <row r="182" spans="1:2" x14ac:dyDescent="0.35">
      <c r="A182" s="47">
        <v>43635</v>
      </c>
      <c r="B182" s="43">
        <v>-0.3</v>
      </c>
    </row>
    <row r="183" spans="1:2" x14ac:dyDescent="0.35">
      <c r="A183" s="47">
        <v>43636</v>
      </c>
      <c r="B183" s="43">
        <v>-0.31</v>
      </c>
    </row>
    <row r="184" spans="1:2" x14ac:dyDescent="0.35">
      <c r="A184" s="47">
        <v>43637</v>
      </c>
      <c r="B184" s="43">
        <v>-0.3</v>
      </c>
    </row>
    <row r="185" spans="1:2" x14ac:dyDescent="0.35">
      <c r="A185" s="47">
        <v>43638</v>
      </c>
      <c r="B185" s="43" t="s">
        <v>126</v>
      </c>
    </row>
    <row r="186" spans="1:2" x14ac:dyDescent="0.35">
      <c r="A186" s="47">
        <v>43639</v>
      </c>
      <c r="B186" s="43" t="s">
        <v>126</v>
      </c>
    </row>
    <row r="187" spans="1:2" x14ac:dyDescent="0.35">
      <c r="A187" s="47">
        <v>43640</v>
      </c>
      <c r="B187" s="43">
        <v>-0.31</v>
      </c>
    </row>
    <row r="188" spans="1:2" x14ac:dyDescent="0.35">
      <c r="A188" s="47">
        <v>43641</v>
      </c>
      <c r="B188" s="43">
        <v>-0.31</v>
      </c>
    </row>
    <row r="189" spans="1:2" x14ac:dyDescent="0.35">
      <c r="A189" s="47">
        <v>43642</v>
      </c>
      <c r="B189" s="43">
        <v>-0.32</v>
      </c>
    </row>
    <row r="190" spans="1:2" x14ac:dyDescent="0.35">
      <c r="A190" s="47">
        <v>43643</v>
      </c>
      <c r="B190" s="43">
        <v>-0.3</v>
      </c>
    </row>
    <row r="191" spans="1:2" x14ac:dyDescent="0.35">
      <c r="A191" s="47">
        <v>43644</v>
      </c>
      <c r="B191" s="43">
        <v>-0.32</v>
      </c>
    </row>
    <row r="192" spans="1:2" x14ac:dyDescent="0.35">
      <c r="A192" s="47">
        <v>43645</v>
      </c>
      <c r="B192" s="43" t="s">
        <v>126</v>
      </c>
    </row>
    <row r="193" spans="1:2" x14ac:dyDescent="0.35">
      <c r="A193" s="47">
        <v>43646</v>
      </c>
      <c r="B193" s="43" t="s">
        <v>126</v>
      </c>
    </row>
    <row r="194" spans="1:2" x14ac:dyDescent="0.35">
      <c r="A194" s="47">
        <v>43647</v>
      </c>
      <c r="B194" s="43">
        <v>-0.33</v>
      </c>
    </row>
    <row r="195" spans="1:2" x14ac:dyDescent="0.35">
      <c r="A195" s="47">
        <v>43648</v>
      </c>
      <c r="B195" s="43">
        <v>-0.36</v>
      </c>
    </row>
    <row r="196" spans="1:2" x14ac:dyDescent="0.35">
      <c r="A196" s="47">
        <v>43649</v>
      </c>
      <c r="B196" s="43">
        <v>-0.39</v>
      </c>
    </row>
    <row r="197" spans="1:2" x14ac:dyDescent="0.35">
      <c r="A197" s="47">
        <v>43650</v>
      </c>
      <c r="B197" s="43">
        <v>-0.39</v>
      </c>
    </row>
    <row r="198" spans="1:2" x14ac:dyDescent="0.35">
      <c r="A198" s="47">
        <v>43651</v>
      </c>
      <c r="B198" s="43">
        <v>-0.39</v>
      </c>
    </row>
    <row r="199" spans="1:2" x14ac:dyDescent="0.35">
      <c r="A199" s="47">
        <v>43652</v>
      </c>
      <c r="B199" s="43" t="s">
        <v>126</v>
      </c>
    </row>
    <row r="200" spans="1:2" x14ac:dyDescent="0.35">
      <c r="A200" s="47">
        <v>43653</v>
      </c>
      <c r="B200" s="43" t="s">
        <v>126</v>
      </c>
    </row>
    <row r="201" spans="1:2" x14ac:dyDescent="0.35">
      <c r="A201" s="47">
        <v>43654</v>
      </c>
      <c r="B201" s="43">
        <v>-0.37</v>
      </c>
    </row>
    <row r="202" spans="1:2" x14ac:dyDescent="0.35">
      <c r="A202" s="47">
        <v>43655</v>
      </c>
      <c r="B202" s="43">
        <v>-0.35</v>
      </c>
    </row>
    <row r="203" spans="1:2" x14ac:dyDescent="0.35">
      <c r="A203" s="47">
        <v>43656</v>
      </c>
      <c r="B203" s="43">
        <v>-0.26</v>
      </c>
    </row>
    <row r="204" spans="1:2" x14ac:dyDescent="0.35">
      <c r="A204" s="47">
        <v>43657</v>
      </c>
      <c r="B204" s="43">
        <v>-0.27</v>
      </c>
    </row>
    <row r="205" spans="1:2" x14ac:dyDescent="0.35">
      <c r="A205" s="47">
        <v>43658</v>
      </c>
      <c r="B205" s="43">
        <v>-0.2</v>
      </c>
    </row>
    <row r="206" spans="1:2" x14ac:dyDescent="0.35">
      <c r="A206" s="47">
        <v>43659</v>
      </c>
      <c r="B206" s="43" t="s">
        <v>126</v>
      </c>
    </row>
    <row r="207" spans="1:2" x14ac:dyDescent="0.35">
      <c r="A207" s="47">
        <v>43660</v>
      </c>
      <c r="B207" s="43" t="s">
        <v>126</v>
      </c>
    </row>
    <row r="208" spans="1:2" x14ac:dyDescent="0.35">
      <c r="A208" s="47">
        <v>43661</v>
      </c>
      <c r="B208" s="43">
        <v>-0.23</v>
      </c>
    </row>
    <row r="209" spans="1:2" x14ac:dyDescent="0.35">
      <c r="A209" s="47">
        <v>43662</v>
      </c>
      <c r="B209" s="43">
        <v>-0.27</v>
      </c>
    </row>
    <row r="210" spans="1:2" x14ac:dyDescent="0.35">
      <c r="A210" s="47">
        <v>43663</v>
      </c>
      <c r="B210" s="43">
        <v>-0.28000000000000003</v>
      </c>
    </row>
    <row r="211" spans="1:2" x14ac:dyDescent="0.35">
      <c r="A211" s="47">
        <v>43664</v>
      </c>
      <c r="B211" s="43">
        <v>-0.3</v>
      </c>
    </row>
    <row r="212" spans="1:2" x14ac:dyDescent="0.35">
      <c r="A212" s="47">
        <v>43665</v>
      </c>
      <c r="B212" s="43">
        <v>-0.32</v>
      </c>
    </row>
    <row r="213" spans="1:2" x14ac:dyDescent="0.35">
      <c r="A213" s="47">
        <v>43666</v>
      </c>
      <c r="B213" s="43" t="s">
        <v>126</v>
      </c>
    </row>
    <row r="214" spans="1:2" x14ac:dyDescent="0.35">
      <c r="A214" s="47">
        <v>43667</v>
      </c>
      <c r="B214" s="43" t="s">
        <v>126</v>
      </c>
    </row>
    <row r="215" spans="1:2" x14ac:dyDescent="0.35">
      <c r="A215" s="47">
        <v>43668</v>
      </c>
      <c r="B215" s="43">
        <v>-0.33</v>
      </c>
    </row>
    <row r="216" spans="1:2" x14ac:dyDescent="0.35">
      <c r="A216" s="47">
        <v>43669</v>
      </c>
      <c r="B216" s="43">
        <v>-0.34</v>
      </c>
    </row>
    <row r="217" spans="1:2" x14ac:dyDescent="0.35">
      <c r="A217" s="47">
        <v>43670</v>
      </c>
      <c r="B217" s="43">
        <v>-0.37</v>
      </c>
    </row>
    <row r="218" spans="1:2" x14ac:dyDescent="0.35">
      <c r="A218" s="47">
        <v>43671</v>
      </c>
      <c r="B218" s="43">
        <v>-0.39</v>
      </c>
    </row>
    <row r="219" spans="1:2" x14ac:dyDescent="0.35">
      <c r="A219" s="47">
        <v>43672</v>
      </c>
      <c r="B219" s="43">
        <v>-0.37</v>
      </c>
    </row>
    <row r="220" spans="1:2" x14ac:dyDescent="0.35">
      <c r="A220" s="47">
        <v>43673</v>
      </c>
      <c r="B220" s="43" t="s">
        <v>126</v>
      </c>
    </row>
    <row r="221" spans="1:2" x14ac:dyDescent="0.35">
      <c r="A221" s="47">
        <v>43674</v>
      </c>
      <c r="B221" s="43" t="s">
        <v>126</v>
      </c>
    </row>
    <row r="222" spans="1:2" x14ac:dyDescent="0.35">
      <c r="A222" s="47">
        <v>43675</v>
      </c>
      <c r="B222" s="43">
        <v>-0.39</v>
      </c>
    </row>
    <row r="223" spans="1:2" x14ac:dyDescent="0.35">
      <c r="A223" s="47">
        <v>43676</v>
      </c>
      <c r="B223" s="43">
        <v>-0.4</v>
      </c>
    </row>
    <row r="224" spans="1:2" x14ac:dyDescent="0.35">
      <c r="A224" s="47">
        <v>43677</v>
      </c>
      <c r="B224" s="43">
        <v>-0.41</v>
      </c>
    </row>
    <row r="225" spans="1:2" x14ac:dyDescent="0.35">
      <c r="A225" s="47">
        <v>43678</v>
      </c>
      <c r="B225" s="43">
        <v>-0.42</v>
      </c>
    </row>
    <row r="226" spans="1:2" x14ac:dyDescent="0.35">
      <c r="A226" s="47">
        <v>43679</v>
      </c>
      <c r="B226" s="43">
        <v>-0.49</v>
      </c>
    </row>
    <row r="227" spans="1:2" x14ac:dyDescent="0.35">
      <c r="A227" s="47">
        <v>43680</v>
      </c>
      <c r="B227" s="43" t="s">
        <v>126</v>
      </c>
    </row>
    <row r="228" spans="1:2" x14ac:dyDescent="0.35">
      <c r="A228" s="47">
        <v>43681</v>
      </c>
      <c r="B228" s="43" t="s">
        <v>126</v>
      </c>
    </row>
    <row r="229" spans="1:2" x14ac:dyDescent="0.35">
      <c r="A229" s="47">
        <v>43682</v>
      </c>
      <c r="B229" s="43">
        <v>-0.53</v>
      </c>
    </row>
    <row r="230" spans="1:2" x14ac:dyDescent="0.35">
      <c r="A230" s="47">
        <v>43683</v>
      </c>
      <c r="B230" s="43">
        <v>-0.53</v>
      </c>
    </row>
    <row r="231" spans="1:2" x14ac:dyDescent="0.35">
      <c r="A231" s="47">
        <v>43684</v>
      </c>
      <c r="B231" s="43">
        <v>-0.56999999999999995</v>
      </c>
    </row>
    <row r="232" spans="1:2" x14ac:dyDescent="0.35">
      <c r="A232" s="47">
        <v>43685</v>
      </c>
      <c r="B232" s="43">
        <v>-0.56000000000000005</v>
      </c>
    </row>
    <row r="233" spans="1:2" x14ac:dyDescent="0.35">
      <c r="A233" s="47">
        <v>43686</v>
      </c>
      <c r="B233" s="43">
        <v>-0.59</v>
      </c>
    </row>
    <row r="234" spans="1:2" x14ac:dyDescent="0.35">
      <c r="A234" s="47">
        <v>43687</v>
      </c>
      <c r="B234" s="43" t="s">
        <v>126</v>
      </c>
    </row>
    <row r="235" spans="1:2" x14ac:dyDescent="0.35">
      <c r="A235" s="47">
        <v>43688</v>
      </c>
      <c r="B235" s="43" t="s">
        <v>126</v>
      </c>
    </row>
    <row r="236" spans="1:2" x14ac:dyDescent="0.35">
      <c r="A236" s="47">
        <v>43689</v>
      </c>
      <c r="B236" s="43">
        <v>-0.59</v>
      </c>
    </row>
    <row r="237" spans="1:2" x14ac:dyDescent="0.35">
      <c r="A237" s="47">
        <v>43690</v>
      </c>
      <c r="B237" s="43">
        <v>-0.61</v>
      </c>
    </row>
    <row r="238" spans="1:2" x14ac:dyDescent="0.35">
      <c r="A238" s="47">
        <v>43691</v>
      </c>
      <c r="B238" s="43">
        <v>-0.63</v>
      </c>
    </row>
    <row r="239" spans="1:2" x14ac:dyDescent="0.35">
      <c r="A239" s="47">
        <v>43692</v>
      </c>
      <c r="B239" s="43">
        <v>-0.66</v>
      </c>
    </row>
    <row r="240" spans="1:2" x14ac:dyDescent="0.35">
      <c r="A240" s="47">
        <v>43693</v>
      </c>
      <c r="B240" s="43">
        <v>-0.71</v>
      </c>
    </row>
    <row r="241" spans="1:2" x14ac:dyDescent="0.35">
      <c r="A241" s="47">
        <v>43694</v>
      </c>
      <c r="B241" s="43" t="s">
        <v>126</v>
      </c>
    </row>
    <row r="242" spans="1:2" x14ac:dyDescent="0.35">
      <c r="A242" s="47">
        <v>43695</v>
      </c>
      <c r="B242" s="43" t="s">
        <v>126</v>
      </c>
    </row>
    <row r="243" spans="1:2" x14ac:dyDescent="0.35">
      <c r="A243" s="47">
        <v>43696</v>
      </c>
      <c r="B243" s="43">
        <v>-0.65</v>
      </c>
    </row>
    <row r="244" spans="1:2" x14ac:dyDescent="0.35">
      <c r="A244" s="47">
        <v>43697</v>
      </c>
      <c r="B244" s="43">
        <v>-0.67</v>
      </c>
    </row>
    <row r="245" spans="1:2" x14ac:dyDescent="0.35">
      <c r="A245" s="47">
        <v>43698</v>
      </c>
      <c r="B245" s="43">
        <v>-0.66</v>
      </c>
    </row>
    <row r="246" spans="1:2" x14ac:dyDescent="0.35">
      <c r="A246" s="47">
        <v>43699</v>
      </c>
      <c r="B246" s="43">
        <v>-0.66</v>
      </c>
    </row>
    <row r="247" spans="1:2" x14ac:dyDescent="0.35">
      <c r="A247" s="47">
        <v>43700</v>
      </c>
      <c r="B247" s="43">
        <v>-0.62</v>
      </c>
    </row>
    <row r="248" spans="1:2" x14ac:dyDescent="0.35">
      <c r="A248" s="47">
        <v>43701</v>
      </c>
      <c r="B248" s="43" t="s">
        <v>126</v>
      </c>
    </row>
    <row r="249" spans="1:2" x14ac:dyDescent="0.35">
      <c r="A249" s="47">
        <v>43702</v>
      </c>
      <c r="B249" s="43" t="s">
        <v>126</v>
      </c>
    </row>
    <row r="250" spans="1:2" x14ac:dyDescent="0.35">
      <c r="A250" s="47">
        <v>43703</v>
      </c>
      <c r="B250" s="43">
        <v>-0.66</v>
      </c>
    </row>
    <row r="251" spans="1:2" x14ac:dyDescent="0.35">
      <c r="A251" s="47">
        <v>43704</v>
      </c>
      <c r="B251" s="43">
        <v>-0.67</v>
      </c>
    </row>
    <row r="252" spans="1:2" x14ac:dyDescent="0.35">
      <c r="A252" s="47">
        <v>43705</v>
      </c>
      <c r="B252" s="43">
        <v>-0.71</v>
      </c>
    </row>
    <row r="253" spans="1:2" x14ac:dyDescent="0.35">
      <c r="A253" s="47">
        <v>43706</v>
      </c>
      <c r="B253" s="43">
        <v>-0.69</v>
      </c>
    </row>
    <row r="254" spans="1:2" x14ac:dyDescent="0.35">
      <c r="A254" s="47">
        <v>43707</v>
      </c>
      <c r="B254" s="43">
        <v>-0.7</v>
      </c>
    </row>
    <row r="255" spans="1:2" x14ac:dyDescent="0.35">
      <c r="A255" s="47">
        <v>43708</v>
      </c>
      <c r="B255" s="43" t="s">
        <v>126</v>
      </c>
    </row>
    <row r="256" spans="1:2" x14ac:dyDescent="0.35">
      <c r="A256" s="47">
        <v>43709</v>
      </c>
      <c r="B256" s="43" t="s">
        <v>126</v>
      </c>
    </row>
    <row r="257" spans="1:2" x14ac:dyDescent="0.35">
      <c r="A257" s="47">
        <v>43710</v>
      </c>
      <c r="B257" s="43">
        <v>-0.7</v>
      </c>
    </row>
    <row r="258" spans="1:2" x14ac:dyDescent="0.35">
      <c r="A258" s="47">
        <v>43711</v>
      </c>
      <c r="B258" s="43">
        <v>-0.74</v>
      </c>
    </row>
    <row r="259" spans="1:2" x14ac:dyDescent="0.35">
      <c r="A259" s="47">
        <v>43712</v>
      </c>
      <c r="B259" s="43">
        <v>-0.68</v>
      </c>
    </row>
    <row r="260" spans="1:2" x14ac:dyDescent="0.35">
      <c r="A260" s="47">
        <v>43713</v>
      </c>
      <c r="B260" s="43">
        <v>-0.64</v>
      </c>
    </row>
    <row r="261" spans="1:2" x14ac:dyDescent="0.35">
      <c r="A261" s="47">
        <v>43714</v>
      </c>
      <c r="B261" s="43">
        <v>-0.59</v>
      </c>
    </row>
    <row r="262" spans="1:2" x14ac:dyDescent="0.35">
      <c r="A262" s="47">
        <v>43715</v>
      </c>
      <c r="B262" s="43" t="s">
        <v>126</v>
      </c>
    </row>
    <row r="263" spans="1:2" x14ac:dyDescent="0.35">
      <c r="A263" s="47">
        <v>43716</v>
      </c>
      <c r="B263" s="43" t="s">
        <v>126</v>
      </c>
    </row>
    <row r="264" spans="1:2" x14ac:dyDescent="0.35">
      <c r="A264" s="47">
        <v>43717</v>
      </c>
      <c r="B264" s="43">
        <v>-0.6</v>
      </c>
    </row>
    <row r="265" spans="1:2" x14ac:dyDescent="0.35">
      <c r="A265" s="47">
        <v>43718</v>
      </c>
      <c r="B265" s="43">
        <v>-0.57999999999999996</v>
      </c>
    </row>
    <row r="266" spans="1:2" x14ac:dyDescent="0.35">
      <c r="A266" s="47">
        <v>43719</v>
      </c>
      <c r="B266" s="43">
        <v>-0.54</v>
      </c>
    </row>
    <row r="267" spans="1:2" x14ac:dyDescent="0.35">
      <c r="A267" s="47">
        <v>43720</v>
      </c>
      <c r="B267" s="43">
        <v>-0.57999999999999996</v>
      </c>
    </row>
    <row r="268" spans="1:2" x14ac:dyDescent="0.35">
      <c r="A268" s="47">
        <v>43721</v>
      </c>
      <c r="B268" s="43">
        <v>-0.5</v>
      </c>
    </row>
    <row r="269" spans="1:2" x14ac:dyDescent="0.35">
      <c r="A269" s="47">
        <v>43722</v>
      </c>
      <c r="B269" s="43" t="s">
        <v>126</v>
      </c>
    </row>
    <row r="270" spans="1:2" x14ac:dyDescent="0.35">
      <c r="A270" s="47">
        <v>43723</v>
      </c>
      <c r="B270" s="43" t="s">
        <v>126</v>
      </c>
    </row>
    <row r="271" spans="1:2" x14ac:dyDescent="0.35">
      <c r="A271" s="47">
        <v>43724</v>
      </c>
      <c r="B271" s="43">
        <v>-0.48</v>
      </c>
    </row>
    <row r="272" spans="1:2" x14ac:dyDescent="0.35">
      <c r="A272" s="47">
        <v>43725</v>
      </c>
      <c r="B272" s="43">
        <v>-0.49</v>
      </c>
    </row>
    <row r="273" spans="1:2" x14ac:dyDescent="0.35">
      <c r="A273" s="47">
        <v>43726</v>
      </c>
      <c r="B273" s="43">
        <v>-0.5</v>
      </c>
    </row>
    <row r="274" spans="1:2" x14ac:dyDescent="0.35">
      <c r="A274" s="47">
        <v>43727</v>
      </c>
      <c r="B274" s="43">
        <v>-0.49</v>
      </c>
    </row>
    <row r="275" spans="1:2" x14ac:dyDescent="0.35">
      <c r="A275" s="47">
        <v>43728</v>
      </c>
      <c r="B275" s="43">
        <v>-0.52</v>
      </c>
    </row>
    <row r="276" spans="1:2" x14ac:dyDescent="0.35">
      <c r="A276" s="47">
        <v>43729</v>
      </c>
      <c r="B276" s="43" t="s">
        <v>126</v>
      </c>
    </row>
    <row r="277" spans="1:2" x14ac:dyDescent="0.35">
      <c r="A277" s="47">
        <v>43730</v>
      </c>
      <c r="B277" s="43" t="s">
        <v>126</v>
      </c>
    </row>
    <row r="278" spans="1:2" x14ac:dyDescent="0.35">
      <c r="A278" s="47">
        <v>43731</v>
      </c>
      <c r="B278" s="43">
        <v>-0.57999999999999996</v>
      </c>
    </row>
    <row r="279" spans="1:2" x14ac:dyDescent="0.35">
      <c r="A279" s="47">
        <v>43732</v>
      </c>
      <c r="B279" s="43">
        <v>-0.57999999999999996</v>
      </c>
    </row>
    <row r="280" spans="1:2" x14ac:dyDescent="0.35">
      <c r="A280" s="47">
        <v>43733</v>
      </c>
      <c r="B280" s="43">
        <v>-0.61</v>
      </c>
    </row>
    <row r="281" spans="1:2" x14ac:dyDescent="0.35">
      <c r="A281" s="47">
        <v>43734</v>
      </c>
      <c r="B281" s="43">
        <v>-0.59</v>
      </c>
    </row>
    <row r="282" spans="1:2" x14ac:dyDescent="0.35">
      <c r="A282" s="47">
        <v>43735</v>
      </c>
      <c r="B282" s="43">
        <v>-0.57999999999999996</v>
      </c>
    </row>
    <row r="283" spans="1:2" x14ac:dyDescent="0.35">
      <c r="A283" s="47">
        <v>43736</v>
      </c>
      <c r="B283" s="43" t="s">
        <v>126</v>
      </c>
    </row>
    <row r="284" spans="1:2" x14ac:dyDescent="0.35">
      <c r="A284" s="47">
        <v>43737</v>
      </c>
      <c r="B284" s="43" t="s">
        <v>126</v>
      </c>
    </row>
    <row r="285" spans="1:2" x14ac:dyDescent="0.35">
      <c r="A285" s="47">
        <v>43738</v>
      </c>
      <c r="B285" s="43">
        <v>-0.56000000000000005</v>
      </c>
    </row>
    <row r="286" spans="1:2" x14ac:dyDescent="0.35">
      <c r="A286" s="47">
        <v>43739</v>
      </c>
      <c r="B286" s="43">
        <v>-0.52</v>
      </c>
    </row>
    <row r="287" spans="1:2" x14ac:dyDescent="0.35">
      <c r="A287" s="47">
        <v>43740</v>
      </c>
      <c r="B287" s="43">
        <v>-0.55000000000000004</v>
      </c>
    </row>
    <row r="288" spans="1:2" x14ac:dyDescent="0.35">
      <c r="A288" s="47">
        <v>43741</v>
      </c>
      <c r="B288" s="43" t="s">
        <v>126</v>
      </c>
    </row>
    <row r="289" spans="1:2" x14ac:dyDescent="0.35">
      <c r="A289" s="47">
        <v>43742</v>
      </c>
      <c r="B289" s="43">
        <v>-0.6</v>
      </c>
    </row>
    <row r="290" spans="1:2" x14ac:dyDescent="0.35">
      <c r="A290" s="47">
        <v>43743</v>
      </c>
      <c r="B290" s="43" t="s">
        <v>126</v>
      </c>
    </row>
    <row r="291" spans="1:2" x14ac:dyDescent="0.35">
      <c r="A291" s="47">
        <v>43744</v>
      </c>
      <c r="B291" s="43" t="s">
        <v>126</v>
      </c>
    </row>
    <row r="292" spans="1:2" x14ac:dyDescent="0.35">
      <c r="A292" s="47">
        <v>43745</v>
      </c>
      <c r="B292" s="43">
        <v>-0.6</v>
      </c>
    </row>
    <row r="293" spans="1:2" x14ac:dyDescent="0.35">
      <c r="A293" s="47">
        <v>43746</v>
      </c>
      <c r="B293" s="43">
        <v>-0.57999999999999996</v>
      </c>
    </row>
    <row r="294" spans="1:2" x14ac:dyDescent="0.35">
      <c r="A294" s="47">
        <v>43747</v>
      </c>
      <c r="B294" s="43">
        <v>-0.57999999999999996</v>
      </c>
    </row>
    <row r="295" spans="1:2" x14ac:dyDescent="0.35">
      <c r="A295" s="47">
        <v>43748</v>
      </c>
      <c r="B295" s="43">
        <v>-0.54</v>
      </c>
    </row>
    <row r="296" spans="1:2" x14ac:dyDescent="0.35">
      <c r="A296" s="47">
        <v>43749</v>
      </c>
      <c r="B296" s="43">
        <v>-0.48</v>
      </c>
    </row>
    <row r="297" spans="1:2" x14ac:dyDescent="0.35">
      <c r="A297" s="47">
        <v>43750</v>
      </c>
      <c r="B297" s="43" t="s">
        <v>126</v>
      </c>
    </row>
    <row r="298" spans="1:2" x14ac:dyDescent="0.35">
      <c r="A298" s="47">
        <v>43751</v>
      </c>
      <c r="B298" s="43" t="s">
        <v>126</v>
      </c>
    </row>
    <row r="299" spans="1:2" x14ac:dyDescent="0.35">
      <c r="A299" s="47">
        <v>43752</v>
      </c>
      <c r="B299" s="43">
        <v>-0.47</v>
      </c>
    </row>
    <row r="300" spans="1:2" x14ac:dyDescent="0.35">
      <c r="A300" s="47">
        <v>43753</v>
      </c>
      <c r="B300" s="43">
        <v>-0.46</v>
      </c>
    </row>
    <row r="301" spans="1:2" x14ac:dyDescent="0.35">
      <c r="A301" s="47">
        <v>43754</v>
      </c>
      <c r="B301" s="43">
        <v>-0.43</v>
      </c>
    </row>
    <row r="302" spans="1:2" x14ac:dyDescent="0.35">
      <c r="A302" s="47">
        <v>43755</v>
      </c>
      <c r="B302" s="43">
        <v>-0.38</v>
      </c>
    </row>
    <row r="303" spans="1:2" x14ac:dyDescent="0.35">
      <c r="A303" s="47">
        <v>43756</v>
      </c>
      <c r="B303" s="43">
        <v>-0.39</v>
      </c>
    </row>
    <row r="304" spans="1:2" x14ac:dyDescent="0.35">
      <c r="A304" s="47">
        <v>43757</v>
      </c>
      <c r="B304" s="43" t="s">
        <v>126</v>
      </c>
    </row>
    <row r="305" spans="1:2" x14ac:dyDescent="0.35">
      <c r="A305" s="47">
        <v>43758</v>
      </c>
      <c r="B305" s="43" t="s">
        <v>126</v>
      </c>
    </row>
    <row r="306" spans="1:2" x14ac:dyDescent="0.35">
      <c r="A306" s="47">
        <v>43759</v>
      </c>
      <c r="B306" s="43">
        <v>-0.35</v>
      </c>
    </row>
    <row r="307" spans="1:2" x14ac:dyDescent="0.35">
      <c r="A307" s="47">
        <v>43760</v>
      </c>
      <c r="B307" s="43">
        <v>-0.38</v>
      </c>
    </row>
    <row r="308" spans="1:2" x14ac:dyDescent="0.35">
      <c r="A308" s="47">
        <v>43761</v>
      </c>
      <c r="B308" s="43">
        <v>-0.41</v>
      </c>
    </row>
    <row r="309" spans="1:2" x14ac:dyDescent="0.35">
      <c r="A309" s="47">
        <v>43762</v>
      </c>
      <c r="B309" s="43">
        <v>-0.39</v>
      </c>
    </row>
    <row r="310" spans="1:2" x14ac:dyDescent="0.35">
      <c r="A310" s="47">
        <v>43763</v>
      </c>
      <c r="B310" s="43">
        <v>-0.39</v>
      </c>
    </row>
    <row r="311" spans="1:2" x14ac:dyDescent="0.35">
      <c r="A311" s="47">
        <v>43764</v>
      </c>
      <c r="B311" s="43" t="s">
        <v>126</v>
      </c>
    </row>
    <row r="312" spans="1:2" x14ac:dyDescent="0.35">
      <c r="A312" s="47">
        <v>43765</v>
      </c>
      <c r="B312" s="43" t="s">
        <v>126</v>
      </c>
    </row>
    <row r="313" spans="1:2" x14ac:dyDescent="0.35">
      <c r="A313" s="47">
        <v>43766</v>
      </c>
      <c r="B313" s="43">
        <v>-0.35</v>
      </c>
    </row>
    <row r="314" spans="1:2" x14ac:dyDescent="0.35">
      <c r="A314" s="47">
        <v>43767</v>
      </c>
      <c r="B314" s="43">
        <v>-0.35</v>
      </c>
    </row>
    <row r="315" spans="1:2" x14ac:dyDescent="0.35">
      <c r="A315" s="47">
        <v>43768</v>
      </c>
      <c r="B315" s="43">
        <v>-0.36</v>
      </c>
    </row>
    <row r="316" spans="1:2" x14ac:dyDescent="0.35">
      <c r="A316" s="47">
        <v>43769</v>
      </c>
      <c r="B316" s="43">
        <v>-0.41</v>
      </c>
    </row>
    <row r="317" spans="1:2" x14ac:dyDescent="0.35">
      <c r="A317" s="47">
        <v>43770</v>
      </c>
      <c r="B317" s="43">
        <v>-0.4</v>
      </c>
    </row>
    <row r="318" spans="1:2" x14ac:dyDescent="0.35">
      <c r="A318" s="47">
        <v>43771</v>
      </c>
      <c r="B318" s="43" t="s">
        <v>126</v>
      </c>
    </row>
    <row r="319" spans="1:2" x14ac:dyDescent="0.35">
      <c r="A319" s="47">
        <v>43772</v>
      </c>
      <c r="B319" s="43" t="s">
        <v>126</v>
      </c>
    </row>
    <row r="320" spans="1:2" x14ac:dyDescent="0.35">
      <c r="A320" s="47">
        <v>43773</v>
      </c>
      <c r="B320" s="43">
        <v>-0.37</v>
      </c>
    </row>
    <row r="321" spans="1:2" x14ac:dyDescent="0.35">
      <c r="A321" s="47">
        <v>43774</v>
      </c>
      <c r="B321" s="43">
        <v>-0.32</v>
      </c>
    </row>
    <row r="322" spans="1:2" x14ac:dyDescent="0.35">
      <c r="A322" s="47">
        <v>43775</v>
      </c>
      <c r="B322" s="43">
        <v>-0.31</v>
      </c>
    </row>
    <row r="323" spans="1:2" x14ac:dyDescent="0.35">
      <c r="A323" s="47">
        <v>43776</v>
      </c>
      <c r="B323" s="43">
        <v>-0.31</v>
      </c>
    </row>
    <row r="324" spans="1:2" x14ac:dyDescent="0.35">
      <c r="A324" s="47">
        <v>43777</v>
      </c>
      <c r="B324" s="43">
        <v>-0.26</v>
      </c>
    </row>
    <row r="325" spans="1:2" x14ac:dyDescent="0.35">
      <c r="A325" s="47">
        <v>43778</v>
      </c>
      <c r="B325" s="43" t="s">
        <v>126</v>
      </c>
    </row>
    <row r="326" spans="1:2" x14ac:dyDescent="0.35">
      <c r="A326" s="47">
        <v>43779</v>
      </c>
      <c r="B326" s="43" t="s">
        <v>126</v>
      </c>
    </row>
    <row r="327" spans="1:2" x14ac:dyDescent="0.35">
      <c r="A327" s="47">
        <v>43780</v>
      </c>
      <c r="B327" s="43">
        <v>-0.27</v>
      </c>
    </row>
    <row r="328" spans="1:2" x14ac:dyDescent="0.35">
      <c r="A328" s="47">
        <v>43781</v>
      </c>
      <c r="B328" s="43">
        <v>-0.24</v>
      </c>
    </row>
    <row r="329" spans="1:2" x14ac:dyDescent="0.35">
      <c r="A329" s="47">
        <v>43782</v>
      </c>
      <c r="B329" s="43">
        <v>-0.28999999999999998</v>
      </c>
    </row>
    <row r="330" spans="1:2" x14ac:dyDescent="0.35">
      <c r="A330" s="47">
        <v>43783</v>
      </c>
      <c r="B330" s="43">
        <v>-0.33</v>
      </c>
    </row>
    <row r="331" spans="1:2" x14ac:dyDescent="0.35">
      <c r="A331" s="47">
        <v>43784</v>
      </c>
      <c r="B331" s="43">
        <v>-0.34</v>
      </c>
    </row>
    <row r="332" spans="1:2" x14ac:dyDescent="0.35">
      <c r="A332" s="47">
        <v>43785</v>
      </c>
      <c r="B332" s="43" t="s">
        <v>126</v>
      </c>
    </row>
    <row r="333" spans="1:2" x14ac:dyDescent="0.35">
      <c r="A333" s="47">
        <v>43786</v>
      </c>
      <c r="B333" s="43" t="s">
        <v>126</v>
      </c>
    </row>
    <row r="334" spans="1:2" x14ac:dyDescent="0.35">
      <c r="A334" s="47">
        <v>43787</v>
      </c>
      <c r="B334" s="43">
        <v>-0.32</v>
      </c>
    </row>
    <row r="335" spans="1:2" x14ac:dyDescent="0.35">
      <c r="A335" s="47">
        <v>43788</v>
      </c>
      <c r="B335" s="43">
        <v>-0.33</v>
      </c>
    </row>
    <row r="336" spans="1:2" x14ac:dyDescent="0.35">
      <c r="A336" s="47">
        <v>43789</v>
      </c>
      <c r="B336" s="43">
        <v>-0.38</v>
      </c>
    </row>
    <row r="337" spans="1:2" x14ac:dyDescent="0.35">
      <c r="A337" s="47">
        <v>43790</v>
      </c>
      <c r="B337" s="43">
        <v>-0.34</v>
      </c>
    </row>
    <row r="338" spans="1:2" x14ac:dyDescent="0.35">
      <c r="A338" s="47">
        <v>43791</v>
      </c>
      <c r="B338" s="43">
        <v>-0.35</v>
      </c>
    </row>
    <row r="339" spans="1:2" x14ac:dyDescent="0.35">
      <c r="A339" s="47">
        <v>43792</v>
      </c>
      <c r="B339" s="43" t="s">
        <v>126</v>
      </c>
    </row>
    <row r="340" spans="1:2" x14ac:dyDescent="0.35">
      <c r="A340" s="47">
        <v>43793</v>
      </c>
      <c r="B340" s="43" t="s">
        <v>126</v>
      </c>
    </row>
    <row r="341" spans="1:2" x14ac:dyDescent="0.35">
      <c r="A341" s="47">
        <v>43794</v>
      </c>
      <c r="B341" s="43">
        <v>-0.35</v>
      </c>
    </row>
    <row r="342" spans="1:2" x14ac:dyDescent="0.35">
      <c r="A342" s="47">
        <v>43795</v>
      </c>
      <c r="B342" s="43">
        <v>-0.36</v>
      </c>
    </row>
    <row r="343" spans="1:2" x14ac:dyDescent="0.35">
      <c r="A343" s="47">
        <v>43796</v>
      </c>
      <c r="B343" s="43">
        <v>-0.38</v>
      </c>
    </row>
    <row r="344" spans="1:2" x14ac:dyDescent="0.35">
      <c r="A344" s="47">
        <v>43797</v>
      </c>
      <c r="B344" s="43">
        <v>-0.38</v>
      </c>
    </row>
    <row r="345" spans="1:2" x14ac:dyDescent="0.35">
      <c r="A345" s="47">
        <v>43798</v>
      </c>
      <c r="B345" s="43">
        <v>-0.37</v>
      </c>
    </row>
    <row r="346" spans="1:2" x14ac:dyDescent="0.35">
      <c r="A346" s="47">
        <v>43799</v>
      </c>
      <c r="B346" s="43" t="s">
        <v>126</v>
      </c>
    </row>
    <row r="347" spans="1:2" x14ac:dyDescent="0.35">
      <c r="A347" s="47">
        <v>43800</v>
      </c>
      <c r="B347" s="43" t="s">
        <v>126</v>
      </c>
    </row>
    <row r="348" spans="1:2" x14ac:dyDescent="0.35">
      <c r="A348" s="47">
        <v>43801</v>
      </c>
      <c r="B348" s="43">
        <v>-0.28000000000000003</v>
      </c>
    </row>
    <row r="349" spans="1:2" x14ac:dyDescent="0.35">
      <c r="A349" s="47">
        <v>43802</v>
      </c>
      <c r="B349" s="43">
        <v>-0.28000000000000003</v>
      </c>
    </row>
    <row r="350" spans="1:2" x14ac:dyDescent="0.35">
      <c r="A350" s="47">
        <v>43803</v>
      </c>
      <c r="B350" s="43">
        <v>-0.33</v>
      </c>
    </row>
    <row r="351" spans="1:2" x14ac:dyDescent="0.35">
      <c r="A351" s="47">
        <v>43804</v>
      </c>
      <c r="B351" s="43">
        <v>-0.31</v>
      </c>
    </row>
    <row r="352" spans="1:2" x14ac:dyDescent="0.35">
      <c r="A352" s="47">
        <v>43805</v>
      </c>
      <c r="B352" s="43">
        <v>-0.3</v>
      </c>
    </row>
    <row r="353" spans="1:2" x14ac:dyDescent="0.35">
      <c r="A353" s="47">
        <v>43806</v>
      </c>
      <c r="B353" s="43" t="s">
        <v>126</v>
      </c>
    </row>
    <row r="354" spans="1:2" x14ac:dyDescent="0.35">
      <c r="A354" s="47">
        <v>43807</v>
      </c>
      <c r="B354" s="43" t="s">
        <v>126</v>
      </c>
    </row>
    <row r="355" spans="1:2" x14ac:dyDescent="0.35">
      <c r="A355" s="47">
        <v>43808</v>
      </c>
      <c r="B355" s="43">
        <v>-0.31</v>
      </c>
    </row>
    <row r="356" spans="1:2" x14ac:dyDescent="0.35">
      <c r="A356" s="47">
        <v>43809</v>
      </c>
      <c r="B356" s="43">
        <v>-0.28999999999999998</v>
      </c>
    </row>
    <row r="357" spans="1:2" x14ac:dyDescent="0.35">
      <c r="A357" s="47">
        <v>43810</v>
      </c>
      <c r="B357" s="43">
        <v>-0.32</v>
      </c>
    </row>
    <row r="358" spans="1:2" x14ac:dyDescent="0.35">
      <c r="A358" s="47">
        <v>43811</v>
      </c>
      <c r="B358" s="43">
        <v>-0.33</v>
      </c>
    </row>
    <row r="359" spans="1:2" x14ac:dyDescent="0.35">
      <c r="A359" s="47">
        <v>43812</v>
      </c>
      <c r="B359" s="43">
        <v>-0.24</v>
      </c>
    </row>
    <row r="360" spans="1:2" x14ac:dyDescent="0.35">
      <c r="A360" s="47">
        <v>43813</v>
      </c>
      <c r="B360" s="43" t="s">
        <v>126</v>
      </c>
    </row>
    <row r="361" spans="1:2" x14ac:dyDescent="0.35">
      <c r="A361" s="47">
        <v>43814</v>
      </c>
      <c r="B361" s="43" t="s">
        <v>126</v>
      </c>
    </row>
    <row r="362" spans="1:2" x14ac:dyDescent="0.35">
      <c r="A362" s="47">
        <v>43815</v>
      </c>
      <c r="B362" s="43">
        <v>-0.3</v>
      </c>
    </row>
    <row r="363" spans="1:2" x14ac:dyDescent="0.35">
      <c r="A363" s="47">
        <v>43816</v>
      </c>
      <c r="B363" s="43">
        <v>-0.28999999999999998</v>
      </c>
    </row>
    <row r="364" spans="1:2" x14ac:dyDescent="0.35">
      <c r="A364" s="47">
        <v>43817</v>
      </c>
      <c r="B364" s="43">
        <v>-0.28999999999999998</v>
      </c>
    </row>
    <row r="365" spans="1:2" x14ac:dyDescent="0.35">
      <c r="A365" s="47">
        <v>43818</v>
      </c>
      <c r="B365" s="43">
        <v>-0.22</v>
      </c>
    </row>
    <row r="366" spans="1:2" x14ac:dyDescent="0.35">
      <c r="A366" s="47">
        <v>43819</v>
      </c>
      <c r="B366" s="43">
        <v>-0.23</v>
      </c>
    </row>
    <row r="367" spans="1:2" x14ac:dyDescent="0.35">
      <c r="A367" s="47">
        <v>43820</v>
      </c>
      <c r="B367" s="43" t="s">
        <v>126</v>
      </c>
    </row>
    <row r="368" spans="1:2" x14ac:dyDescent="0.35">
      <c r="A368" s="47">
        <v>43821</v>
      </c>
      <c r="B368" s="43" t="s">
        <v>126</v>
      </c>
    </row>
    <row r="369" spans="1:2" x14ac:dyDescent="0.35">
      <c r="A369" s="47">
        <v>43822</v>
      </c>
      <c r="B369" s="43">
        <v>-0.26</v>
      </c>
    </row>
    <row r="370" spans="1:2" x14ac:dyDescent="0.35">
      <c r="A370" s="47">
        <v>43823</v>
      </c>
      <c r="B370" s="43" t="s">
        <v>126</v>
      </c>
    </row>
    <row r="371" spans="1:2" x14ac:dyDescent="0.35">
      <c r="A371" s="47">
        <v>43824</v>
      </c>
      <c r="B371" s="43" t="s">
        <v>126</v>
      </c>
    </row>
    <row r="372" spans="1:2" x14ac:dyDescent="0.35">
      <c r="A372" s="47">
        <v>43825</v>
      </c>
      <c r="B372" s="43" t="s">
        <v>126</v>
      </c>
    </row>
    <row r="373" spans="1:2" x14ac:dyDescent="0.35">
      <c r="A373" s="47">
        <v>43826</v>
      </c>
      <c r="B373" s="43">
        <v>-0.25</v>
      </c>
    </row>
    <row r="374" spans="1:2" x14ac:dyDescent="0.35">
      <c r="A374" s="47">
        <v>43827</v>
      </c>
      <c r="B374" s="43" t="s">
        <v>126</v>
      </c>
    </row>
    <row r="375" spans="1:2" x14ac:dyDescent="0.35">
      <c r="A375" s="47">
        <v>43828</v>
      </c>
      <c r="B375" s="43" t="s">
        <v>126</v>
      </c>
    </row>
    <row r="376" spans="1:2" x14ac:dyDescent="0.35">
      <c r="A376" s="47">
        <v>43829</v>
      </c>
      <c r="B376" s="43">
        <v>-0.21</v>
      </c>
    </row>
    <row r="377" spans="1:2" x14ac:dyDescent="0.35">
      <c r="A377" s="47">
        <v>42400</v>
      </c>
      <c r="B377" s="43"/>
    </row>
    <row r="378" spans="1:2" x14ac:dyDescent="0.35">
      <c r="A378" s="48" t="s">
        <v>121</v>
      </c>
      <c r="B378" s="116">
        <f>ROUND(AVERAGE(B13:B377),2)</f>
        <v>-0.21</v>
      </c>
    </row>
    <row r="379" spans="1:2" x14ac:dyDescent="0.35">
      <c r="A379" s="116"/>
      <c r="B379" s="116"/>
    </row>
    <row r="380" spans="1:2" x14ac:dyDescent="0.35">
      <c r="A380" s="116"/>
      <c r="B380" s="116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23"/>
  <sheetViews>
    <sheetView zoomScaleNormal="100" workbookViewId="0">
      <selection activeCell="A2" sqref="A2:B2"/>
    </sheetView>
  </sheetViews>
  <sheetFormatPr defaultColWidth="27.1796875" defaultRowHeight="14.5" x14ac:dyDescent="0.35"/>
  <cols>
    <col min="1" max="1" width="27" style="31" bestFit="1" customWidth="1"/>
    <col min="2" max="5" width="21.1796875" style="31" customWidth="1"/>
    <col min="6" max="16384" width="27.1796875" style="31"/>
  </cols>
  <sheetData>
    <row r="1" spans="1:5" ht="15" thickBot="1" x14ac:dyDescent="0.4"/>
    <row r="2" spans="1:5" ht="15" thickBot="1" x14ac:dyDescent="0.4">
      <c r="A2" s="234" t="s">
        <v>127</v>
      </c>
      <c r="B2" s="236"/>
    </row>
    <row r="4" spans="1:5" x14ac:dyDescent="0.35">
      <c r="A4" s="238" t="s">
        <v>128</v>
      </c>
      <c r="B4" s="239" t="s">
        <v>129</v>
      </c>
      <c r="C4" s="239"/>
      <c r="D4" s="51" t="s">
        <v>130</v>
      </c>
    </row>
    <row r="5" spans="1:5" ht="29" x14ac:dyDescent="0.35">
      <c r="A5" s="238"/>
      <c r="B5" s="52" t="s">
        <v>131</v>
      </c>
      <c r="C5" s="52" t="s">
        <v>132</v>
      </c>
      <c r="D5" s="53" t="s">
        <v>133</v>
      </c>
      <c r="E5" s="54"/>
    </row>
    <row r="6" spans="1:5" x14ac:dyDescent="0.35">
      <c r="A6" s="55" t="s">
        <v>134</v>
      </c>
      <c r="B6" s="56">
        <v>2.1000000000000001E-2</v>
      </c>
      <c r="C6" s="56">
        <v>4.1000000000000002E-2</v>
      </c>
      <c r="D6" s="57">
        <v>124462.92254387699</v>
      </c>
      <c r="E6" s="108"/>
    </row>
    <row r="7" spans="1:5" x14ac:dyDescent="0.35">
      <c r="A7" s="55" t="s">
        <v>135</v>
      </c>
      <c r="B7" s="56">
        <v>4.8000000000000001E-2</v>
      </c>
      <c r="C7" s="56">
        <v>8.2000000000000003E-2</v>
      </c>
      <c r="D7" s="57">
        <v>1073731.72</v>
      </c>
      <c r="E7" s="108"/>
    </row>
    <row r="8" spans="1:5" x14ac:dyDescent="0.35">
      <c r="A8" s="55" t="s">
        <v>136</v>
      </c>
      <c r="B8" s="56">
        <v>5.0999999999999997E-2</v>
      </c>
      <c r="C8" s="56">
        <v>8.5999999999999993E-2</v>
      </c>
      <c r="D8" s="57">
        <v>270030.81624067202</v>
      </c>
      <c r="E8" s="108"/>
    </row>
    <row r="9" spans="1:5" x14ac:dyDescent="0.35">
      <c r="A9" s="55" t="s">
        <v>137</v>
      </c>
      <c r="B9" s="56">
        <v>0.03</v>
      </c>
      <c r="C9" s="56">
        <v>5.2999999999999999E-2</v>
      </c>
      <c r="D9" s="57">
        <v>1657006.1748101001</v>
      </c>
      <c r="E9" s="108"/>
    </row>
    <row r="10" spans="1:5" x14ac:dyDescent="0.35">
      <c r="A10" s="55" t="s">
        <v>138</v>
      </c>
      <c r="B10" s="56">
        <v>2.5000000000000001E-2</v>
      </c>
      <c r="C10" s="56">
        <v>4.4999999999999998E-2</v>
      </c>
      <c r="D10" s="57">
        <v>118617.809688476</v>
      </c>
      <c r="E10" s="108"/>
    </row>
    <row r="11" spans="1:5" x14ac:dyDescent="0.35">
      <c r="A11" s="55" t="s">
        <v>139</v>
      </c>
      <c r="B11" s="56">
        <v>3.1E-2</v>
      </c>
      <c r="C11" s="56">
        <v>6.4000000000000001E-2</v>
      </c>
      <c r="D11" s="57">
        <v>427089.91222904302</v>
      </c>
      <c r="E11" s="108"/>
    </row>
    <row r="12" spans="1:5" x14ac:dyDescent="0.35">
      <c r="A12" s="55" t="s">
        <v>140</v>
      </c>
      <c r="B12" s="56">
        <v>3.2000000000000001E-2</v>
      </c>
      <c r="C12" s="56">
        <v>5.5E-2</v>
      </c>
      <c r="D12" s="57">
        <v>643898.77499054396</v>
      </c>
      <c r="E12" s="108"/>
    </row>
    <row r="13" spans="1:5" x14ac:dyDescent="0.35">
      <c r="A13" s="55" t="s">
        <v>141</v>
      </c>
      <c r="B13" s="56">
        <v>2.7E-2</v>
      </c>
      <c r="C13" s="56">
        <v>0.21099999999999999</v>
      </c>
      <c r="D13" s="57">
        <v>49248.691831860997</v>
      </c>
      <c r="E13" s="108"/>
    </row>
    <row r="14" spans="1:5" x14ac:dyDescent="0.35">
      <c r="A14" s="55" t="s">
        <v>142</v>
      </c>
      <c r="B14" s="56">
        <v>5.0999999999999997E-2</v>
      </c>
      <c r="C14" s="56">
        <v>9.1999999999999998E-2</v>
      </c>
      <c r="D14" s="57">
        <v>64806.7330017157</v>
      </c>
      <c r="E14" s="108"/>
    </row>
    <row r="15" spans="1:5" x14ac:dyDescent="0.35">
      <c r="A15" s="55" t="s">
        <v>143</v>
      </c>
      <c r="B15" s="56">
        <v>1.6E-2</v>
      </c>
      <c r="C15" s="56">
        <v>3.5999999999999997E-2</v>
      </c>
      <c r="D15" s="57">
        <v>500469.75157368701</v>
      </c>
      <c r="E15" s="108"/>
    </row>
    <row r="16" spans="1:5" x14ac:dyDescent="0.35">
      <c r="A16" s="55"/>
      <c r="B16" s="52"/>
      <c r="C16" s="52"/>
      <c r="D16" s="58"/>
    </row>
    <row r="17" spans="1:6" x14ac:dyDescent="0.35">
      <c r="A17" s="55" t="s">
        <v>144</v>
      </c>
      <c r="B17" s="56">
        <f>SUMPRODUCT(B6:B15,D6:D15)/SUM(D6:D15)</f>
        <v>3.389625755125672E-2</v>
      </c>
      <c r="C17" s="56">
        <f>SUMPRODUCT(C6:C15,D6:D15)/SUM(D6:D15)</f>
        <v>6.2208754385890852E-2</v>
      </c>
      <c r="D17" s="59"/>
    </row>
    <row r="18" spans="1:6" x14ac:dyDescent="0.35">
      <c r="A18" s="55" t="s">
        <v>145</v>
      </c>
      <c r="B18" s="60">
        <v>0.5</v>
      </c>
      <c r="C18" s="60">
        <v>0.5</v>
      </c>
      <c r="D18" s="59"/>
    </row>
    <row r="19" spans="1:6" ht="29" x14ac:dyDescent="0.35">
      <c r="A19" s="61" t="s">
        <v>146</v>
      </c>
      <c r="B19" s="240">
        <f>ROUND(B17*B18+C17*C18,4)</f>
        <v>4.8099999999999997E-2</v>
      </c>
      <c r="C19" s="240"/>
      <c r="D19" s="59"/>
    </row>
    <row r="22" spans="1:6" x14ac:dyDescent="0.35">
      <c r="A22" s="237" t="s">
        <v>147</v>
      </c>
      <c r="B22" s="237"/>
      <c r="C22" s="237"/>
      <c r="D22" s="237"/>
      <c r="E22" s="237"/>
      <c r="F22" s="237"/>
    </row>
    <row r="23" spans="1:6" x14ac:dyDescent="0.35">
      <c r="A23" s="237" t="s">
        <v>148</v>
      </c>
      <c r="B23" s="237"/>
      <c r="C23" s="237"/>
      <c r="D23" s="237"/>
      <c r="E23" s="237"/>
      <c r="F23" s="237"/>
    </row>
  </sheetData>
  <mergeCells count="6">
    <mergeCell ref="A23:F23"/>
    <mergeCell ref="A2:B2"/>
    <mergeCell ref="A4:A5"/>
    <mergeCell ref="B4:C4"/>
    <mergeCell ref="B19:C19"/>
    <mergeCell ref="A22:F22"/>
  </mergeCells>
  <hyperlinks>
    <hyperlink ref="B4" location="_ftn1" display="_ftn1" xr:uid="{00000000-0004-0000-0400-000000000000}"/>
    <hyperlink ref="D5" location="_ftn2" display="_ftn2" xr:uid="{00000000-0004-0000-0400-000001000000}"/>
  </hyperlink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F2510"/>
  <sheetViews>
    <sheetView zoomScaleNormal="100" workbookViewId="0">
      <selection activeCell="A2" sqref="A2:F2"/>
    </sheetView>
  </sheetViews>
  <sheetFormatPr defaultColWidth="8.7265625" defaultRowHeight="14.5" x14ac:dyDescent="0.35"/>
  <cols>
    <col min="1" max="1" width="11.453125" style="24" customWidth="1"/>
    <col min="2" max="2" width="15.81640625" style="24" customWidth="1"/>
    <col min="3" max="3" width="8.7265625" style="24"/>
    <col min="4" max="4" width="10.453125" style="24" bestFit="1" customWidth="1"/>
    <col min="5" max="16384" width="8.7265625" style="24"/>
  </cols>
  <sheetData>
    <row r="1" spans="1:6" ht="15" thickBot="1" x14ac:dyDescent="0.4">
      <c r="A1" s="116"/>
      <c r="B1" s="116"/>
      <c r="C1" s="116"/>
      <c r="D1" s="116"/>
      <c r="E1" s="116"/>
      <c r="F1" s="116"/>
    </row>
    <row r="2" spans="1:6" ht="15" thickBot="1" x14ac:dyDescent="0.4">
      <c r="A2" s="234" t="s">
        <v>149</v>
      </c>
      <c r="B2" s="235"/>
      <c r="C2" s="235"/>
      <c r="D2" s="235"/>
      <c r="E2" s="235"/>
      <c r="F2" s="236"/>
    </row>
    <row r="3" spans="1:6" x14ac:dyDescent="0.35">
      <c r="A3" s="38"/>
      <c r="B3" s="116"/>
      <c r="C3" s="116"/>
      <c r="D3" s="116"/>
      <c r="E3" s="116"/>
      <c r="F3" s="116"/>
    </row>
    <row r="4" spans="1:6" x14ac:dyDescent="0.35">
      <c r="A4" s="39" t="s">
        <v>115</v>
      </c>
      <c r="B4" s="40">
        <v>40210</v>
      </c>
      <c r="C4" s="116"/>
      <c r="D4" s="116"/>
      <c r="E4" s="116"/>
      <c r="F4" s="116"/>
    </row>
    <row r="5" spans="1:6" x14ac:dyDescent="0.35">
      <c r="A5" s="39" t="s">
        <v>116</v>
      </c>
      <c r="B5" s="40">
        <v>43496</v>
      </c>
      <c r="C5" s="116"/>
      <c r="D5" s="116"/>
      <c r="E5" s="116"/>
      <c r="F5" s="116"/>
    </row>
    <row r="6" spans="1:6" x14ac:dyDescent="0.35">
      <c r="A6" s="38"/>
      <c r="B6" s="116"/>
      <c r="C6" s="116"/>
      <c r="D6" s="116"/>
      <c r="E6" s="116"/>
      <c r="F6" s="116"/>
    </row>
    <row r="8" spans="1:6" x14ac:dyDescent="0.35">
      <c r="A8" s="38" t="s">
        <v>117</v>
      </c>
      <c r="B8" s="116"/>
      <c r="C8" s="116"/>
      <c r="D8" s="116"/>
      <c r="E8" s="116"/>
      <c r="F8" s="116"/>
    </row>
    <row r="9" spans="1:6" x14ac:dyDescent="0.35">
      <c r="A9" s="38"/>
      <c r="B9" s="116"/>
      <c r="C9" s="116"/>
      <c r="D9" s="116"/>
      <c r="E9" s="116"/>
      <c r="F9" s="116"/>
    </row>
    <row r="10" spans="1:6" x14ac:dyDescent="0.35">
      <c r="A10" s="116" t="s">
        <v>118</v>
      </c>
      <c r="B10" s="116"/>
      <c r="C10" s="116"/>
      <c r="D10" s="116"/>
      <c r="E10" s="116"/>
      <c r="F10" s="116"/>
    </row>
    <row r="12" spans="1:6" ht="76.5" customHeight="1" x14ac:dyDescent="0.35">
      <c r="A12" s="41" t="s">
        <v>119</v>
      </c>
      <c r="B12" s="41" t="s">
        <v>120</v>
      </c>
      <c r="C12" s="42"/>
      <c r="D12" s="116"/>
      <c r="E12" s="116"/>
      <c r="F12" s="116"/>
    </row>
    <row r="13" spans="1:6" x14ac:dyDescent="0.35">
      <c r="A13" s="43" t="s">
        <v>150</v>
      </c>
      <c r="B13" s="43">
        <v>3.83</v>
      </c>
      <c r="C13" s="116"/>
      <c r="D13" s="116"/>
      <c r="E13" s="116"/>
      <c r="F13" s="116"/>
    </row>
    <row r="14" spans="1:6" x14ac:dyDescent="0.35">
      <c r="A14" s="43" t="s">
        <v>151</v>
      </c>
      <c r="B14" s="43">
        <v>3.83</v>
      </c>
      <c r="C14" s="116"/>
      <c r="D14" s="116"/>
      <c r="E14" s="116"/>
      <c r="F14" s="116"/>
    </row>
    <row r="15" spans="1:6" x14ac:dyDescent="0.35">
      <c r="A15" s="43" t="s">
        <v>152</v>
      </c>
      <c r="B15" s="43">
        <v>3.84</v>
      </c>
      <c r="C15" s="116"/>
      <c r="D15" s="116"/>
      <c r="E15" s="116"/>
      <c r="F15" s="116"/>
    </row>
    <row r="16" spans="1:6" x14ac:dyDescent="0.35">
      <c r="A16" s="43" t="s">
        <v>153</v>
      </c>
      <c r="B16" s="43">
        <v>3.85</v>
      </c>
      <c r="C16" s="116"/>
      <c r="D16" s="116"/>
      <c r="E16" s="116"/>
      <c r="F16" s="116"/>
    </row>
    <row r="17" spans="1:2" x14ac:dyDescent="0.35">
      <c r="A17" s="43" t="s">
        <v>154</v>
      </c>
      <c r="B17" s="43">
        <v>3.78</v>
      </c>
    </row>
    <row r="18" spans="1:2" x14ac:dyDescent="0.35">
      <c r="A18" s="43" t="s">
        <v>155</v>
      </c>
      <c r="B18" s="43">
        <v>3.81</v>
      </c>
    </row>
    <row r="19" spans="1:2" x14ac:dyDescent="0.35">
      <c r="A19" s="43" t="s">
        <v>156</v>
      </c>
      <c r="B19" s="43">
        <v>3.77</v>
      </c>
    </row>
    <row r="20" spans="1:2" x14ac:dyDescent="0.35">
      <c r="A20" s="43" t="s">
        <v>157</v>
      </c>
      <c r="B20" s="43">
        <v>3.8</v>
      </c>
    </row>
    <row r="21" spans="1:2" x14ac:dyDescent="0.35">
      <c r="A21" s="43" t="s">
        <v>158</v>
      </c>
      <c r="B21" s="43">
        <v>3.78</v>
      </c>
    </row>
    <row r="22" spans="1:2" x14ac:dyDescent="0.35">
      <c r="A22" s="43" t="s">
        <v>159</v>
      </c>
      <c r="B22" s="43">
        <v>3.79</v>
      </c>
    </row>
    <row r="23" spans="1:2" x14ac:dyDescent="0.35">
      <c r="A23" s="43" t="s">
        <v>160</v>
      </c>
      <c r="B23" s="43">
        <v>3.74</v>
      </c>
    </row>
    <row r="24" spans="1:2" x14ac:dyDescent="0.35">
      <c r="A24" s="43" t="s">
        <v>161</v>
      </c>
      <c r="B24" s="43">
        <v>3.76</v>
      </c>
    </row>
    <row r="25" spans="1:2" x14ac:dyDescent="0.35">
      <c r="A25" s="43" t="s">
        <v>162</v>
      </c>
      <c r="B25" s="43">
        <v>3.73</v>
      </c>
    </row>
    <row r="26" spans="1:2" x14ac:dyDescent="0.35">
      <c r="A26" s="43" t="s">
        <v>163</v>
      </c>
      <c r="B26" s="43">
        <v>3.75</v>
      </c>
    </row>
    <row r="27" spans="1:2" x14ac:dyDescent="0.35">
      <c r="A27" s="43" t="s">
        <v>164</v>
      </c>
      <c r="B27" s="43">
        <v>3.69</v>
      </c>
    </row>
    <row r="28" spans="1:2" x14ac:dyDescent="0.35">
      <c r="A28" s="43" t="s">
        <v>165</v>
      </c>
      <c r="B28" s="43">
        <v>3.67</v>
      </c>
    </row>
    <row r="29" spans="1:2" x14ac:dyDescent="0.35">
      <c r="A29" s="43" t="s">
        <v>166</v>
      </c>
      <c r="B29" s="43">
        <v>3.63</v>
      </c>
    </row>
    <row r="30" spans="1:2" x14ac:dyDescent="0.35">
      <c r="A30" s="43" t="s">
        <v>167</v>
      </c>
      <c r="B30" s="43">
        <v>3.65</v>
      </c>
    </row>
    <row r="31" spans="1:2" x14ac:dyDescent="0.35">
      <c r="A31" s="43" t="s">
        <v>168</v>
      </c>
      <c r="B31" s="43">
        <v>3.69</v>
      </c>
    </row>
    <row r="32" spans="1:2" x14ac:dyDescent="0.35">
      <c r="A32" s="43" t="s">
        <v>169</v>
      </c>
      <c r="B32" s="43">
        <v>3.68</v>
      </c>
    </row>
    <row r="33" spans="1:2" x14ac:dyDescent="0.35">
      <c r="A33" s="43" t="s">
        <v>170</v>
      </c>
      <c r="B33" s="43">
        <v>3.64</v>
      </c>
    </row>
    <row r="34" spans="1:2" x14ac:dyDescent="0.35">
      <c r="A34" s="43" t="s">
        <v>171</v>
      </c>
      <c r="B34" s="43">
        <v>3.64</v>
      </c>
    </row>
    <row r="35" spans="1:2" x14ac:dyDescent="0.35">
      <c r="A35" s="43" t="s">
        <v>172</v>
      </c>
      <c r="B35" s="43">
        <v>3.67</v>
      </c>
    </row>
    <row r="36" spans="1:2" x14ac:dyDescent="0.35">
      <c r="A36" s="43" t="s">
        <v>173</v>
      </c>
      <c r="B36" s="43">
        <v>3.66</v>
      </c>
    </row>
    <row r="37" spans="1:2" x14ac:dyDescent="0.35">
      <c r="A37" s="43" t="s">
        <v>174</v>
      </c>
      <c r="B37" s="43">
        <v>3.64</v>
      </c>
    </row>
    <row r="38" spans="1:2" x14ac:dyDescent="0.35">
      <c r="A38" s="43" t="s">
        <v>175</v>
      </c>
      <c r="B38" s="43">
        <v>3.63</v>
      </c>
    </row>
    <row r="39" spans="1:2" x14ac:dyDescent="0.35">
      <c r="A39" s="43" t="s">
        <v>176</v>
      </c>
      <c r="B39" s="43">
        <v>3.62</v>
      </c>
    </row>
    <row r="40" spans="1:2" x14ac:dyDescent="0.35">
      <c r="A40" s="43" t="s">
        <v>177</v>
      </c>
      <c r="B40" s="43">
        <v>3.61</v>
      </c>
    </row>
    <row r="41" spans="1:2" x14ac:dyDescent="0.35">
      <c r="A41" s="43" t="s">
        <v>178</v>
      </c>
      <c r="B41" s="43">
        <v>3.62</v>
      </c>
    </row>
    <row r="42" spans="1:2" x14ac:dyDescent="0.35">
      <c r="A42" s="43" t="s">
        <v>179</v>
      </c>
      <c r="B42" s="43">
        <v>3.64</v>
      </c>
    </row>
    <row r="43" spans="1:2" x14ac:dyDescent="0.35">
      <c r="A43" s="43" t="s">
        <v>180</v>
      </c>
      <c r="B43" s="43">
        <v>3.65</v>
      </c>
    </row>
    <row r="44" spans="1:2" x14ac:dyDescent="0.35">
      <c r="A44" s="43" t="s">
        <v>181</v>
      </c>
      <c r="B44" s="43">
        <v>3.68</v>
      </c>
    </row>
    <row r="45" spans="1:2" x14ac:dyDescent="0.35">
      <c r="A45" s="43" t="s">
        <v>182</v>
      </c>
      <c r="B45" s="43">
        <v>3.67</v>
      </c>
    </row>
    <row r="46" spans="1:2" x14ac:dyDescent="0.35">
      <c r="A46" s="43" t="s">
        <v>183</v>
      </c>
      <c r="B46" s="43">
        <v>3.65</v>
      </c>
    </row>
    <row r="47" spans="1:2" x14ac:dyDescent="0.35">
      <c r="A47" s="43" t="s">
        <v>184</v>
      </c>
      <c r="B47" s="43">
        <v>3.7</v>
      </c>
    </row>
    <row r="48" spans="1:2" x14ac:dyDescent="0.35">
      <c r="A48" s="43" t="s">
        <v>185</v>
      </c>
      <c r="B48" s="43">
        <v>3.69</v>
      </c>
    </row>
    <row r="49" spans="1:2" x14ac:dyDescent="0.35">
      <c r="A49" s="43" t="s">
        <v>186</v>
      </c>
      <c r="B49" s="43">
        <v>3.64</v>
      </c>
    </row>
    <row r="50" spans="1:2" x14ac:dyDescent="0.35">
      <c r="A50" s="43" t="s">
        <v>187</v>
      </c>
      <c r="B50" s="43">
        <v>3.59</v>
      </c>
    </row>
    <row r="51" spans="1:2" x14ac:dyDescent="0.35">
      <c r="A51" s="43" t="s">
        <v>188</v>
      </c>
      <c r="B51" s="43">
        <v>3.59</v>
      </c>
    </row>
    <row r="52" spans="1:2" x14ac:dyDescent="0.35">
      <c r="A52" s="43" t="s">
        <v>189</v>
      </c>
      <c r="B52" s="43">
        <v>3.59</v>
      </c>
    </row>
    <row r="53" spans="1:2" x14ac:dyDescent="0.35">
      <c r="A53" s="43" t="s">
        <v>190</v>
      </c>
      <c r="B53" s="43">
        <v>3.57</v>
      </c>
    </row>
    <row r="54" spans="1:2" x14ac:dyDescent="0.35">
      <c r="A54" s="43" t="s">
        <v>191</v>
      </c>
      <c r="B54" s="43">
        <v>3.57</v>
      </c>
    </row>
    <row r="55" spans="1:2" x14ac:dyDescent="0.35">
      <c r="A55" s="43" t="s">
        <v>192</v>
      </c>
      <c r="B55" s="43">
        <v>3.56</v>
      </c>
    </row>
    <row r="56" spans="1:2" x14ac:dyDescent="0.35">
      <c r="A56" s="43" t="s">
        <v>193</v>
      </c>
      <c r="B56" s="43">
        <v>3.58</v>
      </c>
    </row>
    <row r="57" spans="1:2" x14ac:dyDescent="0.35">
      <c r="A57" s="43" t="s">
        <v>194</v>
      </c>
      <c r="B57" s="43">
        <v>3.59</v>
      </c>
    </row>
    <row r="58" spans="1:2" x14ac:dyDescent="0.35">
      <c r="A58" s="43" t="s">
        <v>195</v>
      </c>
      <c r="B58" s="43">
        <v>3.61</v>
      </c>
    </row>
    <row r="59" spans="1:2" x14ac:dyDescent="0.35">
      <c r="A59" s="43" t="s">
        <v>196</v>
      </c>
      <c r="B59" s="43">
        <v>3.55</v>
      </c>
    </row>
    <row r="60" spans="1:2" x14ac:dyDescent="0.35">
      <c r="A60" s="43" t="s">
        <v>197</v>
      </c>
      <c r="B60" s="43">
        <v>3.58</v>
      </c>
    </row>
    <row r="61" spans="1:2" x14ac:dyDescent="0.35">
      <c r="A61" s="43" t="s">
        <v>198</v>
      </c>
      <c r="B61" s="43">
        <v>3.59</v>
      </c>
    </row>
    <row r="62" spans="1:2" x14ac:dyDescent="0.35">
      <c r="A62" s="43" t="s">
        <v>199</v>
      </c>
      <c r="B62" s="43">
        <v>3.62</v>
      </c>
    </row>
    <row r="63" spans="1:2" x14ac:dyDescent="0.35">
      <c r="A63" s="43" t="s">
        <v>200</v>
      </c>
      <c r="B63" s="43">
        <v>3.58</v>
      </c>
    </row>
    <row r="64" spans="1:2" x14ac:dyDescent="0.35">
      <c r="A64" s="43" t="s">
        <v>201</v>
      </c>
      <c r="B64" s="43">
        <v>3.57</v>
      </c>
    </row>
    <row r="65" spans="1:2" x14ac:dyDescent="0.35">
      <c r="A65" s="43" t="s">
        <v>202</v>
      </c>
      <c r="B65" s="43">
        <v>3.53</v>
      </c>
    </row>
    <row r="66" spans="1:2" x14ac:dyDescent="0.35">
      <c r="A66" s="43" t="s">
        <v>203</v>
      </c>
      <c r="B66" s="43">
        <v>3.54</v>
      </c>
    </row>
    <row r="67" spans="1:2" x14ac:dyDescent="0.35">
      <c r="A67" s="43" t="s">
        <v>204</v>
      </c>
      <c r="B67" s="43">
        <v>3.54</v>
      </c>
    </row>
    <row r="68" spans="1:2" x14ac:dyDescent="0.35">
      <c r="A68" s="43" t="s">
        <v>205</v>
      </c>
      <c r="B68" s="43">
        <v>3.52</v>
      </c>
    </row>
    <row r="69" spans="1:2" x14ac:dyDescent="0.35">
      <c r="A69" s="43" t="s">
        <v>206</v>
      </c>
      <c r="B69" s="43">
        <v>3.49</v>
      </c>
    </row>
    <row r="70" spans="1:2" x14ac:dyDescent="0.35">
      <c r="A70" s="43" t="s">
        <v>207</v>
      </c>
      <c r="B70" s="43">
        <v>3.51</v>
      </c>
    </row>
    <row r="71" spans="1:2" x14ac:dyDescent="0.35">
      <c r="A71" s="43" t="s">
        <v>208</v>
      </c>
      <c r="B71" s="43">
        <v>3.52</v>
      </c>
    </row>
    <row r="72" spans="1:2" x14ac:dyDescent="0.35">
      <c r="A72" s="43" t="s">
        <v>209</v>
      </c>
      <c r="B72" s="43">
        <v>3.56</v>
      </c>
    </row>
    <row r="73" spans="1:2" x14ac:dyDescent="0.35">
      <c r="A73" s="43" t="s">
        <v>210</v>
      </c>
      <c r="B73" s="43">
        <v>3.52</v>
      </c>
    </row>
    <row r="74" spans="1:2" x14ac:dyDescent="0.35">
      <c r="A74" s="43" t="s">
        <v>211</v>
      </c>
      <c r="B74" s="43">
        <v>3.52</v>
      </c>
    </row>
    <row r="75" spans="1:2" x14ac:dyDescent="0.35">
      <c r="A75" s="43" t="s">
        <v>212</v>
      </c>
      <c r="B75" s="43">
        <v>3.47</v>
      </c>
    </row>
    <row r="76" spans="1:2" x14ac:dyDescent="0.35">
      <c r="A76" s="43" t="s">
        <v>213</v>
      </c>
      <c r="B76" s="43">
        <v>3.46</v>
      </c>
    </row>
    <row r="77" spans="1:2" x14ac:dyDescent="0.35">
      <c r="A77" s="43" t="s">
        <v>214</v>
      </c>
      <c r="B77" s="43">
        <v>3.52</v>
      </c>
    </row>
    <row r="78" spans="1:2" x14ac:dyDescent="0.35">
      <c r="A78" s="43" t="s">
        <v>215</v>
      </c>
      <c r="B78" s="43">
        <v>3.5</v>
      </c>
    </row>
    <row r="79" spans="1:2" x14ac:dyDescent="0.35">
      <c r="A79" s="43" t="s">
        <v>216</v>
      </c>
      <c r="B79" s="43">
        <v>3.48</v>
      </c>
    </row>
    <row r="80" spans="1:2" x14ac:dyDescent="0.35">
      <c r="A80" s="43" t="s">
        <v>217</v>
      </c>
      <c r="B80" s="43">
        <v>3.48</v>
      </c>
    </row>
    <row r="81" spans="1:2" x14ac:dyDescent="0.35">
      <c r="A81" s="43" t="s">
        <v>218</v>
      </c>
      <c r="B81" s="43">
        <v>3.48</v>
      </c>
    </row>
    <row r="82" spans="1:2" x14ac:dyDescent="0.35">
      <c r="A82" s="43" t="s">
        <v>219</v>
      </c>
      <c r="B82" s="43">
        <v>3.48</v>
      </c>
    </row>
    <row r="83" spans="1:2" x14ac:dyDescent="0.35">
      <c r="A83" s="43" t="s">
        <v>220</v>
      </c>
      <c r="B83" s="43">
        <v>3.48</v>
      </c>
    </row>
    <row r="84" spans="1:2" x14ac:dyDescent="0.35">
      <c r="A84" s="43" t="s">
        <v>221</v>
      </c>
      <c r="B84" s="43">
        <v>3.51</v>
      </c>
    </row>
    <row r="85" spans="1:2" x14ac:dyDescent="0.35">
      <c r="A85" s="43" t="s">
        <v>222</v>
      </c>
      <c r="B85" s="43">
        <v>3.46</v>
      </c>
    </row>
    <row r="86" spans="1:2" x14ac:dyDescent="0.35">
      <c r="A86" s="43" t="s">
        <v>223</v>
      </c>
      <c r="B86" s="43">
        <v>3.43</v>
      </c>
    </row>
    <row r="87" spans="1:2" x14ac:dyDescent="0.35">
      <c r="A87" s="43" t="s">
        <v>224</v>
      </c>
      <c r="B87" s="43">
        <v>3.43</v>
      </c>
    </row>
    <row r="88" spans="1:2" x14ac:dyDescent="0.35">
      <c r="A88" s="43" t="s">
        <v>225</v>
      </c>
      <c r="B88" s="43">
        <v>3.46</v>
      </c>
    </row>
    <row r="89" spans="1:2" x14ac:dyDescent="0.35">
      <c r="A89" s="43" t="s">
        <v>226</v>
      </c>
      <c r="B89" s="43">
        <v>3.49</v>
      </c>
    </row>
    <row r="90" spans="1:2" x14ac:dyDescent="0.35">
      <c r="A90" s="43" t="s">
        <v>227</v>
      </c>
      <c r="B90" s="43">
        <v>3.5</v>
      </c>
    </row>
    <row r="91" spans="1:2" x14ac:dyDescent="0.35">
      <c r="A91" s="43" t="s">
        <v>228</v>
      </c>
      <c r="B91" s="43">
        <v>3.51</v>
      </c>
    </row>
    <row r="92" spans="1:2" x14ac:dyDescent="0.35">
      <c r="A92" s="43" t="s">
        <v>229</v>
      </c>
      <c r="B92" s="43">
        <v>3.49</v>
      </c>
    </row>
    <row r="93" spans="1:2" x14ac:dyDescent="0.35">
      <c r="A93" s="43" t="s">
        <v>230</v>
      </c>
      <c r="B93" s="43">
        <v>3.53</v>
      </c>
    </row>
    <row r="94" spans="1:2" x14ac:dyDescent="0.35">
      <c r="A94" s="43" t="s">
        <v>231</v>
      </c>
      <c r="B94" s="43">
        <v>3.53</v>
      </c>
    </row>
    <row r="95" spans="1:2" x14ac:dyDescent="0.35">
      <c r="A95" s="43" t="s">
        <v>232</v>
      </c>
      <c r="B95" s="43">
        <v>3.45</v>
      </c>
    </row>
    <row r="96" spans="1:2" x14ac:dyDescent="0.35">
      <c r="A96" s="43" t="s">
        <v>233</v>
      </c>
      <c r="B96" s="43">
        <v>3.47</v>
      </c>
    </row>
    <row r="97" spans="1:2" x14ac:dyDescent="0.35">
      <c r="A97" s="43" t="s">
        <v>234</v>
      </c>
      <c r="B97" s="43">
        <v>3.39</v>
      </c>
    </row>
    <row r="98" spans="1:2" x14ac:dyDescent="0.35">
      <c r="A98" s="43" t="s">
        <v>235</v>
      </c>
      <c r="B98" s="43">
        <v>3.33</v>
      </c>
    </row>
    <row r="99" spans="1:2" x14ac:dyDescent="0.35">
      <c r="A99" s="43" t="s">
        <v>236</v>
      </c>
      <c r="B99" s="43">
        <v>3.38</v>
      </c>
    </row>
    <row r="100" spans="1:2" x14ac:dyDescent="0.35">
      <c r="A100" s="43" t="s">
        <v>237</v>
      </c>
      <c r="B100" s="43">
        <v>3.51</v>
      </c>
    </row>
    <row r="101" spans="1:2" x14ac:dyDescent="0.35">
      <c r="A101" s="43" t="s">
        <v>238</v>
      </c>
      <c r="B101" s="43">
        <v>3.42</v>
      </c>
    </row>
    <row r="102" spans="1:2" x14ac:dyDescent="0.35">
      <c r="A102" s="43" t="s">
        <v>239</v>
      </c>
      <c r="B102" s="43">
        <v>3.38</v>
      </c>
    </row>
    <row r="103" spans="1:2" x14ac:dyDescent="0.35">
      <c r="A103" s="43" t="s">
        <v>240</v>
      </c>
      <c r="B103" s="43">
        <v>3.36</v>
      </c>
    </row>
    <row r="104" spans="1:2" x14ac:dyDescent="0.35">
      <c r="A104" s="43" t="s">
        <v>241</v>
      </c>
      <c r="B104" s="43">
        <v>3.28</v>
      </c>
    </row>
    <row r="105" spans="1:2" x14ac:dyDescent="0.35">
      <c r="A105" s="43" t="s">
        <v>242</v>
      </c>
      <c r="B105" s="43">
        <v>3.21</v>
      </c>
    </row>
    <row r="106" spans="1:2" x14ac:dyDescent="0.35">
      <c r="A106" s="43" t="s">
        <v>243</v>
      </c>
      <c r="B106" s="43">
        <v>3.14</v>
      </c>
    </row>
    <row r="107" spans="1:2" x14ac:dyDescent="0.35">
      <c r="A107" s="43" t="s">
        <v>244</v>
      </c>
      <c r="B107" s="43">
        <v>3.11</v>
      </c>
    </row>
    <row r="108" spans="1:2" x14ac:dyDescent="0.35">
      <c r="A108" s="43" t="s">
        <v>245</v>
      </c>
      <c r="B108" s="43">
        <v>3.06</v>
      </c>
    </row>
    <row r="109" spans="1:2" x14ac:dyDescent="0.35">
      <c r="A109" s="43" t="s">
        <v>246</v>
      </c>
      <c r="B109" s="43">
        <v>3.04</v>
      </c>
    </row>
    <row r="110" spans="1:2" x14ac:dyDescent="0.35">
      <c r="A110" s="43" t="s">
        <v>247</v>
      </c>
      <c r="B110" s="43">
        <v>3.06</v>
      </c>
    </row>
    <row r="111" spans="1:2" x14ac:dyDescent="0.35">
      <c r="A111" s="43" t="s">
        <v>248</v>
      </c>
      <c r="B111" s="43">
        <v>3.14</v>
      </c>
    </row>
    <row r="112" spans="1:2" x14ac:dyDescent="0.35">
      <c r="A112" s="43" t="s">
        <v>249</v>
      </c>
      <c r="B112" s="43">
        <v>3.13</v>
      </c>
    </row>
    <row r="113" spans="1:2" x14ac:dyDescent="0.35">
      <c r="A113" s="43" t="s">
        <v>250</v>
      </c>
      <c r="B113" s="43">
        <v>3.11</v>
      </c>
    </row>
    <row r="114" spans="1:2" x14ac:dyDescent="0.35">
      <c r="A114" s="43" t="s">
        <v>251</v>
      </c>
      <c r="B114" s="43">
        <v>3.15</v>
      </c>
    </row>
    <row r="115" spans="1:2" x14ac:dyDescent="0.35">
      <c r="A115" s="43" t="s">
        <v>252</v>
      </c>
      <c r="B115" s="43">
        <v>3.22</v>
      </c>
    </row>
    <row r="116" spans="1:2" x14ac:dyDescent="0.35">
      <c r="A116" s="43" t="s">
        <v>253</v>
      </c>
      <c r="B116" s="43">
        <v>3.38</v>
      </c>
    </row>
    <row r="117" spans="1:2" x14ac:dyDescent="0.35">
      <c r="A117" s="43" t="s">
        <v>254</v>
      </c>
      <c r="B117" s="43">
        <v>3.49</v>
      </c>
    </row>
    <row r="118" spans="1:2" x14ac:dyDescent="0.35">
      <c r="A118" s="43" t="s">
        <v>255</v>
      </c>
      <c r="B118" s="43">
        <v>3.54</v>
      </c>
    </row>
    <row r="119" spans="1:2" x14ac:dyDescent="0.35">
      <c r="A119" s="43" t="s">
        <v>256</v>
      </c>
      <c r="B119" s="43">
        <v>3.53</v>
      </c>
    </row>
    <row r="120" spans="1:2" x14ac:dyDescent="0.35">
      <c r="A120" s="43" t="s">
        <v>257</v>
      </c>
      <c r="B120" s="43">
        <v>3.49</v>
      </c>
    </row>
    <row r="121" spans="1:2" x14ac:dyDescent="0.35">
      <c r="A121" s="43" t="s">
        <v>258</v>
      </c>
      <c r="B121" s="43">
        <v>3.43</v>
      </c>
    </row>
    <row r="122" spans="1:2" x14ac:dyDescent="0.35">
      <c r="A122" s="43" t="s">
        <v>259</v>
      </c>
      <c r="B122" s="43">
        <v>3.31</v>
      </c>
    </row>
    <row r="123" spans="1:2" x14ac:dyDescent="0.35">
      <c r="A123" s="43" t="s">
        <v>260</v>
      </c>
      <c r="B123" s="43">
        <v>3.43</v>
      </c>
    </row>
    <row r="124" spans="1:2" x14ac:dyDescent="0.35">
      <c r="A124" s="43" t="s">
        <v>261</v>
      </c>
      <c r="B124" s="43">
        <v>3.43</v>
      </c>
    </row>
    <row r="125" spans="1:2" x14ac:dyDescent="0.35">
      <c r="A125" s="43" t="s">
        <v>262</v>
      </c>
      <c r="B125" s="43">
        <v>3.43</v>
      </c>
    </row>
    <row r="126" spans="1:2" x14ac:dyDescent="0.35">
      <c r="A126" s="43" t="s">
        <v>263</v>
      </c>
      <c r="B126" s="43">
        <v>3.46</v>
      </c>
    </row>
    <row r="127" spans="1:2" x14ac:dyDescent="0.35">
      <c r="A127" s="43" t="s">
        <v>264</v>
      </c>
      <c r="B127" s="43">
        <v>3.47</v>
      </c>
    </row>
    <row r="128" spans="1:2" x14ac:dyDescent="0.35">
      <c r="A128" s="43" t="s">
        <v>265</v>
      </c>
      <c r="B128" s="43">
        <v>3.4</v>
      </c>
    </row>
    <row r="129" spans="1:2" x14ac:dyDescent="0.35">
      <c r="A129" s="43" t="s">
        <v>266</v>
      </c>
      <c r="B129" s="43">
        <v>3.46</v>
      </c>
    </row>
    <row r="130" spans="1:2" x14ac:dyDescent="0.35">
      <c r="A130" s="43" t="s">
        <v>267</v>
      </c>
      <c r="B130" s="43">
        <v>3.48</v>
      </c>
    </row>
    <row r="131" spans="1:2" x14ac:dyDescent="0.35">
      <c r="A131" s="43" t="s">
        <v>268</v>
      </c>
      <c r="B131" s="43">
        <v>3.46</v>
      </c>
    </row>
    <row r="132" spans="1:2" x14ac:dyDescent="0.35">
      <c r="A132" s="43" t="s">
        <v>269</v>
      </c>
      <c r="B132" s="43">
        <v>3.53</v>
      </c>
    </row>
    <row r="133" spans="1:2" x14ac:dyDescent="0.35">
      <c r="A133" s="43" t="s">
        <v>270</v>
      </c>
      <c r="B133" s="43">
        <v>3.48</v>
      </c>
    </row>
    <row r="134" spans="1:2" x14ac:dyDescent="0.35">
      <c r="A134" s="43" t="s">
        <v>271</v>
      </c>
      <c r="B134" s="43">
        <v>3.43</v>
      </c>
    </row>
    <row r="135" spans="1:2" x14ac:dyDescent="0.35">
      <c r="A135" s="43" t="s">
        <v>272</v>
      </c>
      <c r="B135" s="43">
        <v>3.39</v>
      </c>
    </row>
    <row r="136" spans="1:2" x14ac:dyDescent="0.35">
      <c r="A136" s="43" t="s">
        <v>273</v>
      </c>
      <c r="B136" s="43">
        <v>3.39</v>
      </c>
    </row>
    <row r="137" spans="1:2" x14ac:dyDescent="0.35">
      <c r="A137" s="43" t="s">
        <v>274</v>
      </c>
      <c r="B137" s="43">
        <v>3.3</v>
      </c>
    </row>
    <row r="138" spans="1:2" x14ac:dyDescent="0.35">
      <c r="A138" s="43" t="s">
        <v>275</v>
      </c>
      <c r="B138" s="43">
        <v>3.2</v>
      </c>
    </row>
    <row r="139" spans="1:2" x14ac:dyDescent="0.35">
      <c r="A139" s="43" t="s">
        <v>276</v>
      </c>
      <c r="B139" s="43">
        <v>3.25</v>
      </c>
    </row>
    <row r="140" spans="1:2" x14ac:dyDescent="0.35">
      <c r="A140" s="43" t="s">
        <v>277</v>
      </c>
      <c r="B140" s="43">
        <v>3.25</v>
      </c>
    </row>
    <row r="141" spans="1:2" x14ac:dyDescent="0.35">
      <c r="A141" s="43" t="s">
        <v>278</v>
      </c>
      <c r="B141" s="43">
        <v>3.26</v>
      </c>
    </row>
    <row r="142" spans="1:2" x14ac:dyDescent="0.35">
      <c r="A142" s="43" t="s">
        <v>279</v>
      </c>
      <c r="B142" s="43">
        <v>3.22</v>
      </c>
    </row>
    <row r="143" spans="1:2" x14ac:dyDescent="0.35">
      <c r="A143" s="43" t="s">
        <v>280</v>
      </c>
      <c r="B143" s="43">
        <v>3.19</v>
      </c>
    </row>
    <row r="144" spans="1:2" x14ac:dyDescent="0.35">
      <c r="A144" s="43" t="s">
        <v>281</v>
      </c>
      <c r="B144" s="43">
        <v>3.18</v>
      </c>
    </row>
    <row r="145" spans="1:2" x14ac:dyDescent="0.35">
      <c r="A145" s="43" t="s">
        <v>282</v>
      </c>
      <c r="B145" s="43">
        <v>3.22</v>
      </c>
    </row>
    <row r="146" spans="1:2" x14ac:dyDescent="0.35">
      <c r="A146" s="43" t="s">
        <v>283</v>
      </c>
      <c r="B146" s="43">
        <v>3.26</v>
      </c>
    </row>
    <row r="147" spans="1:2" x14ac:dyDescent="0.35">
      <c r="A147" s="43" t="s">
        <v>284</v>
      </c>
      <c r="B147" s="43">
        <v>3.28</v>
      </c>
    </row>
    <row r="148" spans="1:2" x14ac:dyDescent="0.35">
      <c r="A148" s="43" t="s">
        <v>285</v>
      </c>
      <c r="B148" s="43">
        <v>3.29</v>
      </c>
    </row>
    <row r="149" spans="1:2" x14ac:dyDescent="0.35">
      <c r="A149" s="43" t="s">
        <v>286</v>
      </c>
      <c r="B149" s="43">
        <v>3.28</v>
      </c>
    </row>
    <row r="150" spans="1:2" x14ac:dyDescent="0.35">
      <c r="A150" s="43" t="s">
        <v>287</v>
      </c>
      <c r="B150" s="43">
        <v>3.33</v>
      </c>
    </row>
    <row r="151" spans="1:2" x14ac:dyDescent="0.35">
      <c r="A151" s="43" t="s">
        <v>288</v>
      </c>
      <c r="B151" s="43">
        <v>3.33</v>
      </c>
    </row>
    <row r="152" spans="1:2" x14ac:dyDescent="0.35">
      <c r="A152" s="43" t="s">
        <v>289</v>
      </c>
      <c r="B152" s="43">
        <v>3.34</v>
      </c>
    </row>
    <row r="153" spans="1:2" x14ac:dyDescent="0.35">
      <c r="A153" s="43" t="s">
        <v>290</v>
      </c>
      <c r="B153" s="43">
        <v>3.32</v>
      </c>
    </row>
    <row r="154" spans="1:2" x14ac:dyDescent="0.35">
      <c r="A154" s="43" t="s">
        <v>291</v>
      </c>
      <c r="B154" s="43">
        <v>3.29</v>
      </c>
    </row>
    <row r="155" spans="1:2" x14ac:dyDescent="0.35">
      <c r="A155" s="43" t="s">
        <v>292</v>
      </c>
      <c r="B155" s="43">
        <v>3.31</v>
      </c>
    </row>
    <row r="156" spans="1:2" x14ac:dyDescent="0.35">
      <c r="A156" s="43" t="s">
        <v>293</v>
      </c>
      <c r="B156" s="43">
        <v>3.29</v>
      </c>
    </row>
    <row r="157" spans="1:2" x14ac:dyDescent="0.35">
      <c r="A157" s="43" t="s">
        <v>294</v>
      </c>
      <c r="B157" s="43">
        <v>3.3</v>
      </c>
    </row>
    <row r="158" spans="1:2" x14ac:dyDescent="0.35">
      <c r="A158" s="43" t="s">
        <v>295</v>
      </c>
      <c r="B158" s="43">
        <v>3.25</v>
      </c>
    </row>
    <row r="159" spans="1:2" x14ac:dyDescent="0.35">
      <c r="A159" s="43" t="s">
        <v>296</v>
      </c>
      <c r="B159" s="43">
        <v>3.2</v>
      </c>
    </row>
    <row r="160" spans="1:2" x14ac:dyDescent="0.35">
      <c r="A160" s="43" t="s">
        <v>297</v>
      </c>
      <c r="B160" s="43">
        <v>3.17</v>
      </c>
    </row>
    <row r="161" spans="1:2" x14ac:dyDescent="0.35">
      <c r="A161" s="43" t="s">
        <v>298</v>
      </c>
      <c r="B161" s="43">
        <v>3.08</v>
      </c>
    </row>
    <row r="162" spans="1:2" x14ac:dyDescent="0.35">
      <c r="A162" s="43" t="s">
        <v>299</v>
      </c>
      <c r="B162" s="43">
        <v>3.05</v>
      </c>
    </row>
    <row r="163" spans="1:2" x14ac:dyDescent="0.35">
      <c r="A163" s="43" t="s">
        <v>300</v>
      </c>
      <c r="B163" s="43">
        <v>3.1</v>
      </c>
    </row>
    <row r="164" spans="1:2" x14ac:dyDescent="0.35">
      <c r="A164" s="43" t="s">
        <v>301</v>
      </c>
      <c r="B164" s="43">
        <v>3.05</v>
      </c>
    </row>
    <row r="165" spans="1:2" x14ac:dyDescent="0.35">
      <c r="A165" s="43" t="s">
        <v>302</v>
      </c>
      <c r="B165" s="43">
        <v>2.99</v>
      </c>
    </row>
    <row r="166" spans="1:2" x14ac:dyDescent="0.35">
      <c r="A166" s="43" t="s">
        <v>303</v>
      </c>
      <c r="B166" s="43">
        <v>2.98</v>
      </c>
    </row>
    <row r="167" spans="1:2" x14ac:dyDescent="0.35">
      <c r="A167" s="43" t="s">
        <v>304</v>
      </c>
      <c r="B167" s="43">
        <v>2.99</v>
      </c>
    </row>
    <row r="168" spans="1:2" x14ac:dyDescent="0.35">
      <c r="A168" s="43" t="s">
        <v>305</v>
      </c>
      <c r="B168" s="43">
        <v>3</v>
      </c>
    </row>
    <row r="169" spans="1:2" x14ac:dyDescent="0.35">
      <c r="A169" s="43" t="s">
        <v>306</v>
      </c>
      <c r="B169" s="43">
        <v>2.96</v>
      </c>
    </row>
    <row r="170" spans="1:2" x14ac:dyDescent="0.35">
      <c r="A170" s="43" t="s">
        <v>307</v>
      </c>
      <c r="B170" s="43">
        <v>2.93</v>
      </c>
    </row>
    <row r="171" spans="1:2" x14ac:dyDescent="0.35">
      <c r="A171" s="43" t="s">
        <v>308</v>
      </c>
      <c r="B171" s="43">
        <v>2.93</v>
      </c>
    </row>
    <row r="172" spans="1:2" x14ac:dyDescent="0.35">
      <c r="A172" s="43" t="s">
        <v>309</v>
      </c>
      <c r="B172" s="43">
        <v>2.88</v>
      </c>
    </row>
    <row r="173" spans="1:2" x14ac:dyDescent="0.35">
      <c r="A173" s="43" t="s">
        <v>310</v>
      </c>
      <c r="B173" s="43">
        <v>2.86</v>
      </c>
    </row>
    <row r="174" spans="1:2" x14ac:dyDescent="0.35">
      <c r="A174" s="43" t="s">
        <v>311</v>
      </c>
      <c r="B174" s="43">
        <v>2.8</v>
      </c>
    </row>
    <row r="175" spans="1:2" x14ac:dyDescent="0.35">
      <c r="A175" s="43" t="s">
        <v>312</v>
      </c>
      <c r="B175" s="43">
        <v>2.85</v>
      </c>
    </row>
    <row r="176" spans="1:2" x14ac:dyDescent="0.35">
      <c r="A176" s="43" t="s">
        <v>313</v>
      </c>
      <c r="B176" s="43">
        <v>2.82</v>
      </c>
    </row>
    <row r="177" spans="1:2" x14ac:dyDescent="0.35">
      <c r="A177" s="43" t="s">
        <v>314</v>
      </c>
      <c r="B177" s="43">
        <v>2.82</v>
      </c>
    </row>
    <row r="178" spans="1:2" x14ac:dyDescent="0.35">
      <c r="A178" s="43" t="s">
        <v>315</v>
      </c>
      <c r="B178" s="43">
        <v>2.8</v>
      </c>
    </row>
    <row r="179" spans="1:2" x14ac:dyDescent="0.35">
      <c r="A179" s="43" t="s">
        <v>316</v>
      </c>
      <c r="B179" s="43">
        <v>2.86</v>
      </c>
    </row>
    <row r="180" spans="1:2" x14ac:dyDescent="0.35">
      <c r="A180" s="43" t="s">
        <v>317</v>
      </c>
      <c r="B180" s="43">
        <v>2.9</v>
      </c>
    </row>
    <row r="181" spans="1:2" x14ac:dyDescent="0.35">
      <c r="A181" s="43" t="s">
        <v>318</v>
      </c>
      <c r="B181" s="43">
        <v>2.98</v>
      </c>
    </row>
    <row r="182" spans="1:2" x14ac:dyDescent="0.35">
      <c r="A182" s="43" t="s">
        <v>319</v>
      </c>
      <c r="B182" s="43">
        <v>3.03</v>
      </c>
    </row>
    <row r="183" spans="1:2" x14ac:dyDescent="0.35">
      <c r="A183" s="43" t="s">
        <v>320</v>
      </c>
      <c r="B183" s="43">
        <v>2.99</v>
      </c>
    </row>
    <row r="184" spans="1:2" x14ac:dyDescent="0.35">
      <c r="A184" s="43" t="s">
        <v>321</v>
      </c>
      <c r="B184" s="43">
        <v>2.99</v>
      </c>
    </row>
    <row r="185" spans="1:2" x14ac:dyDescent="0.35">
      <c r="A185" s="43" t="s">
        <v>322</v>
      </c>
      <c r="B185" s="43">
        <v>3.03</v>
      </c>
    </row>
    <row r="186" spans="1:2" x14ac:dyDescent="0.35">
      <c r="A186" s="43" t="s">
        <v>323</v>
      </c>
      <c r="B186" s="43">
        <v>3.1</v>
      </c>
    </row>
    <row r="187" spans="1:2" x14ac:dyDescent="0.35">
      <c r="A187" s="43" t="s">
        <v>324</v>
      </c>
      <c r="B187" s="43">
        <v>3.17</v>
      </c>
    </row>
    <row r="188" spans="1:2" x14ac:dyDescent="0.35">
      <c r="A188" s="43" t="s">
        <v>325</v>
      </c>
      <c r="B188" s="43">
        <v>3.15</v>
      </c>
    </row>
    <row r="189" spans="1:2" x14ac:dyDescent="0.35">
      <c r="A189" s="43" t="s">
        <v>326</v>
      </c>
      <c r="B189" s="43">
        <v>3.19</v>
      </c>
    </row>
    <row r="190" spans="1:2" x14ac:dyDescent="0.35">
      <c r="A190" s="43" t="s">
        <v>327</v>
      </c>
      <c r="B190" s="43">
        <v>3.28</v>
      </c>
    </row>
    <row r="191" spans="1:2" x14ac:dyDescent="0.35">
      <c r="A191" s="43" t="s">
        <v>328</v>
      </c>
      <c r="B191" s="43">
        <v>3.28</v>
      </c>
    </row>
    <row r="192" spans="1:2" x14ac:dyDescent="0.35">
      <c r="A192" s="43" t="s">
        <v>329</v>
      </c>
      <c r="B192" s="43">
        <v>3.33</v>
      </c>
    </row>
    <row r="193" spans="1:2" x14ac:dyDescent="0.35">
      <c r="A193" s="43" t="s">
        <v>330</v>
      </c>
      <c r="B193" s="43">
        <v>3.28</v>
      </c>
    </row>
    <row r="194" spans="1:2" x14ac:dyDescent="0.35">
      <c r="A194" s="43" t="s">
        <v>331</v>
      </c>
      <c r="B194" s="43">
        <v>3.18</v>
      </c>
    </row>
    <row r="195" spans="1:2" x14ac:dyDescent="0.35">
      <c r="A195" s="43" t="s">
        <v>332</v>
      </c>
      <c r="B195" s="43">
        <v>3.15</v>
      </c>
    </row>
    <row r="196" spans="1:2" x14ac:dyDescent="0.35">
      <c r="A196" s="43" t="s">
        <v>333</v>
      </c>
      <c r="B196" s="43">
        <v>3.25</v>
      </c>
    </row>
    <row r="197" spans="1:2" x14ac:dyDescent="0.35">
      <c r="A197" s="43" t="s">
        <v>334</v>
      </c>
      <c r="B197" s="43">
        <v>3.13</v>
      </c>
    </row>
    <row r="198" spans="1:2" x14ac:dyDescent="0.35">
      <c r="A198" s="43" t="s">
        <v>335</v>
      </c>
      <c r="B198" s="43">
        <v>3.11</v>
      </c>
    </row>
    <row r="199" spans="1:2" x14ac:dyDescent="0.35">
      <c r="A199" s="43" t="s">
        <v>336</v>
      </c>
      <c r="B199" s="43">
        <v>3.13</v>
      </c>
    </row>
    <row r="200" spans="1:2" x14ac:dyDescent="0.35">
      <c r="A200" s="43" t="s">
        <v>337</v>
      </c>
      <c r="B200" s="43">
        <v>3.1</v>
      </c>
    </row>
    <row r="201" spans="1:2" x14ac:dyDescent="0.35">
      <c r="A201" s="43" t="s">
        <v>338</v>
      </c>
      <c r="B201" s="43">
        <v>3.15</v>
      </c>
    </row>
    <row r="202" spans="1:2" x14ac:dyDescent="0.35">
      <c r="A202" s="43" t="s">
        <v>339</v>
      </c>
      <c r="B202" s="43">
        <v>3.12</v>
      </c>
    </row>
    <row r="203" spans="1:2" x14ac:dyDescent="0.35">
      <c r="A203" s="43" t="s">
        <v>340</v>
      </c>
      <c r="B203" s="43">
        <v>3.14</v>
      </c>
    </row>
    <row r="204" spans="1:2" x14ac:dyDescent="0.35">
      <c r="A204" s="43" t="s">
        <v>341</v>
      </c>
      <c r="B204" s="43">
        <v>3.12</v>
      </c>
    </row>
    <row r="205" spans="1:2" x14ac:dyDescent="0.35">
      <c r="A205" s="43" t="s">
        <v>342</v>
      </c>
      <c r="B205" s="43">
        <v>3.17</v>
      </c>
    </row>
    <row r="206" spans="1:2" x14ac:dyDescent="0.35">
      <c r="A206" s="43" t="s">
        <v>343</v>
      </c>
      <c r="B206" s="43">
        <v>3.17</v>
      </c>
    </row>
    <row r="207" spans="1:2" x14ac:dyDescent="0.35">
      <c r="A207" s="43" t="s">
        <v>344</v>
      </c>
      <c r="B207" s="43">
        <v>3.12</v>
      </c>
    </row>
    <row r="208" spans="1:2" x14ac:dyDescent="0.35">
      <c r="A208" s="43" t="s">
        <v>345</v>
      </c>
      <c r="B208" s="43">
        <v>3.11</v>
      </c>
    </row>
    <row r="209" spans="1:2" x14ac:dyDescent="0.35">
      <c r="A209" s="43" t="s">
        <v>346</v>
      </c>
      <c r="B209" s="43">
        <v>3.16</v>
      </c>
    </row>
    <row r="210" spans="1:2" x14ac:dyDescent="0.35">
      <c r="A210" s="43" t="s">
        <v>347</v>
      </c>
      <c r="B210" s="43">
        <v>3.15</v>
      </c>
    </row>
    <row r="211" spans="1:2" x14ac:dyDescent="0.35">
      <c r="A211" s="43" t="s">
        <v>348</v>
      </c>
      <c r="B211" s="43">
        <v>3.19</v>
      </c>
    </row>
    <row r="212" spans="1:2" x14ac:dyDescent="0.35">
      <c r="A212" s="43" t="s">
        <v>349</v>
      </c>
      <c r="B212" s="43">
        <v>3.21</v>
      </c>
    </row>
    <row r="213" spans="1:2" x14ac:dyDescent="0.35">
      <c r="A213" s="43" t="s">
        <v>350</v>
      </c>
      <c r="B213" s="43">
        <v>3.26</v>
      </c>
    </row>
    <row r="214" spans="1:2" x14ac:dyDescent="0.35">
      <c r="A214" s="43" t="s">
        <v>351</v>
      </c>
      <c r="B214" s="43">
        <v>3.32</v>
      </c>
    </row>
    <row r="215" spans="1:2" x14ac:dyDescent="0.35">
      <c r="A215" s="43" t="s">
        <v>352</v>
      </c>
      <c r="B215" s="43">
        <v>3.34</v>
      </c>
    </row>
    <row r="216" spans="1:2" x14ac:dyDescent="0.35">
      <c r="A216" s="43" t="s">
        <v>353</v>
      </c>
      <c r="B216" s="43">
        <v>3.36</v>
      </c>
    </row>
    <row r="217" spans="1:2" x14ac:dyDescent="0.35">
      <c r="A217" s="43" t="s">
        <v>354</v>
      </c>
      <c r="B217" s="43">
        <v>3.28</v>
      </c>
    </row>
    <row r="218" spans="1:2" x14ac:dyDescent="0.35">
      <c r="A218" s="43" t="s">
        <v>355</v>
      </c>
      <c r="B218" s="43">
        <v>3.3</v>
      </c>
    </row>
    <row r="219" spans="1:2" x14ac:dyDescent="0.35">
      <c r="A219" s="43" t="s">
        <v>356</v>
      </c>
      <c r="B219" s="43">
        <v>3.38</v>
      </c>
    </row>
    <row r="220" spans="1:2" x14ac:dyDescent="0.35">
      <c r="A220" s="43" t="s">
        <v>357</v>
      </c>
      <c r="B220" s="43">
        <v>3.39</v>
      </c>
    </row>
    <row r="221" spans="1:2" x14ac:dyDescent="0.35">
      <c r="A221" s="43" t="s">
        <v>358</v>
      </c>
      <c r="B221" s="43">
        <v>3.34</v>
      </c>
    </row>
    <row r="222" spans="1:2" x14ac:dyDescent="0.35">
      <c r="A222" s="43" t="s">
        <v>359</v>
      </c>
      <c r="B222" s="43">
        <v>3.31</v>
      </c>
    </row>
    <row r="223" spans="1:2" x14ac:dyDescent="0.35">
      <c r="A223" s="43" t="s">
        <v>360</v>
      </c>
      <c r="B223" s="43">
        <v>3.27</v>
      </c>
    </row>
    <row r="224" spans="1:2" x14ac:dyDescent="0.35">
      <c r="A224" s="43" t="s">
        <v>361</v>
      </c>
      <c r="B224" s="43">
        <v>3.3</v>
      </c>
    </row>
    <row r="225" spans="1:2" x14ac:dyDescent="0.35">
      <c r="A225" s="43" t="s">
        <v>362</v>
      </c>
      <c r="B225" s="43">
        <v>3.31</v>
      </c>
    </row>
    <row r="226" spans="1:2" x14ac:dyDescent="0.35">
      <c r="A226" s="43" t="s">
        <v>363</v>
      </c>
      <c r="B226" s="43">
        <v>3.32</v>
      </c>
    </row>
    <row r="227" spans="1:2" x14ac:dyDescent="0.35">
      <c r="A227" s="43" t="s">
        <v>364</v>
      </c>
      <c r="B227" s="43">
        <v>3.32</v>
      </c>
    </row>
    <row r="228" spans="1:2" x14ac:dyDescent="0.35">
      <c r="A228" s="43" t="s">
        <v>365</v>
      </c>
      <c r="B228" s="43">
        <v>3.39</v>
      </c>
    </row>
    <row r="229" spans="1:2" x14ac:dyDescent="0.35">
      <c r="A229" s="43" t="s">
        <v>366</v>
      </c>
      <c r="B229" s="43">
        <v>3.46</v>
      </c>
    </row>
    <row r="230" spans="1:2" x14ac:dyDescent="0.35">
      <c r="A230" s="43" t="s">
        <v>367</v>
      </c>
      <c r="B230" s="43">
        <v>3.47</v>
      </c>
    </row>
    <row r="231" spans="1:2" x14ac:dyDescent="0.35">
      <c r="A231" s="43" t="s">
        <v>368</v>
      </c>
      <c r="B231" s="43">
        <v>3.48</v>
      </c>
    </row>
    <row r="232" spans="1:2" x14ac:dyDescent="0.35">
      <c r="A232" s="43" t="s">
        <v>369</v>
      </c>
      <c r="B232" s="43">
        <v>3.5</v>
      </c>
    </row>
    <row r="233" spans="1:2" x14ac:dyDescent="0.35">
      <c r="A233" s="43" t="s">
        <v>370</v>
      </c>
      <c r="B233" s="43">
        <v>3.53</v>
      </c>
    </row>
    <row r="234" spans="1:2" x14ac:dyDescent="0.35">
      <c r="A234" s="43" t="s">
        <v>371</v>
      </c>
      <c r="B234" s="43">
        <v>3.6</v>
      </c>
    </row>
    <row r="235" spans="1:2" x14ac:dyDescent="0.35">
      <c r="A235" s="43" t="s">
        <v>372</v>
      </c>
      <c r="B235" s="43">
        <v>3.56</v>
      </c>
    </row>
    <row r="236" spans="1:2" x14ac:dyDescent="0.35">
      <c r="A236" s="43" t="s">
        <v>373</v>
      </c>
      <c r="B236" s="43">
        <v>3.55</v>
      </c>
    </row>
    <row r="237" spans="1:2" x14ac:dyDescent="0.35">
      <c r="A237" s="43" t="s">
        <v>374</v>
      </c>
      <c r="B237" s="43">
        <v>3.61</v>
      </c>
    </row>
    <row r="238" spans="1:2" x14ac:dyDescent="0.35">
      <c r="A238" s="43" t="s">
        <v>375</v>
      </c>
      <c r="B238" s="43">
        <v>3.66</v>
      </c>
    </row>
    <row r="239" spans="1:2" x14ac:dyDescent="0.35">
      <c r="A239" s="43" t="s">
        <v>376</v>
      </c>
      <c r="B239" s="43">
        <v>3.69</v>
      </c>
    </row>
    <row r="240" spans="1:2" x14ac:dyDescent="0.35">
      <c r="A240" s="43" t="s">
        <v>377</v>
      </c>
      <c r="B240" s="43">
        <v>3.82</v>
      </c>
    </row>
    <row r="241" spans="1:2" x14ac:dyDescent="0.35">
      <c r="A241" s="43" t="s">
        <v>378</v>
      </c>
      <c r="B241" s="43">
        <v>4.0599999999999996</v>
      </c>
    </row>
    <row r="242" spans="1:2" x14ac:dyDescent="0.35">
      <c r="A242" s="43" t="s">
        <v>379</v>
      </c>
      <c r="B242" s="43">
        <v>3.96</v>
      </c>
    </row>
    <row r="243" spans="1:2" x14ac:dyDescent="0.35">
      <c r="A243" s="43" t="s">
        <v>380</v>
      </c>
      <c r="B243" s="43">
        <v>3.97</v>
      </c>
    </row>
    <row r="244" spans="1:2" x14ac:dyDescent="0.35">
      <c r="A244" s="43" t="s">
        <v>381</v>
      </c>
      <c r="B244" s="43">
        <v>3.94</v>
      </c>
    </row>
    <row r="245" spans="1:2" x14ac:dyDescent="0.35">
      <c r="A245" s="43" t="s">
        <v>382</v>
      </c>
      <c r="B245" s="43">
        <v>3.96</v>
      </c>
    </row>
    <row r="246" spans="1:2" x14ac:dyDescent="0.35">
      <c r="A246" s="43" t="s">
        <v>383</v>
      </c>
      <c r="B246" s="43">
        <v>4.03</v>
      </c>
    </row>
    <row r="247" spans="1:2" x14ac:dyDescent="0.35">
      <c r="A247" s="43" t="s">
        <v>384</v>
      </c>
      <c r="B247" s="43">
        <v>3.99</v>
      </c>
    </row>
    <row r="248" spans="1:2" x14ac:dyDescent="0.35">
      <c r="A248" s="43" t="s">
        <v>385</v>
      </c>
      <c r="B248" s="43">
        <v>3.93</v>
      </c>
    </row>
    <row r="249" spans="1:2" x14ac:dyDescent="0.35">
      <c r="A249" s="43" t="s">
        <v>386</v>
      </c>
      <c r="B249" s="43">
        <v>4.01</v>
      </c>
    </row>
    <row r="250" spans="1:2" x14ac:dyDescent="0.35">
      <c r="A250" s="43" t="s">
        <v>387</v>
      </c>
      <c r="B250" s="43">
        <v>3.99</v>
      </c>
    </row>
    <row r="251" spans="1:2" x14ac:dyDescent="0.35">
      <c r="A251" s="43" t="s">
        <v>388</v>
      </c>
      <c r="B251" s="43">
        <v>4.07</v>
      </c>
    </row>
    <row r="252" spans="1:2" x14ac:dyDescent="0.35">
      <c r="A252" s="43" t="s">
        <v>389</v>
      </c>
      <c r="B252" s="43">
        <v>4.05</v>
      </c>
    </row>
    <row r="253" spans="1:2" x14ac:dyDescent="0.35">
      <c r="A253" s="43" t="s">
        <v>390</v>
      </c>
      <c r="B253" s="43">
        <v>4.03</v>
      </c>
    </row>
    <row r="254" spans="1:2" x14ac:dyDescent="0.35">
      <c r="A254" s="43" t="s">
        <v>391</v>
      </c>
      <c r="B254" s="43">
        <v>4</v>
      </c>
    </row>
    <row r="255" spans="1:2" x14ac:dyDescent="0.35">
      <c r="A255" s="43" t="s">
        <v>392</v>
      </c>
      <c r="B255" s="43">
        <v>3.97</v>
      </c>
    </row>
    <row r="256" spans="1:2" x14ac:dyDescent="0.35">
      <c r="A256" s="43" t="s">
        <v>393</v>
      </c>
      <c r="B256" s="43">
        <v>3.96</v>
      </c>
    </row>
    <row r="257" spans="1:2" x14ac:dyDescent="0.35">
      <c r="A257" s="43" t="s">
        <v>394</v>
      </c>
      <c r="B257" s="43">
        <v>3.94</v>
      </c>
    </row>
    <row r="258" spans="1:2" x14ac:dyDescent="0.35">
      <c r="A258" s="43" t="s">
        <v>395</v>
      </c>
      <c r="B258" s="43">
        <v>3.99</v>
      </c>
    </row>
    <row r="259" spans="1:2" x14ac:dyDescent="0.35">
      <c r="A259" s="43" t="s">
        <v>396</v>
      </c>
      <c r="B259" s="43">
        <v>4.01</v>
      </c>
    </row>
    <row r="260" spans="1:2" x14ac:dyDescent="0.35">
      <c r="A260" s="43" t="s">
        <v>397</v>
      </c>
      <c r="B260" s="43">
        <v>4.04</v>
      </c>
    </row>
    <row r="261" spans="1:2" x14ac:dyDescent="0.35">
      <c r="A261" s="43" t="s">
        <v>398</v>
      </c>
      <c r="B261" s="43">
        <v>4</v>
      </c>
    </row>
    <row r="262" spans="1:2" x14ac:dyDescent="0.35">
      <c r="A262" s="43" t="s">
        <v>399</v>
      </c>
      <c r="B262" s="43">
        <v>4.03</v>
      </c>
    </row>
    <row r="263" spans="1:2" x14ac:dyDescent="0.35">
      <c r="A263" s="43" t="s">
        <v>400</v>
      </c>
      <c r="B263" s="43">
        <v>3.99</v>
      </c>
    </row>
    <row r="264" spans="1:2" x14ac:dyDescent="0.35">
      <c r="A264" s="43" t="s">
        <v>401</v>
      </c>
      <c r="B264" s="43">
        <v>4</v>
      </c>
    </row>
    <row r="265" spans="1:2" x14ac:dyDescent="0.35">
      <c r="A265" s="43" t="s">
        <v>402</v>
      </c>
      <c r="B265" s="43">
        <v>4</v>
      </c>
    </row>
    <row r="266" spans="1:2" x14ac:dyDescent="0.35">
      <c r="A266" s="43" t="s">
        <v>403</v>
      </c>
      <c r="B266" s="43">
        <v>3.95</v>
      </c>
    </row>
    <row r="267" spans="1:2" x14ac:dyDescent="0.35">
      <c r="A267" s="43" t="s">
        <v>404</v>
      </c>
      <c r="B267" s="43">
        <v>3.92</v>
      </c>
    </row>
    <row r="268" spans="1:2" x14ac:dyDescent="0.35">
      <c r="A268" s="43" t="s">
        <v>405</v>
      </c>
      <c r="B268" s="43">
        <v>4.0199999999999996</v>
      </c>
    </row>
    <row r="269" spans="1:2" x14ac:dyDescent="0.35">
      <c r="A269" s="43" t="s">
        <v>406</v>
      </c>
      <c r="B269" s="43">
        <v>4.1100000000000003</v>
      </c>
    </row>
    <row r="270" spans="1:2" x14ac:dyDescent="0.35">
      <c r="A270" s="43" t="s">
        <v>407</v>
      </c>
      <c r="B270" s="43">
        <v>4.22</v>
      </c>
    </row>
    <row r="271" spans="1:2" x14ac:dyDescent="0.35">
      <c r="A271" s="43" t="s">
        <v>408</v>
      </c>
      <c r="B271" s="43">
        <v>4.25</v>
      </c>
    </row>
    <row r="272" spans="1:2" x14ac:dyDescent="0.35">
      <c r="A272" s="43" t="s">
        <v>409</v>
      </c>
      <c r="B272" s="43">
        <v>4.2699999999999996</v>
      </c>
    </row>
    <row r="273" spans="1:2" x14ac:dyDescent="0.35">
      <c r="A273" s="43" t="s">
        <v>410</v>
      </c>
      <c r="B273" s="43">
        <v>4.0599999999999996</v>
      </c>
    </row>
    <row r="274" spans="1:2" x14ac:dyDescent="0.35">
      <c r="A274" s="43" t="s">
        <v>411</v>
      </c>
      <c r="B274" s="43">
        <v>4.0599999999999996</v>
      </c>
    </row>
    <row r="275" spans="1:2" x14ac:dyDescent="0.35">
      <c r="A275" s="43" t="s">
        <v>412</v>
      </c>
      <c r="B275" s="43">
        <v>4.12</v>
      </c>
    </row>
    <row r="276" spans="1:2" x14ac:dyDescent="0.35">
      <c r="A276" s="43" t="s">
        <v>413</v>
      </c>
      <c r="B276" s="43">
        <v>4.26</v>
      </c>
    </row>
    <row r="277" spans="1:2" x14ac:dyDescent="0.35">
      <c r="A277" s="43" t="s">
        <v>414</v>
      </c>
      <c r="B277" s="43">
        <v>4.1399999999999997</v>
      </c>
    </row>
    <row r="278" spans="1:2" x14ac:dyDescent="0.35">
      <c r="A278" s="43" t="s">
        <v>415</v>
      </c>
      <c r="B278" s="43">
        <v>4.13</v>
      </c>
    </row>
    <row r="279" spans="1:2" x14ac:dyDescent="0.35">
      <c r="A279" s="43" t="s">
        <v>416</v>
      </c>
      <c r="B279" s="43">
        <v>4.1100000000000003</v>
      </c>
    </row>
    <row r="280" spans="1:2" x14ac:dyDescent="0.35">
      <c r="A280" s="43" t="s">
        <v>417</v>
      </c>
      <c r="B280" s="43">
        <v>4.09</v>
      </c>
    </row>
    <row r="281" spans="1:2" x14ac:dyDescent="0.35">
      <c r="A281" s="43" t="s">
        <v>418</v>
      </c>
      <c r="B281" s="43">
        <v>4.09</v>
      </c>
    </row>
    <row r="282" spans="1:2" x14ac:dyDescent="0.35">
      <c r="A282" s="43" t="s">
        <v>419</v>
      </c>
      <c r="B282" s="43">
        <v>4.1399999999999997</v>
      </c>
    </row>
    <row r="283" spans="1:2" x14ac:dyDescent="0.35">
      <c r="A283" s="43" t="s">
        <v>420</v>
      </c>
      <c r="B283" s="43">
        <v>4.21</v>
      </c>
    </row>
    <row r="284" spans="1:2" x14ac:dyDescent="0.35">
      <c r="A284" s="43" t="s">
        <v>421</v>
      </c>
      <c r="B284" s="43">
        <v>4.2300000000000004</v>
      </c>
    </row>
    <row r="285" spans="1:2" x14ac:dyDescent="0.35">
      <c r="A285" s="43" t="s">
        <v>422</v>
      </c>
      <c r="B285" s="43">
        <v>4.17</v>
      </c>
    </row>
    <row r="286" spans="1:2" x14ac:dyDescent="0.35">
      <c r="A286" s="43" t="s">
        <v>423</v>
      </c>
      <c r="B286" s="43">
        <v>4.1399999999999997</v>
      </c>
    </row>
    <row r="287" spans="1:2" x14ac:dyDescent="0.35">
      <c r="A287" s="43" t="s">
        <v>424</v>
      </c>
      <c r="B287" s="43">
        <v>4.0199999999999996</v>
      </c>
    </row>
    <row r="288" spans="1:2" x14ac:dyDescent="0.35">
      <c r="A288" s="43" t="s">
        <v>425</v>
      </c>
      <c r="B288" s="43">
        <v>4.05</v>
      </c>
    </row>
    <row r="289" spans="1:2" x14ac:dyDescent="0.35">
      <c r="A289" s="43" t="s">
        <v>426</v>
      </c>
      <c r="B289" s="43">
        <v>4.04</v>
      </c>
    </row>
    <row r="290" spans="1:2" x14ac:dyDescent="0.35">
      <c r="A290" s="43" t="s">
        <v>427</v>
      </c>
      <c r="B290" s="43">
        <v>4.0999999999999996</v>
      </c>
    </row>
    <row r="291" spans="1:2" x14ac:dyDescent="0.35">
      <c r="A291" s="43" t="s">
        <v>428</v>
      </c>
      <c r="B291" s="43">
        <v>4.08</v>
      </c>
    </row>
    <row r="292" spans="1:2" x14ac:dyDescent="0.35">
      <c r="A292" s="43" t="s">
        <v>429</v>
      </c>
      <c r="B292" s="43">
        <v>4.13</v>
      </c>
    </row>
    <row r="293" spans="1:2" x14ac:dyDescent="0.35">
      <c r="A293" s="43" t="s">
        <v>430</v>
      </c>
      <c r="B293" s="43">
        <v>4.13</v>
      </c>
    </row>
    <row r="294" spans="1:2" x14ac:dyDescent="0.35">
      <c r="A294" s="43" t="s">
        <v>431</v>
      </c>
      <c r="B294" s="43">
        <v>4.1399999999999997</v>
      </c>
    </row>
    <row r="295" spans="1:2" x14ac:dyDescent="0.35">
      <c r="A295" s="43" t="s">
        <v>432</v>
      </c>
      <c r="B295" s="43">
        <v>4.22</v>
      </c>
    </row>
    <row r="296" spans="1:2" x14ac:dyDescent="0.35">
      <c r="A296" s="43" t="s">
        <v>433</v>
      </c>
      <c r="B296" s="43">
        <v>4.2300000000000004</v>
      </c>
    </row>
    <row r="297" spans="1:2" x14ac:dyDescent="0.35">
      <c r="A297" s="43" t="s">
        <v>434</v>
      </c>
      <c r="B297" s="43">
        <v>4.17</v>
      </c>
    </row>
    <row r="298" spans="1:2" x14ac:dyDescent="0.35">
      <c r="A298" s="43" t="s">
        <v>435</v>
      </c>
      <c r="B298" s="43">
        <v>4.16</v>
      </c>
    </row>
    <row r="299" spans="1:2" x14ac:dyDescent="0.35">
      <c r="A299" s="43" t="s">
        <v>436</v>
      </c>
      <c r="B299" s="43">
        <v>4.1500000000000004</v>
      </c>
    </row>
    <row r="300" spans="1:2" x14ac:dyDescent="0.35">
      <c r="A300" s="43" t="s">
        <v>437</v>
      </c>
      <c r="B300" s="43">
        <v>4.1500000000000004</v>
      </c>
    </row>
    <row r="301" spans="1:2" x14ac:dyDescent="0.35">
      <c r="A301" s="43" t="s">
        <v>438</v>
      </c>
      <c r="B301" s="43">
        <v>4.1399999999999997</v>
      </c>
    </row>
    <row r="302" spans="1:2" x14ac:dyDescent="0.35">
      <c r="A302" s="43" t="s">
        <v>439</v>
      </c>
      <c r="B302" s="43">
        <v>4.17</v>
      </c>
    </row>
    <row r="303" spans="1:2" x14ac:dyDescent="0.35">
      <c r="A303" s="43" t="s">
        <v>440</v>
      </c>
      <c r="B303" s="43">
        <v>4.1900000000000004</v>
      </c>
    </row>
    <row r="304" spans="1:2" x14ac:dyDescent="0.35">
      <c r="A304" s="43" t="s">
        <v>441</v>
      </c>
      <c r="B304" s="43">
        <v>4.1900000000000004</v>
      </c>
    </row>
    <row r="305" spans="1:2" x14ac:dyDescent="0.35">
      <c r="A305" s="43" t="s">
        <v>442</v>
      </c>
      <c r="B305" s="43">
        <v>4.2</v>
      </c>
    </row>
    <row r="306" spans="1:2" x14ac:dyDescent="0.35">
      <c r="A306" s="43" t="s">
        <v>443</v>
      </c>
      <c r="B306" s="43">
        <v>4.21</v>
      </c>
    </row>
    <row r="307" spans="1:2" x14ac:dyDescent="0.35">
      <c r="A307" s="43" t="s">
        <v>444</v>
      </c>
      <c r="B307" s="43">
        <v>4.21</v>
      </c>
    </row>
    <row r="308" spans="1:2" x14ac:dyDescent="0.35">
      <c r="A308" s="43" t="s">
        <v>445</v>
      </c>
      <c r="B308" s="43">
        <v>4.2300000000000004</v>
      </c>
    </row>
    <row r="309" spans="1:2" x14ac:dyDescent="0.35">
      <c r="A309" s="43" t="s">
        <v>446</v>
      </c>
      <c r="B309" s="43">
        <v>4.2300000000000004</v>
      </c>
    </row>
    <row r="310" spans="1:2" x14ac:dyDescent="0.35">
      <c r="A310" s="43" t="s">
        <v>447</v>
      </c>
      <c r="B310" s="43">
        <v>4.24</v>
      </c>
    </row>
    <row r="311" spans="1:2" x14ac:dyDescent="0.35">
      <c r="A311" s="43" t="s">
        <v>448</v>
      </c>
      <c r="B311" s="43">
        <v>4.2699999999999996</v>
      </c>
    </row>
    <row r="312" spans="1:2" x14ac:dyDescent="0.35">
      <c r="A312" s="43" t="s">
        <v>449</v>
      </c>
      <c r="B312" s="43">
        <v>4.3</v>
      </c>
    </row>
    <row r="313" spans="1:2" x14ac:dyDescent="0.35">
      <c r="A313" s="43" t="s">
        <v>450</v>
      </c>
      <c r="B313" s="43">
        <v>4.2699999999999996</v>
      </c>
    </row>
    <row r="314" spans="1:2" x14ac:dyDescent="0.35">
      <c r="A314" s="43" t="s">
        <v>451</v>
      </c>
      <c r="B314" s="43">
        <v>4.1900000000000004</v>
      </c>
    </row>
    <row r="315" spans="1:2" x14ac:dyDescent="0.35">
      <c r="A315" s="43" t="s">
        <v>452</v>
      </c>
      <c r="B315" s="43">
        <v>4.05</v>
      </c>
    </row>
    <row r="316" spans="1:2" x14ac:dyDescent="0.35">
      <c r="A316" s="43" t="s">
        <v>453</v>
      </c>
      <c r="B316" s="43">
        <v>3.98</v>
      </c>
    </row>
    <row r="317" spans="1:2" x14ac:dyDescent="0.35">
      <c r="A317" s="43" t="s">
        <v>454</v>
      </c>
      <c r="B317" s="43">
        <v>3.94</v>
      </c>
    </row>
    <row r="318" spans="1:2" x14ac:dyDescent="0.35">
      <c r="A318" s="43" t="s">
        <v>455</v>
      </c>
      <c r="B318" s="43">
        <v>3.95</v>
      </c>
    </row>
    <row r="319" spans="1:2" x14ac:dyDescent="0.35">
      <c r="A319" s="43" t="s">
        <v>456</v>
      </c>
      <c r="B319" s="43">
        <v>3.99</v>
      </c>
    </row>
    <row r="320" spans="1:2" x14ac:dyDescent="0.35">
      <c r="A320" s="43" t="s">
        <v>457</v>
      </c>
      <c r="B320" s="43">
        <v>4.0599999999999996</v>
      </c>
    </row>
    <row r="321" spans="1:2" x14ac:dyDescent="0.35">
      <c r="A321" s="43" t="s">
        <v>458</v>
      </c>
      <c r="B321" s="43">
        <v>4.1100000000000003</v>
      </c>
    </row>
    <row r="322" spans="1:2" x14ac:dyDescent="0.35">
      <c r="A322" s="43" t="s">
        <v>459</v>
      </c>
      <c r="B322" s="43">
        <v>4.1500000000000004</v>
      </c>
    </row>
    <row r="323" spans="1:2" x14ac:dyDescent="0.35">
      <c r="A323" s="43" t="s">
        <v>460</v>
      </c>
      <c r="B323" s="43">
        <v>4.1100000000000003</v>
      </c>
    </row>
    <row r="324" spans="1:2" x14ac:dyDescent="0.35">
      <c r="A324" s="43" t="s">
        <v>461</v>
      </c>
      <c r="B324" s="43">
        <v>4.12</v>
      </c>
    </row>
    <row r="325" spans="1:2" x14ac:dyDescent="0.35">
      <c r="A325" s="43" t="s">
        <v>462</v>
      </c>
      <c r="B325" s="43">
        <v>4.1900000000000004</v>
      </c>
    </row>
    <row r="326" spans="1:2" x14ac:dyDescent="0.35">
      <c r="A326" s="43" t="s">
        <v>463</v>
      </c>
      <c r="B326" s="43">
        <v>4.17</v>
      </c>
    </row>
    <row r="327" spans="1:2" x14ac:dyDescent="0.35">
      <c r="A327" s="43" t="s">
        <v>464</v>
      </c>
      <c r="B327" s="43">
        <v>4.21</v>
      </c>
    </row>
    <row r="328" spans="1:2" x14ac:dyDescent="0.35">
      <c r="A328" s="43" t="s">
        <v>465</v>
      </c>
      <c r="B328" s="43">
        <v>4.22</v>
      </c>
    </row>
    <row r="329" spans="1:2" x14ac:dyDescent="0.35">
      <c r="A329" s="43" t="s">
        <v>466</v>
      </c>
      <c r="B329" s="43">
        <v>4.26</v>
      </c>
    </row>
    <row r="330" spans="1:2" x14ac:dyDescent="0.35">
      <c r="A330" s="43" t="s">
        <v>467</v>
      </c>
      <c r="B330" s="43">
        <v>4.2</v>
      </c>
    </row>
    <row r="331" spans="1:2" x14ac:dyDescent="0.35">
      <c r="A331" s="43" t="s">
        <v>468</v>
      </c>
      <c r="B331" s="43">
        <v>4.1900000000000004</v>
      </c>
    </row>
    <row r="332" spans="1:2" x14ac:dyDescent="0.35">
      <c r="A332" s="43" t="s">
        <v>469</v>
      </c>
      <c r="B332" s="43">
        <v>4.17</v>
      </c>
    </row>
    <row r="333" spans="1:2" x14ac:dyDescent="0.35">
      <c r="A333" s="43" t="s">
        <v>470</v>
      </c>
      <c r="B333" s="43">
        <v>4.2</v>
      </c>
    </row>
    <row r="334" spans="1:2" x14ac:dyDescent="0.35">
      <c r="A334" s="43" t="s">
        <v>471</v>
      </c>
      <c r="B334" s="43">
        <v>4.2300000000000004</v>
      </c>
    </row>
    <row r="335" spans="1:2" x14ac:dyDescent="0.35">
      <c r="A335" s="43" t="s">
        <v>472</v>
      </c>
      <c r="B335" s="43">
        <v>4.22</v>
      </c>
    </row>
    <row r="336" spans="1:2" x14ac:dyDescent="0.35">
      <c r="A336" s="43" t="s">
        <v>473</v>
      </c>
      <c r="B336" s="43">
        <v>4.16</v>
      </c>
    </row>
    <row r="337" spans="1:2" x14ac:dyDescent="0.35">
      <c r="A337" s="43" t="s">
        <v>474</v>
      </c>
      <c r="B337" s="43">
        <v>4.1900000000000004</v>
      </c>
    </row>
    <row r="338" spans="1:2" x14ac:dyDescent="0.35">
      <c r="A338" s="43" t="s">
        <v>475</v>
      </c>
      <c r="B338" s="43">
        <v>4.21</v>
      </c>
    </row>
    <row r="339" spans="1:2" x14ac:dyDescent="0.35">
      <c r="A339" s="43" t="s">
        <v>476</v>
      </c>
      <c r="B339" s="43">
        <v>4.26</v>
      </c>
    </row>
    <row r="340" spans="1:2" x14ac:dyDescent="0.35">
      <c r="A340" s="43" t="s">
        <v>477</v>
      </c>
      <c r="B340" s="43">
        <v>4.28</v>
      </c>
    </row>
    <row r="341" spans="1:2" x14ac:dyDescent="0.35">
      <c r="A341" s="43" t="s">
        <v>478</v>
      </c>
      <c r="B341" s="43">
        <v>4.25</v>
      </c>
    </row>
    <row r="342" spans="1:2" x14ac:dyDescent="0.35">
      <c r="A342" s="43" t="s">
        <v>479</v>
      </c>
      <c r="B342" s="43">
        <v>4.2300000000000004</v>
      </c>
    </row>
    <row r="343" spans="1:2" x14ac:dyDescent="0.35">
      <c r="A343" s="43" t="s">
        <v>480</v>
      </c>
      <c r="B343" s="43">
        <v>4.26</v>
      </c>
    </row>
    <row r="344" spans="1:2" x14ac:dyDescent="0.35">
      <c r="A344" s="43" t="s">
        <v>481</v>
      </c>
      <c r="B344" s="43">
        <v>4.2699999999999996</v>
      </c>
    </row>
    <row r="345" spans="1:2" x14ac:dyDescent="0.35">
      <c r="A345" s="43" t="s">
        <v>482</v>
      </c>
      <c r="B345" s="43">
        <v>4.3</v>
      </c>
    </row>
    <row r="346" spans="1:2" x14ac:dyDescent="0.35">
      <c r="A346" s="43" t="s">
        <v>483</v>
      </c>
      <c r="B346" s="43">
        <v>4.22</v>
      </c>
    </row>
    <row r="347" spans="1:2" x14ac:dyDescent="0.35">
      <c r="A347" s="43" t="s">
        <v>484</v>
      </c>
      <c r="B347" s="43">
        <v>4.21</v>
      </c>
    </row>
    <row r="348" spans="1:2" x14ac:dyDescent="0.35">
      <c r="A348" s="43" t="s">
        <v>485</v>
      </c>
      <c r="B348" s="43">
        <v>4.2</v>
      </c>
    </row>
    <row r="349" spans="1:2" x14ac:dyDescent="0.35">
      <c r="A349" s="43" t="s">
        <v>486</v>
      </c>
      <c r="B349" s="43">
        <v>4.2</v>
      </c>
    </row>
    <row r="350" spans="1:2" x14ac:dyDescent="0.35">
      <c r="A350" s="43" t="s">
        <v>487</v>
      </c>
      <c r="B350" s="43">
        <v>4.2300000000000004</v>
      </c>
    </row>
    <row r="351" spans="1:2" x14ac:dyDescent="0.35">
      <c r="A351" s="43" t="s">
        <v>488</v>
      </c>
      <c r="B351" s="43">
        <v>4.2</v>
      </c>
    </row>
    <row r="352" spans="1:2" x14ac:dyDescent="0.35">
      <c r="A352" s="43" t="s">
        <v>489</v>
      </c>
      <c r="B352" s="43">
        <v>4.18</v>
      </c>
    </row>
    <row r="353" spans="1:2" x14ac:dyDescent="0.35">
      <c r="A353" s="43" t="s">
        <v>490</v>
      </c>
      <c r="B353" s="43">
        <v>4.16</v>
      </c>
    </row>
    <row r="354" spans="1:2" x14ac:dyDescent="0.35">
      <c r="A354" s="43" t="s">
        <v>491</v>
      </c>
      <c r="B354" s="43">
        <v>4.1500000000000004</v>
      </c>
    </row>
    <row r="355" spans="1:2" x14ac:dyDescent="0.35">
      <c r="A355" s="43" t="s">
        <v>492</v>
      </c>
      <c r="B355" s="43">
        <v>4.22</v>
      </c>
    </row>
    <row r="356" spans="1:2" x14ac:dyDescent="0.35">
      <c r="A356" s="43" t="s">
        <v>493</v>
      </c>
      <c r="B356" s="43">
        <v>4.1399999999999997</v>
      </c>
    </row>
    <row r="357" spans="1:2" x14ac:dyDescent="0.35">
      <c r="A357" s="43" t="s">
        <v>494</v>
      </c>
      <c r="B357" s="43">
        <v>4.1399999999999997</v>
      </c>
    </row>
    <row r="358" spans="1:2" x14ac:dyDescent="0.35">
      <c r="A358" s="43" t="s">
        <v>495</v>
      </c>
      <c r="B358" s="43">
        <v>4.13</v>
      </c>
    </row>
    <row r="359" spans="1:2" x14ac:dyDescent="0.35">
      <c r="A359" s="43" t="s">
        <v>496</v>
      </c>
      <c r="B359" s="43">
        <v>4.1399999999999997</v>
      </c>
    </row>
    <row r="360" spans="1:2" x14ac:dyDescent="0.35">
      <c r="A360" s="43" t="s">
        <v>497</v>
      </c>
      <c r="B360" s="43">
        <v>4.1500000000000004</v>
      </c>
    </row>
    <row r="361" spans="1:2" x14ac:dyDescent="0.35">
      <c r="A361" s="43" t="s">
        <v>498</v>
      </c>
      <c r="B361" s="43">
        <v>4.2</v>
      </c>
    </row>
    <row r="362" spans="1:2" x14ac:dyDescent="0.35">
      <c r="A362" s="43" t="s">
        <v>499</v>
      </c>
      <c r="B362" s="43">
        <v>4.1900000000000004</v>
      </c>
    </row>
    <row r="363" spans="1:2" x14ac:dyDescent="0.35">
      <c r="A363" s="43" t="s">
        <v>500</v>
      </c>
      <c r="B363" s="43">
        <v>4.1900000000000004</v>
      </c>
    </row>
    <row r="364" spans="1:2" x14ac:dyDescent="0.35">
      <c r="A364" s="43" t="s">
        <v>501</v>
      </c>
      <c r="B364" s="43">
        <v>4.17</v>
      </c>
    </row>
    <row r="365" spans="1:2" x14ac:dyDescent="0.35">
      <c r="A365" s="43" t="s">
        <v>502</v>
      </c>
      <c r="B365" s="43">
        <v>4.13</v>
      </c>
    </row>
    <row r="366" spans="1:2" x14ac:dyDescent="0.35">
      <c r="A366" s="43" t="s">
        <v>503</v>
      </c>
      <c r="B366" s="43">
        <v>4.09</v>
      </c>
    </row>
    <row r="367" spans="1:2" x14ac:dyDescent="0.35">
      <c r="A367" s="43" t="s">
        <v>504</v>
      </c>
      <c r="B367" s="43">
        <v>4.1100000000000003</v>
      </c>
    </row>
    <row r="368" spans="1:2" x14ac:dyDescent="0.35">
      <c r="A368" s="43" t="s">
        <v>505</v>
      </c>
      <c r="B368" s="43">
        <v>4.1500000000000004</v>
      </c>
    </row>
    <row r="369" spans="1:2" x14ac:dyDescent="0.35">
      <c r="A369" s="43" t="s">
        <v>506</v>
      </c>
      <c r="B369" s="43">
        <v>4.1399999999999997</v>
      </c>
    </row>
    <row r="370" spans="1:2" x14ac:dyDescent="0.35">
      <c r="A370" s="43" t="s">
        <v>507</v>
      </c>
      <c r="B370" s="43">
        <v>4.09</v>
      </c>
    </row>
    <row r="371" spans="1:2" x14ac:dyDescent="0.35">
      <c r="A371" s="43" t="s">
        <v>508</v>
      </c>
      <c r="B371" s="43">
        <v>4.05</v>
      </c>
    </row>
    <row r="372" spans="1:2" x14ac:dyDescent="0.35">
      <c r="A372" s="43" t="s">
        <v>509</v>
      </c>
      <c r="B372" s="43">
        <v>4.08</v>
      </c>
    </row>
    <row r="373" spans="1:2" x14ac:dyDescent="0.35">
      <c r="A373" s="43" t="s">
        <v>510</v>
      </c>
      <c r="B373" s="43">
        <v>4.13</v>
      </c>
    </row>
    <row r="374" spans="1:2" x14ac:dyDescent="0.35">
      <c r="A374" s="43" t="s">
        <v>511</v>
      </c>
      <c r="B374" s="43">
        <v>4.12</v>
      </c>
    </row>
    <row r="375" spans="1:2" x14ac:dyDescent="0.35">
      <c r="A375" s="43" t="s">
        <v>512</v>
      </c>
      <c r="B375" s="43">
        <v>4.09</v>
      </c>
    </row>
    <row r="376" spans="1:2" x14ac:dyDescent="0.35">
      <c r="A376" s="43" t="s">
        <v>513</v>
      </c>
      <c r="B376" s="43">
        <v>4.0999999999999996</v>
      </c>
    </row>
    <row r="377" spans="1:2" x14ac:dyDescent="0.35">
      <c r="A377" s="43" t="s">
        <v>514</v>
      </c>
      <c r="B377" s="43">
        <v>4.1100000000000003</v>
      </c>
    </row>
    <row r="378" spans="1:2" x14ac:dyDescent="0.35">
      <c r="A378" s="43" t="s">
        <v>515</v>
      </c>
      <c r="B378" s="43">
        <v>4.13</v>
      </c>
    </row>
    <row r="379" spans="1:2" x14ac:dyDescent="0.35">
      <c r="A379" s="43" t="s">
        <v>516</v>
      </c>
      <c r="B379" s="43">
        <v>4.09</v>
      </c>
    </row>
    <row r="380" spans="1:2" x14ac:dyDescent="0.35">
      <c r="A380" s="43" t="s">
        <v>517</v>
      </c>
      <c r="B380" s="43">
        <v>4.0999999999999996</v>
      </c>
    </row>
    <row r="381" spans="1:2" x14ac:dyDescent="0.35">
      <c r="A381" s="43" t="s">
        <v>518</v>
      </c>
      <c r="B381" s="43">
        <v>4.09</v>
      </c>
    </row>
    <row r="382" spans="1:2" x14ac:dyDescent="0.35">
      <c r="A382" s="43" t="s">
        <v>519</v>
      </c>
      <c r="B382" s="43">
        <v>4.09</v>
      </c>
    </row>
    <row r="383" spans="1:2" x14ac:dyDescent="0.35">
      <c r="A383" s="43" t="s">
        <v>520</v>
      </c>
      <c r="B383" s="43">
        <v>4.0999999999999996</v>
      </c>
    </row>
    <row r="384" spans="1:2" x14ac:dyDescent="0.35">
      <c r="A384" s="43" t="s">
        <v>521</v>
      </c>
      <c r="B384" s="43">
        <v>4.12</v>
      </c>
    </row>
    <row r="385" spans="1:2" x14ac:dyDescent="0.35">
      <c r="A385" s="43" t="s">
        <v>522</v>
      </c>
      <c r="B385" s="43">
        <v>4.1500000000000004</v>
      </c>
    </row>
    <row r="386" spans="1:2" x14ac:dyDescent="0.35">
      <c r="A386" s="43" t="s">
        <v>523</v>
      </c>
      <c r="B386" s="43">
        <v>4.05</v>
      </c>
    </row>
    <row r="387" spans="1:2" x14ac:dyDescent="0.35">
      <c r="A387" s="43" t="s">
        <v>524</v>
      </c>
      <c r="B387" s="43">
        <v>4.08</v>
      </c>
    </row>
    <row r="388" spans="1:2" x14ac:dyDescent="0.35">
      <c r="A388" s="43" t="s">
        <v>525</v>
      </c>
      <c r="B388" s="43">
        <v>4.08</v>
      </c>
    </row>
    <row r="389" spans="1:2" x14ac:dyDescent="0.35">
      <c r="A389" s="43" t="s">
        <v>526</v>
      </c>
      <c r="B389" s="43">
        <v>4.04</v>
      </c>
    </row>
    <row r="390" spans="1:2" x14ac:dyDescent="0.35">
      <c r="A390" s="43" t="s">
        <v>527</v>
      </c>
      <c r="B390" s="43">
        <v>4.04</v>
      </c>
    </row>
    <row r="391" spans="1:2" x14ac:dyDescent="0.35">
      <c r="A391" s="43" t="s">
        <v>528</v>
      </c>
      <c r="B391" s="43">
        <v>4.0599999999999996</v>
      </c>
    </row>
    <row r="392" spans="1:2" x14ac:dyDescent="0.35">
      <c r="A392" s="43" t="s">
        <v>529</v>
      </c>
      <c r="B392" s="43">
        <v>4.08</v>
      </c>
    </row>
    <row r="393" spans="1:2" x14ac:dyDescent="0.35">
      <c r="A393" s="43" t="s">
        <v>530</v>
      </c>
      <c r="B393" s="43">
        <v>4.1100000000000003</v>
      </c>
    </row>
    <row r="394" spans="1:2" x14ac:dyDescent="0.35">
      <c r="A394" s="43" t="s">
        <v>531</v>
      </c>
      <c r="B394" s="43">
        <v>4.0999999999999996</v>
      </c>
    </row>
    <row r="395" spans="1:2" x14ac:dyDescent="0.35">
      <c r="A395" s="43" t="s">
        <v>532</v>
      </c>
      <c r="B395" s="43">
        <v>4.17</v>
      </c>
    </row>
    <row r="396" spans="1:2" x14ac:dyDescent="0.35">
      <c r="A396" s="43" t="s">
        <v>533</v>
      </c>
      <c r="B396" s="43">
        <v>4.2300000000000004</v>
      </c>
    </row>
    <row r="397" spans="1:2" x14ac:dyDescent="0.35">
      <c r="A397" s="43" t="s">
        <v>534</v>
      </c>
      <c r="B397" s="43">
        <v>4.1500000000000004</v>
      </c>
    </row>
    <row r="398" spans="1:2" x14ac:dyDescent="0.35">
      <c r="A398" s="43" t="s">
        <v>535</v>
      </c>
      <c r="B398" s="43">
        <v>4.28</v>
      </c>
    </row>
    <row r="399" spans="1:2" x14ac:dyDescent="0.35">
      <c r="A399" s="43" t="s">
        <v>536</v>
      </c>
      <c r="B399" s="43">
        <v>4.28</v>
      </c>
    </row>
    <row r="400" spans="1:2" x14ac:dyDescent="0.35">
      <c r="A400" s="43" t="s">
        <v>537</v>
      </c>
      <c r="B400" s="43">
        <v>4.34</v>
      </c>
    </row>
    <row r="401" spans="1:2" x14ac:dyDescent="0.35">
      <c r="A401" s="43" t="s">
        <v>538</v>
      </c>
      <c r="B401" s="43">
        <v>4.3099999999999996</v>
      </c>
    </row>
    <row r="402" spans="1:2" x14ac:dyDescent="0.35">
      <c r="A402" s="43" t="s">
        <v>539</v>
      </c>
      <c r="B402" s="43">
        <v>4.25</v>
      </c>
    </row>
    <row r="403" spans="1:2" x14ac:dyDescent="0.35">
      <c r="A403" s="43" t="s">
        <v>540</v>
      </c>
      <c r="B403" s="43">
        <v>4.1900000000000004</v>
      </c>
    </row>
    <row r="404" spans="1:2" x14ac:dyDescent="0.35">
      <c r="A404" s="43" t="s">
        <v>541</v>
      </c>
      <c r="B404" s="43">
        <v>4.2699999999999996</v>
      </c>
    </row>
    <row r="405" spans="1:2" x14ac:dyDescent="0.35">
      <c r="A405" s="43" t="s">
        <v>542</v>
      </c>
      <c r="B405" s="43">
        <v>4.29</v>
      </c>
    </row>
    <row r="406" spans="1:2" x14ac:dyDescent="0.35">
      <c r="A406" s="43" t="s">
        <v>543</v>
      </c>
      <c r="B406" s="43">
        <v>4.25</v>
      </c>
    </row>
    <row r="407" spans="1:2" x14ac:dyDescent="0.35">
      <c r="A407" s="43" t="s">
        <v>544</v>
      </c>
      <c r="B407" s="43">
        <v>4.3</v>
      </c>
    </row>
    <row r="408" spans="1:2" x14ac:dyDescent="0.35">
      <c r="A408" s="43" t="s">
        <v>545</v>
      </c>
      <c r="B408" s="43">
        <v>4.34</v>
      </c>
    </row>
    <row r="409" spans="1:2" x14ac:dyDescent="0.35">
      <c r="A409" s="43" t="s">
        <v>546</v>
      </c>
      <c r="B409" s="43">
        <v>4.28</v>
      </c>
    </row>
    <row r="410" spans="1:2" x14ac:dyDescent="0.35">
      <c r="A410" s="43" t="s">
        <v>547</v>
      </c>
      <c r="B410" s="43">
        <v>4.4400000000000004</v>
      </c>
    </row>
    <row r="411" spans="1:2" x14ac:dyDescent="0.35">
      <c r="A411" s="43" t="s">
        <v>548</v>
      </c>
      <c r="B411" s="43">
        <v>4.46</v>
      </c>
    </row>
    <row r="412" spans="1:2" x14ac:dyDescent="0.35">
      <c r="A412" s="43" t="s">
        <v>549</v>
      </c>
      <c r="B412" s="43">
        <v>4.37</v>
      </c>
    </row>
    <row r="413" spans="1:2" x14ac:dyDescent="0.35">
      <c r="A413" s="43" t="s">
        <v>550</v>
      </c>
      <c r="B413" s="43">
        <v>4.4800000000000004</v>
      </c>
    </row>
    <row r="414" spans="1:2" x14ac:dyDescent="0.35">
      <c r="A414" s="43" t="s">
        <v>551</v>
      </c>
      <c r="B414" s="43">
        <v>4.2699999999999996</v>
      </c>
    </row>
    <row r="415" spans="1:2" x14ac:dyDescent="0.35">
      <c r="A415" s="43" t="s">
        <v>552</v>
      </c>
      <c r="B415" s="43">
        <v>4.22</v>
      </c>
    </row>
    <row r="416" spans="1:2" x14ac:dyDescent="0.35">
      <c r="A416" s="43" t="s">
        <v>553</v>
      </c>
      <c r="B416" s="43">
        <v>4.1100000000000003</v>
      </c>
    </row>
    <row r="417" spans="1:2" x14ac:dyDescent="0.35">
      <c r="A417" s="43" t="s">
        <v>554</v>
      </c>
      <c r="B417" s="43">
        <v>4.12</v>
      </c>
    </row>
    <row r="418" spans="1:2" x14ac:dyDescent="0.35">
      <c r="A418" s="43" t="s">
        <v>555</v>
      </c>
      <c r="B418" s="43">
        <v>4.04</v>
      </c>
    </row>
    <row r="419" spans="1:2" x14ac:dyDescent="0.35">
      <c r="A419" s="43" t="s">
        <v>556</v>
      </c>
      <c r="B419" s="43">
        <v>4</v>
      </c>
    </row>
    <row r="420" spans="1:2" x14ac:dyDescent="0.35">
      <c r="A420" s="43" t="s">
        <v>557</v>
      </c>
      <c r="B420" s="43">
        <v>3.94</v>
      </c>
    </row>
    <row r="421" spans="1:2" x14ac:dyDescent="0.35">
      <c r="A421" s="43" t="s">
        <v>558</v>
      </c>
      <c r="B421" s="43">
        <v>3.83</v>
      </c>
    </row>
    <row r="422" spans="1:2" x14ac:dyDescent="0.35">
      <c r="A422" s="43" t="s">
        <v>559</v>
      </c>
      <c r="B422" s="43">
        <v>3.89</v>
      </c>
    </row>
    <row r="423" spans="1:2" x14ac:dyDescent="0.35">
      <c r="A423" s="43" t="s">
        <v>560</v>
      </c>
      <c r="B423" s="43">
        <v>3.88</v>
      </c>
    </row>
    <row r="424" spans="1:2" x14ac:dyDescent="0.35">
      <c r="A424" s="43" t="s">
        <v>561</v>
      </c>
      <c r="B424" s="43">
        <v>3.86</v>
      </c>
    </row>
    <row r="425" spans="1:2" x14ac:dyDescent="0.35">
      <c r="A425" s="43" t="s">
        <v>562</v>
      </c>
      <c r="B425" s="43">
        <v>3.94</v>
      </c>
    </row>
    <row r="426" spans="1:2" x14ac:dyDescent="0.35">
      <c r="A426" s="43" t="s">
        <v>563</v>
      </c>
      <c r="B426" s="43">
        <v>3.93</v>
      </c>
    </row>
    <row r="427" spans="1:2" x14ac:dyDescent="0.35">
      <c r="A427" s="43" t="s">
        <v>564</v>
      </c>
      <c r="B427" s="43">
        <v>3.89</v>
      </c>
    </row>
    <row r="428" spans="1:2" x14ac:dyDescent="0.35">
      <c r="A428" s="43" t="s">
        <v>565</v>
      </c>
      <c r="B428" s="43">
        <v>3.94</v>
      </c>
    </row>
    <row r="429" spans="1:2" x14ac:dyDescent="0.35">
      <c r="A429" s="43" t="s">
        <v>566</v>
      </c>
      <c r="B429" s="43">
        <v>3.95</v>
      </c>
    </row>
    <row r="430" spans="1:2" x14ac:dyDescent="0.35">
      <c r="A430" s="43" t="s">
        <v>567</v>
      </c>
      <c r="B430" s="43">
        <v>3.98</v>
      </c>
    </row>
    <row r="431" spans="1:2" x14ac:dyDescent="0.35">
      <c r="A431" s="43" t="s">
        <v>568</v>
      </c>
      <c r="B431" s="43">
        <v>4.05</v>
      </c>
    </row>
    <row r="432" spans="1:2" x14ac:dyDescent="0.35">
      <c r="A432" s="43" t="s">
        <v>569</v>
      </c>
      <c r="B432" s="43">
        <v>4.04</v>
      </c>
    </row>
    <row r="433" spans="1:2" x14ac:dyDescent="0.35">
      <c r="A433" s="43" t="s">
        <v>570</v>
      </c>
      <c r="B433" s="43">
        <v>4.0599999999999996</v>
      </c>
    </row>
    <row r="434" spans="1:2" x14ac:dyDescent="0.35">
      <c r="A434" s="43" t="s">
        <v>571</v>
      </c>
      <c r="B434" s="43">
        <v>4.16</v>
      </c>
    </row>
    <row r="435" spans="1:2" x14ac:dyDescent="0.35">
      <c r="A435" s="43" t="s">
        <v>572</v>
      </c>
      <c r="B435" s="43">
        <v>4.04</v>
      </c>
    </row>
    <row r="436" spans="1:2" x14ac:dyDescent="0.35">
      <c r="A436" s="43" t="s">
        <v>573</v>
      </c>
      <c r="B436" s="43">
        <v>3.99</v>
      </c>
    </row>
    <row r="437" spans="1:2" x14ac:dyDescent="0.35">
      <c r="A437" s="43" t="s">
        <v>574</v>
      </c>
      <c r="B437" s="43">
        <v>3.87</v>
      </c>
    </row>
    <row r="438" spans="1:2" x14ac:dyDescent="0.35">
      <c r="A438" s="43" t="s">
        <v>575</v>
      </c>
      <c r="B438" s="43">
        <v>3.91</v>
      </c>
    </row>
    <row r="439" spans="1:2" x14ac:dyDescent="0.35">
      <c r="A439" s="43" t="s">
        <v>576</v>
      </c>
      <c r="B439" s="43">
        <v>4</v>
      </c>
    </row>
    <row r="440" spans="1:2" x14ac:dyDescent="0.35">
      <c r="A440" s="43" t="s">
        <v>577</v>
      </c>
      <c r="B440" s="43">
        <v>3.98</v>
      </c>
    </row>
    <row r="441" spans="1:2" x14ac:dyDescent="0.35">
      <c r="A441" s="43" t="s">
        <v>578</v>
      </c>
      <c r="B441" s="43">
        <v>3.96</v>
      </c>
    </row>
    <row r="442" spans="1:2" x14ac:dyDescent="0.35">
      <c r="A442" s="43" t="s">
        <v>579</v>
      </c>
      <c r="B442" s="43">
        <v>3.72</v>
      </c>
    </row>
    <row r="443" spans="1:2" x14ac:dyDescent="0.35">
      <c r="A443" s="43" t="s">
        <v>580</v>
      </c>
      <c r="B443" s="43">
        <v>3.74</v>
      </c>
    </row>
    <row r="444" spans="1:2" x14ac:dyDescent="0.35">
      <c r="A444" s="43" t="s">
        <v>581</v>
      </c>
      <c r="B444" s="43">
        <v>3.76</v>
      </c>
    </row>
    <row r="445" spans="1:2" x14ac:dyDescent="0.35">
      <c r="A445" s="43" t="s">
        <v>582</v>
      </c>
      <c r="B445" s="43">
        <v>3.81</v>
      </c>
    </row>
    <row r="446" spans="1:2" x14ac:dyDescent="0.35">
      <c r="A446" s="43" t="s">
        <v>583</v>
      </c>
      <c r="B446" s="43">
        <v>3.7</v>
      </c>
    </row>
    <row r="447" spans="1:2" x14ac:dyDescent="0.35">
      <c r="A447" s="43" t="s">
        <v>584</v>
      </c>
      <c r="B447" s="43">
        <v>3.72</v>
      </c>
    </row>
    <row r="448" spans="1:2" x14ac:dyDescent="0.35">
      <c r="A448" s="43" t="s">
        <v>585</v>
      </c>
      <c r="B448" s="43">
        <v>3.78</v>
      </c>
    </row>
    <row r="449" spans="1:2" x14ac:dyDescent="0.35">
      <c r="A449" s="43" t="s">
        <v>586</v>
      </c>
      <c r="B449" s="43">
        <v>3.79</v>
      </c>
    </row>
    <row r="450" spans="1:2" x14ac:dyDescent="0.35">
      <c r="A450" s="43" t="s">
        <v>587</v>
      </c>
      <c r="B450" s="43">
        <v>3.78</v>
      </c>
    </row>
    <row r="451" spans="1:2" x14ac:dyDescent="0.35">
      <c r="A451" s="43" t="s">
        <v>588</v>
      </c>
      <c r="B451" s="43">
        <v>3.76</v>
      </c>
    </row>
    <row r="452" spans="1:2" x14ac:dyDescent="0.35">
      <c r="A452" s="43" t="s">
        <v>589</v>
      </c>
      <c r="B452" s="43">
        <v>3.62</v>
      </c>
    </row>
    <row r="453" spans="1:2" x14ac:dyDescent="0.35">
      <c r="A453" s="43" t="s">
        <v>590</v>
      </c>
      <c r="B453" s="43">
        <v>3.62</v>
      </c>
    </row>
    <row r="454" spans="1:2" x14ac:dyDescent="0.35">
      <c r="A454" s="43" t="s">
        <v>591</v>
      </c>
      <c r="B454" s="43">
        <v>3.76</v>
      </c>
    </row>
    <row r="455" spans="1:2" x14ac:dyDescent="0.35">
      <c r="A455" s="43" t="s">
        <v>592</v>
      </c>
      <c r="B455" s="43">
        <v>3.96</v>
      </c>
    </row>
    <row r="456" spans="1:2" x14ac:dyDescent="0.35">
      <c r="A456" s="43" t="s">
        <v>593</v>
      </c>
      <c r="B456" s="43">
        <v>3.96</v>
      </c>
    </row>
    <row r="457" spans="1:2" x14ac:dyDescent="0.35">
      <c r="A457" s="43" t="s">
        <v>594</v>
      </c>
      <c r="B457" s="43">
        <v>3.97</v>
      </c>
    </row>
    <row r="458" spans="1:2" x14ac:dyDescent="0.35">
      <c r="A458" s="43" t="s">
        <v>595</v>
      </c>
      <c r="B458" s="43">
        <v>4.0199999999999996</v>
      </c>
    </row>
    <row r="459" spans="1:2" x14ac:dyDescent="0.35">
      <c r="A459" s="43" t="s">
        <v>596</v>
      </c>
      <c r="B459" s="43">
        <v>4.0999999999999996</v>
      </c>
    </row>
    <row r="460" spans="1:2" x14ac:dyDescent="0.35">
      <c r="A460" s="43" t="s">
        <v>597</v>
      </c>
      <c r="B460" s="43">
        <v>4.22</v>
      </c>
    </row>
    <row r="461" spans="1:2" x14ac:dyDescent="0.35">
      <c r="A461" s="43" t="s">
        <v>598</v>
      </c>
      <c r="B461" s="43">
        <v>4.25</v>
      </c>
    </row>
    <row r="462" spans="1:2" x14ac:dyDescent="0.35">
      <c r="A462" s="43" t="s">
        <v>599</v>
      </c>
      <c r="B462" s="43">
        <v>4.37</v>
      </c>
    </row>
    <row r="463" spans="1:2" x14ac:dyDescent="0.35">
      <c r="A463" s="43" t="s">
        <v>600</v>
      </c>
      <c r="B463" s="43">
        <v>4.3899999999999997</v>
      </c>
    </row>
    <row r="464" spans="1:2" x14ac:dyDescent="0.35">
      <c r="A464" s="43" t="s">
        <v>601</v>
      </c>
      <c r="B464" s="43">
        <v>4.47</v>
      </c>
    </row>
    <row r="465" spans="1:2" x14ac:dyDescent="0.35">
      <c r="A465" s="43" t="s">
        <v>602</v>
      </c>
      <c r="B465" s="43">
        <v>4.4400000000000004</v>
      </c>
    </row>
    <row r="466" spans="1:2" x14ac:dyDescent="0.35">
      <c r="A466" s="43" t="s">
        <v>603</v>
      </c>
      <c r="B466" s="43">
        <v>4.41</v>
      </c>
    </row>
    <row r="467" spans="1:2" x14ac:dyDescent="0.35">
      <c r="A467" s="43" t="s">
        <v>604</v>
      </c>
      <c r="B467" s="43">
        <v>4.38</v>
      </c>
    </row>
    <row r="468" spans="1:2" x14ac:dyDescent="0.35">
      <c r="A468" s="43" t="s">
        <v>605</v>
      </c>
      <c r="B468" s="43">
        <v>4.38</v>
      </c>
    </row>
    <row r="469" spans="1:2" x14ac:dyDescent="0.35">
      <c r="A469" s="43" t="s">
        <v>606</v>
      </c>
      <c r="B469" s="43">
        <v>4.3099999999999996</v>
      </c>
    </row>
    <row r="470" spans="1:2" x14ac:dyDescent="0.35">
      <c r="A470" s="43" t="s">
        <v>607</v>
      </c>
      <c r="B470" s="43">
        <v>4.25</v>
      </c>
    </row>
    <row r="471" spans="1:2" x14ac:dyDescent="0.35">
      <c r="A471" s="43" t="s">
        <v>608</v>
      </c>
      <c r="B471" s="43">
        <v>4.1900000000000004</v>
      </c>
    </row>
    <row r="472" spans="1:2" x14ac:dyDescent="0.35">
      <c r="A472" s="43" t="s">
        <v>609</v>
      </c>
      <c r="B472" s="43">
        <v>4.3099999999999996</v>
      </c>
    </row>
    <row r="473" spans="1:2" x14ac:dyDescent="0.35">
      <c r="A473" s="43" t="s">
        <v>610</v>
      </c>
      <c r="B473" s="43">
        <v>4.4000000000000004</v>
      </c>
    </row>
    <row r="474" spans="1:2" x14ac:dyDescent="0.35">
      <c r="A474" s="43" t="s">
        <v>611</v>
      </c>
      <c r="B474" s="43">
        <v>4.46</v>
      </c>
    </row>
    <row r="475" spans="1:2" x14ac:dyDescent="0.35">
      <c r="A475" s="43" t="s">
        <v>612</v>
      </c>
      <c r="B475" s="43">
        <v>4.4400000000000004</v>
      </c>
    </row>
    <row r="476" spans="1:2" x14ac:dyDescent="0.35">
      <c r="A476" s="43" t="s">
        <v>613</v>
      </c>
      <c r="B476" s="43">
        <v>4.38</v>
      </c>
    </row>
    <row r="477" spans="1:2" x14ac:dyDescent="0.35">
      <c r="A477" s="43" t="s">
        <v>614</v>
      </c>
      <c r="B477" s="43">
        <v>4.37</v>
      </c>
    </row>
    <row r="478" spans="1:2" x14ac:dyDescent="0.35">
      <c r="A478" s="43" t="s">
        <v>615</v>
      </c>
      <c r="B478" s="43">
        <v>4.25</v>
      </c>
    </row>
    <row r="479" spans="1:2" x14ac:dyDescent="0.35">
      <c r="A479" s="43" t="s">
        <v>616</v>
      </c>
      <c r="B479" s="43">
        <v>4.3899999999999997</v>
      </c>
    </row>
    <row r="480" spans="1:2" x14ac:dyDescent="0.35">
      <c r="A480" s="43" t="s">
        <v>617</v>
      </c>
      <c r="B480" s="43">
        <v>4.46</v>
      </c>
    </row>
    <row r="481" spans="1:2" x14ac:dyDescent="0.35">
      <c r="A481" s="43" t="s">
        <v>618</v>
      </c>
      <c r="B481" s="43">
        <v>4.63</v>
      </c>
    </row>
    <row r="482" spans="1:2" x14ac:dyDescent="0.35">
      <c r="A482" s="43" t="s">
        <v>619</v>
      </c>
      <c r="B482" s="43">
        <v>4.88</v>
      </c>
    </row>
    <row r="483" spans="1:2" x14ac:dyDescent="0.35">
      <c r="A483" s="43" t="s">
        <v>620</v>
      </c>
      <c r="B483" s="43">
        <v>4.84</v>
      </c>
    </row>
    <row r="484" spans="1:2" x14ac:dyDescent="0.35">
      <c r="A484" s="43" t="s">
        <v>621</v>
      </c>
      <c r="B484" s="43">
        <v>4.88</v>
      </c>
    </row>
    <row r="485" spans="1:2" x14ac:dyDescent="0.35">
      <c r="A485" s="43" t="s">
        <v>622</v>
      </c>
      <c r="B485" s="43">
        <v>4.8</v>
      </c>
    </row>
    <row r="486" spans="1:2" x14ac:dyDescent="0.35">
      <c r="A486" s="43" t="s">
        <v>623</v>
      </c>
      <c r="B486" s="43">
        <v>4.7699999999999996</v>
      </c>
    </row>
    <row r="487" spans="1:2" x14ac:dyDescent="0.35">
      <c r="A487" s="43" t="s">
        <v>624</v>
      </c>
      <c r="B487" s="43">
        <v>5.08</v>
      </c>
    </row>
    <row r="488" spans="1:2" x14ac:dyDescent="0.35">
      <c r="A488" s="43" t="s">
        <v>625</v>
      </c>
      <c r="B488" s="43">
        <v>5.51</v>
      </c>
    </row>
    <row r="489" spans="1:2" x14ac:dyDescent="0.35">
      <c r="A489" s="43" t="s">
        <v>626</v>
      </c>
      <c r="B489" s="43">
        <v>5.69</v>
      </c>
    </row>
    <row r="490" spans="1:2" x14ac:dyDescent="0.35">
      <c r="A490" s="43" t="s">
        <v>627</v>
      </c>
      <c r="B490" s="43">
        <v>5.84</v>
      </c>
    </row>
    <row r="491" spans="1:2" x14ac:dyDescent="0.35">
      <c r="A491" s="43" t="s">
        <v>628</v>
      </c>
      <c r="B491" s="43">
        <v>5.63</v>
      </c>
    </row>
    <row r="492" spans="1:2" x14ac:dyDescent="0.35">
      <c r="A492" s="43" t="s">
        <v>629</v>
      </c>
      <c r="B492" s="43">
        <v>5.43</v>
      </c>
    </row>
    <row r="493" spans="1:2" x14ac:dyDescent="0.35">
      <c r="A493" s="43" t="s">
        <v>630</v>
      </c>
      <c r="B493" s="43">
        <v>5.0199999999999996</v>
      </c>
    </row>
    <row r="494" spans="1:2" x14ac:dyDescent="0.35">
      <c r="A494" s="43" t="s">
        <v>631</v>
      </c>
      <c r="B494" s="43">
        <v>4.92</v>
      </c>
    </row>
    <row r="495" spans="1:2" x14ac:dyDescent="0.35">
      <c r="A495" s="43" t="s">
        <v>632</v>
      </c>
      <c r="B495" s="43">
        <v>4.6100000000000003</v>
      </c>
    </row>
    <row r="496" spans="1:2" x14ac:dyDescent="0.35">
      <c r="A496" s="43" t="s">
        <v>633</v>
      </c>
      <c r="B496" s="43">
        <v>4.37</v>
      </c>
    </row>
    <row r="497" spans="1:2" x14ac:dyDescent="0.35">
      <c r="A497" s="43" t="s">
        <v>634</v>
      </c>
      <c r="B497" s="43">
        <v>4.3600000000000003</v>
      </c>
    </row>
    <row r="498" spans="1:2" x14ac:dyDescent="0.35">
      <c r="A498" s="43" t="s">
        <v>635</v>
      </c>
      <c r="B498" s="43">
        <v>4.4400000000000004</v>
      </c>
    </row>
    <row r="499" spans="1:2" x14ac:dyDescent="0.35">
      <c r="A499" s="43" t="s">
        <v>636</v>
      </c>
      <c r="B499" s="43">
        <v>4.6399999999999997</v>
      </c>
    </row>
    <row r="500" spans="1:2" x14ac:dyDescent="0.35">
      <c r="A500" s="43" t="s">
        <v>637</v>
      </c>
      <c r="B500" s="43">
        <v>4.5199999999999996</v>
      </c>
    </row>
    <row r="501" spans="1:2" x14ac:dyDescent="0.35">
      <c r="A501" s="43" t="s">
        <v>638</v>
      </c>
      <c r="B501" s="43">
        <v>4.58</v>
      </c>
    </row>
    <row r="502" spans="1:2" x14ac:dyDescent="0.35">
      <c r="A502" s="43" t="s">
        <v>639</v>
      </c>
      <c r="B502" s="43">
        <v>4.5199999999999996</v>
      </c>
    </row>
    <row r="503" spans="1:2" x14ac:dyDescent="0.35">
      <c r="A503" s="43" t="s">
        <v>640</v>
      </c>
      <c r="B503" s="43">
        <v>4.4800000000000004</v>
      </c>
    </row>
    <row r="504" spans="1:2" x14ac:dyDescent="0.35">
      <c r="A504" s="43" t="s">
        <v>641</v>
      </c>
      <c r="B504" s="43">
        <v>4.29</v>
      </c>
    </row>
    <row r="505" spans="1:2" x14ac:dyDescent="0.35">
      <c r="A505" s="43" t="s">
        <v>642</v>
      </c>
      <c r="B505" s="43">
        <v>4.26</v>
      </c>
    </row>
    <row r="506" spans="1:2" x14ac:dyDescent="0.35">
      <c r="A506" s="43" t="s">
        <v>643</v>
      </c>
      <c r="B506" s="43">
        <v>4.34</v>
      </c>
    </row>
    <row r="507" spans="1:2" x14ac:dyDescent="0.35">
      <c r="A507" s="43" t="s">
        <v>644</v>
      </c>
      <c r="B507" s="43">
        <v>4.32</v>
      </c>
    </row>
    <row r="508" spans="1:2" x14ac:dyDescent="0.35">
      <c r="A508" s="43" t="s">
        <v>645</v>
      </c>
      <c r="B508" s="43">
        <v>4.32</v>
      </c>
    </row>
    <row r="509" spans="1:2" x14ac:dyDescent="0.35">
      <c r="A509" s="43" t="s">
        <v>646</v>
      </c>
      <c r="B509" s="43">
        <v>4.29</v>
      </c>
    </row>
    <row r="510" spans="1:2" x14ac:dyDescent="0.35">
      <c r="A510" s="43" t="s">
        <v>647</v>
      </c>
      <c r="B510" s="43">
        <v>4.04</v>
      </c>
    </row>
    <row r="511" spans="1:2" x14ac:dyDescent="0.35">
      <c r="A511" s="43" t="s">
        <v>648</v>
      </c>
      <c r="B511" s="43">
        <v>4.09</v>
      </c>
    </row>
    <row r="512" spans="1:2" x14ac:dyDescent="0.35">
      <c r="A512" s="43" t="s">
        <v>649</v>
      </c>
      <c r="B512" s="43">
        <v>3.96</v>
      </c>
    </row>
    <row r="513" spans="1:2" x14ac:dyDescent="0.35">
      <c r="A513" s="43" t="s">
        <v>650</v>
      </c>
      <c r="B513" s="43">
        <v>4.0599999999999996</v>
      </c>
    </row>
    <row r="514" spans="1:2" x14ac:dyDescent="0.35">
      <c r="A514" s="43" t="s">
        <v>651</v>
      </c>
      <c r="B514" s="43">
        <v>4.1399999999999997</v>
      </c>
    </row>
    <row r="515" spans="1:2" x14ac:dyDescent="0.35">
      <c r="A515" s="43" t="s">
        <v>652</v>
      </c>
      <c r="B515" s="43">
        <v>4.2</v>
      </c>
    </row>
    <row r="516" spans="1:2" x14ac:dyDescent="0.35">
      <c r="A516" s="43" t="s">
        <v>653</v>
      </c>
      <c r="B516" s="43">
        <v>4.28</v>
      </c>
    </row>
    <row r="517" spans="1:2" x14ac:dyDescent="0.35">
      <c r="A517" s="43" t="s">
        <v>654</v>
      </c>
      <c r="B517" s="43">
        <v>4.38</v>
      </c>
    </row>
    <row r="518" spans="1:2" x14ac:dyDescent="0.35">
      <c r="A518" s="43" t="s">
        <v>655</v>
      </c>
      <c r="B518" s="43">
        <v>4.53</v>
      </c>
    </row>
    <row r="519" spans="1:2" x14ac:dyDescent="0.35">
      <c r="A519" s="43" t="s">
        <v>656</v>
      </c>
      <c r="B519" s="43">
        <v>4.6100000000000003</v>
      </c>
    </row>
    <row r="520" spans="1:2" x14ac:dyDescent="0.35">
      <c r="A520" s="43" t="s">
        <v>657</v>
      </c>
      <c r="B520" s="43">
        <v>4.5599999999999996</v>
      </c>
    </row>
    <row r="521" spans="1:2" x14ac:dyDescent="0.35">
      <c r="A521" s="43" t="s">
        <v>658</v>
      </c>
      <c r="B521" s="43">
        <v>4.4400000000000004</v>
      </c>
    </row>
    <row r="522" spans="1:2" x14ac:dyDescent="0.35">
      <c r="A522" s="43" t="s">
        <v>659</v>
      </c>
      <c r="B522" s="43">
        <v>4.2699999999999996</v>
      </c>
    </row>
    <row r="523" spans="1:2" x14ac:dyDescent="0.35">
      <c r="A523" s="43" t="s">
        <v>660</v>
      </c>
      <c r="B523" s="43">
        <v>4.05</v>
      </c>
    </row>
    <row r="524" spans="1:2" x14ac:dyDescent="0.35">
      <c r="A524" s="43" t="s">
        <v>661</v>
      </c>
      <c r="B524" s="43">
        <v>4.0999999999999996</v>
      </c>
    </row>
    <row r="525" spans="1:2" x14ac:dyDescent="0.35">
      <c r="A525" s="43" t="s">
        <v>662</v>
      </c>
      <c r="B525" s="43">
        <v>4.1100000000000003</v>
      </c>
    </row>
    <row r="526" spans="1:2" x14ac:dyDescent="0.35">
      <c r="A526" s="43" t="s">
        <v>663</v>
      </c>
      <c r="B526" s="43">
        <v>4.16</v>
      </c>
    </row>
    <row r="527" spans="1:2" x14ac:dyDescent="0.35">
      <c r="A527" s="43" t="s">
        <v>664</v>
      </c>
      <c r="B527" s="43">
        <v>4.1399999999999997</v>
      </c>
    </row>
    <row r="528" spans="1:2" x14ac:dyDescent="0.35">
      <c r="A528" s="43" t="s">
        <v>665</v>
      </c>
      <c r="B528" s="43">
        <v>4.13</v>
      </c>
    </row>
    <row r="529" spans="1:2" x14ac:dyDescent="0.35">
      <c r="A529" s="43" t="s">
        <v>666</v>
      </c>
      <c r="B529" s="43">
        <v>4.09</v>
      </c>
    </row>
    <row r="530" spans="1:2" x14ac:dyDescent="0.35">
      <c r="A530" s="43" t="s">
        <v>667</v>
      </c>
      <c r="B530" s="43">
        <v>4.05</v>
      </c>
    </row>
    <row r="531" spans="1:2" x14ac:dyDescent="0.35">
      <c r="A531" s="43" t="s">
        <v>668</v>
      </c>
      <c r="B531" s="43">
        <v>4.0599999999999996</v>
      </c>
    </row>
    <row r="532" spans="1:2" x14ac:dyDescent="0.35">
      <c r="A532" s="43" t="s">
        <v>669</v>
      </c>
      <c r="B532" s="43">
        <v>4</v>
      </c>
    </row>
    <row r="533" spans="1:2" x14ac:dyDescent="0.35">
      <c r="A533" s="43" t="s">
        <v>670</v>
      </c>
      <c r="B533" s="43">
        <v>3.88</v>
      </c>
    </row>
    <row r="534" spans="1:2" x14ac:dyDescent="0.35">
      <c r="A534" s="43" t="s">
        <v>671</v>
      </c>
      <c r="B534" s="43">
        <v>3.71</v>
      </c>
    </row>
    <row r="535" spans="1:2" x14ac:dyDescent="0.35">
      <c r="A535" s="43" t="s">
        <v>672</v>
      </c>
      <c r="B535" s="43">
        <v>3.7</v>
      </c>
    </row>
    <row r="536" spans="1:2" x14ac:dyDescent="0.35">
      <c r="A536" s="43" t="s">
        <v>673</v>
      </c>
      <c r="B536" s="43">
        <v>3.71</v>
      </c>
    </row>
    <row r="537" spans="1:2" x14ac:dyDescent="0.35">
      <c r="A537" s="43" t="s">
        <v>674</v>
      </c>
      <c r="B537" s="43">
        <v>3.61</v>
      </c>
    </row>
    <row r="538" spans="1:2" x14ac:dyDescent="0.35">
      <c r="A538" s="43" t="s">
        <v>675</v>
      </c>
      <c r="B538" s="43">
        <v>3.56</v>
      </c>
    </row>
    <row r="539" spans="1:2" x14ac:dyDescent="0.35">
      <c r="A539" s="43" t="s">
        <v>676</v>
      </c>
      <c r="B539" s="43">
        <v>3.55</v>
      </c>
    </row>
    <row r="540" spans="1:2" x14ac:dyDescent="0.35">
      <c r="A540" s="43" t="s">
        <v>677</v>
      </c>
      <c r="B540" s="43">
        <v>3.55</v>
      </c>
    </row>
    <row r="541" spans="1:2" x14ac:dyDescent="0.35">
      <c r="A541" s="43" t="s">
        <v>678</v>
      </c>
      <c r="B541" s="43">
        <v>3.6</v>
      </c>
    </row>
    <row r="542" spans="1:2" x14ac:dyDescent="0.35">
      <c r="A542" s="43" t="s">
        <v>679</v>
      </c>
      <c r="B542" s="43">
        <v>3.58</v>
      </c>
    </row>
    <row r="543" spans="1:2" x14ac:dyDescent="0.35">
      <c r="A543" s="43" t="s">
        <v>680</v>
      </c>
      <c r="B543" s="43">
        <v>3.58</v>
      </c>
    </row>
    <row r="544" spans="1:2" x14ac:dyDescent="0.35">
      <c r="A544" s="43" t="s">
        <v>681</v>
      </c>
      <c r="B544" s="43">
        <v>3.62</v>
      </c>
    </row>
    <row r="545" spans="1:2" x14ac:dyDescent="0.35">
      <c r="A545" s="43" t="s">
        <v>682</v>
      </c>
      <c r="B545" s="43">
        <v>3.51</v>
      </c>
    </row>
    <row r="546" spans="1:2" x14ac:dyDescent="0.35">
      <c r="A546" s="43" t="s">
        <v>683</v>
      </c>
      <c r="B546" s="43">
        <v>3.5</v>
      </c>
    </row>
    <row r="547" spans="1:2" x14ac:dyDescent="0.35">
      <c r="A547" s="43" t="s">
        <v>684</v>
      </c>
      <c r="B547" s="43">
        <v>3.54</v>
      </c>
    </row>
    <row r="548" spans="1:2" x14ac:dyDescent="0.35">
      <c r="A548" s="43" t="s">
        <v>685</v>
      </c>
      <c r="B548" s="43">
        <v>3.63</v>
      </c>
    </row>
    <row r="549" spans="1:2" x14ac:dyDescent="0.35">
      <c r="A549" s="43" t="s">
        <v>686</v>
      </c>
      <c r="B549" s="43">
        <v>3.64</v>
      </c>
    </row>
    <row r="550" spans="1:2" x14ac:dyDescent="0.35">
      <c r="A550" s="43" t="s">
        <v>687</v>
      </c>
      <c r="B550" s="43">
        <v>3.61</v>
      </c>
    </row>
    <row r="551" spans="1:2" x14ac:dyDescent="0.35">
      <c r="A551" s="43" t="s">
        <v>688</v>
      </c>
      <c r="B551" s="43">
        <v>3.65</v>
      </c>
    </row>
    <row r="552" spans="1:2" x14ac:dyDescent="0.35">
      <c r="A552" s="43" t="s">
        <v>689</v>
      </c>
      <c r="B552" s="43">
        <v>3.66</v>
      </c>
    </row>
    <row r="553" spans="1:2" x14ac:dyDescent="0.35">
      <c r="A553" s="43" t="s">
        <v>690</v>
      </c>
      <c r="B553" s="43">
        <v>3.67</v>
      </c>
    </row>
    <row r="554" spans="1:2" x14ac:dyDescent="0.35">
      <c r="A554" s="43" t="s">
        <v>691</v>
      </c>
      <c r="B554" s="43">
        <v>3.7</v>
      </c>
    </row>
    <row r="555" spans="1:2" x14ac:dyDescent="0.35">
      <c r="A555" s="43" t="s">
        <v>692</v>
      </c>
      <c r="B555" s="43">
        <v>3.68</v>
      </c>
    </row>
    <row r="556" spans="1:2" x14ac:dyDescent="0.35">
      <c r="A556" s="43" t="s">
        <v>693</v>
      </c>
      <c r="B556" s="43">
        <v>3.65</v>
      </c>
    </row>
    <row r="557" spans="1:2" x14ac:dyDescent="0.35">
      <c r="A557" s="43" t="s">
        <v>694</v>
      </c>
      <c r="B557" s="43">
        <v>3.62</v>
      </c>
    </row>
    <row r="558" spans="1:2" x14ac:dyDescent="0.35">
      <c r="A558" s="43" t="s">
        <v>695</v>
      </c>
      <c r="B558" s="43">
        <v>3.58</v>
      </c>
    </row>
    <row r="559" spans="1:2" x14ac:dyDescent="0.35">
      <c r="A559" s="43" t="s">
        <v>696</v>
      </c>
      <c r="B559" s="43">
        <v>3.49</v>
      </c>
    </row>
    <row r="560" spans="1:2" x14ac:dyDescent="0.35">
      <c r="A560" s="43" t="s">
        <v>697</v>
      </c>
      <c r="B560" s="43">
        <v>3.5</v>
      </c>
    </row>
    <row r="561" spans="1:2" x14ac:dyDescent="0.35">
      <c r="A561" s="43" t="s">
        <v>698</v>
      </c>
      <c r="B561" s="43">
        <v>3.55</v>
      </c>
    </row>
    <row r="562" spans="1:2" x14ac:dyDescent="0.35">
      <c r="A562" s="43" t="s">
        <v>699</v>
      </c>
      <c r="B562" s="43">
        <v>3.53</v>
      </c>
    </row>
    <row r="563" spans="1:2" x14ac:dyDescent="0.35">
      <c r="A563" s="43" t="s">
        <v>700</v>
      </c>
      <c r="B563" s="43">
        <v>3.48</v>
      </c>
    </row>
    <row r="564" spans="1:2" x14ac:dyDescent="0.35">
      <c r="A564" s="43" t="s">
        <v>701</v>
      </c>
      <c r="B564" s="43">
        <v>3.47</v>
      </c>
    </row>
    <row r="565" spans="1:2" x14ac:dyDescent="0.35">
      <c r="A565" s="43" t="s">
        <v>702</v>
      </c>
      <c r="B565" s="43">
        <v>3.46</v>
      </c>
    </row>
    <row r="566" spans="1:2" x14ac:dyDescent="0.35">
      <c r="A566" s="43" t="s">
        <v>703</v>
      </c>
      <c r="B566" s="43">
        <v>3.43</v>
      </c>
    </row>
    <row r="567" spans="1:2" x14ac:dyDescent="0.35">
      <c r="A567" s="43" t="s">
        <v>704</v>
      </c>
      <c r="B567" s="43">
        <v>3.46</v>
      </c>
    </row>
    <row r="568" spans="1:2" x14ac:dyDescent="0.35">
      <c r="A568" s="43" t="s">
        <v>705</v>
      </c>
      <c r="B568" s="43">
        <v>3.43</v>
      </c>
    </row>
    <row r="569" spans="1:2" x14ac:dyDescent="0.35">
      <c r="A569" s="43" t="s">
        <v>706</v>
      </c>
      <c r="B569" s="43">
        <v>3.38</v>
      </c>
    </row>
    <row r="570" spans="1:2" x14ac:dyDescent="0.35">
      <c r="A570" s="43" t="s">
        <v>707</v>
      </c>
      <c r="B570" s="43">
        <v>3.34</v>
      </c>
    </row>
    <row r="571" spans="1:2" x14ac:dyDescent="0.35">
      <c r="A571" s="43" t="s">
        <v>708</v>
      </c>
      <c r="B571" s="43">
        <v>3.36</v>
      </c>
    </row>
    <row r="572" spans="1:2" x14ac:dyDescent="0.35">
      <c r="A572" s="43" t="s">
        <v>709</v>
      </c>
      <c r="B572" s="43">
        <v>3.4</v>
      </c>
    </row>
    <row r="573" spans="1:2" x14ac:dyDescent="0.35">
      <c r="A573" s="43" t="s">
        <v>710</v>
      </c>
      <c r="B573" s="43">
        <v>3.41</v>
      </c>
    </row>
    <row r="574" spans="1:2" x14ac:dyDescent="0.35">
      <c r="A574" s="43" t="s">
        <v>711</v>
      </c>
      <c r="B574" s="43">
        <v>3.45</v>
      </c>
    </row>
    <row r="575" spans="1:2" x14ac:dyDescent="0.35">
      <c r="A575" s="43" t="s">
        <v>712</v>
      </c>
      <c r="B575" s="43">
        <v>3.4</v>
      </c>
    </row>
    <row r="576" spans="1:2" x14ac:dyDescent="0.35">
      <c r="A576" s="43" t="s">
        <v>713</v>
      </c>
      <c r="B576" s="43">
        <v>3.41</v>
      </c>
    </row>
    <row r="577" spans="1:2" x14ac:dyDescent="0.35">
      <c r="A577" s="43" t="s">
        <v>714</v>
      </c>
      <c r="B577" s="43">
        <v>3.47</v>
      </c>
    </row>
    <row r="578" spans="1:2" x14ac:dyDescent="0.35">
      <c r="A578" s="43" t="s">
        <v>715</v>
      </c>
      <c r="B578" s="43">
        <v>3.48</v>
      </c>
    </row>
    <row r="579" spans="1:2" x14ac:dyDescent="0.35">
      <c r="A579" s="43" t="s">
        <v>716</v>
      </c>
      <c r="B579" s="43">
        <v>3.47</v>
      </c>
    </row>
    <row r="580" spans="1:2" x14ac:dyDescent="0.35">
      <c r="A580" s="43" t="s">
        <v>717</v>
      </c>
      <c r="B580" s="43">
        <v>3.43</v>
      </c>
    </row>
    <row r="581" spans="1:2" x14ac:dyDescent="0.35">
      <c r="A581" s="43" t="s">
        <v>718</v>
      </c>
      <c r="B581" s="43">
        <v>3.41</v>
      </c>
    </row>
    <row r="582" spans="1:2" x14ac:dyDescent="0.35">
      <c r="A582" s="43" t="s">
        <v>719</v>
      </c>
      <c r="B582" s="43">
        <v>3.44</v>
      </c>
    </row>
    <row r="583" spans="1:2" x14ac:dyDescent="0.35">
      <c r="A583" s="43" t="s">
        <v>720</v>
      </c>
      <c r="B583" s="43">
        <v>3.47</v>
      </c>
    </row>
    <row r="584" spans="1:2" x14ac:dyDescent="0.35">
      <c r="A584" s="43" t="s">
        <v>721</v>
      </c>
      <c r="B584" s="43">
        <v>3.5</v>
      </c>
    </row>
    <row r="585" spans="1:2" x14ac:dyDescent="0.35">
      <c r="A585" s="43" t="s">
        <v>722</v>
      </c>
      <c r="B585" s="43">
        <v>3.48</v>
      </c>
    </row>
    <row r="586" spans="1:2" x14ac:dyDescent="0.35">
      <c r="A586" s="43" t="s">
        <v>723</v>
      </c>
      <c r="B586" s="43">
        <v>3.46</v>
      </c>
    </row>
    <row r="587" spans="1:2" x14ac:dyDescent="0.35">
      <c r="A587" s="43" t="s">
        <v>724</v>
      </c>
      <c r="B587" s="43">
        <v>3.4</v>
      </c>
    </row>
    <row r="588" spans="1:2" x14ac:dyDescent="0.35">
      <c r="A588" s="43" t="s">
        <v>725</v>
      </c>
      <c r="B588" s="43">
        <v>3.47</v>
      </c>
    </row>
    <row r="589" spans="1:2" x14ac:dyDescent="0.35">
      <c r="A589" s="43" t="s">
        <v>726</v>
      </c>
      <c r="B589" s="43">
        <v>3.46</v>
      </c>
    </row>
    <row r="590" spans="1:2" x14ac:dyDescent="0.35">
      <c r="A590" s="43" t="s">
        <v>727</v>
      </c>
      <c r="B590" s="43">
        <v>3.45</v>
      </c>
    </row>
    <row r="591" spans="1:2" x14ac:dyDescent="0.35">
      <c r="A591" s="43" t="s">
        <v>728</v>
      </c>
      <c r="B591" s="43">
        <v>3.49</v>
      </c>
    </row>
    <row r="592" spans="1:2" x14ac:dyDescent="0.35">
      <c r="A592" s="43" t="s">
        <v>729</v>
      </c>
      <c r="B592" s="43">
        <v>3.51</v>
      </c>
    </row>
    <row r="593" spans="1:2" x14ac:dyDescent="0.35">
      <c r="A593" s="43" t="s">
        <v>730</v>
      </c>
      <c r="B593" s="43">
        <v>3.53</v>
      </c>
    </row>
    <row r="594" spans="1:2" x14ac:dyDescent="0.35">
      <c r="A594" s="43" t="s">
        <v>731</v>
      </c>
      <c r="B594" s="43">
        <v>3.52</v>
      </c>
    </row>
    <row r="595" spans="1:2" x14ac:dyDescent="0.35">
      <c r="A595" s="43" t="s">
        <v>732</v>
      </c>
      <c r="B595" s="43">
        <v>3.44</v>
      </c>
    </row>
    <row r="596" spans="1:2" x14ac:dyDescent="0.35">
      <c r="A596" s="43" t="s">
        <v>733</v>
      </c>
      <c r="B596" s="43">
        <v>3.44</v>
      </c>
    </row>
    <row r="597" spans="1:2" x14ac:dyDescent="0.35">
      <c r="A597" s="43" t="s">
        <v>734</v>
      </c>
      <c r="B597" s="43">
        <v>3.41</v>
      </c>
    </row>
    <row r="598" spans="1:2" x14ac:dyDescent="0.35">
      <c r="A598" s="43" t="s">
        <v>735</v>
      </c>
      <c r="B598" s="43">
        <v>3.37</v>
      </c>
    </row>
    <row r="599" spans="1:2" x14ac:dyDescent="0.35">
      <c r="A599" s="43" t="s">
        <v>736</v>
      </c>
      <c r="B599" s="43">
        <v>3.36</v>
      </c>
    </row>
    <row r="600" spans="1:2" x14ac:dyDescent="0.35">
      <c r="A600" s="43" t="s">
        <v>737</v>
      </c>
      <c r="B600" s="43">
        <v>3.3</v>
      </c>
    </row>
    <row r="601" spans="1:2" x14ac:dyDescent="0.35">
      <c r="A601" s="43" t="s">
        <v>738</v>
      </c>
      <c r="B601" s="43">
        <v>3.22</v>
      </c>
    </row>
    <row r="602" spans="1:2" x14ac:dyDescent="0.35">
      <c r="A602" s="43" t="s">
        <v>739</v>
      </c>
      <c r="B602" s="43">
        <v>3.22</v>
      </c>
    </row>
    <row r="603" spans="1:2" x14ac:dyDescent="0.35">
      <c r="A603" s="43" t="s">
        <v>740</v>
      </c>
      <c r="B603" s="43">
        <v>3.18</v>
      </c>
    </row>
    <row r="604" spans="1:2" x14ac:dyDescent="0.35">
      <c r="A604" s="43" t="s">
        <v>741</v>
      </c>
      <c r="B604" s="43">
        <v>3.3</v>
      </c>
    </row>
    <row r="605" spans="1:2" x14ac:dyDescent="0.35">
      <c r="A605" s="43" t="s">
        <v>742</v>
      </c>
      <c r="B605" s="43">
        <v>3.26</v>
      </c>
    </row>
    <row r="606" spans="1:2" x14ac:dyDescent="0.35">
      <c r="A606" s="43" t="s">
        <v>743</v>
      </c>
      <c r="B606" s="43">
        <v>3.23</v>
      </c>
    </row>
    <row r="607" spans="1:2" x14ac:dyDescent="0.35">
      <c r="A607" s="43" t="s">
        <v>744</v>
      </c>
      <c r="B607" s="43">
        <v>3.26</v>
      </c>
    </row>
    <row r="608" spans="1:2" x14ac:dyDescent="0.35">
      <c r="A608" s="43" t="s">
        <v>745</v>
      </c>
      <c r="B608" s="43">
        <v>3.32</v>
      </c>
    </row>
    <row r="609" spans="1:2" x14ac:dyDescent="0.35">
      <c r="A609" s="43" t="s">
        <v>746</v>
      </c>
      <c r="B609" s="43">
        <v>3.31</v>
      </c>
    </row>
    <row r="610" spans="1:2" x14ac:dyDescent="0.35">
      <c r="A610" s="43" t="s">
        <v>747</v>
      </c>
      <c r="B610" s="43">
        <v>3.37</v>
      </c>
    </row>
    <row r="611" spans="1:2" x14ac:dyDescent="0.35">
      <c r="A611" s="43" t="s">
        <v>748</v>
      </c>
      <c r="B611" s="43">
        <v>3.31</v>
      </c>
    </row>
    <row r="612" spans="1:2" x14ac:dyDescent="0.35">
      <c r="A612" s="43" t="s">
        <v>749</v>
      </c>
      <c r="B612" s="43">
        <v>3.3</v>
      </c>
    </row>
    <row r="613" spans="1:2" x14ac:dyDescent="0.35">
      <c r="A613" s="43" t="s">
        <v>750</v>
      </c>
      <c r="B613" s="43">
        <v>3.14</v>
      </c>
    </row>
    <row r="614" spans="1:2" x14ac:dyDescent="0.35">
      <c r="A614" s="43" t="s">
        <v>751</v>
      </c>
      <c r="B614" s="43">
        <v>3.14</v>
      </c>
    </row>
    <row r="615" spans="1:2" x14ac:dyDescent="0.35">
      <c r="A615" s="43" t="s">
        <v>752</v>
      </c>
      <c r="B615" s="43">
        <v>3.16</v>
      </c>
    </row>
    <row r="616" spans="1:2" x14ac:dyDescent="0.35">
      <c r="A616" s="43" t="s">
        <v>753</v>
      </c>
      <c r="B616" s="43">
        <v>3.18</v>
      </c>
    </row>
    <row r="617" spans="1:2" x14ac:dyDescent="0.35">
      <c r="A617" s="43" t="s">
        <v>754</v>
      </c>
      <c r="B617" s="43">
        <v>3.02</v>
      </c>
    </row>
    <row r="618" spans="1:2" x14ac:dyDescent="0.35">
      <c r="A618" s="43" t="s">
        <v>755</v>
      </c>
      <c r="B618" s="43">
        <v>2.84</v>
      </c>
    </row>
    <row r="619" spans="1:2" x14ac:dyDescent="0.35">
      <c r="A619" s="43" t="s">
        <v>756</v>
      </c>
      <c r="B619" s="43">
        <v>2.87</v>
      </c>
    </row>
    <row r="620" spans="1:2" x14ac:dyDescent="0.35">
      <c r="A620" s="43" t="s">
        <v>757</v>
      </c>
      <c r="B620" s="43">
        <v>2.88</v>
      </c>
    </row>
    <row r="621" spans="1:2" x14ac:dyDescent="0.35">
      <c r="A621" s="43" t="s">
        <v>758</v>
      </c>
      <c r="B621" s="43">
        <v>2.88</v>
      </c>
    </row>
    <row r="622" spans="1:2" x14ac:dyDescent="0.35">
      <c r="A622" s="43" t="s">
        <v>759</v>
      </c>
      <c r="B622" s="43">
        <v>3.05</v>
      </c>
    </row>
    <row r="623" spans="1:2" x14ac:dyDescent="0.35">
      <c r="A623" s="43" t="s">
        <v>760</v>
      </c>
      <c r="B623" s="43">
        <v>3.02</v>
      </c>
    </row>
    <row r="624" spans="1:2" x14ac:dyDescent="0.35">
      <c r="A624" s="43" t="s">
        <v>761</v>
      </c>
      <c r="B624" s="43">
        <v>3.13</v>
      </c>
    </row>
    <row r="625" spans="1:2" x14ac:dyDescent="0.35">
      <c r="A625" s="43" t="s">
        <v>762</v>
      </c>
      <c r="B625" s="43">
        <v>3.22</v>
      </c>
    </row>
    <row r="626" spans="1:2" x14ac:dyDescent="0.35">
      <c r="A626" s="43" t="s">
        <v>763</v>
      </c>
      <c r="B626" s="43">
        <v>3.25</v>
      </c>
    </row>
    <row r="627" spans="1:2" x14ac:dyDescent="0.35">
      <c r="A627" s="43" t="s">
        <v>764</v>
      </c>
      <c r="B627" s="43">
        <v>3.26</v>
      </c>
    </row>
    <row r="628" spans="1:2" x14ac:dyDescent="0.35">
      <c r="A628" s="43" t="s">
        <v>765</v>
      </c>
      <c r="B628" s="43">
        <v>3.2</v>
      </c>
    </row>
    <row r="629" spans="1:2" x14ac:dyDescent="0.35">
      <c r="A629" s="43" t="s">
        <v>766</v>
      </c>
      <c r="B629" s="43">
        <v>3.17</v>
      </c>
    </row>
    <row r="630" spans="1:2" x14ac:dyDescent="0.35">
      <c r="A630" s="43" t="s">
        <v>767</v>
      </c>
      <c r="B630" s="43">
        <v>3.25</v>
      </c>
    </row>
    <row r="631" spans="1:2" x14ac:dyDescent="0.35">
      <c r="A631" s="43" t="s">
        <v>768</v>
      </c>
      <c r="B631" s="43">
        <v>3.26</v>
      </c>
    </row>
    <row r="632" spans="1:2" x14ac:dyDescent="0.35">
      <c r="A632" s="43" t="s">
        <v>769</v>
      </c>
      <c r="B632" s="43">
        <v>3.24</v>
      </c>
    </row>
    <row r="633" spans="1:2" x14ac:dyDescent="0.35">
      <c r="A633" s="43" t="s">
        <v>770</v>
      </c>
      <c r="B633" s="43">
        <v>3.22</v>
      </c>
    </row>
    <row r="634" spans="1:2" x14ac:dyDescent="0.35">
      <c r="A634" s="43" t="s">
        <v>771</v>
      </c>
      <c r="B634" s="43">
        <v>3.17</v>
      </c>
    </row>
    <row r="635" spans="1:2" x14ac:dyDescent="0.35">
      <c r="A635" s="43" t="s">
        <v>772</v>
      </c>
      <c r="B635" s="43">
        <v>3.18</v>
      </c>
    </row>
    <row r="636" spans="1:2" x14ac:dyDescent="0.35">
      <c r="A636" s="43" t="s">
        <v>773</v>
      </c>
      <c r="B636" s="43">
        <v>3.16</v>
      </c>
    </row>
    <row r="637" spans="1:2" x14ac:dyDescent="0.35">
      <c r="A637" s="43" t="s">
        <v>774</v>
      </c>
      <c r="B637" s="43">
        <v>3.19</v>
      </c>
    </row>
    <row r="638" spans="1:2" x14ac:dyDescent="0.35">
      <c r="A638" s="43" t="s">
        <v>775</v>
      </c>
      <c r="B638" s="43">
        <v>3.17</v>
      </c>
    </row>
    <row r="639" spans="1:2" x14ac:dyDescent="0.35">
      <c r="A639" s="43" t="s">
        <v>776</v>
      </c>
      <c r="B639" s="43">
        <v>3.04</v>
      </c>
    </row>
    <row r="640" spans="1:2" x14ac:dyDescent="0.35">
      <c r="A640" s="43" t="s">
        <v>777</v>
      </c>
      <c r="B640" s="43">
        <v>2.9</v>
      </c>
    </row>
    <row r="641" spans="1:2" x14ac:dyDescent="0.35">
      <c r="A641" s="43" t="s">
        <v>778</v>
      </c>
      <c r="B641" s="43">
        <v>2.89</v>
      </c>
    </row>
    <row r="642" spans="1:2" x14ac:dyDescent="0.35">
      <c r="A642" s="43" t="s">
        <v>779</v>
      </c>
      <c r="B642" s="43">
        <v>2.89</v>
      </c>
    </row>
    <row r="643" spans="1:2" x14ac:dyDescent="0.35">
      <c r="A643" s="43" t="s">
        <v>780</v>
      </c>
      <c r="B643" s="43">
        <v>2.77</v>
      </c>
    </row>
    <row r="644" spans="1:2" x14ac:dyDescent="0.35">
      <c r="A644" s="43" t="s">
        <v>781</v>
      </c>
      <c r="B644" s="43">
        <v>2.78</v>
      </c>
    </row>
    <row r="645" spans="1:2" x14ac:dyDescent="0.35">
      <c r="A645" s="43" t="s">
        <v>782</v>
      </c>
      <c r="B645" s="43">
        <v>2.74</v>
      </c>
    </row>
    <row r="646" spans="1:2" x14ac:dyDescent="0.35">
      <c r="A646" s="43" t="s">
        <v>783</v>
      </c>
      <c r="B646" s="43">
        <v>2.69</v>
      </c>
    </row>
    <row r="647" spans="1:2" x14ac:dyDescent="0.35">
      <c r="A647" s="43" t="s">
        <v>784</v>
      </c>
      <c r="B647" s="43">
        <v>2.66</v>
      </c>
    </row>
    <row r="648" spans="1:2" x14ac:dyDescent="0.35">
      <c r="A648" s="43" t="s">
        <v>785</v>
      </c>
      <c r="B648" s="43">
        <v>2.6</v>
      </c>
    </row>
    <row r="649" spans="1:2" x14ac:dyDescent="0.35">
      <c r="A649" s="43" t="s">
        <v>786</v>
      </c>
      <c r="B649" s="43">
        <v>2.54</v>
      </c>
    </row>
    <row r="650" spans="1:2" x14ac:dyDescent="0.35">
      <c r="A650" s="43" t="s">
        <v>787</v>
      </c>
      <c r="B650" s="43">
        <v>2.44</v>
      </c>
    </row>
    <row r="651" spans="1:2" x14ac:dyDescent="0.35">
      <c r="A651" s="43" t="s">
        <v>788</v>
      </c>
      <c r="B651" s="43">
        <v>2.46</v>
      </c>
    </row>
    <row r="652" spans="1:2" x14ac:dyDescent="0.35">
      <c r="A652" s="43" t="s">
        <v>789</v>
      </c>
      <c r="B652" s="43">
        <v>2.41</v>
      </c>
    </row>
    <row r="653" spans="1:2" x14ac:dyDescent="0.35">
      <c r="A653" s="43" t="s">
        <v>790</v>
      </c>
      <c r="B653" s="43">
        <v>2.4</v>
      </c>
    </row>
    <row r="654" spans="1:2" x14ac:dyDescent="0.35">
      <c r="A654" s="43" t="s">
        <v>791</v>
      </c>
      <c r="B654" s="43">
        <v>2.52</v>
      </c>
    </row>
    <row r="655" spans="1:2" x14ac:dyDescent="0.35">
      <c r="A655" s="43" t="s">
        <v>792</v>
      </c>
      <c r="B655" s="43">
        <v>2.71</v>
      </c>
    </row>
    <row r="656" spans="1:2" x14ac:dyDescent="0.35">
      <c r="A656" s="43" t="s">
        <v>793</v>
      </c>
      <c r="B656" s="43">
        <v>2.79</v>
      </c>
    </row>
    <row r="657" spans="1:2" x14ac:dyDescent="0.35">
      <c r="A657" s="43" t="s">
        <v>794</v>
      </c>
      <c r="B657" s="43">
        <v>2.7</v>
      </c>
    </row>
    <row r="658" spans="1:2" x14ac:dyDescent="0.35">
      <c r="A658" s="43" t="s">
        <v>795</v>
      </c>
      <c r="B658" s="43">
        <v>2.68</v>
      </c>
    </row>
    <row r="659" spans="1:2" x14ac:dyDescent="0.35">
      <c r="A659" s="43" t="s">
        <v>796</v>
      </c>
      <c r="B659" s="43">
        <v>2.67</v>
      </c>
    </row>
    <row r="660" spans="1:2" x14ac:dyDescent="0.35">
      <c r="A660" s="43" t="s">
        <v>797</v>
      </c>
      <c r="B660" s="43">
        <v>2.6</v>
      </c>
    </row>
    <row r="661" spans="1:2" x14ac:dyDescent="0.35">
      <c r="A661" s="43" t="s">
        <v>798</v>
      </c>
      <c r="B661" s="43">
        <v>2.59</v>
      </c>
    </row>
    <row r="662" spans="1:2" x14ac:dyDescent="0.35">
      <c r="A662" s="43" t="s">
        <v>799</v>
      </c>
      <c r="B662" s="43">
        <v>2.5299999999999998</v>
      </c>
    </row>
    <row r="663" spans="1:2" x14ac:dyDescent="0.35">
      <c r="A663" s="43" t="s">
        <v>800</v>
      </c>
      <c r="B663" s="43">
        <v>2.48</v>
      </c>
    </row>
    <row r="664" spans="1:2" x14ac:dyDescent="0.35">
      <c r="A664" s="43" t="s">
        <v>801</v>
      </c>
      <c r="B664" s="43">
        <v>2.4900000000000002</v>
      </c>
    </row>
    <row r="665" spans="1:2" x14ac:dyDescent="0.35">
      <c r="A665" s="43" t="s">
        <v>802</v>
      </c>
      <c r="B665" s="43">
        <v>2.5</v>
      </c>
    </row>
    <row r="666" spans="1:2" x14ac:dyDescent="0.35">
      <c r="A666" s="43" t="s">
        <v>803</v>
      </c>
      <c r="B666" s="43">
        <v>2.52</v>
      </c>
    </row>
    <row r="667" spans="1:2" x14ac:dyDescent="0.35">
      <c r="A667" s="43" t="s">
        <v>804</v>
      </c>
      <c r="B667" s="43">
        <v>2.48</v>
      </c>
    </row>
    <row r="668" spans="1:2" x14ac:dyDescent="0.35">
      <c r="A668" s="43" t="s">
        <v>805</v>
      </c>
      <c r="B668" s="43">
        <v>2.44</v>
      </c>
    </row>
    <row r="669" spans="1:2" x14ac:dyDescent="0.35">
      <c r="A669" s="43" t="s">
        <v>806</v>
      </c>
      <c r="B669" s="43">
        <v>2.5499999999999998</v>
      </c>
    </row>
    <row r="670" spans="1:2" x14ac:dyDescent="0.35">
      <c r="A670" s="43" t="s">
        <v>807</v>
      </c>
      <c r="B670" s="43">
        <v>2.56</v>
      </c>
    </row>
    <row r="671" spans="1:2" x14ac:dyDescent="0.35">
      <c r="A671" s="43" t="s">
        <v>808</v>
      </c>
      <c r="B671" s="43">
        <v>2.57</v>
      </c>
    </row>
    <row r="672" spans="1:2" x14ac:dyDescent="0.35">
      <c r="A672" s="43" t="s">
        <v>809</v>
      </c>
      <c r="B672" s="43">
        <v>2.6</v>
      </c>
    </row>
    <row r="673" spans="1:2" x14ac:dyDescent="0.35">
      <c r="A673" s="43" t="s">
        <v>810</v>
      </c>
      <c r="B673" s="43">
        <v>2.56</v>
      </c>
    </row>
    <row r="674" spans="1:2" x14ac:dyDescent="0.35">
      <c r="A674" s="43" t="s">
        <v>811</v>
      </c>
      <c r="B674" s="43">
        <v>2.58</v>
      </c>
    </row>
    <row r="675" spans="1:2" x14ac:dyDescent="0.35">
      <c r="A675" s="43" t="s">
        <v>812</v>
      </c>
      <c r="B675" s="43">
        <v>2.56</v>
      </c>
    </row>
    <row r="676" spans="1:2" x14ac:dyDescent="0.35">
      <c r="A676" s="43" t="s">
        <v>813</v>
      </c>
      <c r="B676" s="43">
        <v>2.5299999999999998</v>
      </c>
    </row>
    <row r="677" spans="1:2" x14ac:dyDescent="0.35">
      <c r="A677" s="43" t="s">
        <v>814</v>
      </c>
      <c r="B677" s="43">
        <v>2.4700000000000002</v>
      </c>
    </row>
    <row r="678" spans="1:2" x14ac:dyDescent="0.35">
      <c r="A678" s="43" t="s">
        <v>815</v>
      </c>
      <c r="B678" s="43">
        <v>2.4900000000000002</v>
      </c>
    </row>
    <row r="679" spans="1:2" x14ac:dyDescent="0.35">
      <c r="A679" s="43" t="s">
        <v>816</v>
      </c>
      <c r="B679" s="43">
        <v>2.4900000000000002</v>
      </c>
    </row>
    <row r="680" spans="1:2" x14ac:dyDescent="0.35">
      <c r="A680" s="43" t="s">
        <v>817</v>
      </c>
      <c r="B680" s="43">
        <v>2.54</v>
      </c>
    </row>
    <row r="681" spans="1:2" x14ac:dyDescent="0.35">
      <c r="A681" s="43" t="s">
        <v>818</v>
      </c>
      <c r="B681" s="43">
        <v>2.56</v>
      </c>
    </row>
    <row r="682" spans="1:2" x14ac:dyDescent="0.35">
      <c r="A682" s="43" t="s">
        <v>819</v>
      </c>
      <c r="B682" s="43">
        <v>2.56</v>
      </c>
    </row>
    <row r="683" spans="1:2" x14ac:dyDescent="0.35">
      <c r="A683" s="43" t="s">
        <v>820</v>
      </c>
      <c r="B683" s="43">
        <v>2.59</v>
      </c>
    </row>
    <row r="684" spans="1:2" x14ac:dyDescent="0.35">
      <c r="A684" s="43" t="s">
        <v>821</v>
      </c>
      <c r="B684" s="43">
        <v>2.61</v>
      </c>
    </row>
    <row r="685" spans="1:2" x14ac:dyDescent="0.35">
      <c r="A685" s="43" t="s">
        <v>822</v>
      </c>
      <c r="B685" s="43">
        <v>2.64</v>
      </c>
    </row>
    <row r="686" spans="1:2" x14ac:dyDescent="0.35">
      <c r="A686" s="43" t="s">
        <v>823</v>
      </c>
      <c r="B686" s="43">
        <v>2.67</v>
      </c>
    </row>
    <row r="687" spans="1:2" x14ac:dyDescent="0.35">
      <c r="A687" s="43" t="s">
        <v>824</v>
      </c>
      <c r="B687" s="43">
        <v>2.62</v>
      </c>
    </row>
    <row r="688" spans="1:2" x14ac:dyDescent="0.35">
      <c r="A688" s="43" t="s">
        <v>825</v>
      </c>
      <c r="B688" s="43">
        <v>2.66</v>
      </c>
    </row>
    <row r="689" spans="1:2" x14ac:dyDescent="0.35">
      <c r="A689" s="43" t="s">
        <v>826</v>
      </c>
      <c r="B689" s="43">
        <v>2.59</v>
      </c>
    </row>
    <row r="690" spans="1:2" x14ac:dyDescent="0.35">
      <c r="A690" s="43" t="s">
        <v>827</v>
      </c>
      <c r="B690" s="43">
        <v>2.58</v>
      </c>
    </row>
    <row r="691" spans="1:2" x14ac:dyDescent="0.35">
      <c r="A691" s="43" t="s">
        <v>828</v>
      </c>
      <c r="B691" s="43">
        <v>2.54</v>
      </c>
    </row>
    <row r="692" spans="1:2" x14ac:dyDescent="0.35">
      <c r="A692" s="43" t="s">
        <v>829</v>
      </c>
      <c r="B692" s="43">
        <v>2.59</v>
      </c>
    </row>
    <row r="693" spans="1:2" x14ac:dyDescent="0.35">
      <c r="A693" s="43" t="s">
        <v>830</v>
      </c>
      <c r="B693" s="43">
        <v>2.64</v>
      </c>
    </row>
    <row r="694" spans="1:2" x14ac:dyDescent="0.35">
      <c r="A694" s="43" t="s">
        <v>831</v>
      </c>
      <c r="B694" s="43">
        <v>2.64</v>
      </c>
    </row>
    <row r="695" spans="1:2" x14ac:dyDescent="0.35">
      <c r="A695" s="43" t="s">
        <v>832</v>
      </c>
      <c r="B695" s="43">
        <v>2.64</v>
      </c>
    </row>
    <row r="696" spans="1:2" x14ac:dyDescent="0.35">
      <c r="A696" s="43" t="s">
        <v>833</v>
      </c>
      <c r="B696" s="43">
        <v>2.66</v>
      </c>
    </row>
    <row r="697" spans="1:2" x14ac:dyDescent="0.35">
      <c r="A697" s="43" t="s">
        <v>834</v>
      </c>
      <c r="B697" s="43">
        <v>2.63</v>
      </c>
    </row>
    <row r="698" spans="1:2" x14ac:dyDescent="0.35">
      <c r="A698" s="43" t="s">
        <v>835</v>
      </c>
      <c r="B698" s="43">
        <v>2.62</v>
      </c>
    </row>
    <row r="699" spans="1:2" x14ac:dyDescent="0.35">
      <c r="A699" s="43" t="s">
        <v>836</v>
      </c>
      <c r="B699" s="43">
        <v>2.59</v>
      </c>
    </row>
    <row r="700" spans="1:2" x14ac:dyDescent="0.35">
      <c r="A700" s="43" t="s">
        <v>837</v>
      </c>
      <c r="B700" s="43">
        <v>2.58</v>
      </c>
    </row>
    <row r="701" spans="1:2" x14ac:dyDescent="0.35">
      <c r="A701" s="43" t="s">
        <v>838</v>
      </c>
      <c r="B701" s="43">
        <v>2.56</v>
      </c>
    </row>
    <row r="702" spans="1:2" x14ac:dyDescent="0.35">
      <c r="A702" s="43" t="s">
        <v>839</v>
      </c>
      <c r="B702" s="43">
        <v>2.5299999999999998</v>
      </c>
    </row>
    <row r="703" spans="1:2" x14ac:dyDescent="0.35">
      <c r="A703" s="43" t="s">
        <v>840</v>
      </c>
      <c r="B703" s="43">
        <v>2.54</v>
      </c>
    </row>
    <row r="704" spans="1:2" x14ac:dyDescent="0.35">
      <c r="A704" s="43" t="s">
        <v>841</v>
      </c>
      <c r="B704" s="43">
        <v>2.54</v>
      </c>
    </row>
    <row r="705" spans="1:2" x14ac:dyDescent="0.35">
      <c r="A705" s="43" t="s">
        <v>842</v>
      </c>
      <c r="B705" s="43">
        <v>2.54</v>
      </c>
    </row>
    <row r="706" spans="1:2" x14ac:dyDescent="0.35">
      <c r="A706" s="43" t="s">
        <v>843</v>
      </c>
      <c r="B706" s="43">
        <v>2.5</v>
      </c>
    </row>
    <row r="707" spans="1:2" x14ac:dyDescent="0.35">
      <c r="A707" s="43" t="s">
        <v>844</v>
      </c>
      <c r="B707" s="43">
        <v>2.48</v>
      </c>
    </row>
    <row r="708" spans="1:2" x14ac:dyDescent="0.35">
      <c r="A708" s="43" t="s">
        <v>845</v>
      </c>
      <c r="B708" s="43">
        <v>2.46</v>
      </c>
    </row>
    <row r="709" spans="1:2" x14ac:dyDescent="0.35">
      <c r="A709" s="43" t="s">
        <v>846</v>
      </c>
      <c r="B709" s="43">
        <v>2.44</v>
      </c>
    </row>
    <row r="710" spans="1:2" x14ac:dyDescent="0.35">
      <c r="A710" s="43" t="s">
        <v>847</v>
      </c>
      <c r="B710" s="43">
        <v>2.41</v>
      </c>
    </row>
    <row r="711" spans="1:2" x14ac:dyDescent="0.35">
      <c r="A711" s="43" t="s">
        <v>848</v>
      </c>
      <c r="B711" s="43">
        <v>2.4</v>
      </c>
    </row>
    <row r="712" spans="1:2" x14ac:dyDescent="0.35">
      <c r="A712" s="43" t="s">
        <v>849</v>
      </c>
      <c r="B712" s="43">
        <v>2.38</v>
      </c>
    </row>
    <row r="713" spans="1:2" x14ac:dyDescent="0.35">
      <c r="A713" s="43" t="s">
        <v>850</v>
      </c>
      <c r="B713" s="43">
        <v>2.33</v>
      </c>
    </row>
    <row r="714" spans="1:2" x14ac:dyDescent="0.35">
      <c r="A714" s="43" t="s">
        <v>851</v>
      </c>
      <c r="B714" s="43">
        <v>2.37</v>
      </c>
    </row>
    <row r="715" spans="1:2" x14ac:dyDescent="0.35">
      <c r="A715" s="43" t="s">
        <v>852</v>
      </c>
      <c r="B715" s="43">
        <v>2.4</v>
      </c>
    </row>
    <row r="716" spans="1:2" x14ac:dyDescent="0.35">
      <c r="A716" s="43" t="s">
        <v>853</v>
      </c>
      <c r="B716" s="43">
        <v>2.41</v>
      </c>
    </row>
    <row r="717" spans="1:2" x14ac:dyDescent="0.35">
      <c r="A717" s="43" t="s">
        <v>854</v>
      </c>
      <c r="B717" s="43">
        <v>2.41</v>
      </c>
    </row>
    <row r="718" spans="1:2" x14ac:dyDescent="0.35">
      <c r="A718" s="43" t="s">
        <v>855</v>
      </c>
      <c r="B718" s="43">
        <v>2.4300000000000002</v>
      </c>
    </row>
    <row r="719" spans="1:2" x14ac:dyDescent="0.35">
      <c r="A719" s="43" t="s">
        <v>856</v>
      </c>
      <c r="B719" s="43">
        <v>2.4700000000000002</v>
      </c>
    </row>
    <row r="720" spans="1:2" x14ac:dyDescent="0.35">
      <c r="A720" s="43" t="s">
        <v>857</v>
      </c>
      <c r="B720" s="43">
        <v>2.4900000000000002</v>
      </c>
    </row>
    <row r="721" spans="1:2" x14ac:dyDescent="0.35">
      <c r="A721" s="43" t="s">
        <v>858</v>
      </c>
      <c r="B721" s="43">
        <v>2.5</v>
      </c>
    </row>
    <row r="722" spans="1:2" x14ac:dyDescent="0.35">
      <c r="A722" s="43" t="s">
        <v>859</v>
      </c>
      <c r="B722" s="43">
        <v>2.46</v>
      </c>
    </row>
    <row r="723" spans="1:2" x14ac:dyDescent="0.35">
      <c r="A723" s="43" t="s">
        <v>860</v>
      </c>
      <c r="B723" s="43">
        <v>2.4500000000000002</v>
      </c>
    </row>
    <row r="724" spans="1:2" x14ac:dyDescent="0.35">
      <c r="A724" s="43" t="s">
        <v>861</v>
      </c>
      <c r="B724" s="43">
        <v>2.44</v>
      </c>
    </row>
    <row r="725" spans="1:2" x14ac:dyDescent="0.35">
      <c r="A725" s="43" t="s">
        <v>862</v>
      </c>
      <c r="B725" s="43">
        <v>2.4500000000000002</v>
      </c>
    </row>
    <row r="726" spans="1:2" x14ac:dyDescent="0.35">
      <c r="A726" s="43" t="s">
        <v>863</v>
      </c>
      <c r="B726" s="43">
        <v>2.4300000000000002</v>
      </c>
    </row>
    <row r="727" spans="1:2" x14ac:dyDescent="0.35">
      <c r="A727" s="43" t="s">
        <v>864</v>
      </c>
      <c r="B727" s="43">
        <v>2.42</v>
      </c>
    </row>
    <row r="728" spans="1:2" x14ac:dyDescent="0.35">
      <c r="A728" s="43" t="s">
        <v>865</v>
      </c>
      <c r="B728" s="43">
        <v>2.4</v>
      </c>
    </row>
    <row r="729" spans="1:2" x14ac:dyDescent="0.35">
      <c r="A729" s="43" t="s">
        <v>866</v>
      </c>
      <c r="B729" s="43">
        <v>2.37</v>
      </c>
    </row>
    <row r="730" spans="1:2" x14ac:dyDescent="0.35">
      <c r="A730" s="43" t="s">
        <v>867</v>
      </c>
      <c r="B730" s="43">
        <v>2.36</v>
      </c>
    </row>
    <row r="731" spans="1:2" x14ac:dyDescent="0.35">
      <c r="A731" s="43" t="s">
        <v>868</v>
      </c>
      <c r="B731" s="43">
        <v>2.3199999999999998</v>
      </c>
    </row>
    <row r="732" spans="1:2" x14ac:dyDescent="0.35">
      <c r="A732" s="43" t="s">
        <v>869</v>
      </c>
      <c r="B732" s="43">
        <v>2.31</v>
      </c>
    </row>
    <row r="733" spans="1:2" x14ac:dyDescent="0.35">
      <c r="A733" s="43" t="s">
        <v>870</v>
      </c>
      <c r="B733" s="43">
        <v>2.27</v>
      </c>
    </row>
    <row r="734" spans="1:2" x14ac:dyDescent="0.35">
      <c r="A734" s="43" t="s">
        <v>871</v>
      </c>
      <c r="B734" s="43">
        <v>2.29</v>
      </c>
    </row>
    <row r="735" spans="1:2" x14ac:dyDescent="0.35">
      <c r="A735" s="43" t="s">
        <v>872</v>
      </c>
      <c r="B735" s="43">
        <v>2.2799999999999998</v>
      </c>
    </row>
    <row r="736" spans="1:2" x14ac:dyDescent="0.35">
      <c r="A736" s="43" t="s">
        <v>873</v>
      </c>
      <c r="B736" s="43">
        <v>2.27</v>
      </c>
    </row>
    <row r="737" spans="1:2" x14ac:dyDescent="0.35">
      <c r="A737" s="43" t="s">
        <v>874</v>
      </c>
      <c r="B737" s="43">
        <v>2.27</v>
      </c>
    </row>
    <row r="738" spans="1:2" x14ac:dyDescent="0.35">
      <c r="A738" s="43" t="s">
        <v>875</v>
      </c>
      <c r="B738" s="43">
        <v>2.33</v>
      </c>
    </row>
    <row r="739" spans="1:2" x14ac:dyDescent="0.35">
      <c r="A739" s="43" t="s">
        <v>876</v>
      </c>
      <c r="B739" s="43">
        <v>2.37</v>
      </c>
    </row>
    <row r="740" spans="1:2" x14ac:dyDescent="0.35">
      <c r="A740" s="43" t="s">
        <v>877</v>
      </c>
      <c r="B740" s="43">
        <v>2.35</v>
      </c>
    </row>
    <row r="741" spans="1:2" x14ac:dyDescent="0.35">
      <c r="A741" s="43" t="s">
        <v>878</v>
      </c>
      <c r="B741" s="43">
        <v>2.31</v>
      </c>
    </row>
    <row r="742" spans="1:2" x14ac:dyDescent="0.35">
      <c r="A742" s="43" t="s">
        <v>879</v>
      </c>
      <c r="B742" s="43">
        <v>2.3199999999999998</v>
      </c>
    </row>
    <row r="743" spans="1:2" x14ac:dyDescent="0.35">
      <c r="A743" s="43" t="s">
        <v>880</v>
      </c>
      <c r="B743" s="43">
        <v>2.29</v>
      </c>
    </row>
    <row r="744" spans="1:2" x14ac:dyDescent="0.35">
      <c r="A744" s="43" t="s">
        <v>881</v>
      </c>
      <c r="B744" s="43">
        <v>2.23</v>
      </c>
    </row>
    <row r="745" spans="1:2" x14ac:dyDescent="0.35">
      <c r="A745" s="43" t="s">
        <v>882</v>
      </c>
      <c r="B745" s="43">
        <v>2.2200000000000002</v>
      </c>
    </row>
    <row r="746" spans="1:2" x14ac:dyDescent="0.35">
      <c r="A746" s="43" t="s">
        <v>883</v>
      </c>
      <c r="B746" s="43">
        <v>2.19</v>
      </c>
    </row>
    <row r="747" spans="1:2" x14ac:dyDescent="0.35">
      <c r="A747" s="43" t="s">
        <v>884</v>
      </c>
      <c r="B747" s="43">
        <v>2.19</v>
      </c>
    </row>
    <row r="748" spans="1:2" x14ac:dyDescent="0.35">
      <c r="A748" s="43" t="s">
        <v>885</v>
      </c>
      <c r="B748" s="43">
        <v>2.1800000000000002</v>
      </c>
    </row>
    <row r="749" spans="1:2" x14ac:dyDescent="0.35">
      <c r="A749" s="43" t="s">
        <v>886</v>
      </c>
      <c r="B749" s="43">
        <v>2.16</v>
      </c>
    </row>
    <row r="750" spans="1:2" x14ac:dyDescent="0.35">
      <c r="A750" s="43" t="s">
        <v>887</v>
      </c>
      <c r="B750" s="43">
        <v>2.1800000000000002</v>
      </c>
    </row>
    <row r="751" spans="1:2" x14ac:dyDescent="0.35">
      <c r="A751" s="43" t="s">
        <v>888</v>
      </c>
      <c r="B751" s="43">
        <v>2.14</v>
      </c>
    </row>
    <row r="752" spans="1:2" x14ac:dyDescent="0.35">
      <c r="A752" s="43" t="s">
        <v>889</v>
      </c>
      <c r="B752" s="43">
        <v>2.16</v>
      </c>
    </row>
    <row r="753" spans="1:2" x14ac:dyDescent="0.35">
      <c r="A753" s="43" t="s">
        <v>890</v>
      </c>
      <c r="B753" s="43">
        <v>2.16</v>
      </c>
    </row>
    <row r="754" spans="1:2" x14ac:dyDescent="0.35">
      <c r="A754" s="43" t="s">
        <v>891</v>
      </c>
      <c r="B754" s="43">
        <v>2.16</v>
      </c>
    </row>
    <row r="755" spans="1:2" x14ac:dyDescent="0.35">
      <c r="A755" s="43" t="s">
        <v>892</v>
      </c>
      <c r="B755" s="43">
        <v>2.15</v>
      </c>
    </row>
    <row r="756" spans="1:2" x14ac:dyDescent="0.35">
      <c r="A756" s="43" t="s">
        <v>893</v>
      </c>
      <c r="B756" s="43">
        <v>2.15</v>
      </c>
    </row>
    <row r="757" spans="1:2" x14ac:dyDescent="0.35">
      <c r="A757" s="43" t="s">
        <v>894</v>
      </c>
      <c r="B757" s="43">
        <v>2.1800000000000002</v>
      </c>
    </row>
    <row r="758" spans="1:2" x14ac:dyDescent="0.35">
      <c r="A758" s="43" t="s">
        <v>895</v>
      </c>
      <c r="B758" s="43">
        <v>2.19</v>
      </c>
    </row>
    <row r="759" spans="1:2" x14ac:dyDescent="0.35">
      <c r="A759" s="43" t="s">
        <v>896</v>
      </c>
      <c r="B759" s="43">
        <v>2.1800000000000002</v>
      </c>
    </row>
    <row r="760" spans="1:2" x14ac:dyDescent="0.35">
      <c r="A760" s="43" t="s">
        <v>897</v>
      </c>
      <c r="B760" s="43">
        <v>2.11</v>
      </c>
    </row>
    <row r="761" spans="1:2" x14ac:dyDescent="0.35">
      <c r="A761" s="43" t="s">
        <v>898</v>
      </c>
      <c r="B761" s="43">
        <v>2.1</v>
      </c>
    </row>
    <row r="762" spans="1:2" x14ac:dyDescent="0.35">
      <c r="A762" s="43" t="s">
        <v>899</v>
      </c>
      <c r="B762" s="43">
        <v>2.1</v>
      </c>
    </row>
    <row r="763" spans="1:2" x14ac:dyDescent="0.35">
      <c r="A763" s="43" t="s">
        <v>900</v>
      </c>
      <c r="B763" s="43">
        <v>2.1</v>
      </c>
    </row>
    <row r="764" spans="1:2" x14ac:dyDescent="0.35">
      <c r="A764" s="43" t="s">
        <v>901</v>
      </c>
      <c r="B764" s="43">
        <v>2.1</v>
      </c>
    </row>
    <row r="765" spans="1:2" x14ac:dyDescent="0.35">
      <c r="A765" s="43" t="s">
        <v>902</v>
      </c>
      <c r="B765" s="43">
        <v>2.09</v>
      </c>
    </row>
    <row r="766" spans="1:2" x14ac:dyDescent="0.35">
      <c r="A766" s="43" t="s">
        <v>903</v>
      </c>
      <c r="B766" s="43">
        <v>2.1800000000000002</v>
      </c>
    </row>
    <row r="767" spans="1:2" x14ac:dyDescent="0.35">
      <c r="A767" s="43" t="s">
        <v>904</v>
      </c>
      <c r="B767" s="43">
        <v>2.2599999999999998</v>
      </c>
    </row>
    <row r="768" spans="1:2" x14ac:dyDescent="0.35">
      <c r="A768" s="43" t="s">
        <v>905</v>
      </c>
      <c r="B768" s="43">
        <v>2.29</v>
      </c>
    </row>
    <row r="769" spans="1:2" x14ac:dyDescent="0.35">
      <c r="A769" s="43" t="s">
        <v>906</v>
      </c>
      <c r="B769" s="43">
        <v>2.2799999999999998</v>
      </c>
    </row>
    <row r="770" spans="1:2" x14ac:dyDescent="0.35">
      <c r="A770" s="43" t="s">
        <v>907</v>
      </c>
      <c r="B770" s="43">
        <v>2.2999999999999998</v>
      </c>
    </row>
    <row r="771" spans="1:2" x14ac:dyDescent="0.35">
      <c r="A771" s="43" t="s">
        <v>908</v>
      </c>
      <c r="B771" s="43">
        <v>2.2400000000000002</v>
      </c>
    </row>
    <row r="772" spans="1:2" x14ac:dyDescent="0.35">
      <c r="A772" s="43" t="s">
        <v>909</v>
      </c>
      <c r="B772" s="43">
        <v>2.25</v>
      </c>
    </row>
    <row r="773" spans="1:2" x14ac:dyDescent="0.35">
      <c r="A773" s="43" t="s">
        <v>910</v>
      </c>
      <c r="B773" s="43">
        <v>2.2599999999999998</v>
      </c>
    </row>
    <row r="774" spans="1:2" x14ac:dyDescent="0.35">
      <c r="A774" s="43" t="s">
        <v>911</v>
      </c>
      <c r="B774" s="43">
        <v>2.23</v>
      </c>
    </row>
    <row r="775" spans="1:2" x14ac:dyDescent="0.35">
      <c r="A775" s="43" t="s">
        <v>912</v>
      </c>
      <c r="B775" s="43">
        <v>2.2400000000000002</v>
      </c>
    </row>
    <row r="776" spans="1:2" x14ac:dyDescent="0.35">
      <c r="A776" s="43" t="s">
        <v>913</v>
      </c>
      <c r="B776" s="43">
        <v>2.27</v>
      </c>
    </row>
    <row r="777" spans="1:2" x14ac:dyDescent="0.35">
      <c r="A777" s="43" t="s">
        <v>914</v>
      </c>
      <c r="B777" s="43">
        <v>2.33</v>
      </c>
    </row>
    <row r="778" spans="1:2" x14ac:dyDescent="0.35">
      <c r="A778" s="43" t="s">
        <v>915</v>
      </c>
      <c r="B778" s="43">
        <v>2.33</v>
      </c>
    </row>
    <row r="779" spans="1:2" x14ac:dyDescent="0.35">
      <c r="A779" s="43" t="s">
        <v>916</v>
      </c>
      <c r="B779" s="43">
        <v>2.35</v>
      </c>
    </row>
    <row r="780" spans="1:2" x14ac:dyDescent="0.35">
      <c r="A780" s="43" t="s">
        <v>917</v>
      </c>
      <c r="B780" s="43">
        <v>2.35</v>
      </c>
    </row>
    <row r="781" spans="1:2" x14ac:dyDescent="0.35">
      <c r="A781" s="43" t="s">
        <v>918</v>
      </c>
      <c r="B781" s="43">
        <v>2.31</v>
      </c>
    </row>
    <row r="782" spans="1:2" x14ac:dyDescent="0.35">
      <c r="A782" s="43" t="s">
        <v>919</v>
      </c>
      <c r="B782" s="43">
        <v>2.29</v>
      </c>
    </row>
    <row r="783" spans="1:2" x14ac:dyDescent="0.35">
      <c r="A783" s="43" t="s">
        <v>920</v>
      </c>
      <c r="B783" s="43">
        <v>2.33</v>
      </c>
    </row>
    <row r="784" spans="1:2" x14ac:dyDescent="0.35">
      <c r="A784" s="43" t="s">
        <v>921</v>
      </c>
      <c r="B784" s="43">
        <v>2.39</v>
      </c>
    </row>
    <row r="785" spans="1:2" x14ac:dyDescent="0.35">
      <c r="A785" s="43" t="s">
        <v>922</v>
      </c>
      <c r="B785" s="43">
        <v>2.37</v>
      </c>
    </row>
    <row r="786" spans="1:2" x14ac:dyDescent="0.35">
      <c r="A786" s="43" t="s">
        <v>923</v>
      </c>
      <c r="B786" s="43">
        <v>2.44</v>
      </c>
    </row>
    <row r="787" spans="1:2" x14ac:dyDescent="0.35">
      <c r="A787" s="43" t="s">
        <v>924</v>
      </c>
      <c r="B787" s="43">
        <v>2.4300000000000002</v>
      </c>
    </row>
    <row r="788" spans="1:2" x14ac:dyDescent="0.35">
      <c r="A788" s="43" t="s">
        <v>925</v>
      </c>
      <c r="B788" s="43">
        <v>2.39</v>
      </c>
    </row>
    <row r="789" spans="1:2" x14ac:dyDescent="0.35">
      <c r="A789" s="43" t="s">
        <v>926</v>
      </c>
      <c r="B789" s="43">
        <v>2.42</v>
      </c>
    </row>
    <row r="790" spans="1:2" x14ac:dyDescent="0.35">
      <c r="A790" s="43" t="s">
        <v>927</v>
      </c>
      <c r="B790" s="43">
        <v>2.4300000000000002</v>
      </c>
    </row>
    <row r="791" spans="1:2" x14ac:dyDescent="0.35">
      <c r="A791" s="43" t="s">
        <v>928</v>
      </c>
      <c r="B791" s="43">
        <v>2.42</v>
      </c>
    </row>
    <row r="792" spans="1:2" x14ac:dyDescent="0.35">
      <c r="A792" s="43" t="s">
        <v>929</v>
      </c>
      <c r="B792" s="43">
        <v>2.4300000000000002</v>
      </c>
    </row>
    <row r="793" spans="1:2" x14ac:dyDescent="0.35">
      <c r="A793" s="43" t="s">
        <v>930</v>
      </c>
      <c r="B793" s="43">
        <v>2.39</v>
      </c>
    </row>
    <row r="794" spans="1:2" x14ac:dyDescent="0.35">
      <c r="A794" s="43" t="s">
        <v>931</v>
      </c>
      <c r="B794" s="43">
        <v>2.41</v>
      </c>
    </row>
    <row r="795" spans="1:2" x14ac:dyDescent="0.35">
      <c r="A795" s="43" t="s">
        <v>932</v>
      </c>
      <c r="B795" s="43">
        <v>2.4300000000000002</v>
      </c>
    </row>
    <row r="796" spans="1:2" x14ac:dyDescent="0.35">
      <c r="A796" s="43" t="s">
        <v>933</v>
      </c>
      <c r="B796" s="43">
        <v>2.46</v>
      </c>
    </row>
    <row r="797" spans="1:2" x14ac:dyDescent="0.35">
      <c r="A797" s="43" t="s">
        <v>934</v>
      </c>
      <c r="B797" s="43">
        <v>2.42</v>
      </c>
    </row>
    <row r="798" spans="1:2" x14ac:dyDescent="0.35">
      <c r="A798" s="43" t="s">
        <v>935</v>
      </c>
      <c r="B798" s="43">
        <v>2.4300000000000002</v>
      </c>
    </row>
    <row r="799" spans="1:2" x14ac:dyDescent="0.35">
      <c r="A799" s="43" t="s">
        <v>936</v>
      </c>
      <c r="B799" s="43">
        <v>2.44</v>
      </c>
    </row>
    <row r="800" spans="1:2" x14ac:dyDescent="0.35">
      <c r="A800" s="43" t="s">
        <v>937</v>
      </c>
      <c r="B800" s="43">
        <v>2.42</v>
      </c>
    </row>
    <row r="801" spans="1:2" x14ac:dyDescent="0.35">
      <c r="A801" s="43" t="s">
        <v>938</v>
      </c>
      <c r="B801" s="43">
        <v>2.4500000000000002</v>
      </c>
    </row>
    <row r="802" spans="1:2" x14ac:dyDescent="0.35">
      <c r="A802" s="43" t="s">
        <v>939</v>
      </c>
      <c r="B802" s="43">
        <v>2.4</v>
      </c>
    </row>
    <row r="803" spans="1:2" x14ac:dyDescent="0.35">
      <c r="A803" s="43" t="s">
        <v>940</v>
      </c>
      <c r="B803" s="43">
        <v>2.36</v>
      </c>
    </row>
    <row r="804" spans="1:2" x14ac:dyDescent="0.35">
      <c r="A804" s="43" t="s">
        <v>941</v>
      </c>
      <c r="B804" s="43">
        <v>2.39</v>
      </c>
    </row>
    <row r="805" spans="1:2" x14ac:dyDescent="0.35">
      <c r="A805" s="43" t="s">
        <v>942</v>
      </c>
      <c r="B805" s="43">
        <v>2.34</v>
      </c>
    </row>
    <row r="806" spans="1:2" x14ac:dyDescent="0.35">
      <c r="A806" s="43" t="s">
        <v>943</v>
      </c>
      <c r="B806" s="43">
        <v>2.2799999999999998</v>
      </c>
    </row>
    <row r="807" spans="1:2" x14ac:dyDescent="0.35">
      <c r="A807" s="43" t="s">
        <v>944</v>
      </c>
      <c r="B807" s="43">
        <v>2.2799999999999998</v>
      </c>
    </row>
    <row r="808" spans="1:2" x14ac:dyDescent="0.35">
      <c r="A808" s="43" t="s">
        <v>945</v>
      </c>
      <c r="B808" s="43">
        <v>2.25</v>
      </c>
    </row>
    <row r="809" spans="1:2" x14ac:dyDescent="0.35">
      <c r="A809" s="43" t="s">
        <v>946</v>
      </c>
      <c r="B809" s="43">
        <v>2.2200000000000002</v>
      </c>
    </row>
    <row r="810" spans="1:2" x14ac:dyDescent="0.35">
      <c r="A810" s="43" t="s">
        <v>947</v>
      </c>
      <c r="B810" s="43">
        <v>2.23</v>
      </c>
    </row>
    <row r="811" spans="1:2" x14ac:dyDescent="0.35">
      <c r="A811" s="43" t="s">
        <v>948</v>
      </c>
      <c r="B811" s="43">
        <v>2.2400000000000002</v>
      </c>
    </row>
    <row r="812" spans="1:2" x14ac:dyDescent="0.35">
      <c r="A812" s="43" t="s">
        <v>949</v>
      </c>
      <c r="B812" s="43">
        <v>2.2400000000000002</v>
      </c>
    </row>
    <row r="813" spans="1:2" x14ac:dyDescent="0.35">
      <c r="A813" s="43" t="s">
        <v>950</v>
      </c>
      <c r="B813" s="43">
        <v>2.2599999999999998</v>
      </c>
    </row>
    <row r="814" spans="1:2" x14ac:dyDescent="0.35">
      <c r="A814" s="43" t="s">
        <v>951</v>
      </c>
      <c r="B814" s="43">
        <v>2.2400000000000002</v>
      </c>
    </row>
    <row r="815" spans="1:2" x14ac:dyDescent="0.35">
      <c r="A815" s="43" t="s">
        <v>952</v>
      </c>
      <c r="B815" s="43">
        <v>2.2200000000000002</v>
      </c>
    </row>
    <row r="816" spans="1:2" x14ac:dyDescent="0.35">
      <c r="A816" s="43" t="s">
        <v>953</v>
      </c>
      <c r="B816" s="43">
        <v>2.21</v>
      </c>
    </row>
    <row r="817" spans="1:2" x14ac:dyDescent="0.35">
      <c r="A817" s="43" t="s">
        <v>954</v>
      </c>
      <c r="B817" s="43">
        <v>2.2000000000000002</v>
      </c>
    </row>
    <row r="818" spans="1:2" x14ac:dyDescent="0.35">
      <c r="A818" s="43" t="s">
        <v>955</v>
      </c>
      <c r="B818" s="43">
        <v>2.1800000000000002</v>
      </c>
    </row>
    <row r="819" spans="1:2" x14ac:dyDescent="0.35">
      <c r="A819" s="43" t="s">
        <v>956</v>
      </c>
      <c r="B819" s="43">
        <v>2.14</v>
      </c>
    </row>
    <row r="820" spans="1:2" x14ac:dyDescent="0.35">
      <c r="A820" s="43" t="s">
        <v>957</v>
      </c>
      <c r="B820" s="43">
        <v>2.14</v>
      </c>
    </row>
    <row r="821" spans="1:2" x14ac:dyDescent="0.35">
      <c r="A821" s="43" t="s">
        <v>958</v>
      </c>
      <c r="B821" s="43">
        <v>2.17</v>
      </c>
    </row>
    <row r="822" spans="1:2" x14ac:dyDescent="0.35">
      <c r="A822" s="43" t="s">
        <v>959</v>
      </c>
      <c r="B822" s="43">
        <v>2.14</v>
      </c>
    </row>
    <row r="823" spans="1:2" x14ac:dyDescent="0.35">
      <c r="A823" s="43" t="s">
        <v>960</v>
      </c>
      <c r="B823" s="43">
        <v>2.15</v>
      </c>
    </row>
    <row r="824" spans="1:2" x14ac:dyDescent="0.35">
      <c r="A824" s="43" t="s">
        <v>961</v>
      </c>
      <c r="B824" s="43">
        <v>2.1800000000000002</v>
      </c>
    </row>
    <row r="825" spans="1:2" x14ac:dyDescent="0.35">
      <c r="A825" s="43" t="s">
        <v>962</v>
      </c>
      <c r="B825" s="43">
        <v>2.2000000000000002</v>
      </c>
    </row>
    <row r="826" spans="1:2" x14ac:dyDescent="0.35">
      <c r="A826" s="43" t="s">
        <v>963</v>
      </c>
      <c r="B826" s="43">
        <v>2.16</v>
      </c>
    </row>
    <row r="827" spans="1:2" x14ac:dyDescent="0.35">
      <c r="A827" s="43" t="s">
        <v>964</v>
      </c>
      <c r="B827" s="43">
        <v>2.1800000000000002</v>
      </c>
    </row>
    <row r="828" spans="1:2" x14ac:dyDescent="0.35">
      <c r="A828" s="43" t="s">
        <v>965</v>
      </c>
      <c r="B828" s="43">
        <v>2.19</v>
      </c>
    </row>
    <row r="829" spans="1:2" x14ac:dyDescent="0.35">
      <c r="A829" s="43" t="s">
        <v>966</v>
      </c>
      <c r="B829" s="43">
        <v>2.15</v>
      </c>
    </row>
    <row r="830" spans="1:2" x14ac:dyDescent="0.35">
      <c r="A830" s="43" t="s">
        <v>967</v>
      </c>
      <c r="B830" s="43">
        <v>2.0699999999999998</v>
      </c>
    </row>
    <row r="831" spans="1:2" x14ac:dyDescent="0.35">
      <c r="A831" s="43" t="s">
        <v>968</v>
      </c>
      <c r="B831" s="43">
        <v>1.94</v>
      </c>
    </row>
    <row r="832" spans="1:2" x14ac:dyDescent="0.35">
      <c r="A832" s="43" t="s">
        <v>969</v>
      </c>
      <c r="B832" s="43">
        <v>1.9</v>
      </c>
    </row>
    <row r="833" spans="1:2" x14ac:dyDescent="0.35">
      <c r="A833" s="43" t="s">
        <v>970</v>
      </c>
      <c r="B833" s="43">
        <v>1.97</v>
      </c>
    </row>
    <row r="834" spans="1:2" x14ac:dyDescent="0.35">
      <c r="A834" s="43" t="s">
        <v>971</v>
      </c>
      <c r="B834" s="43">
        <v>2.04</v>
      </c>
    </row>
    <row r="835" spans="1:2" x14ac:dyDescent="0.35">
      <c r="A835" s="43" t="s">
        <v>972</v>
      </c>
      <c r="B835" s="43">
        <v>2.0699999999999998</v>
      </c>
    </row>
    <row r="836" spans="1:2" x14ac:dyDescent="0.35">
      <c r="A836" s="43" t="s">
        <v>973</v>
      </c>
      <c r="B836" s="43">
        <v>2.02</v>
      </c>
    </row>
    <row r="837" spans="1:2" x14ac:dyDescent="0.35">
      <c r="A837" s="43" t="s">
        <v>974</v>
      </c>
      <c r="B837" s="43">
        <v>2</v>
      </c>
    </row>
    <row r="838" spans="1:2" x14ac:dyDescent="0.35">
      <c r="A838" s="43" t="s">
        <v>975</v>
      </c>
      <c r="B838" s="43">
        <v>1.99</v>
      </c>
    </row>
    <row r="839" spans="1:2" x14ac:dyDescent="0.35">
      <c r="A839" s="43" t="s">
        <v>976</v>
      </c>
      <c r="B839" s="43">
        <v>1.98</v>
      </c>
    </row>
    <row r="840" spans="1:2" x14ac:dyDescent="0.35">
      <c r="A840" s="43" t="s">
        <v>977</v>
      </c>
      <c r="B840" s="43">
        <v>1.97</v>
      </c>
    </row>
    <row r="841" spans="1:2" x14ac:dyDescent="0.35">
      <c r="A841" s="43" t="s">
        <v>978</v>
      </c>
      <c r="B841" s="43">
        <v>1.99</v>
      </c>
    </row>
    <row r="842" spans="1:2" x14ac:dyDescent="0.35">
      <c r="A842" s="43" t="s">
        <v>979</v>
      </c>
      <c r="B842" s="43">
        <v>1.94</v>
      </c>
    </row>
    <row r="843" spans="1:2" x14ac:dyDescent="0.35">
      <c r="A843" s="43" t="s">
        <v>980</v>
      </c>
      <c r="B843" s="43">
        <v>1.91</v>
      </c>
    </row>
    <row r="844" spans="1:2" x14ac:dyDescent="0.35">
      <c r="A844" s="43" t="s">
        <v>981</v>
      </c>
      <c r="B844" s="43">
        <v>1.96</v>
      </c>
    </row>
    <row r="845" spans="1:2" x14ac:dyDescent="0.35">
      <c r="A845" s="43" t="s">
        <v>982</v>
      </c>
      <c r="B845" s="43">
        <v>1.97</v>
      </c>
    </row>
    <row r="846" spans="1:2" x14ac:dyDescent="0.35">
      <c r="A846" s="43" t="s">
        <v>983</v>
      </c>
      <c r="B846" s="43">
        <v>1.97</v>
      </c>
    </row>
    <row r="847" spans="1:2" x14ac:dyDescent="0.35">
      <c r="A847" s="43" t="s">
        <v>984</v>
      </c>
      <c r="B847" s="43">
        <v>1.95</v>
      </c>
    </row>
    <row r="848" spans="1:2" x14ac:dyDescent="0.35">
      <c r="A848" s="43" t="s">
        <v>985</v>
      </c>
      <c r="B848" s="43">
        <v>1.93</v>
      </c>
    </row>
    <row r="849" spans="1:2" x14ac:dyDescent="0.35">
      <c r="A849" s="43" t="s">
        <v>986</v>
      </c>
      <c r="B849" s="43">
        <v>1.9</v>
      </c>
    </row>
    <row r="850" spans="1:2" x14ac:dyDescent="0.35">
      <c r="A850" s="43" t="s">
        <v>987</v>
      </c>
      <c r="B850" s="43">
        <v>1.9</v>
      </c>
    </row>
    <row r="851" spans="1:2" x14ac:dyDescent="0.35">
      <c r="A851" s="43" t="s">
        <v>988</v>
      </c>
      <c r="B851" s="43">
        <v>1.91</v>
      </c>
    </row>
    <row r="852" spans="1:2" x14ac:dyDescent="0.35">
      <c r="A852" s="43" t="s">
        <v>989</v>
      </c>
      <c r="B852" s="43">
        <v>1.94</v>
      </c>
    </row>
    <row r="853" spans="1:2" x14ac:dyDescent="0.35">
      <c r="A853" s="43" t="s">
        <v>990</v>
      </c>
      <c r="B853" s="43">
        <v>1.93</v>
      </c>
    </row>
    <row r="854" spans="1:2" x14ac:dyDescent="0.35">
      <c r="A854" s="43" t="s">
        <v>991</v>
      </c>
      <c r="B854" s="43">
        <v>2.04</v>
      </c>
    </row>
    <row r="855" spans="1:2" x14ac:dyDescent="0.35">
      <c r="A855" s="43" t="s">
        <v>992</v>
      </c>
      <c r="B855" s="43">
        <v>2.0299999999999998</v>
      </c>
    </row>
    <row r="856" spans="1:2" x14ac:dyDescent="0.35">
      <c r="A856" s="43" t="s">
        <v>993</v>
      </c>
      <c r="B856" s="43">
        <v>2.04</v>
      </c>
    </row>
    <row r="857" spans="1:2" x14ac:dyDescent="0.35">
      <c r="A857" s="43" t="s">
        <v>994</v>
      </c>
      <c r="B857" s="43">
        <v>2.02</v>
      </c>
    </row>
    <row r="858" spans="1:2" x14ac:dyDescent="0.35">
      <c r="A858" s="43" t="s">
        <v>995</v>
      </c>
      <c r="B858" s="43">
        <v>1.97</v>
      </c>
    </row>
    <row r="859" spans="1:2" x14ac:dyDescent="0.35">
      <c r="A859" s="43" t="s">
        <v>996</v>
      </c>
      <c r="B859" s="43">
        <v>2.0299999999999998</v>
      </c>
    </row>
    <row r="860" spans="1:2" x14ac:dyDescent="0.35">
      <c r="A860" s="43" t="s">
        <v>997</v>
      </c>
      <c r="B860" s="43">
        <v>2.02</v>
      </c>
    </row>
    <row r="861" spans="1:2" x14ac:dyDescent="0.35">
      <c r="A861" s="43" t="s">
        <v>998</v>
      </c>
      <c r="B861" s="43">
        <v>2.06</v>
      </c>
    </row>
    <row r="862" spans="1:2" x14ac:dyDescent="0.35">
      <c r="A862" s="43" t="s">
        <v>999</v>
      </c>
      <c r="B862" s="43">
        <v>2.09</v>
      </c>
    </row>
    <row r="863" spans="1:2" x14ac:dyDescent="0.35">
      <c r="A863" s="43" t="s">
        <v>1000</v>
      </c>
      <c r="B863" s="43">
        <v>2.11</v>
      </c>
    </row>
    <row r="864" spans="1:2" x14ac:dyDescent="0.35">
      <c r="A864" s="43" t="s">
        <v>1001</v>
      </c>
      <c r="B864" s="43">
        <v>2.13</v>
      </c>
    </row>
    <row r="865" spans="1:2" x14ac:dyDescent="0.35">
      <c r="A865" s="43" t="s">
        <v>1002</v>
      </c>
      <c r="B865" s="43">
        <v>2.1800000000000002</v>
      </c>
    </row>
    <row r="866" spans="1:2" x14ac:dyDescent="0.35">
      <c r="A866" s="43" t="s">
        <v>1003</v>
      </c>
      <c r="B866" s="43">
        <v>2.21</v>
      </c>
    </row>
    <row r="867" spans="1:2" x14ac:dyDescent="0.35">
      <c r="A867" s="43" t="s">
        <v>1004</v>
      </c>
      <c r="B867" s="43">
        <v>2.2200000000000002</v>
      </c>
    </row>
    <row r="868" spans="1:2" x14ac:dyDescent="0.35">
      <c r="A868" s="43" t="s">
        <v>1005</v>
      </c>
      <c r="B868" s="43">
        <v>2.2599999999999998</v>
      </c>
    </row>
    <row r="869" spans="1:2" x14ac:dyDescent="0.35">
      <c r="A869" s="43" t="s">
        <v>1006</v>
      </c>
      <c r="B869" s="43">
        <v>2.2599999999999998</v>
      </c>
    </row>
    <row r="870" spans="1:2" x14ac:dyDescent="0.35">
      <c r="A870" s="43" t="s">
        <v>1007</v>
      </c>
      <c r="B870" s="43">
        <v>2.2400000000000002</v>
      </c>
    </row>
    <row r="871" spans="1:2" x14ac:dyDescent="0.35">
      <c r="A871" s="43" t="s">
        <v>1008</v>
      </c>
      <c r="B871" s="43">
        <v>2.29</v>
      </c>
    </row>
    <row r="872" spans="1:2" x14ac:dyDescent="0.35">
      <c r="A872" s="43" t="s">
        <v>1009</v>
      </c>
      <c r="B872" s="43">
        <v>2.33</v>
      </c>
    </row>
    <row r="873" spans="1:2" x14ac:dyDescent="0.35">
      <c r="A873" s="43" t="s">
        <v>1010</v>
      </c>
      <c r="B873" s="43">
        <v>2.3199999999999998</v>
      </c>
    </row>
    <row r="874" spans="1:2" x14ac:dyDescent="0.35">
      <c r="A874" s="43" t="s">
        <v>1011</v>
      </c>
      <c r="B874" s="43">
        <v>2.44</v>
      </c>
    </row>
    <row r="875" spans="1:2" x14ac:dyDescent="0.35">
      <c r="A875" s="43" t="s">
        <v>1012</v>
      </c>
      <c r="B875" s="43">
        <v>2.42</v>
      </c>
    </row>
    <row r="876" spans="1:2" x14ac:dyDescent="0.35">
      <c r="A876" s="43" t="s">
        <v>1013</v>
      </c>
      <c r="B876" s="43">
        <v>2.39</v>
      </c>
    </row>
    <row r="877" spans="1:2" x14ac:dyDescent="0.35">
      <c r="A877" s="43" t="s">
        <v>1014</v>
      </c>
      <c r="B877" s="43">
        <v>2.33</v>
      </c>
    </row>
    <row r="878" spans="1:2" x14ac:dyDescent="0.35">
      <c r="A878" s="43" t="s">
        <v>1015</v>
      </c>
      <c r="B878" s="43">
        <v>2.2999999999999998</v>
      </c>
    </row>
    <row r="879" spans="1:2" x14ac:dyDescent="0.35">
      <c r="A879" s="43" t="s">
        <v>1016</v>
      </c>
      <c r="B879" s="43">
        <v>2.35</v>
      </c>
    </row>
    <row r="880" spans="1:2" x14ac:dyDescent="0.35">
      <c r="A880" s="43" t="s">
        <v>1017</v>
      </c>
      <c r="B880" s="43">
        <v>2.35</v>
      </c>
    </row>
    <row r="881" spans="1:2" x14ac:dyDescent="0.35">
      <c r="A881" s="43" t="s">
        <v>1018</v>
      </c>
      <c r="B881" s="43">
        <v>2.5099999999999998</v>
      </c>
    </row>
    <row r="882" spans="1:2" x14ac:dyDescent="0.35">
      <c r="A882" s="43" t="s">
        <v>1019</v>
      </c>
      <c r="B882" s="43">
        <v>2.61</v>
      </c>
    </row>
    <row r="883" spans="1:2" x14ac:dyDescent="0.35">
      <c r="A883" s="43" t="s">
        <v>1020</v>
      </c>
      <c r="B883" s="43">
        <v>2.88</v>
      </c>
    </row>
    <row r="884" spans="1:2" x14ac:dyDescent="0.35">
      <c r="A884" s="43" t="s">
        <v>1021</v>
      </c>
      <c r="B884" s="43">
        <v>2.83</v>
      </c>
    </row>
    <row r="885" spans="1:2" x14ac:dyDescent="0.35">
      <c r="A885" s="43" t="s">
        <v>1022</v>
      </c>
      <c r="B885" s="43">
        <v>2.74</v>
      </c>
    </row>
    <row r="886" spans="1:2" x14ac:dyDescent="0.35">
      <c r="A886" s="43" t="s">
        <v>1023</v>
      </c>
      <c r="B886" s="43">
        <v>2.63</v>
      </c>
    </row>
    <row r="887" spans="1:2" x14ac:dyDescent="0.35">
      <c r="A887" s="43" t="s">
        <v>1024</v>
      </c>
      <c r="B887" s="43">
        <v>2.67</v>
      </c>
    </row>
    <row r="888" spans="1:2" x14ac:dyDescent="0.35">
      <c r="A888" s="43" t="s">
        <v>1025</v>
      </c>
      <c r="B888" s="43">
        <v>2.63</v>
      </c>
    </row>
    <row r="889" spans="1:2" x14ac:dyDescent="0.35">
      <c r="A889" s="43" t="s">
        <v>1026</v>
      </c>
      <c r="B889" s="43">
        <v>2.59</v>
      </c>
    </row>
    <row r="890" spans="1:2" x14ac:dyDescent="0.35">
      <c r="A890" s="43" t="s">
        <v>1027</v>
      </c>
      <c r="B890" s="43">
        <v>2.59</v>
      </c>
    </row>
    <row r="891" spans="1:2" x14ac:dyDescent="0.35">
      <c r="A891" s="43" t="s">
        <v>1028</v>
      </c>
      <c r="B891" s="43">
        <v>2.5499999999999998</v>
      </c>
    </row>
    <row r="892" spans="1:2" x14ac:dyDescent="0.35">
      <c r="A892" s="43" t="s">
        <v>1029</v>
      </c>
      <c r="B892" s="43">
        <v>2.63</v>
      </c>
    </row>
    <row r="893" spans="1:2" x14ac:dyDescent="0.35">
      <c r="A893" s="43" t="s">
        <v>1030</v>
      </c>
      <c r="B893" s="43">
        <v>2.58</v>
      </c>
    </row>
    <row r="894" spans="1:2" x14ac:dyDescent="0.35">
      <c r="A894" s="43" t="s">
        <v>1031</v>
      </c>
      <c r="B894" s="43">
        <v>2.5499999999999998</v>
      </c>
    </row>
    <row r="895" spans="1:2" x14ac:dyDescent="0.35">
      <c r="A895" s="43" t="s">
        <v>1032</v>
      </c>
      <c r="B895" s="43">
        <v>2.54</v>
      </c>
    </row>
    <row r="896" spans="1:2" x14ac:dyDescent="0.35">
      <c r="A896" s="43" t="s">
        <v>1033</v>
      </c>
      <c r="B896" s="43">
        <v>2.59</v>
      </c>
    </row>
    <row r="897" spans="1:2" x14ac:dyDescent="0.35">
      <c r="A897" s="43" t="s">
        <v>1034</v>
      </c>
      <c r="B897" s="43">
        <v>2.5</v>
      </c>
    </row>
    <row r="898" spans="1:2" x14ac:dyDescent="0.35">
      <c r="A898" s="43" t="s">
        <v>1035</v>
      </c>
      <c r="B898" s="43">
        <v>2.54</v>
      </c>
    </row>
    <row r="899" spans="1:2" x14ac:dyDescent="0.35">
      <c r="A899" s="43" t="s">
        <v>1036</v>
      </c>
      <c r="B899" s="43">
        <v>2.54</v>
      </c>
    </row>
    <row r="900" spans="1:2" x14ac:dyDescent="0.35">
      <c r="A900" s="43" t="s">
        <v>1037</v>
      </c>
      <c r="B900" s="43">
        <v>2.5299999999999998</v>
      </c>
    </row>
    <row r="901" spans="1:2" x14ac:dyDescent="0.35">
      <c r="A901" s="43" t="s">
        <v>1038</v>
      </c>
      <c r="B901" s="43">
        <v>2.5099999999999998</v>
      </c>
    </row>
    <row r="902" spans="1:2" x14ac:dyDescent="0.35">
      <c r="A902" s="43" t="s">
        <v>1039</v>
      </c>
      <c r="B902" s="43">
        <v>2.52</v>
      </c>
    </row>
    <row r="903" spans="1:2" x14ac:dyDescent="0.35">
      <c r="A903" s="43" t="s">
        <v>1040</v>
      </c>
      <c r="B903" s="43">
        <v>2.56</v>
      </c>
    </row>
    <row r="904" spans="1:2" x14ac:dyDescent="0.35">
      <c r="A904" s="43" t="s">
        <v>1041</v>
      </c>
      <c r="B904" s="43">
        <v>2.56</v>
      </c>
    </row>
    <row r="905" spans="1:2" x14ac:dyDescent="0.35">
      <c r="A905" s="43" t="s">
        <v>1042</v>
      </c>
      <c r="B905" s="43">
        <v>2.57</v>
      </c>
    </row>
    <row r="906" spans="1:2" x14ac:dyDescent="0.35">
      <c r="A906" s="43" t="s">
        <v>1043</v>
      </c>
      <c r="B906" s="43">
        <v>2.57</v>
      </c>
    </row>
    <row r="907" spans="1:2" x14ac:dyDescent="0.35">
      <c r="A907" s="43" t="s">
        <v>1044</v>
      </c>
      <c r="B907" s="43">
        <v>2.58</v>
      </c>
    </row>
    <row r="908" spans="1:2" x14ac:dyDescent="0.35">
      <c r="A908" s="43" t="s">
        <v>1045</v>
      </c>
      <c r="B908" s="43">
        <v>2.56</v>
      </c>
    </row>
    <row r="909" spans="1:2" x14ac:dyDescent="0.35">
      <c r="A909" s="43" t="s">
        <v>1046</v>
      </c>
      <c r="B909" s="43">
        <v>2.57</v>
      </c>
    </row>
    <row r="910" spans="1:2" x14ac:dyDescent="0.35">
      <c r="A910" s="43" t="s">
        <v>1047</v>
      </c>
      <c r="B910" s="43">
        <v>2.58</v>
      </c>
    </row>
    <row r="911" spans="1:2" x14ac:dyDescent="0.35">
      <c r="A911" s="43" t="s">
        <v>1048</v>
      </c>
      <c r="B911" s="43">
        <v>2.52</v>
      </c>
    </row>
    <row r="912" spans="1:2" x14ac:dyDescent="0.35">
      <c r="A912" s="43" t="s">
        <v>1049</v>
      </c>
      <c r="B912" s="43">
        <v>2.54</v>
      </c>
    </row>
    <row r="913" spans="1:2" x14ac:dyDescent="0.35">
      <c r="A913" s="43" t="s">
        <v>1050</v>
      </c>
      <c r="B913" s="43">
        <v>2.57</v>
      </c>
    </row>
    <row r="914" spans="1:2" x14ac:dyDescent="0.35">
      <c r="A914" s="43" t="s">
        <v>1051</v>
      </c>
      <c r="B914" s="43">
        <v>2.59</v>
      </c>
    </row>
    <row r="915" spans="1:2" x14ac:dyDescent="0.35">
      <c r="A915" s="43" t="s">
        <v>1052</v>
      </c>
      <c r="B915" s="43">
        <v>2.59</v>
      </c>
    </row>
    <row r="916" spans="1:2" x14ac:dyDescent="0.35">
      <c r="A916" s="43" t="s">
        <v>1053</v>
      </c>
      <c r="B916" s="43">
        <v>2.56</v>
      </c>
    </row>
    <row r="917" spans="1:2" x14ac:dyDescent="0.35">
      <c r="A917" s="43" t="s">
        <v>1054</v>
      </c>
      <c r="B917" s="43">
        <v>2.57</v>
      </c>
    </row>
    <row r="918" spans="1:2" x14ac:dyDescent="0.35">
      <c r="A918" s="43" t="s">
        <v>1055</v>
      </c>
      <c r="B918" s="43">
        <v>2.56</v>
      </c>
    </row>
    <row r="919" spans="1:2" x14ac:dyDescent="0.35">
      <c r="A919" s="43" t="s">
        <v>1056</v>
      </c>
      <c r="B919" s="43">
        <v>2.64</v>
      </c>
    </row>
    <row r="920" spans="1:2" x14ac:dyDescent="0.35">
      <c r="A920" s="43" t="s">
        <v>1057</v>
      </c>
      <c r="B920" s="43">
        <v>2.67</v>
      </c>
    </row>
    <row r="921" spans="1:2" x14ac:dyDescent="0.35">
      <c r="A921" s="43" t="s">
        <v>1058</v>
      </c>
      <c r="B921" s="43">
        <v>2.7</v>
      </c>
    </row>
    <row r="922" spans="1:2" x14ac:dyDescent="0.35">
      <c r="A922" s="43" t="s">
        <v>1059</v>
      </c>
      <c r="B922" s="43">
        <v>2.76</v>
      </c>
    </row>
    <row r="923" spans="1:2" x14ac:dyDescent="0.35">
      <c r="A923" s="43" t="s">
        <v>1060</v>
      </c>
      <c r="B923" s="43">
        <v>2.75</v>
      </c>
    </row>
    <row r="924" spans="1:2" x14ac:dyDescent="0.35">
      <c r="A924" s="43" t="s">
        <v>1061</v>
      </c>
      <c r="B924" s="43">
        <v>2.77</v>
      </c>
    </row>
    <row r="925" spans="1:2" x14ac:dyDescent="0.35">
      <c r="A925" s="43" t="s">
        <v>1062</v>
      </c>
      <c r="B925" s="43">
        <v>2.83</v>
      </c>
    </row>
    <row r="926" spans="1:2" x14ac:dyDescent="0.35">
      <c r="A926" s="43" t="s">
        <v>1063</v>
      </c>
      <c r="B926" s="43">
        <v>2.85</v>
      </c>
    </row>
    <row r="927" spans="1:2" x14ac:dyDescent="0.35">
      <c r="A927" s="43" t="s">
        <v>1064</v>
      </c>
      <c r="B927" s="43">
        <v>2.8</v>
      </c>
    </row>
    <row r="928" spans="1:2" x14ac:dyDescent="0.35">
      <c r="A928" s="43" t="s">
        <v>1065</v>
      </c>
      <c r="B928" s="43">
        <v>2.77</v>
      </c>
    </row>
    <row r="929" spans="1:2" x14ac:dyDescent="0.35">
      <c r="A929" s="43" t="s">
        <v>1066</v>
      </c>
      <c r="B929" s="43">
        <v>2.77</v>
      </c>
    </row>
    <row r="930" spans="1:2" x14ac:dyDescent="0.35">
      <c r="A930" s="43" t="s">
        <v>1067</v>
      </c>
      <c r="B930" s="43">
        <v>2.79</v>
      </c>
    </row>
    <row r="931" spans="1:2" x14ac:dyDescent="0.35">
      <c r="A931" s="43" t="s">
        <v>1068</v>
      </c>
      <c r="B931" s="43">
        <v>2.77</v>
      </c>
    </row>
    <row r="932" spans="1:2" x14ac:dyDescent="0.35">
      <c r="A932" s="43" t="s">
        <v>1069</v>
      </c>
      <c r="B932" s="43">
        <v>2.82</v>
      </c>
    </row>
    <row r="933" spans="1:2" x14ac:dyDescent="0.35">
      <c r="A933" s="43" t="s">
        <v>1070</v>
      </c>
      <c r="B933" s="43">
        <v>2.8</v>
      </c>
    </row>
    <row r="934" spans="1:2" x14ac:dyDescent="0.35">
      <c r="A934" s="43" t="s">
        <v>1071</v>
      </c>
      <c r="B934" s="43">
        <v>2.82</v>
      </c>
    </row>
    <row r="935" spans="1:2" x14ac:dyDescent="0.35">
      <c r="A935" s="43" t="s">
        <v>1072</v>
      </c>
      <c r="B935" s="43">
        <v>2.94</v>
      </c>
    </row>
    <row r="936" spans="1:2" x14ac:dyDescent="0.35">
      <c r="A936" s="43" t="s">
        <v>1073</v>
      </c>
      <c r="B936" s="43">
        <v>2.87</v>
      </c>
    </row>
    <row r="937" spans="1:2" x14ac:dyDescent="0.35">
      <c r="A937" s="43" t="s">
        <v>1074</v>
      </c>
      <c r="B937" s="43">
        <v>2.88</v>
      </c>
    </row>
    <row r="938" spans="1:2" x14ac:dyDescent="0.35">
      <c r="A938" s="43" t="s">
        <v>1075</v>
      </c>
      <c r="B938" s="43">
        <v>2.95</v>
      </c>
    </row>
    <row r="939" spans="1:2" x14ac:dyDescent="0.35">
      <c r="A939" s="43" t="s">
        <v>1076</v>
      </c>
      <c r="B939" s="43">
        <v>2.91</v>
      </c>
    </row>
    <row r="940" spans="1:2" x14ac:dyDescent="0.35">
      <c r="A940" s="43" t="s">
        <v>1077</v>
      </c>
      <c r="B940" s="43">
        <v>2.86</v>
      </c>
    </row>
    <row r="941" spans="1:2" x14ac:dyDescent="0.35">
      <c r="A941" s="43" t="s">
        <v>1078</v>
      </c>
      <c r="B941" s="43">
        <v>2.87</v>
      </c>
    </row>
    <row r="942" spans="1:2" x14ac:dyDescent="0.35">
      <c r="A942" s="43" t="s">
        <v>1079</v>
      </c>
      <c r="B942" s="43">
        <v>2.81</v>
      </c>
    </row>
    <row r="943" spans="1:2" x14ac:dyDescent="0.35">
      <c r="A943" s="43" t="s">
        <v>1080</v>
      </c>
      <c r="B943" s="43">
        <v>2.81</v>
      </c>
    </row>
    <row r="944" spans="1:2" x14ac:dyDescent="0.35">
      <c r="A944" s="43" t="s">
        <v>1081</v>
      </c>
      <c r="B944" s="43">
        <v>2.85</v>
      </c>
    </row>
    <row r="945" spans="1:2" x14ac:dyDescent="0.35">
      <c r="A945" s="43" t="s">
        <v>1082</v>
      </c>
      <c r="B945" s="43">
        <v>2.74</v>
      </c>
    </row>
    <row r="946" spans="1:2" x14ac:dyDescent="0.35">
      <c r="A946" s="43" t="s">
        <v>1083</v>
      </c>
      <c r="B946" s="43">
        <v>2.8</v>
      </c>
    </row>
    <row r="947" spans="1:2" x14ac:dyDescent="0.35">
      <c r="A947" s="43" t="s">
        <v>1084</v>
      </c>
      <c r="B947" s="43">
        <v>2.79</v>
      </c>
    </row>
    <row r="948" spans="1:2" x14ac:dyDescent="0.35">
      <c r="A948" s="43" t="s">
        <v>1085</v>
      </c>
      <c r="B948" s="43">
        <v>2.7</v>
      </c>
    </row>
    <row r="949" spans="1:2" x14ac:dyDescent="0.35">
      <c r="A949" s="43" t="s">
        <v>1086</v>
      </c>
      <c r="B949" s="43">
        <v>2.69</v>
      </c>
    </row>
    <row r="950" spans="1:2" x14ac:dyDescent="0.35">
      <c r="A950" s="43" t="s">
        <v>1087</v>
      </c>
      <c r="B950" s="43">
        <v>2.67</v>
      </c>
    </row>
    <row r="951" spans="1:2" x14ac:dyDescent="0.35">
      <c r="A951" s="43" t="s">
        <v>1088</v>
      </c>
      <c r="B951" s="43">
        <v>2.65</v>
      </c>
    </row>
    <row r="952" spans="1:2" x14ac:dyDescent="0.35">
      <c r="A952" s="43" t="s">
        <v>1089</v>
      </c>
      <c r="B952" s="43">
        <v>2.64</v>
      </c>
    </row>
    <row r="953" spans="1:2" x14ac:dyDescent="0.35">
      <c r="A953" s="43" t="s">
        <v>1090</v>
      </c>
      <c r="B953" s="43">
        <v>2.63</v>
      </c>
    </row>
    <row r="954" spans="1:2" x14ac:dyDescent="0.35">
      <c r="A954" s="43" t="s">
        <v>1091</v>
      </c>
      <c r="B954" s="43">
        <v>2.65</v>
      </c>
    </row>
    <row r="955" spans="1:2" x14ac:dyDescent="0.35">
      <c r="A955" s="43" t="s">
        <v>1092</v>
      </c>
      <c r="B955" s="43">
        <v>2.68</v>
      </c>
    </row>
    <row r="956" spans="1:2" x14ac:dyDescent="0.35">
      <c r="A956" s="43" t="s">
        <v>1093</v>
      </c>
      <c r="B956" s="43">
        <v>2.66</v>
      </c>
    </row>
    <row r="957" spans="1:2" x14ac:dyDescent="0.35">
      <c r="A957" s="43" t="s">
        <v>1094</v>
      </c>
      <c r="B957" s="43">
        <v>2.63</v>
      </c>
    </row>
    <row r="958" spans="1:2" x14ac:dyDescent="0.35">
      <c r="A958" s="43" t="s">
        <v>1095</v>
      </c>
      <c r="B958" s="43">
        <v>2.64</v>
      </c>
    </row>
    <row r="959" spans="1:2" x14ac:dyDescent="0.35">
      <c r="A959" s="43" t="s">
        <v>1096</v>
      </c>
      <c r="B959" s="43">
        <v>2.63</v>
      </c>
    </row>
    <row r="960" spans="1:2" x14ac:dyDescent="0.35">
      <c r="A960" s="43" t="s">
        <v>1097</v>
      </c>
      <c r="B960" s="43">
        <v>2.68</v>
      </c>
    </row>
    <row r="961" spans="1:2" x14ac:dyDescent="0.35">
      <c r="A961" s="43" t="s">
        <v>1098</v>
      </c>
      <c r="B961" s="43">
        <v>2.67</v>
      </c>
    </row>
    <row r="962" spans="1:2" x14ac:dyDescent="0.35">
      <c r="A962" s="43" t="s">
        <v>1099</v>
      </c>
      <c r="B962" s="43">
        <v>2.68</v>
      </c>
    </row>
    <row r="963" spans="1:2" x14ac:dyDescent="0.35">
      <c r="A963" s="43" t="s">
        <v>1100</v>
      </c>
      <c r="B963" s="43">
        <v>2.7</v>
      </c>
    </row>
    <row r="964" spans="1:2" x14ac:dyDescent="0.35">
      <c r="A964" s="43" t="s">
        <v>1101</v>
      </c>
      <c r="B964" s="43">
        <v>2.73</v>
      </c>
    </row>
    <row r="965" spans="1:2" x14ac:dyDescent="0.35">
      <c r="A965" s="43" t="s">
        <v>1102</v>
      </c>
      <c r="B965" s="43">
        <v>2.7</v>
      </c>
    </row>
    <row r="966" spans="1:2" x14ac:dyDescent="0.35">
      <c r="A966" s="43" t="s">
        <v>1103</v>
      </c>
      <c r="B966" s="43">
        <v>2.66</v>
      </c>
    </row>
    <row r="967" spans="1:2" x14ac:dyDescent="0.35">
      <c r="A967" s="43" t="s">
        <v>1104</v>
      </c>
      <c r="B967" s="43">
        <v>2.67</v>
      </c>
    </row>
    <row r="968" spans="1:2" x14ac:dyDescent="0.35">
      <c r="A968" s="43" t="s">
        <v>1105</v>
      </c>
      <c r="B968" s="43">
        <v>2.66</v>
      </c>
    </row>
    <row r="969" spans="1:2" x14ac:dyDescent="0.35">
      <c r="A969" s="43" t="s">
        <v>1106</v>
      </c>
      <c r="B969" s="43">
        <v>2.61</v>
      </c>
    </row>
    <row r="970" spans="1:2" x14ac:dyDescent="0.35">
      <c r="A970" s="43" t="s">
        <v>1107</v>
      </c>
      <c r="B970" s="43">
        <v>2.58</v>
      </c>
    </row>
    <row r="971" spans="1:2" x14ac:dyDescent="0.35">
      <c r="A971" s="43" t="s">
        <v>1108</v>
      </c>
      <c r="B971" s="43">
        <v>2.6</v>
      </c>
    </row>
    <row r="972" spans="1:2" x14ac:dyDescent="0.35">
      <c r="A972" s="43" t="s">
        <v>1109</v>
      </c>
      <c r="B972" s="43">
        <v>2.57</v>
      </c>
    </row>
    <row r="973" spans="1:2" x14ac:dyDescent="0.35">
      <c r="A973" s="43" t="s">
        <v>1110</v>
      </c>
      <c r="B973" s="43">
        <v>2.57</v>
      </c>
    </row>
    <row r="974" spans="1:2" x14ac:dyDescent="0.35">
      <c r="A974" s="43" t="s">
        <v>1111</v>
      </c>
      <c r="B974" s="43">
        <v>2.54</v>
      </c>
    </row>
    <row r="975" spans="1:2" x14ac:dyDescent="0.35">
      <c r="A975" s="43" t="s">
        <v>1112</v>
      </c>
      <c r="B975" s="43">
        <v>2.4900000000000002</v>
      </c>
    </row>
    <row r="976" spans="1:2" x14ac:dyDescent="0.35">
      <c r="A976" s="43" t="s">
        <v>1113</v>
      </c>
      <c r="B976" s="43">
        <v>2.4700000000000002</v>
      </c>
    </row>
    <row r="977" spans="1:2" x14ac:dyDescent="0.35">
      <c r="A977" s="43" t="s">
        <v>1114</v>
      </c>
      <c r="B977" s="43">
        <v>2.52</v>
      </c>
    </row>
    <row r="978" spans="1:2" x14ac:dyDescent="0.35">
      <c r="A978" s="43" t="s">
        <v>1115</v>
      </c>
      <c r="B978" s="43">
        <v>2.54</v>
      </c>
    </row>
    <row r="979" spans="1:2" x14ac:dyDescent="0.35">
      <c r="A979" s="43" t="s">
        <v>1116</v>
      </c>
      <c r="B979" s="43">
        <v>2.5</v>
      </c>
    </row>
    <row r="980" spans="1:2" x14ac:dyDescent="0.35">
      <c r="A980" s="43" t="s">
        <v>1117</v>
      </c>
      <c r="B980" s="43">
        <v>2.54</v>
      </c>
    </row>
    <row r="981" spans="1:2" x14ac:dyDescent="0.35">
      <c r="A981" s="43" t="s">
        <v>1118</v>
      </c>
      <c r="B981" s="43">
        <v>2.59</v>
      </c>
    </row>
    <row r="982" spans="1:2" x14ac:dyDescent="0.35">
      <c r="A982" s="43" t="s">
        <v>1119</v>
      </c>
      <c r="B982" s="43">
        <v>2.56</v>
      </c>
    </row>
    <row r="983" spans="1:2" x14ac:dyDescent="0.35">
      <c r="A983" s="43" t="s">
        <v>1120</v>
      </c>
      <c r="B983" s="43">
        <v>2.5299999999999998</v>
      </c>
    </row>
    <row r="984" spans="1:2" x14ac:dyDescent="0.35">
      <c r="A984" s="43" t="s">
        <v>1121</v>
      </c>
      <c r="B984" s="43">
        <v>2.5299999999999998</v>
      </c>
    </row>
    <row r="985" spans="1:2" x14ac:dyDescent="0.35">
      <c r="A985" s="43" t="s">
        <v>1122</v>
      </c>
      <c r="B985" s="43">
        <v>2.5</v>
      </c>
    </row>
    <row r="986" spans="1:2" x14ac:dyDescent="0.35">
      <c r="A986" s="43" t="s">
        <v>1123</v>
      </c>
      <c r="B986" s="43">
        <v>2.4900000000000002</v>
      </c>
    </row>
    <row r="987" spans="1:2" x14ac:dyDescent="0.35">
      <c r="A987" s="43" t="s">
        <v>1124</v>
      </c>
      <c r="B987" s="43">
        <v>2.54</v>
      </c>
    </row>
    <row r="988" spans="1:2" x14ac:dyDescent="0.35">
      <c r="A988" s="43" t="s">
        <v>1125</v>
      </c>
      <c r="B988" s="43">
        <v>2.5299999999999998</v>
      </c>
    </row>
    <row r="989" spans="1:2" x14ac:dyDescent="0.35">
      <c r="A989" s="43" t="s">
        <v>1126</v>
      </c>
      <c r="B989" s="43">
        <v>2.4900000000000002</v>
      </c>
    </row>
    <row r="990" spans="1:2" x14ac:dyDescent="0.35">
      <c r="A990" s="43" t="s">
        <v>1127</v>
      </c>
      <c r="B990" s="43">
        <v>2.48</v>
      </c>
    </row>
    <row r="991" spans="1:2" x14ac:dyDescent="0.35">
      <c r="A991" s="43" t="s">
        <v>1128</v>
      </c>
      <c r="B991" s="43">
        <v>2.4700000000000002</v>
      </c>
    </row>
    <row r="992" spans="1:2" x14ac:dyDescent="0.35">
      <c r="A992" s="43" t="s">
        <v>1129</v>
      </c>
      <c r="B992" s="43">
        <v>2.46</v>
      </c>
    </row>
    <row r="993" spans="1:2" x14ac:dyDescent="0.35">
      <c r="A993" s="43" t="s">
        <v>1130</v>
      </c>
      <c r="B993" s="43">
        <v>2.46</v>
      </c>
    </row>
    <row r="994" spans="1:2" x14ac:dyDescent="0.35">
      <c r="A994" s="43" t="s">
        <v>1131</v>
      </c>
      <c r="B994" s="43">
        <v>2.46</v>
      </c>
    </row>
    <row r="995" spans="1:2" x14ac:dyDescent="0.35">
      <c r="A995" s="43" t="s">
        <v>1132</v>
      </c>
      <c r="B995" s="43">
        <v>2.4500000000000002</v>
      </c>
    </row>
    <row r="996" spans="1:2" x14ac:dyDescent="0.35">
      <c r="A996" s="43" t="s">
        <v>1133</v>
      </c>
      <c r="B996" s="43">
        <v>2.4300000000000002</v>
      </c>
    </row>
    <row r="997" spans="1:2" x14ac:dyDescent="0.35">
      <c r="A997" s="43" t="s">
        <v>1134</v>
      </c>
      <c r="B997" s="43">
        <v>2.48</v>
      </c>
    </row>
    <row r="998" spans="1:2" x14ac:dyDescent="0.35">
      <c r="A998" s="43" t="s">
        <v>1135</v>
      </c>
      <c r="B998" s="43">
        <v>2.5299999999999998</v>
      </c>
    </row>
    <row r="999" spans="1:2" x14ac:dyDescent="0.35">
      <c r="A999" s="43" t="s">
        <v>1136</v>
      </c>
      <c r="B999" s="43">
        <v>2.57</v>
      </c>
    </row>
    <row r="1000" spans="1:2" x14ac:dyDescent="0.35">
      <c r="A1000" s="43" t="s">
        <v>1137</v>
      </c>
      <c r="B1000" s="43">
        <v>2.54</v>
      </c>
    </row>
    <row r="1001" spans="1:2" x14ac:dyDescent="0.35">
      <c r="A1001" s="43" t="s">
        <v>1138</v>
      </c>
      <c r="B1001" s="43">
        <v>2.5299999999999998</v>
      </c>
    </row>
    <row r="1002" spans="1:2" x14ac:dyDescent="0.35">
      <c r="A1002" s="43" t="s">
        <v>1139</v>
      </c>
      <c r="B1002" s="43">
        <v>2.5099999999999998</v>
      </c>
    </row>
    <row r="1003" spans="1:2" x14ac:dyDescent="0.35">
      <c r="A1003" s="43" t="s">
        <v>1140</v>
      </c>
      <c r="B1003" s="43">
        <v>2.5299999999999998</v>
      </c>
    </row>
    <row r="1004" spans="1:2" x14ac:dyDescent="0.35">
      <c r="A1004" s="43" t="s">
        <v>1141</v>
      </c>
      <c r="B1004" s="43">
        <v>2.52</v>
      </c>
    </row>
    <row r="1005" spans="1:2" x14ac:dyDescent="0.35">
      <c r="A1005" s="43" t="s">
        <v>1142</v>
      </c>
      <c r="B1005" s="43">
        <v>2.52</v>
      </c>
    </row>
    <row r="1006" spans="1:2" x14ac:dyDescent="0.35">
      <c r="A1006" s="43" t="s">
        <v>1143</v>
      </c>
      <c r="B1006" s="43">
        <v>2.52</v>
      </c>
    </row>
    <row r="1007" spans="1:2" x14ac:dyDescent="0.35">
      <c r="A1007" s="43" t="s">
        <v>1144</v>
      </c>
      <c r="B1007" s="43">
        <v>2.54</v>
      </c>
    </row>
    <row r="1008" spans="1:2" x14ac:dyDescent="0.35">
      <c r="A1008" s="43" t="s">
        <v>1145</v>
      </c>
      <c r="B1008" s="43">
        <v>2.56</v>
      </c>
    </row>
    <row r="1009" spans="1:2" x14ac:dyDescent="0.35">
      <c r="A1009" s="43" t="s">
        <v>1146</v>
      </c>
      <c r="B1009" s="43">
        <v>2.58</v>
      </c>
    </row>
    <row r="1010" spans="1:2" x14ac:dyDescent="0.35">
      <c r="A1010" s="43" t="s">
        <v>1147</v>
      </c>
      <c r="B1010" s="43">
        <v>2.59</v>
      </c>
    </row>
    <row r="1011" spans="1:2" x14ac:dyDescent="0.35">
      <c r="A1011" s="43" t="s">
        <v>1148</v>
      </c>
      <c r="B1011" s="43">
        <v>2.59</v>
      </c>
    </row>
    <row r="1012" spans="1:2" x14ac:dyDescent="0.35">
      <c r="A1012" s="43" t="s">
        <v>1149</v>
      </c>
      <c r="B1012" s="43">
        <v>2.66</v>
      </c>
    </row>
    <row r="1013" spans="1:2" x14ac:dyDescent="0.35">
      <c r="A1013" s="43" t="s">
        <v>1150</v>
      </c>
      <c r="B1013" s="43">
        <v>2.69</v>
      </c>
    </row>
    <row r="1014" spans="1:2" x14ac:dyDescent="0.35">
      <c r="A1014" s="43" t="s">
        <v>1151</v>
      </c>
      <c r="B1014" s="43">
        <v>2.68</v>
      </c>
    </row>
    <row r="1015" spans="1:2" x14ac:dyDescent="0.35">
      <c r="A1015" s="43" t="s">
        <v>1152</v>
      </c>
      <c r="B1015" s="43">
        <v>2.68</v>
      </c>
    </row>
    <row r="1016" spans="1:2" x14ac:dyDescent="0.35">
      <c r="A1016" s="43" t="s">
        <v>1153</v>
      </c>
      <c r="B1016" s="43">
        <v>2.68</v>
      </c>
    </row>
    <row r="1017" spans="1:2" x14ac:dyDescent="0.35">
      <c r="A1017" s="43" t="s">
        <v>1154</v>
      </c>
      <c r="B1017" s="43">
        <v>2.66</v>
      </c>
    </row>
    <row r="1018" spans="1:2" x14ac:dyDescent="0.35">
      <c r="A1018" s="43" t="s">
        <v>1155</v>
      </c>
      <c r="B1018" s="43">
        <v>2.63</v>
      </c>
    </row>
    <row r="1019" spans="1:2" x14ac:dyDescent="0.35">
      <c r="A1019" s="43" t="s">
        <v>1156</v>
      </c>
      <c r="B1019" s="43">
        <v>2.62</v>
      </c>
    </row>
    <row r="1020" spans="1:2" x14ac:dyDescent="0.35">
      <c r="A1020" s="43" t="s">
        <v>1157</v>
      </c>
      <c r="B1020" s="43">
        <v>2.66</v>
      </c>
    </row>
    <row r="1021" spans="1:2" x14ac:dyDescent="0.35">
      <c r="A1021" s="43" t="s">
        <v>1158</v>
      </c>
      <c r="B1021" s="43">
        <v>2.66</v>
      </c>
    </row>
    <row r="1022" spans="1:2" x14ac:dyDescent="0.35">
      <c r="A1022" s="43" t="s">
        <v>1159</v>
      </c>
      <c r="B1022" s="43">
        <v>2.61</v>
      </c>
    </row>
    <row r="1023" spans="1:2" x14ac:dyDescent="0.35">
      <c r="A1023" s="43" t="s">
        <v>1160</v>
      </c>
      <c r="B1023" s="43">
        <v>2.58</v>
      </c>
    </row>
    <row r="1024" spans="1:2" x14ac:dyDescent="0.35">
      <c r="A1024" s="43" t="s">
        <v>1161</v>
      </c>
      <c r="B1024" s="43">
        <v>2.57</v>
      </c>
    </row>
    <row r="1025" spans="1:2" x14ac:dyDescent="0.35">
      <c r="A1025" s="43" t="s">
        <v>1162</v>
      </c>
      <c r="B1025" s="43">
        <v>2.52</v>
      </c>
    </row>
    <row r="1026" spans="1:2" x14ac:dyDescent="0.35">
      <c r="A1026" s="43" t="s">
        <v>1163</v>
      </c>
      <c r="B1026" s="43">
        <v>2.48</v>
      </c>
    </row>
    <row r="1027" spans="1:2" x14ac:dyDescent="0.35">
      <c r="A1027" s="43" t="s">
        <v>1164</v>
      </c>
      <c r="B1027" s="43">
        <v>2.44</v>
      </c>
    </row>
    <row r="1028" spans="1:2" x14ac:dyDescent="0.35">
      <c r="A1028" s="43" t="s">
        <v>1165</v>
      </c>
      <c r="B1028" s="43">
        <v>2.46</v>
      </c>
    </row>
    <row r="1029" spans="1:2" x14ac:dyDescent="0.35">
      <c r="A1029" s="43" t="s">
        <v>1166</v>
      </c>
      <c r="B1029" s="43">
        <v>2.4900000000000002</v>
      </c>
    </row>
    <row r="1030" spans="1:2" x14ac:dyDescent="0.35">
      <c r="A1030" s="43" t="s">
        <v>1167</v>
      </c>
      <c r="B1030" s="43">
        <v>2.46</v>
      </c>
    </row>
    <row r="1031" spans="1:2" x14ac:dyDescent="0.35">
      <c r="A1031" s="43" t="s">
        <v>1168</v>
      </c>
      <c r="B1031" s="43">
        <v>2.41</v>
      </c>
    </row>
    <row r="1032" spans="1:2" x14ac:dyDescent="0.35">
      <c r="A1032" s="43" t="s">
        <v>1169</v>
      </c>
      <c r="B1032" s="43">
        <v>2.41</v>
      </c>
    </row>
    <row r="1033" spans="1:2" x14ac:dyDescent="0.35">
      <c r="A1033" s="43" t="s">
        <v>1170</v>
      </c>
      <c r="B1033" s="43">
        <v>2.41</v>
      </c>
    </row>
    <row r="1034" spans="1:2" x14ac:dyDescent="0.35">
      <c r="A1034" s="43" t="s">
        <v>1171</v>
      </c>
      <c r="B1034" s="43">
        <v>2.39</v>
      </c>
    </row>
    <row r="1035" spans="1:2" x14ac:dyDescent="0.35">
      <c r="A1035" s="43" t="s">
        <v>1172</v>
      </c>
      <c r="B1035" s="43">
        <v>2.38</v>
      </c>
    </row>
    <row r="1036" spans="1:2" x14ac:dyDescent="0.35">
      <c r="A1036" s="43" t="s">
        <v>1173</v>
      </c>
      <c r="B1036" s="43">
        <v>2.2999999999999998</v>
      </c>
    </row>
    <row r="1037" spans="1:2" x14ac:dyDescent="0.35">
      <c r="A1037" s="43" t="s">
        <v>1174</v>
      </c>
      <c r="B1037" s="43">
        <v>2.2799999999999998</v>
      </c>
    </row>
    <row r="1038" spans="1:2" x14ac:dyDescent="0.35">
      <c r="A1038" s="43" t="s">
        <v>1175</v>
      </c>
      <c r="B1038" s="43">
        <v>2.29</v>
      </c>
    </row>
    <row r="1039" spans="1:2" x14ac:dyDescent="0.35">
      <c r="A1039" s="43" t="s">
        <v>1176</v>
      </c>
      <c r="B1039" s="43">
        <v>2.27</v>
      </c>
    </row>
    <row r="1040" spans="1:2" x14ac:dyDescent="0.35">
      <c r="A1040" s="43" t="s">
        <v>1177</v>
      </c>
      <c r="B1040" s="43">
        <v>2.35</v>
      </c>
    </row>
    <row r="1041" spans="1:2" x14ac:dyDescent="0.35">
      <c r="A1041" s="43" t="s">
        <v>1178</v>
      </c>
      <c r="B1041" s="43">
        <v>2.3199999999999998</v>
      </c>
    </row>
    <row r="1042" spans="1:2" x14ac:dyDescent="0.35">
      <c r="A1042" s="43" t="s">
        <v>1179</v>
      </c>
      <c r="B1042" s="43">
        <v>2.35</v>
      </c>
    </row>
    <row r="1043" spans="1:2" x14ac:dyDescent="0.35">
      <c r="A1043" s="43" t="s">
        <v>1180</v>
      </c>
      <c r="B1043" s="43">
        <v>2.37</v>
      </c>
    </row>
    <row r="1044" spans="1:2" x14ac:dyDescent="0.35">
      <c r="A1044" s="43" t="s">
        <v>1181</v>
      </c>
      <c r="B1044" s="43">
        <v>2.37</v>
      </c>
    </row>
    <row r="1045" spans="1:2" x14ac:dyDescent="0.35">
      <c r="A1045" s="43" t="s">
        <v>1182</v>
      </c>
      <c r="B1045" s="43">
        <v>2.35</v>
      </c>
    </row>
    <row r="1046" spans="1:2" x14ac:dyDescent="0.35">
      <c r="A1046" s="43" t="s">
        <v>1183</v>
      </c>
      <c r="B1046" s="43">
        <v>2.36</v>
      </c>
    </row>
    <row r="1047" spans="1:2" x14ac:dyDescent="0.35">
      <c r="A1047" s="43" t="s">
        <v>1184</v>
      </c>
      <c r="B1047" s="43">
        <v>2.37</v>
      </c>
    </row>
    <row r="1048" spans="1:2" x14ac:dyDescent="0.35">
      <c r="A1048" s="43" t="s">
        <v>1185</v>
      </c>
      <c r="B1048" s="43">
        <v>2.35</v>
      </c>
    </row>
    <row r="1049" spans="1:2" x14ac:dyDescent="0.35">
      <c r="A1049" s="43" t="s">
        <v>1186</v>
      </c>
      <c r="B1049" s="43">
        <v>2.3199999999999998</v>
      </c>
    </row>
    <row r="1050" spans="1:2" x14ac:dyDescent="0.35">
      <c r="A1050" s="43" t="s">
        <v>1187</v>
      </c>
      <c r="B1050" s="43">
        <v>2.38</v>
      </c>
    </row>
    <row r="1051" spans="1:2" x14ac:dyDescent="0.35">
      <c r="A1051" s="43" t="s">
        <v>1188</v>
      </c>
      <c r="B1051" s="43">
        <v>2.36</v>
      </c>
    </row>
    <row r="1052" spans="1:2" x14ac:dyDescent="0.35">
      <c r="A1052" s="43" t="s">
        <v>1189</v>
      </c>
      <c r="B1052" s="43">
        <v>2.35</v>
      </c>
    </row>
    <row r="1053" spans="1:2" x14ac:dyDescent="0.35">
      <c r="A1053" s="43" t="s">
        <v>1190</v>
      </c>
      <c r="B1053" s="43">
        <v>2.35</v>
      </c>
    </row>
    <row r="1054" spans="1:2" x14ac:dyDescent="0.35">
      <c r="A1054" s="43" t="s">
        <v>1191</v>
      </c>
      <c r="B1054" s="43">
        <v>2.33</v>
      </c>
    </row>
    <row r="1055" spans="1:2" x14ac:dyDescent="0.35">
      <c r="A1055" s="43" t="s">
        <v>1192</v>
      </c>
      <c r="B1055" s="43">
        <v>2.23</v>
      </c>
    </row>
    <row r="1056" spans="1:2" x14ac:dyDescent="0.35">
      <c r="A1056" s="43" t="s">
        <v>1193</v>
      </c>
      <c r="B1056" s="43">
        <v>2.2799999999999998</v>
      </c>
    </row>
    <row r="1057" spans="1:2" x14ac:dyDescent="0.35">
      <c r="A1057" s="43" t="s">
        <v>1194</v>
      </c>
      <c r="B1057" s="43">
        <v>2.2200000000000002</v>
      </c>
    </row>
    <row r="1058" spans="1:2" x14ac:dyDescent="0.35">
      <c r="A1058" s="43" t="s">
        <v>1195</v>
      </c>
      <c r="B1058" s="43">
        <v>2.2200000000000002</v>
      </c>
    </row>
    <row r="1059" spans="1:2" x14ac:dyDescent="0.35">
      <c r="A1059" s="43" t="s">
        <v>1196</v>
      </c>
      <c r="B1059" s="43">
        <v>2.2400000000000002</v>
      </c>
    </row>
    <row r="1060" spans="1:2" x14ac:dyDescent="0.35">
      <c r="A1060" s="43" t="s">
        <v>1197</v>
      </c>
      <c r="B1060" s="43">
        <v>2.29</v>
      </c>
    </row>
    <row r="1061" spans="1:2" x14ac:dyDescent="0.35">
      <c r="A1061" s="43" t="s">
        <v>1198</v>
      </c>
      <c r="B1061" s="43">
        <v>2.31</v>
      </c>
    </row>
    <row r="1062" spans="1:2" x14ac:dyDescent="0.35">
      <c r="A1062" s="43" t="s">
        <v>1199</v>
      </c>
      <c r="B1062" s="43">
        <v>2.29</v>
      </c>
    </row>
    <row r="1063" spans="1:2" x14ac:dyDescent="0.35">
      <c r="A1063" s="43" t="s">
        <v>1200</v>
      </c>
      <c r="B1063" s="43">
        <v>2.29</v>
      </c>
    </row>
    <row r="1064" spans="1:2" x14ac:dyDescent="0.35">
      <c r="A1064" s="43" t="s">
        <v>1201</v>
      </c>
      <c r="B1064" s="43">
        <v>2.2400000000000002</v>
      </c>
    </row>
    <row r="1065" spans="1:2" x14ac:dyDescent="0.35">
      <c r="A1065" s="43" t="s">
        <v>1202</v>
      </c>
      <c r="B1065" s="43">
        <v>2.23</v>
      </c>
    </row>
    <row r="1066" spans="1:2" x14ac:dyDescent="0.35">
      <c r="A1066" s="43" t="s">
        <v>1203</v>
      </c>
      <c r="B1066" s="43">
        <v>2.19</v>
      </c>
    </row>
    <row r="1067" spans="1:2" x14ac:dyDescent="0.35">
      <c r="A1067" s="43" t="s">
        <v>1204</v>
      </c>
      <c r="B1067" s="43">
        <v>2.1800000000000002</v>
      </c>
    </row>
    <row r="1068" spans="1:2" x14ac:dyDescent="0.35">
      <c r="A1068" s="43" t="s">
        <v>1205</v>
      </c>
      <c r="B1068" s="43">
        <v>2.19</v>
      </c>
    </row>
    <row r="1069" spans="1:2" x14ac:dyDescent="0.35">
      <c r="A1069" s="43" t="s">
        <v>1206</v>
      </c>
      <c r="B1069" s="43">
        <v>2.21</v>
      </c>
    </row>
    <row r="1070" spans="1:2" x14ac:dyDescent="0.35">
      <c r="A1070" s="43" t="s">
        <v>1207</v>
      </c>
      <c r="B1070" s="43">
        <v>2.27</v>
      </c>
    </row>
    <row r="1071" spans="1:2" x14ac:dyDescent="0.35">
      <c r="A1071" s="43" t="s">
        <v>1208</v>
      </c>
      <c r="B1071" s="43">
        <v>2.23</v>
      </c>
    </row>
    <row r="1072" spans="1:2" x14ac:dyDescent="0.35">
      <c r="A1072" s="43" t="s">
        <v>1209</v>
      </c>
      <c r="B1072" s="43">
        <v>2.19</v>
      </c>
    </row>
    <row r="1073" spans="1:2" x14ac:dyDescent="0.35">
      <c r="A1073" s="43" t="s">
        <v>1210</v>
      </c>
      <c r="B1073" s="43">
        <v>2.1800000000000002</v>
      </c>
    </row>
    <row r="1074" spans="1:2" x14ac:dyDescent="0.35">
      <c r="A1074" s="43" t="s">
        <v>1211</v>
      </c>
      <c r="B1074" s="43">
        <v>2.15</v>
      </c>
    </row>
    <row r="1075" spans="1:2" x14ac:dyDescent="0.35">
      <c r="A1075" s="43" t="s">
        <v>1212</v>
      </c>
      <c r="B1075" s="43">
        <v>2.14</v>
      </c>
    </row>
    <row r="1076" spans="1:2" x14ac:dyDescent="0.35">
      <c r="A1076" s="43" t="s">
        <v>1213</v>
      </c>
      <c r="B1076" s="43">
        <v>2.14</v>
      </c>
    </row>
    <row r="1077" spans="1:2" x14ac:dyDescent="0.35">
      <c r="A1077" s="43" t="s">
        <v>1214</v>
      </c>
      <c r="B1077" s="43">
        <v>2.19</v>
      </c>
    </row>
    <row r="1078" spans="1:2" x14ac:dyDescent="0.35">
      <c r="A1078" s="43" t="s">
        <v>1215</v>
      </c>
      <c r="B1078" s="43">
        <v>2.19</v>
      </c>
    </row>
    <row r="1079" spans="1:2" x14ac:dyDescent="0.35">
      <c r="A1079" s="43" t="s">
        <v>1216</v>
      </c>
      <c r="B1079" s="43">
        <v>2.21</v>
      </c>
    </row>
    <row r="1080" spans="1:2" x14ac:dyDescent="0.35">
      <c r="A1080" s="43" t="s">
        <v>1217</v>
      </c>
      <c r="B1080" s="43">
        <v>2.21</v>
      </c>
    </row>
    <row r="1081" spans="1:2" x14ac:dyDescent="0.35">
      <c r="A1081" s="43" t="s">
        <v>1218</v>
      </c>
      <c r="B1081" s="43">
        <v>2.13</v>
      </c>
    </row>
    <row r="1082" spans="1:2" x14ac:dyDescent="0.35">
      <c r="A1082" s="43" t="s">
        <v>1219</v>
      </c>
      <c r="B1082" s="43">
        <v>2.11</v>
      </c>
    </row>
    <row r="1083" spans="1:2" x14ac:dyDescent="0.35">
      <c r="A1083" s="43" t="s">
        <v>1220</v>
      </c>
      <c r="B1083" s="43">
        <v>2.14</v>
      </c>
    </row>
    <row r="1084" spans="1:2" x14ac:dyDescent="0.35">
      <c r="A1084" s="43" t="s">
        <v>1221</v>
      </c>
      <c r="B1084" s="43">
        <v>2.16</v>
      </c>
    </row>
    <row r="1085" spans="1:2" x14ac:dyDescent="0.35">
      <c r="A1085" s="43" t="s">
        <v>1222</v>
      </c>
      <c r="B1085" s="43">
        <v>2.13</v>
      </c>
    </row>
    <row r="1086" spans="1:2" x14ac:dyDescent="0.35">
      <c r="A1086" s="43" t="s">
        <v>1223</v>
      </c>
      <c r="B1086" s="43">
        <v>2.1</v>
      </c>
    </row>
    <row r="1087" spans="1:2" x14ac:dyDescent="0.35">
      <c r="A1087" s="43" t="s">
        <v>1224</v>
      </c>
      <c r="B1087" s="43">
        <v>2.1</v>
      </c>
    </row>
    <row r="1088" spans="1:2" x14ac:dyDescent="0.35">
      <c r="A1088" s="43" t="s">
        <v>1225</v>
      </c>
      <c r="B1088" s="43">
        <v>2.09</v>
      </c>
    </row>
    <row r="1089" spans="1:2" x14ac:dyDescent="0.35">
      <c r="A1089" s="43" t="s">
        <v>1226</v>
      </c>
      <c r="B1089" s="43">
        <v>2.06</v>
      </c>
    </row>
    <row r="1090" spans="1:2" x14ac:dyDescent="0.35">
      <c r="A1090" s="43" t="s">
        <v>1227</v>
      </c>
      <c r="B1090" s="43">
        <v>2.0699999999999998</v>
      </c>
    </row>
    <row r="1091" spans="1:2" x14ac:dyDescent="0.35">
      <c r="A1091" s="43" t="s">
        <v>1228</v>
      </c>
      <c r="B1091" s="43">
        <v>2.11</v>
      </c>
    </row>
    <row r="1092" spans="1:2" x14ac:dyDescent="0.35">
      <c r="A1092" s="43" t="s">
        <v>1229</v>
      </c>
      <c r="B1092" s="43">
        <v>2.1</v>
      </c>
    </row>
    <row r="1093" spans="1:2" x14ac:dyDescent="0.35">
      <c r="A1093" s="43" t="s">
        <v>1230</v>
      </c>
      <c r="B1093" s="43">
        <v>2.11</v>
      </c>
    </row>
    <row r="1094" spans="1:2" x14ac:dyDescent="0.35">
      <c r="A1094" s="43" t="s">
        <v>1231</v>
      </c>
      <c r="B1094" s="43">
        <v>2.0699999999999998</v>
      </c>
    </row>
    <row r="1095" spans="1:2" x14ac:dyDescent="0.35">
      <c r="A1095" s="43" t="s">
        <v>1232</v>
      </c>
      <c r="B1095" s="43">
        <v>2.09</v>
      </c>
    </row>
    <row r="1096" spans="1:2" x14ac:dyDescent="0.35">
      <c r="A1096" s="43" t="s">
        <v>1233</v>
      </c>
      <c r="B1096" s="43">
        <v>2.1</v>
      </c>
    </row>
    <row r="1097" spans="1:2" x14ac:dyDescent="0.35">
      <c r="A1097" s="43" t="s">
        <v>1234</v>
      </c>
      <c r="B1097" s="43">
        <v>2.08</v>
      </c>
    </row>
    <row r="1098" spans="1:2" x14ac:dyDescent="0.35">
      <c r="A1098" s="43" t="s">
        <v>1235</v>
      </c>
      <c r="B1098" s="43">
        <v>2.0499999999999998</v>
      </c>
    </row>
    <row r="1099" spans="1:2" x14ac:dyDescent="0.35">
      <c r="A1099" s="43" t="s">
        <v>1236</v>
      </c>
      <c r="B1099" s="43">
        <v>2.02</v>
      </c>
    </row>
    <row r="1100" spans="1:2" x14ac:dyDescent="0.35">
      <c r="A1100" s="43" t="s">
        <v>1237</v>
      </c>
      <c r="B1100" s="43">
        <v>2.0299999999999998</v>
      </c>
    </row>
    <row r="1101" spans="1:2" x14ac:dyDescent="0.35">
      <c r="A1101" s="43" t="s">
        <v>1238</v>
      </c>
      <c r="B1101" s="43">
        <v>2.0499999999999998</v>
      </c>
    </row>
    <row r="1102" spans="1:2" x14ac:dyDescent="0.35">
      <c r="A1102" s="43" t="s">
        <v>1239</v>
      </c>
      <c r="B1102" s="43">
        <v>2</v>
      </c>
    </row>
    <row r="1103" spans="1:2" x14ac:dyDescent="0.35">
      <c r="A1103" s="43" t="s">
        <v>1240</v>
      </c>
      <c r="B1103" s="43">
        <v>1.99</v>
      </c>
    </row>
    <row r="1104" spans="1:2" x14ac:dyDescent="0.35">
      <c r="A1104" s="43" t="s">
        <v>1241</v>
      </c>
      <c r="B1104" s="43">
        <v>2.02</v>
      </c>
    </row>
    <row r="1105" spans="1:2" x14ac:dyDescent="0.35">
      <c r="A1105" s="43" t="s">
        <v>1242</v>
      </c>
      <c r="B1105" s="43">
        <v>2</v>
      </c>
    </row>
    <row r="1106" spans="1:2" x14ac:dyDescent="0.35">
      <c r="A1106" s="43" t="s">
        <v>1243</v>
      </c>
      <c r="B1106" s="43">
        <v>1.94</v>
      </c>
    </row>
    <row r="1107" spans="1:2" x14ac:dyDescent="0.35">
      <c r="A1107" s="43" t="s">
        <v>1244</v>
      </c>
      <c r="B1107" s="43">
        <v>1.91</v>
      </c>
    </row>
    <row r="1108" spans="1:2" x14ac:dyDescent="0.35">
      <c r="A1108" s="43" t="s">
        <v>1245</v>
      </c>
      <c r="B1108" s="43">
        <v>1.92</v>
      </c>
    </row>
    <row r="1109" spans="1:2" x14ac:dyDescent="0.35">
      <c r="A1109" s="43" t="s">
        <v>1246</v>
      </c>
      <c r="B1109" s="43">
        <v>1.93</v>
      </c>
    </row>
    <row r="1110" spans="1:2" x14ac:dyDescent="0.35">
      <c r="A1110" s="43" t="s">
        <v>1247</v>
      </c>
      <c r="B1110" s="43">
        <v>1.96</v>
      </c>
    </row>
    <row r="1111" spans="1:2" x14ac:dyDescent="0.35">
      <c r="A1111" s="43" t="s">
        <v>1248</v>
      </c>
      <c r="B1111" s="43">
        <v>1.97</v>
      </c>
    </row>
    <row r="1112" spans="1:2" x14ac:dyDescent="0.35">
      <c r="A1112" s="43" t="s">
        <v>1249</v>
      </c>
      <c r="B1112" s="43">
        <v>1.98</v>
      </c>
    </row>
    <row r="1113" spans="1:2" x14ac:dyDescent="0.35">
      <c r="A1113" s="43" t="s">
        <v>1250</v>
      </c>
      <c r="B1113" s="43">
        <v>1.95</v>
      </c>
    </row>
    <row r="1114" spans="1:2" x14ac:dyDescent="0.35">
      <c r="A1114" s="43" t="s">
        <v>1251</v>
      </c>
      <c r="B1114" s="43">
        <v>1.97</v>
      </c>
    </row>
    <row r="1115" spans="1:2" x14ac:dyDescent="0.35">
      <c r="A1115" s="43" t="s">
        <v>1252</v>
      </c>
      <c r="B1115" s="43">
        <v>1.91</v>
      </c>
    </row>
    <row r="1116" spans="1:2" x14ac:dyDescent="0.35">
      <c r="A1116" s="43" t="s">
        <v>1253</v>
      </c>
      <c r="B1116" s="43">
        <v>1.86</v>
      </c>
    </row>
    <row r="1117" spans="1:2" x14ac:dyDescent="0.35">
      <c r="A1117" s="43" t="s">
        <v>1254</v>
      </c>
      <c r="B1117" s="43">
        <v>1.88</v>
      </c>
    </row>
    <row r="1118" spans="1:2" x14ac:dyDescent="0.35">
      <c r="A1118" s="43" t="s">
        <v>1255</v>
      </c>
      <c r="B1118" s="43">
        <v>1.93</v>
      </c>
    </row>
    <row r="1119" spans="1:2" x14ac:dyDescent="0.35">
      <c r="A1119" s="43" t="s">
        <v>1256</v>
      </c>
      <c r="B1119" s="43">
        <v>1.94</v>
      </c>
    </row>
    <row r="1120" spans="1:2" x14ac:dyDescent="0.35">
      <c r="A1120" s="43" t="s">
        <v>1257</v>
      </c>
      <c r="B1120" s="43">
        <v>1.96</v>
      </c>
    </row>
    <row r="1121" spans="1:2" x14ac:dyDescent="0.35">
      <c r="A1121" s="43" t="s">
        <v>1258</v>
      </c>
      <c r="B1121" s="43">
        <v>1.78</v>
      </c>
    </row>
    <row r="1122" spans="1:2" x14ac:dyDescent="0.35">
      <c r="A1122" s="43" t="s">
        <v>1259</v>
      </c>
      <c r="B1122" s="43">
        <v>1.82</v>
      </c>
    </row>
    <row r="1123" spans="1:2" x14ac:dyDescent="0.35">
      <c r="A1123" s="43" t="s">
        <v>1260</v>
      </c>
      <c r="B1123" s="43">
        <v>1.87</v>
      </c>
    </row>
    <row r="1124" spans="1:2" x14ac:dyDescent="0.35">
      <c r="A1124" s="43" t="s">
        <v>1261</v>
      </c>
      <c r="B1124" s="43">
        <v>1.85</v>
      </c>
    </row>
    <row r="1125" spans="1:2" x14ac:dyDescent="0.35">
      <c r="A1125" s="43" t="s">
        <v>1262</v>
      </c>
      <c r="B1125" s="43">
        <v>1.88</v>
      </c>
    </row>
    <row r="1126" spans="1:2" x14ac:dyDescent="0.35">
      <c r="A1126" s="43" t="s">
        <v>1263</v>
      </c>
      <c r="B1126" s="43">
        <v>1.82</v>
      </c>
    </row>
    <row r="1127" spans="1:2" x14ac:dyDescent="0.35">
      <c r="A1127" s="43" t="s">
        <v>1264</v>
      </c>
      <c r="B1127" s="43">
        <v>1.86</v>
      </c>
    </row>
    <row r="1128" spans="1:2" x14ac:dyDescent="0.35">
      <c r="A1128" s="43" t="s">
        <v>1265</v>
      </c>
      <c r="B1128" s="43">
        <v>1.86</v>
      </c>
    </row>
    <row r="1129" spans="1:2" x14ac:dyDescent="0.35">
      <c r="A1129" s="43" t="s">
        <v>1266</v>
      </c>
      <c r="B1129" s="43">
        <v>1.79</v>
      </c>
    </row>
    <row r="1130" spans="1:2" x14ac:dyDescent="0.35">
      <c r="A1130" s="43" t="s">
        <v>1267</v>
      </c>
      <c r="B1130" s="43">
        <v>1.82</v>
      </c>
    </row>
    <row r="1131" spans="1:2" x14ac:dyDescent="0.35">
      <c r="A1131" s="43" t="s">
        <v>1268</v>
      </c>
      <c r="B1131" s="43">
        <v>1.78</v>
      </c>
    </row>
    <row r="1132" spans="1:2" x14ac:dyDescent="0.35">
      <c r="A1132" s="43" t="s">
        <v>1269</v>
      </c>
      <c r="B1132" s="43">
        <v>1.78</v>
      </c>
    </row>
    <row r="1133" spans="1:2" x14ac:dyDescent="0.35">
      <c r="A1133" s="43" t="s">
        <v>1270</v>
      </c>
      <c r="B1133" s="43">
        <v>1.74</v>
      </c>
    </row>
    <row r="1134" spans="1:2" x14ac:dyDescent="0.35">
      <c r="A1134" s="43" t="s">
        <v>1271</v>
      </c>
      <c r="B1134" s="43">
        <v>1.71</v>
      </c>
    </row>
    <row r="1135" spans="1:2" x14ac:dyDescent="0.35">
      <c r="A1135" s="43" t="s">
        <v>1272</v>
      </c>
      <c r="B1135" s="43">
        <v>1.71</v>
      </c>
    </row>
    <row r="1136" spans="1:2" x14ac:dyDescent="0.35">
      <c r="A1136" s="43" t="s">
        <v>1273</v>
      </c>
      <c r="B1136" s="43">
        <v>1.7</v>
      </c>
    </row>
    <row r="1137" spans="1:2" x14ac:dyDescent="0.35">
      <c r="A1137" s="43" t="s">
        <v>1274</v>
      </c>
      <c r="B1137" s="43">
        <v>1.71</v>
      </c>
    </row>
    <row r="1138" spans="1:2" x14ac:dyDescent="0.35">
      <c r="A1138" s="43" t="s">
        <v>1275</v>
      </c>
      <c r="B1138" s="43">
        <v>1.72</v>
      </c>
    </row>
    <row r="1139" spans="1:2" x14ac:dyDescent="0.35">
      <c r="A1139" s="43" t="s">
        <v>1276</v>
      </c>
      <c r="B1139" s="43">
        <v>1.74</v>
      </c>
    </row>
    <row r="1140" spans="1:2" x14ac:dyDescent="0.35">
      <c r="A1140" s="43" t="s">
        <v>1277</v>
      </c>
      <c r="B1140" s="43">
        <v>1.68</v>
      </c>
    </row>
    <row r="1141" spans="1:2" x14ac:dyDescent="0.35">
      <c r="A1141" s="43" t="s">
        <v>1278</v>
      </c>
      <c r="B1141" s="43">
        <v>1.69</v>
      </c>
    </row>
    <row r="1142" spans="1:2" x14ac:dyDescent="0.35">
      <c r="A1142" s="43" t="s">
        <v>1279</v>
      </c>
      <c r="B1142" s="43">
        <v>1.66</v>
      </c>
    </row>
    <row r="1143" spans="1:2" x14ac:dyDescent="0.35">
      <c r="A1143" s="43" t="s">
        <v>1280</v>
      </c>
      <c r="B1143" s="43">
        <v>1.66</v>
      </c>
    </row>
    <row r="1144" spans="1:2" x14ac:dyDescent="0.35">
      <c r="A1144" s="43" t="s">
        <v>1281</v>
      </c>
      <c r="B1144" s="43">
        <v>1.62</v>
      </c>
    </row>
    <row r="1145" spans="1:2" x14ac:dyDescent="0.35">
      <c r="A1145" s="43" t="s">
        <v>1282</v>
      </c>
      <c r="B1145" s="43">
        <v>1.65</v>
      </c>
    </row>
    <row r="1146" spans="1:2" x14ac:dyDescent="0.35">
      <c r="A1146" s="43" t="s">
        <v>1283</v>
      </c>
      <c r="B1146" s="43">
        <v>1.66</v>
      </c>
    </row>
    <row r="1147" spans="1:2" x14ac:dyDescent="0.35">
      <c r="A1147" s="43" t="s">
        <v>1284</v>
      </c>
      <c r="B1147" s="43">
        <v>1.65</v>
      </c>
    </row>
    <row r="1148" spans="1:2" x14ac:dyDescent="0.35">
      <c r="A1148" s="43" t="s">
        <v>1285</v>
      </c>
      <c r="B1148" s="43">
        <v>1.63</v>
      </c>
    </row>
    <row r="1149" spans="1:2" x14ac:dyDescent="0.35">
      <c r="A1149" s="43" t="s">
        <v>1286</v>
      </c>
      <c r="B1149" s="43">
        <v>1.6</v>
      </c>
    </row>
    <row r="1150" spans="1:2" x14ac:dyDescent="0.35">
      <c r="A1150" s="43" t="s">
        <v>1287</v>
      </c>
      <c r="B1150" s="43">
        <v>1.59</v>
      </c>
    </row>
    <row r="1151" spans="1:2" x14ac:dyDescent="0.35">
      <c r="A1151" s="43" t="s">
        <v>1288</v>
      </c>
      <c r="B1151" s="43">
        <v>1.58</v>
      </c>
    </row>
    <row r="1152" spans="1:2" x14ac:dyDescent="0.35">
      <c r="A1152" s="43" t="s">
        <v>1289</v>
      </c>
      <c r="B1152" s="43">
        <v>1.56</v>
      </c>
    </row>
    <row r="1153" spans="1:2" x14ac:dyDescent="0.35">
      <c r="A1153" s="43" t="s">
        <v>1290</v>
      </c>
      <c r="B1153" s="43">
        <v>1.58</v>
      </c>
    </row>
    <row r="1154" spans="1:2" x14ac:dyDescent="0.35">
      <c r="A1154" s="43" t="s">
        <v>1291</v>
      </c>
      <c r="B1154" s="43">
        <v>1.57</v>
      </c>
    </row>
    <row r="1155" spans="1:2" x14ac:dyDescent="0.35">
      <c r="A1155" s="43" t="s">
        <v>1292</v>
      </c>
      <c r="B1155" s="43">
        <v>1.55</v>
      </c>
    </row>
    <row r="1156" spans="1:2" x14ac:dyDescent="0.35">
      <c r="A1156" s="43" t="s">
        <v>1293</v>
      </c>
      <c r="B1156" s="43">
        <v>1.52</v>
      </c>
    </row>
    <row r="1157" spans="1:2" x14ac:dyDescent="0.35">
      <c r="A1157" s="43" t="s">
        <v>1294</v>
      </c>
      <c r="B1157" s="43">
        <v>1.53</v>
      </c>
    </row>
    <row r="1158" spans="1:2" x14ac:dyDescent="0.35">
      <c r="A1158" s="43" t="s">
        <v>1295</v>
      </c>
      <c r="B1158" s="43">
        <v>1.59</v>
      </c>
    </row>
    <row r="1159" spans="1:2" x14ac:dyDescent="0.35">
      <c r="A1159" s="43" t="s">
        <v>1296</v>
      </c>
      <c r="B1159" s="43">
        <v>1.57</v>
      </c>
    </row>
    <row r="1160" spans="1:2" x14ac:dyDescent="0.35">
      <c r="A1160" s="43" t="s">
        <v>1297</v>
      </c>
      <c r="B1160" s="43">
        <v>1.55</v>
      </c>
    </row>
    <row r="1161" spans="1:2" x14ac:dyDescent="0.35">
      <c r="A1161" s="43" t="s">
        <v>1298</v>
      </c>
      <c r="B1161" s="43">
        <v>1.59</v>
      </c>
    </row>
    <row r="1162" spans="1:2" x14ac:dyDescent="0.35">
      <c r="A1162" s="43" t="s">
        <v>1299</v>
      </c>
      <c r="B1162" s="43">
        <v>1.55</v>
      </c>
    </row>
    <row r="1163" spans="1:2" x14ac:dyDescent="0.35">
      <c r="A1163" s="43" t="s">
        <v>1300</v>
      </c>
      <c r="B1163" s="43">
        <v>1.54</v>
      </c>
    </row>
    <row r="1164" spans="1:2" x14ac:dyDescent="0.35">
      <c r="A1164" s="43" t="s">
        <v>1301</v>
      </c>
      <c r="B1164" s="43">
        <v>1.49</v>
      </c>
    </row>
    <row r="1165" spans="1:2" x14ac:dyDescent="0.35">
      <c r="A1165" s="43" t="s">
        <v>1302</v>
      </c>
      <c r="B1165" s="43">
        <v>1.5</v>
      </c>
    </row>
    <row r="1166" spans="1:2" x14ac:dyDescent="0.35">
      <c r="A1166" s="43" t="s">
        <v>1303</v>
      </c>
      <c r="B1166" s="43">
        <v>1.49</v>
      </c>
    </row>
    <row r="1167" spans="1:2" x14ac:dyDescent="0.35">
      <c r="A1167" s="43" t="s">
        <v>1304</v>
      </c>
      <c r="B1167" s="43">
        <v>1.48</v>
      </c>
    </row>
    <row r="1168" spans="1:2" x14ac:dyDescent="0.35">
      <c r="A1168" s="43" t="s">
        <v>1305</v>
      </c>
      <c r="B1168" s="43">
        <v>1.43</v>
      </c>
    </row>
    <row r="1169" spans="1:2" x14ac:dyDescent="0.35">
      <c r="A1169" s="43" t="s">
        <v>1306</v>
      </c>
      <c r="B1169" s="43">
        <v>1.43</v>
      </c>
    </row>
    <row r="1170" spans="1:2" x14ac:dyDescent="0.35">
      <c r="A1170" s="43" t="s">
        <v>1307</v>
      </c>
      <c r="B1170" s="43">
        <v>1.41</v>
      </c>
    </row>
    <row r="1171" spans="1:2" x14ac:dyDescent="0.35">
      <c r="A1171" s="43" t="s">
        <v>1308</v>
      </c>
      <c r="B1171" s="43">
        <v>1.38</v>
      </c>
    </row>
    <row r="1172" spans="1:2" x14ac:dyDescent="0.35">
      <c r="A1172" s="43" t="s">
        <v>1309</v>
      </c>
      <c r="B1172" s="43">
        <v>1.39</v>
      </c>
    </row>
    <row r="1173" spans="1:2" x14ac:dyDescent="0.35">
      <c r="A1173" s="43" t="s">
        <v>1310</v>
      </c>
      <c r="B1173" s="43">
        <v>1.38</v>
      </c>
    </row>
    <row r="1174" spans="1:2" x14ac:dyDescent="0.35">
      <c r="A1174" s="43" t="s">
        <v>1311</v>
      </c>
      <c r="B1174" s="43">
        <v>1.31</v>
      </c>
    </row>
    <row r="1175" spans="1:2" x14ac:dyDescent="0.35">
      <c r="A1175" s="43" t="s">
        <v>1312</v>
      </c>
      <c r="B1175" s="43">
        <v>1.28</v>
      </c>
    </row>
    <row r="1176" spans="1:2" x14ac:dyDescent="0.35">
      <c r="A1176" s="43" t="s">
        <v>1313</v>
      </c>
      <c r="B1176" s="43">
        <v>1.23</v>
      </c>
    </row>
    <row r="1177" spans="1:2" x14ac:dyDescent="0.35">
      <c r="A1177" s="43" t="s">
        <v>1314</v>
      </c>
      <c r="B1177" s="43">
        <v>1.23</v>
      </c>
    </row>
    <row r="1178" spans="1:2" x14ac:dyDescent="0.35">
      <c r="A1178" s="43" t="s">
        <v>1315</v>
      </c>
      <c r="B1178" s="43">
        <v>1.26</v>
      </c>
    </row>
    <row r="1179" spans="1:2" x14ac:dyDescent="0.35">
      <c r="A1179" s="43" t="s">
        <v>1316</v>
      </c>
      <c r="B1179" s="43">
        <v>1.27</v>
      </c>
    </row>
    <row r="1180" spans="1:2" x14ac:dyDescent="0.35">
      <c r="A1180" s="43" t="s">
        <v>1317</v>
      </c>
      <c r="B1180" s="43">
        <v>1.33</v>
      </c>
    </row>
    <row r="1181" spans="1:2" x14ac:dyDescent="0.35">
      <c r="A1181" s="43" t="s">
        <v>1318</v>
      </c>
      <c r="B1181" s="43">
        <v>1.35</v>
      </c>
    </row>
    <row r="1182" spans="1:2" x14ac:dyDescent="0.35">
      <c r="A1182" s="43" t="s">
        <v>1319</v>
      </c>
      <c r="B1182" s="43">
        <v>1.3</v>
      </c>
    </row>
    <row r="1183" spans="1:2" x14ac:dyDescent="0.35">
      <c r="A1183" s="43" t="s">
        <v>1320</v>
      </c>
      <c r="B1183" s="43">
        <v>1.26</v>
      </c>
    </row>
    <row r="1184" spans="1:2" x14ac:dyDescent="0.35">
      <c r="A1184" s="43" t="s">
        <v>1321</v>
      </c>
      <c r="B1184" s="43">
        <v>1.25</v>
      </c>
    </row>
    <row r="1185" spans="1:2" x14ac:dyDescent="0.35">
      <c r="A1185" s="43" t="s">
        <v>1322</v>
      </c>
      <c r="B1185" s="43">
        <v>1.35</v>
      </c>
    </row>
    <row r="1186" spans="1:2" x14ac:dyDescent="0.35">
      <c r="A1186" s="43" t="s">
        <v>1323</v>
      </c>
      <c r="B1186" s="43">
        <v>1.39</v>
      </c>
    </row>
    <row r="1187" spans="1:2" x14ac:dyDescent="0.35">
      <c r="A1187" s="43" t="s">
        <v>1324</v>
      </c>
      <c r="B1187" s="43">
        <v>1.37</v>
      </c>
    </row>
    <row r="1188" spans="1:2" x14ac:dyDescent="0.35">
      <c r="A1188" s="43" t="s">
        <v>1325</v>
      </c>
      <c r="B1188" s="43">
        <v>1.44</v>
      </c>
    </row>
    <row r="1189" spans="1:2" x14ac:dyDescent="0.35">
      <c r="A1189" s="43" t="s">
        <v>1326</v>
      </c>
      <c r="B1189" s="43">
        <v>1.42</v>
      </c>
    </row>
    <row r="1190" spans="1:2" x14ac:dyDescent="0.35">
      <c r="A1190" s="43" t="s">
        <v>1327</v>
      </c>
      <c r="B1190" s="43">
        <v>1.43</v>
      </c>
    </row>
    <row r="1191" spans="1:2" x14ac:dyDescent="0.35">
      <c r="A1191" s="43" t="s">
        <v>1328</v>
      </c>
      <c r="B1191" s="43">
        <v>1.41</v>
      </c>
    </row>
    <row r="1192" spans="1:2" x14ac:dyDescent="0.35">
      <c r="A1192" s="43" t="s">
        <v>1329</v>
      </c>
      <c r="B1192" s="43">
        <v>1.46</v>
      </c>
    </row>
    <row r="1193" spans="1:2" x14ac:dyDescent="0.35">
      <c r="A1193" s="43" t="s">
        <v>1330</v>
      </c>
      <c r="B1193" s="43">
        <v>1.39</v>
      </c>
    </row>
    <row r="1194" spans="1:2" x14ac:dyDescent="0.35">
      <c r="A1194" s="43" t="s">
        <v>1331</v>
      </c>
      <c r="B1194" s="43">
        <v>1.35</v>
      </c>
    </row>
    <row r="1195" spans="1:2" x14ac:dyDescent="0.35">
      <c r="A1195" s="43" t="s">
        <v>1332</v>
      </c>
      <c r="B1195" s="43">
        <v>1.33</v>
      </c>
    </row>
    <row r="1196" spans="1:2" x14ac:dyDescent="0.35">
      <c r="A1196" s="43" t="s">
        <v>1333</v>
      </c>
      <c r="B1196" s="43">
        <v>1.33</v>
      </c>
    </row>
    <row r="1197" spans="1:2" x14ac:dyDescent="0.35">
      <c r="A1197" s="43" t="s">
        <v>1334</v>
      </c>
      <c r="B1197" s="43">
        <v>1.31</v>
      </c>
    </row>
    <row r="1198" spans="1:2" x14ac:dyDescent="0.35">
      <c r="A1198" s="43" t="s">
        <v>1335</v>
      </c>
      <c r="B1198" s="43">
        <v>1.29</v>
      </c>
    </row>
    <row r="1199" spans="1:2" x14ac:dyDescent="0.35">
      <c r="A1199" s="43" t="s">
        <v>1336</v>
      </c>
      <c r="B1199" s="43">
        <v>1.29</v>
      </c>
    </row>
    <row r="1200" spans="1:2" x14ac:dyDescent="0.35">
      <c r="A1200" s="43" t="s">
        <v>1337</v>
      </c>
      <c r="B1200" s="43">
        <v>1.27</v>
      </c>
    </row>
    <row r="1201" spans="1:2" x14ac:dyDescent="0.35">
      <c r="A1201" s="43" t="s">
        <v>1338</v>
      </c>
      <c r="B1201" s="43">
        <v>1.22</v>
      </c>
    </row>
    <row r="1202" spans="1:2" x14ac:dyDescent="0.35">
      <c r="A1202" s="43" t="s">
        <v>1339</v>
      </c>
      <c r="B1202" s="43">
        <v>1.22</v>
      </c>
    </row>
    <row r="1203" spans="1:2" x14ac:dyDescent="0.35">
      <c r="A1203" s="43" t="s">
        <v>1340</v>
      </c>
      <c r="B1203" s="43">
        <v>1.26</v>
      </c>
    </row>
    <row r="1204" spans="1:2" x14ac:dyDescent="0.35">
      <c r="A1204" s="43" t="s">
        <v>1341</v>
      </c>
      <c r="B1204" s="43">
        <v>1.22</v>
      </c>
    </row>
    <row r="1205" spans="1:2" x14ac:dyDescent="0.35">
      <c r="A1205" s="43" t="s">
        <v>1342</v>
      </c>
      <c r="B1205" s="43">
        <v>1.24</v>
      </c>
    </row>
    <row r="1206" spans="1:2" x14ac:dyDescent="0.35">
      <c r="A1206" s="43" t="s">
        <v>1343</v>
      </c>
      <c r="B1206" s="43">
        <v>1.22</v>
      </c>
    </row>
    <row r="1207" spans="1:2" x14ac:dyDescent="0.35">
      <c r="A1207" s="43" t="s">
        <v>1344</v>
      </c>
      <c r="B1207" s="43">
        <v>1.2</v>
      </c>
    </row>
    <row r="1208" spans="1:2" x14ac:dyDescent="0.35">
      <c r="A1208" s="43" t="s">
        <v>1345</v>
      </c>
      <c r="B1208" s="43">
        <v>1.21</v>
      </c>
    </row>
    <row r="1209" spans="1:2" x14ac:dyDescent="0.35">
      <c r="A1209" s="43" t="s">
        <v>1346</v>
      </c>
      <c r="B1209" s="43">
        <v>1.23</v>
      </c>
    </row>
    <row r="1210" spans="1:2" x14ac:dyDescent="0.35">
      <c r="A1210" s="43" t="s">
        <v>1347</v>
      </c>
      <c r="B1210" s="43">
        <v>1.18</v>
      </c>
    </row>
    <row r="1211" spans="1:2" x14ac:dyDescent="0.35">
      <c r="A1211" s="43" t="s">
        <v>1348</v>
      </c>
      <c r="B1211" s="43">
        <v>1.1100000000000001</v>
      </c>
    </row>
    <row r="1212" spans="1:2" x14ac:dyDescent="0.35">
      <c r="A1212" s="43" t="s">
        <v>1349</v>
      </c>
      <c r="B1212" s="43">
        <v>1.22</v>
      </c>
    </row>
    <row r="1213" spans="1:2" x14ac:dyDescent="0.35">
      <c r="A1213" s="43" t="s">
        <v>1350</v>
      </c>
      <c r="B1213" s="43">
        <v>1.28</v>
      </c>
    </row>
    <row r="1214" spans="1:2" x14ac:dyDescent="0.35">
      <c r="A1214" s="43" t="s">
        <v>1351</v>
      </c>
      <c r="B1214" s="43">
        <v>1.3</v>
      </c>
    </row>
    <row r="1215" spans="1:2" x14ac:dyDescent="0.35">
      <c r="A1215" s="43" t="s">
        <v>1352</v>
      </c>
      <c r="B1215" s="43">
        <v>1.3</v>
      </c>
    </row>
    <row r="1216" spans="1:2" x14ac:dyDescent="0.35">
      <c r="A1216" s="43" t="s">
        <v>1353</v>
      </c>
      <c r="B1216" s="43">
        <v>1.28</v>
      </c>
    </row>
    <row r="1217" spans="1:2" x14ac:dyDescent="0.35">
      <c r="A1217" s="43" t="s">
        <v>1354</v>
      </c>
      <c r="B1217" s="43">
        <v>1.29</v>
      </c>
    </row>
    <row r="1218" spans="1:2" x14ac:dyDescent="0.35">
      <c r="A1218" s="43" t="s">
        <v>1355</v>
      </c>
      <c r="B1218" s="43">
        <v>1.28</v>
      </c>
    </row>
    <row r="1219" spans="1:2" x14ac:dyDescent="0.35">
      <c r="A1219" s="43" t="s">
        <v>1356</v>
      </c>
      <c r="B1219" s="43">
        <v>1.27</v>
      </c>
    </row>
    <row r="1220" spans="1:2" x14ac:dyDescent="0.35">
      <c r="A1220" s="43" t="s">
        <v>1357</v>
      </c>
      <c r="B1220" s="43">
        <v>1.28</v>
      </c>
    </row>
    <row r="1221" spans="1:2" x14ac:dyDescent="0.35">
      <c r="A1221" s="43" t="s">
        <v>1358</v>
      </c>
      <c r="B1221" s="43">
        <v>1.24</v>
      </c>
    </row>
    <row r="1222" spans="1:2" x14ac:dyDescent="0.35">
      <c r="A1222" s="43" t="s">
        <v>1359</v>
      </c>
      <c r="B1222" s="43">
        <v>1.22</v>
      </c>
    </row>
    <row r="1223" spans="1:2" x14ac:dyDescent="0.35">
      <c r="A1223" s="43" t="s">
        <v>1360</v>
      </c>
      <c r="B1223" s="43">
        <v>1.18</v>
      </c>
    </row>
    <row r="1224" spans="1:2" x14ac:dyDescent="0.35">
      <c r="A1224" s="43" t="s">
        <v>1361</v>
      </c>
      <c r="B1224" s="43">
        <v>1.19</v>
      </c>
    </row>
    <row r="1225" spans="1:2" x14ac:dyDescent="0.35">
      <c r="A1225" s="43" t="s">
        <v>1362</v>
      </c>
      <c r="B1225" s="43">
        <v>1.1599999999999999</v>
      </c>
    </row>
    <row r="1226" spans="1:2" x14ac:dyDescent="0.35">
      <c r="A1226" s="43" t="s">
        <v>1363</v>
      </c>
      <c r="B1226" s="43">
        <v>1.19</v>
      </c>
    </row>
    <row r="1227" spans="1:2" x14ac:dyDescent="0.35">
      <c r="A1227" s="43" t="s">
        <v>1364</v>
      </c>
      <c r="B1227" s="43">
        <v>1.21</v>
      </c>
    </row>
    <row r="1228" spans="1:2" x14ac:dyDescent="0.35">
      <c r="A1228" s="43" t="s">
        <v>1365</v>
      </c>
      <c r="B1228" s="43">
        <v>1.2</v>
      </c>
    </row>
    <row r="1229" spans="1:2" x14ac:dyDescent="0.35">
      <c r="A1229" s="43" t="s">
        <v>1366</v>
      </c>
      <c r="B1229" s="43">
        <v>1.17</v>
      </c>
    </row>
    <row r="1230" spans="1:2" x14ac:dyDescent="0.35">
      <c r="A1230" s="43" t="s">
        <v>1367</v>
      </c>
      <c r="B1230" s="43">
        <v>1.1599999999999999</v>
      </c>
    </row>
    <row r="1231" spans="1:2" x14ac:dyDescent="0.35">
      <c r="A1231" s="43" t="s">
        <v>1368</v>
      </c>
      <c r="B1231" s="43">
        <v>1.1599999999999999</v>
      </c>
    </row>
    <row r="1232" spans="1:2" x14ac:dyDescent="0.35">
      <c r="A1232" s="43" t="s">
        <v>1369</v>
      </c>
      <c r="B1232" s="43">
        <v>1.1499999999999999</v>
      </c>
    </row>
    <row r="1233" spans="1:2" x14ac:dyDescent="0.35">
      <c r="A1233" s="43" t="s">
        <v>1370</v>
      </c>
      <c r="B1233" s="43">
        <v>1.1499999999999999</v>
      </c>
    </row>
    <row r="1234" spans="1:2" x14ac:dyDescent="0.35">
      <c r="A1234" s="43" t="s">
        <v>1371</v>
      </c>
      <c r="B1234" s="43">
        <v>1.1399999999999999</v>
      </c>
    </row>
    <row r="1235" spans="1:2" x14ac:dyDescent="0.35">
      <c r="A1235" s="43" t="s">
        <v>1372</v>
      </c>
      <c r="B1235" s="43">
        <v>1.19</v>
      </c>
    </row>
    <row r="1236" spans="1:2" x14ac:dyDescent="0.35">
      <c r="A1236" s="43" t="s">
        <v>1373</v>
      </c>
      <c r="B1236" s="43">
        <v>1.1599999999999999</v>
      </c>
    </row>
    <row r="1237" spans="1:2" x14ac:dyDescent="0.35">
      <c r="A1237" s="43" t="s">
        <v>1374</v>
      </c>
      <c r="B1237" s="43">
        <v>1.1299999999999999</v>
      </c>
    </row>
    <row r="1238" spans="1:2" x14ac:dyDescent="0.35">
      <c r="A1238" s="43" t="s">
        <v>1375</v>
      </c>
      <c r="B1238" s="43">
        <v>1.1200000000000001</v>
      </c>
    </row>
    <row r="1239" spans="1:2" x14ac:dyDescent="0.35">
      <c r="A1239" s="43" t="s">
        <v>1376</v>
      </c>
      <c r="B1239" s="43">
        <v>1.1000000000000001</v>
      </c>
    </row>
    <row r="1240" spans="1:2" x14ac:dyDescent="0.35">
      <c r="A1240" s="43" t="s">
        <v>1377</v>
      </c>
      <c r="B1240" s="43">
        <v>1.07</v>
      </c>
    </row>
    <row r="1241" spans="1:2" x14ac:dyDescent="0.35">
      <c r="A1241" s="43" t="s">
        <v>1378</v>
      </c>
      <c r="B1241" s="43">
        <v>1.01</v>
      </c>
    </row>
    <row r="1242" spans="1:2" x14ac:dyDescent="0.35">
      <c r="A1242" s="43" t="s">
        <v>1379</v>
      </c>
      <c r="B1242" s="43">
        <v>1</v>
      </c>
    </row>
    <row r="1243" spans="1:2" x14ac:dyDescent="0.35">
      <c r="A1243" s="43" t="s">
        <v>1380</v>
      </c>
      <c r="B1243" s="43">
        <v>1</v>
      </c>
    </row>
    <row r="1244" spans="1:2" x14ac:dyDescent="0.35">
      <c r="A1244" s="43" t="s">
        <v>1381</v>
      </c>
      <c r="B1244" s="43">
        <v>1.04</v>
      </c>
    </row>
    <row r="1245" spans="1:2" x14ac:dyDescent="0.35">
      <c r="A1245" s="43" t="s">
        <v>1382</v>
      </c>
      <c r="B1245" s="43">
        <v>1.05</v>
      </c>
    </row>
    <row r="1246" spans="1:2" x14ac:dyDescent="0.35">
      <c r="A1246" s="43" t="s">
        <v>1383</v>
      </c>
      <c r="B1246" s="43">
        <v>1.07</v>
      </c>
    </row>
    <row r="1247" spans="1:2" x14ac:dyDescent="0.35">
      <c r="A1247" s="43" t="s">
        <v>1384</v>
      </c>
      <c r="B1247" s="43">
        <v>1.06</v>
      </c>
    </row>
    <row r="1248" spans="1:2" x14ac:dyDescent="0.35">
      <c r="A1248" s="43" t="s">
        <v>1385</v>
      </c>
      <c r="B1248" s="43">
        <v>1.01</v>
      </c>
    </row>
    <row r="1249" spans="1:2" x14ac:dyDescent="0.35">
      <c r="A1249" s="43" t="s">
        <v>1386</v>
      </c>
      <c r="B1249" s="43">
        <v>1.01</v>
      </c>
    </row>
    <row r="1250" spans="1:2" x14ac:dyDescent="0.35">
      <c r="A1250" s="43" t="s">
        <v>1387</v>
      </c>
      <c r="B1250" s="43">
        <v>1.01</v>
      </c>
    </row>
    <row r="1251" spans="1:2" x14ac:dyDescent="0.35">
      <c r="A1251" s="43" t="s">
        <v>1388</v>
      </c>
      <c r="B1251" s="43">
        <v>0.99</v>
      </c>
    </row>
    <row r="1252" spans="1:2" x14ac:dyDescent="0.35">
      <c r="A1252" s="43" t="s">
        <v>1389</v>
      </c>
      <c r="B1252" s="43">
        <v>0.95</v>
      </c>
    </row>
    <row r="1253" spans="1:2" x14ac:dyDescent="0.35">
      <c r="A1253" s="43" t="s">
        <v>1390</v>
      </c>
      <c r="B1253" s="43">
        <v>0.96</v>
      </c>
    </row>
    <row r="1254" spans="1:2" x14ac:dyDescent="0.35">
      <c r="A1254" s="43" t="s">
        <v>1391</v>
      </c>
      <c r="B1254" s="43">
        <v>0.93</v>
      </c>
    </row>
    <row r="1255" spans="1:2" x14ac:dyDescent="0.35">
      <c r="A1255" s="43" t="s">
        <v>1392</v>
      </c>
      <c r="B1255" s="43">
        <v>0.92</v>
      </c>
    </row>
    <row r="1256" spans="1:2" x14ac:dyDescent="0.35">
      <c r="A1256" s="43" t="s">
        <v>1393</v>
      </c>
      <c r="B1256" s="43">
        <v>0.96</v>
      </c>
    </row>
    <row r="1257" spans="1:2" x14ac:dyDescent="0.35">
      <c r="A1257" s="43" t="s">
        <v>1394</v>
      </c>
      <c r="B1257" s="43">
        <v>0.96</v>
      </c>
    </row>
    <row r="1258" spans="1:2" x14ac:dyDescent="0.35">
      <c r="A1258" s="43" t="s">
        <v>1395</v>
      </c>
      <c r="B1258" s="43">
        <v>0.97</v>
      </c>
    </row>
    <row r="1259" spans="1:2" x14ac:dyDescent="0.35">
      <c r="A1259" s="43" t="s">
        <v>1396</v>
      </c>
      <c r="B1259" s="43">
        <v>0.96</v>
      </c>
    </row>
    <row r="1260" spans="1:2" x14ac:dyDescent="0.35">
      <c r="A1260" s="43" t="s">
        <v>1397</v>
      </c>
      <c r="B1260" s="43">
        <v>0.97</v>
      </c>
    </row>
    <row r="1261" spans="1:2" x14ac:dyDescent="0.35">
      <c r="A1261" s="43" t="s">
        <v>1398</v>
      </c>
      <c r="B1261" s="43">
        <v>0.93</v>
      </c>
    </row>
    <row r="1262" spans="1:2" x14ac:dyDescent="0.35">
      <c r="A1262" s="43" t="s">
        <v>1399</v>
      </c>
      <c r="B1262" s="43">
        <v>0.91</v>
      </c>
    </row>
    <row r="1263" spans="1:2" x14ac:dyDescent="0.35">
      <c r="A1263" s="43" t="s">
        <v>1400</v>
      </c>
      <c r="B1263" s="43">
        <v>0.91</v>
      </c>
    </row>
    <row r="1264" spans="1:2" x14ac:dyDescent="0.35">
      <c r="A1264" s="43" t="s">
        <v>1401</v>
      </c>
      <c r="B1264" s="43">
        <v>0.88</v>
      </c>
    </row>
    <row r="1265" spans="1:2" x14ac:dyDescent="0.35">
      <c r="A1265" s="43" t="s">
        <v>1402</v>
      </c>
      <c r="B1265" s="43">
        <v>0.84</v>
      </c>
    </row>
    <row r="1266" spans="1:2" x14ac:dyDescent="0.35">
      <c r="A1266" s="43" t="s">
        <v>1403</v>
      </c>
      <c r="B1266" s="43">
        <v>0.8</v>
      </c>
    </row>
    <row r="1267" spans="1:2" x14ac:dyDescent="0.35">
      <c r="A1267" s="43" t="s">
        <v>1404</v>
      </c>
      <c r="B1267" s="43">
        <v>0.8</v>
      </c>
    </row>
    <row r="1268" spans="1:2" x14ac:dyDescent="0.35">
      <c r="A1268" s="43" t="s">
        <v>1405</v>
      </c>
      <c r="B1268" s="43">
        <v>0.83</v>
      </c>
    </row>
    <row r="1269" spans="1:2" x14ac:dyDescent="0.35">
      <c r="A1269" s="43" t="s">
        <v>1406</v>
      </c>
      <c r="B1269" s="43">
        <v>0.83</v>
      </c>
    </row>
    <row r="1270" spans="1:2" x14ac:dyDescent="0.35">
      <c r="A1270" s="43" t="s">
        <v>1407</v>
      </c>
      <c r="B1270" s="43">
        <v>0.79</v>
      </c>
    </row>
    <row r="1271" spans="1:2" x14ac:dyDescent="0.35">
      <c r="A1271" s="43" t="s">
        <v>1408</v>
      </c>
      <c r="B1271" s="43">
        <v>0.76</v>
      </c>
    </row>
    <row r="1272" spans="1:2" x14ac:dyDescent="0.35">
      <c r="A1272" s="43" t="s">
        <v>1409</v>
      </c>
      <c r="B1272" s="43">
        <v>0.7</v>
      </c>
    </row>
    <row r="1273" spans="1:2" x14ac:dyDescent="0.35">
      <c r="A1273" s="43" t="s">
        <v>1410</v>
      </c>
      <c r="B1273" s="43">
        <v>0.71</v>
      </c>
    </row>
    <row r="1274" spans="1:2" x14ac:dyDescent="0.35">
      <c r="A1274" s="43" t="s">
        <v>1411</v>
      </c>
      <c r="B1274" s="43">
        <v>0.66</v>
      </c>
    </row>
    <row r="1275" spans="1:2" x14ac:dyDescent="0.35">
      <c r="A1275" s="43" t="s">
        <v>1412</v>
      </c>
      <c r="B1275" s="43">
        <v>0.67</v>
      </c>
    </row>
    <row r="1276" spans="1:2" x14ac:dyDescent="0.35">
      <c r="A1276" s="43" t="s">
        <v>1413</v>
      </c>
      <c r="B1276" s="43">
        <v>0.68</v>
      </c>
    </row>
    <row r="1277" spans="1:2" x14ac:dyDescent="0.35">
      <c r="A1277" s="43" t="s">
        <v>1414</v>
      </c>
      <c r="B1277" s="43">
        <v>0.73</v>
      </c>
    </row>
    <row r="1278" spans="1:2" x14ac:dyDescent="0.35">
      <c r="A1278" s="43" t="s">
        <v>1415</v>
      </c>
      <c r="B1278" s="43">
        <v>0.69</v>
      </c>
    </row>
    <row r="1279" spans="1:2" x14ac:dyDescent="0.35">
      <c r="A1279" s="43" t="s">
        <v>1416</v>
      </c>
      <c r="B1279" s="43">
        <v>0.59</v>
      </c>
    </row>
    <row r="1280" spans="1:2" x14ac:dyDescent="0.35">
      <c r="A1280" s="43" t="s">
        <v>1417</v>
      </c>
      <c r="B1280" s="43">
        <v>0.61</v>
      </c>
    </row>
    <row r="1281" spans="1:2" x14ac:dyDescent="0.35">
      <c r="A1281" s="43" t="s">
        <v>1418</v>
      </c>
      <c r="B1281" s="43">
        <v>0.62</v>
      </c>
    </row>
    <row r="1282" spans="1:2" x14ac:dyDescent="0.35">
      <c r="A1282" s="43" t="s">
        <v>1419</v>
      </c>
      <c r="B1282" s="43">
        <v>0.62</v>
      </c>
    </row>
    <row r="1283" spans="1:2" x14ac:dyDescent="0.35">
      <c r="A1283" s="43" t="s">
        <v>1420</v>
      </c>
      <c r="B1283" s="43">
        <v>0.62</v>
      </c>
    </row>
    <row r="1284" spans="1:2" x14ac:dyDescent="0.35">
      <c r="A1284" s="43" t="s">
        <v>1421</v>
      </c>
      <c r="B1284" s="43">
        <v>0.59</v>
      </c>
    </row>
    <row r="1285" spans="1:2" x14ac:dyDescent="0.35">
      <c r="A1285" s="43" t="s">
        <v>1422</v>
      </c>
      <c r="B1285" s="43">
        <v>0.56999999999999995</v>
      </c>
    </row>
    <row r="1286" spans="1:2" x14ac:dyDescent="0.35">
      <c r="A1286" s="43" t="s">
        <v>1423</v>
      </c>
      <c r="B1286" s="43">
        <v>0.56999999999999995</v>
      </c>
    </row>
    <row r="1287" spans="1:2" x14ac:dyDescent="0.35">
      <c r="A1287" s="43" t="s">
        <v>1424</v>
      </c>
      <c r="B1287" s="43">
        <v>0.59</v>
      </c>
    </row>
    <row r="1288" spans="1:2" x14ac:dyDescent="0.35">
      <c r="A1288" s="43" t="s">
        <v>1425</v>
      </c>
      <c r="B1288" s="43">
        <v>0.6</v>
      </c>
    </row>
    <row r="1289" spans="1:2" x14ac:dyDescent="0.35">
      <c r="A1289" s="43" t="s">
        <v>1426</v>
      </c>
      <c r="B1289" s="43">
        <v>0.61</v>
      </c>
    </row>
    <row r="1290" spans="1:2" x14ac:dyDescent="0.35">
      <c r="A1290" s="43" t="s">
        <v>1427</v>
      </c>
      <c r="B1290" s="43">
        <v>0.62</v>
      </c>
    </row>
    <row r="1291" spans="1:2" x14ac:dyDescent="0.35">
      <c r="A1291" s="43" t="s">
        <v>1428</v>
      </c>
      <c r="B1291" s="43">
        <v>0.65</v>
      </c>
    </row>
    <row r="1292" spans="1:2" x14ac:dyDescent="0.35">
      <c r="A1292" s="43" t="s">
        <v>1429</v>
      </c>
      <c r="B1292" s="43">
        <v>0.65</v>
      </c>
    </row>
    <row r="1293" spans="1:2" x14ac:dyDescent="0.35">
      <c r="A1293" s="43" t="s">
        <v>1430</v>
      </c>
      <c r="B1293" s="43">
        <v>0.63</v>
      </c>
    </row>
    <row r="1294" spans="1:2" x14ac:dyDescent="0.35">
      <c r="A1294" s="43" t="s">
        <v>1431</v>
      </c>
      <c r="B1294" s="43">
        <v>0.6</v>
      </c>
    </row>
    <row r="1295" spans="1:2" x14ac:dyDescent="0.35">
      <c r="A1295" s="43" t="s">
        <v>1432</v>
      </c>
      <c r="B1295" s="43">
        <v>0.61</v>
      </c>
    </row>
    <row r="1296" spans="1:2" x14ac:dyDescent="0.35">
      <c r="A1296" s="43" t="s">
        <v>1433</v>
      </c>
      <c r="B1296" s="43">
        <v>0.61</v>
      </c>
    </row>
    <row r="1297" spans="1:2" x14ac:dyDescent="0.35">
      <c r="A1297" s="43" t="s">
        <v>1434</v>
      </c>
      <c r="B1297" s="43">
        <v>0.63</v>
      </c>
    </row>
    <row r="1298" spans="1:2" x14ac:dyDescent="0.35">
      <c r="A1298" s="43" t="s">
        <v>1435</v>
      </c>
      <c r="B1298" s="43">
        <v>0.64</v>
      </c>
    </row>
    <row r="1299" spans="1:2" x14ac:dyDescent="0.35">
      <c r="A1299" s="43" t="s">
        <v>1436</v>
      </c>
      <c r="B1299" s="43">
        <v>0.61</v>
      </c>
    </row>
    <row r="1300" spans="1:2" x14ac:dyDescent="0.35">
      <c r="A1300" s="43" t="s">
        <v>1437</v>
      </c>
      <c r="B1300" s="43">
        <v>0.59</v>
      </c>
    </row>
    <row r="1301" spans="1:2" x14ac:dyDescent="0.35">
      <c r="A1301" s="43" t="s">
        <v>1438</v>
      </c>
      <c r="B1301" s="43">
        <v>0.59</v>
      </c>
    </row>
    <row r="1302" spans="1:2" x14ac:dyDescent="0.35">
      <c r="A1302" s="43" t="s">
        <v>1439</v>
      </c>
      <c r="B1302" s="43">
        <v>0.55000000000000004</v>
      </c>
    </row>
    <row r="1303" spans="1:2" x14ac:dyDescent="0.35">
      <c r="A1303" s="43" t="s">
        <v>1440</v>
      </c>
      <c r="B1303" s="43">
        <v>0.49</v>
      </c>
    </row>
    <row r="1304" spans="1:2" x14ac:dyDescent="0.35">
      <c r="A1304" s="43" t="s">
        <v>1441</v>
      </c>
      <c r="B1304" s="43">
        <v>0.51</v>
      </c>
    </row>
    <row r="1305" spans="1:2" x14ac:dyDescent="0.35">
      <c r="A1305" s="43" t="s">
        <v>1442</v>
      </c>
      <c r="B1305" s="43">
        <v>0.52</v>
      </c>
    </row>
    <row r="1306" spans="1:2" x14ac:dyDescent="0.35">
      <c r="A1306" s="43" t="s">
        <v>1443</v>
      </c>
      <c r="B1306" s="43">
        <v>0.56000000000000005</v>
      </c>
    </row>
    <row r="1307" spans="1:2" x14ac:dyDescent="0.35">
      <c r="A1307" s="43" t="s">
        <v>1444</v>
      </c>
      <c r="B1307" s="43">
        <v>0.56000000000000005</v>
      </c>
    </row>
    <row r="1308" spans="1:2" x14ac:dyDescent="0.35">
      <c r="A1308" s="43" t="s">
        <v>1445</v>
      </c>
      <c r="B1308" s="43">
        <v>0.56999999999999995</v>
      </c>
    </row>
    <row r="1309" spans="1:2" x14ac:dyDescent="0.35">
      <c r="A1309" s="43" t="s">
        <v>1446</v>
      </c>
      <c r="B1309" s="43">
        <v>0.56999999999999995</v>
      </c>
    </row>
    <row r="1310" spans="1:2" x14ac:dyDescent="0.35">
      <c r="A1310" s="43" t="s">
        <v>1447</v>
      </c>
      <c r="B1310" s="43">
        <v>0.52</v>
      </c>
    </row>
    <row r="1311" spans="1:2" x14ac:dyDescent="0.35">
      <c r="A1311" s="43" t="s">
        <v>1448</v>
      </c>
      <c r="B1311" s="43">
        <v>0.44</v>
      </c>
    </row>
    <row r="1312" spans="1:2" x14ac:dyDescent="0.35">
      <c r="A1312" s="43" t="s">
        <v>1449</v>
      </c>
      <c r="B1312" s="43">
        <v>0.41</v>
      </c>
    </row>
    <row r="1313" spans="1:2" x14ac:dyDescent="0.35">
      <c r="A1313" s="43" t="s">
        <v>1450</v>
      </c>
      <c r="B1313" s="43">
        <v>0.39</v>
      </c>
    </row>
    <row r="1314" spans="1:2" x14ac:dyDescent="0.35">
      <c r="A1314" s="43" t="s">
        <v>1451</v>
      </c>
      <c r="B1314" s="43">
        <v>0.39</v>
      </c>
    </row>
    <row r="1315" spans="1:2" x14ac:dyDescent="0.35">
      <c r="A1315" s="43" t="s">
        <v>1452</v>
      </c>
      <c r="B1315" s="43">
        <v>0.39</v>
      </c>
    </row>
    <row r="1316" spans="1:2" x14ac:dyDescent="0.35">
      <c r="A1316" s="43" t="s">
        <v>1453</v>
      </c>
      <c r="B1316" s="43">
        <v>0.47</v>
      </c>
    </row>
    <row r="1317" spans="1:2" x14ac:dyDescent="0.35">
      <c r="A1317" s="43" t="s">
        <v>1454</v>
      </c>
      <c r="B1317" s="43">
        <v>0.42</v>
      </c>
    </row>
    <row r="1318" spans="1:2" x14ac:dyDescent="0.35">
      <c r="A1318" s="43" t="s">
        <v>1455</v>
      </c>
      <c r="B1318" s="43">
        <v>0.39</v>
      </c>
    </row>
    <row r="1319" spans="1:2" x14ac:dyDescent="0.35">
      <c r="A1319" s="43" t="s">
        <v>1456</v>
      </c>
      <c r="B1319" s="43">
        <v>0.38</v>
      </c>
    </row>
    <row r="1320" spans="1:2" x14ac:dyDescent="0.35">
      <c r="A1320" s="43" t="s">
        <v>1457</v>
      </c>
      <c r="B1320" s="43">
        <v>0.41</v>
      </c>
    </row>
    <row r="1321" spans="1:2" x14ac:dyDescent="0.35">
      <c r="A1321" s="43" t="s">
        <v>1458</v>
      </c>
      <c r="B1321" s="43">
        <v>0.45</v>
      </c>
    </row>
    <row r="1322" spans="1:2" x14ac:dyDescent="0.35">
      <c r="A1322" s="43" t="s">
        <v>1459</v>
      </c>
      <c r="B1322" s="43">
        <v>0.48</v>
      </c>
    </row>
    <row r="1323" spans="1:2" x14ac:dyDescent="0.35">
      <c r="A1323" s="43" t="s">
        <v>1460</v>
      </c>
      <c r="B1323" s="43">
        <v>0.46</v>
      </c>
    </row>
    <row r="1324" spans="1:2" x14ac:dyDescent="0.35">
      <c r="A1324" s="43" t="s">
        <v>1461</v>
      </c>
      <c r="B1324" s="43">
        <v>0.44</v>
      </c>
    </row>
    <row r="1325" spans="1:2" x14ac:dyDescent="0.35">
      <c r="A1325" s="43" t="s">
        <v>1462</v>
      </c>
      <c r="B1325" s="43">
        <v>0.43</v>
      </c>
    </row>
    <row r="1326" spans="1:2" x14ac:dyDescent="0.35">
      <c r="A1326" s="43" t="s">
        <v>1463</v>
      </c>
      <c r="B1326" s="43">
        <v>0.43</v>
      </c>
    </row>
    <row r="1327" spans="1:2" x14ac:dyDescent="0.35">
      <c r="A1327" s="43" t="s">
        <v>1464</v>
      </c>
      <c r="B1327" s="43">
        <v>0.4</v>
      </c>
    </row>
    <row r="1328" spans="1:2" x14ac:dyDescent="0.35">
      <c r="A1328" s="43" t="s">
        <v>1465</v>
      </c>
      <c r="B1328" s="43">
        <v>0.42</v>
      </c>
    </row>
    <row r="1329" spans="1:2" x14ac:dyDescent="0.35">
      <c r="A1329" s="43" t="s">
        <v>1466</v>
      </c>
      <c r="B1329" s="43">
        <v>0.42</v>
      </c>
    </row>
    <row r="1330" spans="1:2" x14ac:dyDescent="0.35">
      <c r="A1330" s="43" t="s">
        <v>1467</v>
      </c>
      <c r="B1330" s="43">
        <v>0.41</v>
      </c>
    </row>
    <row r="1331" spans="1:2" x14ac:dyDescent="0.35">
      <c r="A1331" s="43" t="s">
        <v>1468</v>
      </c>
      <c r="B1331" s="43">
        <v>0.39</v>
      </c>
    </row>
    <row r="1332" spans="1:2" x14ac:dyDescent="0.35">
      <c r="A1332" s="43" t="s">
        <v>1469</v>
      </c>
      <c r="B1332" s="43">
        <v>0.4</v>
      </c>
    </row>
    <row r="1333" spans="1:2" x14ac:dyDescent="0.35">
      <c r="A1333" s="43" t="s">
        <v>1470</v>
      </c>
      <c r="B1333" s="43">
        <v>0.38</v>
      </c>
    </row>
    <row r="1334" spans="1:2" x14ac:dyDescent="0.35">
      <c r="A1334" s="43" t="s">
        <v>1471</v>
      </c>
      <c r="B1334" s="43">
        <v>0.37</v>
      </c>
    </row>
    <row r="1335" spans="1:2" x14ac:dyDescent="0.35">
      <c r="A1335" s="43" t="s">
        <v>1472</v>
      </c>
      <c r="B1335" s="43">
        <v>0.35</v>
      </c>
    </row>
    <row r="1336" spans="1:2" x14ac:dyDescent="0.35">
      <c r="A1336" s="43" t="s">
        <v>1473</v>
      </c>
      <c r="B1336" s="43">
        <v>0.32</v>
      </c>
    </row>
    <row r="1337" spans="1:2" x14ac:dyDescent="0.35">
      <c r="A1337" s="43" t="s">
        <v>1474</v>
      </c>
      <c r="B1337" s="43">
        <v>0.33</v>
      </c>
    </row>
    <row r="1338" spans="1:2" x14ac:dyDescent="0.35">
      <c r="A1338" s="43" t="s">
        <v>1475</v>
      </c>
      <c r="B1338" s="43">
        <v>0.33</v>
      </c>
    </row>
    <row r="1339" spans="1:2" x14ac:dyDescent="0.35">
      <c r="A1339" s="43" t="s">
        <v>1476</v>
      </c>
      <c r="B1339" s="43">
        <v>0.35</v>
      </c>
    </row>
    <row r="1340" spans="1:2" x14ac:dyDescent="0.35">
      <c r="A1340" s="43" t="s">
        <v>1477</v>
      </c>
      <c r="B1340" s="43">
        <v>0.35</v>
      </c>
    </row>
    <row r="1341" spans="1:2" x14ac:dyDescent="0.35">
      <c r="A1341" s="43" t="s">
        <v>1478</v>
      </c>
      <c r="B1341" s="43">
        <v>0.39</v>
      </c>
    </row>
    <row r="1342" spans="1:2" x14ac:dyDescent="0.35">
      <c r="A1342" s="43" t="s">
        <v>1479</v>
      </c>
      <c r="B1342" s="43">
        <v>0.42</v>
      </c>
    </row>
    <row r="1343" spans="1:2" x14ac:dyDescent="0.35">
      <c r="A1343" s="43" t="s">
        <v>1480</v>
      </c>
      <c r="B1343" s="43">
        <v>0.41</v>
      </c>
    </row>
    <row r="1344" spans="1:2" x14ac:dyDescent="0.35">
      <c r="A1344" s="43" t="s">
        <v>1481</v>
      </c>
      <c r="B1344" s="43">
        <v>0.41</v>
      </c>
    </row>
    <row r="1345" spans="1:2" x14ac:dyDescent="0.35">
      <c r="A1345" s="43" t="s">
        <v>1482</v>
      </c>
      <c r="B1345" s="43">
        <v>0.53</v>
      </c>
    </row>
    <row r="1346" spans="1:2" x14ac:dyDescent="0.35">
      <c r="A1346" s="43" t="s">
        <v>1483</v>
      </c>
      <c r="B1346" s="43">
        <v>0.62</v>
      </c>
    </row>
    <row r="1347" spans="1:2" x14ac:dyDescent="0.35">
      <c r="A1347" s="43" t="s">
        <v>1484</v>
      </c>
      <c r="B1347" s="43">
        <v>0.67</v>
      </c>
    </row>
    <row r="1348" spans="1:2" x14ac:dyDescent="0.35">
      <c r="A1348" s="43" t="s">
        <v>1485</v>
      </c>
      <c r="B1348" s="43">
        <v>0.71</v>
      </c>
    </row>
    <row r="1349" spans="1:2" x14ac:dyDescent="0.35">
      <c r="A1349" s="43" t="s">
        <v>1486</v>
      </c>
      <c r="B1349" s="43">
        <v>0.83</v>
      </c>
    </row>
    <row r="1350" spans="1:2" x14ac:dyDescent="0.35">
      <c r="A1350" s="43" t="s">
        <v>1487</v>
      </c>
      <c r="B1350" s="43">
        <v>0.93</v>
      </c>
    </row>
    <row r="1351" spans="1:2" x14ac:dyDescent="0.35">
      <c r="A1351" s="43" t="s">
        <v>1488</v>
      </c>
      <c r="B1351" s="43">
        <v>0.83</v>
      </c>
    </row>
    <row r="1352" spans="1:2" x14ac:dyDescent="0.35">
      <c r="A1352" s="43" t="s">
        <v>1489</v>
      </c>
      <c r="B1352" s="43">
        <v>0.84</v>
      </c>
    </row>
    <row r="1353" spans="1:2" x14ac:dyDescent="0.35">
      <c r="A1353" s="43" t="s">
        <v>1490</v>
      </c>
      <c r="B1353" s="43">
        <v>0.95</v>
      </c>
    </row>
    <row r="1354" spans="1:2" x14ac:dyDescent="0.35">
      <c r="A1354" s="43" t="s">
        <v>1491</v>
      </c>
      <c r="B1354" s="43">
        <v>0.9</v>
      </c>
    </row>
    <row r="1355" spans="1:2" x14ac:dyDescent="0.35">
      <c r="A1355" s="43" t="s">
        <v>1492</v>
      </c>
      <c r="B1355" s="43">
        <v>0.93</v>
      </c>
    </row>
    <row r="1356" spans="1:2" x14ac:dyDescent="0.35">
      <c r="A1356" s="43" t="s">
        <v>1493</v>
      </c>
      <c r="B1356" s="43">
        <v>0.91</v>
      </c>
    </row>
    <row r="1357" spans="1:2" x14ac:dyDescent="0.35">
      <c r="A1357" s="43" t="s">
        <v>1494</v>
      </c>
      <c r="B1357" s="43">
        <v>0.88</v>
      </c>
    </row>
    <row r="1358" spans="1:2" x14ac:dyDescent="0.35">
      <c r="A1358" s="43" t="s">
        <v>1495</v>
      </c>
      <c r="B1358" s="43">
        <v>0.94</v>
      </c>
    </row>
    <row r="1359" spans="1:2" x14ac:dyDescent="0.35">
      <c r="A1359" s="43" t="s">
        <v>1496</v>
      </c>
      <c r="B1359" s="43">
        <v>0.89</v>
      </c>
    </row>
    <row r="1360" spans="1:2" x14ac:dyDescent="0.35">
      <c r="A1360" s="43" t="s">
        <v>1497</v>
      </c>
      <c r="B1360" s="43">
        <v>0.87</v>
      </c>
    </row>
    <row r="1361" spans="1:2" x14ac:dyDescent="0.35">
      <c r="A1361" s="43" t="s">
        <v>1498</v>
      </c>
      <c r="B1361" s="43">
        <v>0.84</v>
      </c>
    </row>
    <row r="1362" spans="1:2" x14ac:dyDescent="0.35">
      <c r="A1362" s="43" t="s">
        <v>1499</v>
      </c>
      <c r="B1362" s="43">
        <v>0.83</v>
      </c>
    </row>
    <row r="1363" spans="1:2" x14ac:dyDescent="0.35">
      <c r="A1363" s="43" t="s">
        <v>1500</v>
      </c>
      <c r="B1363" s="43">
        <v>0.81</v>
      </c>
    </row>
    <row r="1364" spans="1:2" x14ac:dyDescent="0.35">
      <c r="A1364" s="43" t="s">
        <v>1501</v>
      </c>
      <c r="B1364" s="43">
        <v>0.81</v>
      </c>
    </row>
    <row r="1365" spans="1:2" x14ac:dyDescent="0.35">
      <c r="A1365" s="43" t="s">
        <v>1502</v>
      </c>
      <c r="B1365" s="43">
        <v>0.96</v>
      </c>
    </row>
    <row r="1366" spans="1:2" x14ac:dyDescent="0.35">
      <c r="A1366" s="43" t="s">
        <v>1503</v>
      </c>
      <c r="B1366" s="43">
        <v>1.1000000000000001</v>
      </c>
    </row>
    <row r="1367" spans="1:2" x14ac:dyDescent="0.35">
      <c r="A1367" s="43" t="s">
        <v>1504</v>
      </c>
      <c r="B1367" s="43">
        <v>1.1599999999999999</v>
      </c>
    </row>
    <row r="1368" spans="1:2" x14ac:dyDescent="0.35">
      <c r="A1368" s="43" t="s">
        <v>1505</v>
      </c>
      <c r="B1368" s="43">
        <v>1.2</v>
      </c>
    </row>
    <row r="1369" spans="1:2" x14ac:dyDescent="0.35">
      <c r="A1369" s="43" t="s">
        <v>1506</v>
      </c>
      <c r="B1369" s="43">
        <v>1.19</v>
      </c>
    </row>
    <row r="1370" spans="1:2" x14ac:dyDescent="0.35">
      <c r="A1370" s="43" t="s">
        <v>1507</v>
      </c>
      <c r="B1370" s="43">
        <v>1.24</v>
      </c>
    </row>
    <row r="1371" spans="1:2" x14ac:dyDescent="0.35">
      <c r="A1371" s="43" t="s">
        <v>1508</v>
      </c>
      <c r="B1371" s="43">
        <v>1.34</v>
      </c>
    </row>
    <row r="1372" spans="1:2" x14ac:dyDescent="0.35">
      <c r="A1372" s="43" t="s">
        <v>1509</v>
      </c>
      <c r="B1372" s="43">
        <v>1.24</v>
      </c>
    </row>
    <row r="1373" spans="1:2" x14ac:dyDescent="0.35">
      <c r="A1373" s="43" t="s">
        <v>1510</v>
      </c>
      <c r="B1373" s="43">
        <v>1.29</v>
      </c>
    </row>
    <row r="1374" spans="1:2" x14ac:dyDescent="0.35">
      <c r="A1374" s="43" t="s">
        <v>1511</v>
      </c>
      <c r="B1374" s="43">
        <v>1.25</v>
      </c>
    </row>
    <row r="1375" spans="1:2" x14ac:dyDescent="0.35">
      <c r="A1375" s="43" t="s">
        <v>1512</v>
      </c>
      <c r="B1375" s="43">
        <v>1.29</v>
      </c>
    </row>
    <row r="1376" spans="1:2" x14ac:dyDescent="0.35">
      <c r="A1376" s="43" t="s">
        <v>1513</v>
      </c>
      <c r="B1376" s="43">
        <v>1.24</v>
      </c>
    </row>
    <row r="1377" spans="1:2" x14ac:dyDescent="0.35">
      <c r="A1377" s="43" t="s">
        <v>1514</v>
      </c>
      <c r="B1377" s="43">
        <v>1.21</v>
      </c>
    </row>
    <row r="1378" spans="1:2" x14ac:dyDescent="0.35">
      <c r="A1378" s="43" t="s">
        <v>1515</v>
      </c>
      <c r="B1378" s="43">
        <v>1.19</v>
      </c>
    </row>
    <row r="1379" spans="1:2" x14ac:dyDescent="0.35">
      <c r="A1379" s="43" t="s">
        <v>1516</v>
      </c>
      <c r="B1379" s="43">
        <v>1.27</v>
      </c>
    </row>
    <row r="1380" spans="1:2" x14ac:dyDescent="0.35">
      <c r="A1380" s="43" t="s">
        <v>1517</v>
      </c>
      <c r="B1380" s="43">
        <v>1.27</v>
      </c>
    </row>
    <row r="1381" spans="1:2" x14ac:dyDescent="0.35">
      <c r="A1381" s="43" t="s">
        <v>1518</v>
      </c>
      <c r="B1381" s="43">
        <v>1.24</v>
      </c>
    </row>
    <row r="1382" spans="1:2" x14ac:dyDescent="0.35">
      <c r="A1382" s="43" t="s">
        <v>1519</v>
      </c>
      <c r="B1382" s="43">
        <v>1.27</v>
      </c>
    </row>
    <row r="1383" spans="1:2" x14ac:dyDescent="0.35">
      <c r="A1383" s="43" t="s">
        <v>1520</v>
      </c>
      <c r="B1383" s="43">
        <v>1.32</v>
      </c>
    </row>
    <row r="1384" spans="1:2" x14ac:dyDescent="0.35">
      <c r="A1384" s="43" t="s">
        <v>1521</v>
      </c>
      <c r="B1384" s="43">
        <v>1.27</v>
      </c>
    </row>
    <row r="1385" spans="1:2" x14ac:dyDescent="0.35">
      <c r="A1385" s="43" t="s">
        <v>1522</v>
      </c>
      <c r="B1385" s="43">
        <v>1.24</v>
      </c>
    </row>
    <row r="1386" spans="1:2" x14ac:dyDescent="0.35">
      <c r="A1386" s="43" t="s">
        <v>1523</v>
      </c>
      <c r="B1386" s="43">
        <v>1.27</v>
      </c>
    </row>
    <row r="1387" spans="1:2" x14ac:dyDescent="0.35">
      <c r="A1387" s="43" t="s">
        <v>1524</v>
      </c>
      <c r="B1387" s="43">
        <v>1.33</v>
      </c>
    </row>
    <row r="1388" spans="1:2" x14ac:dyDescent="0.35">
      <c r="A1388" s="43" t="s">
        <v>1525</v>
      </c>
      <c r="B1388" s="43">
        <v>1.31</v>
      </c>
    </row>
    <row r="1389" spans="1:2" x14ac:dyDescent="0.35">
      <c r="A1389" s="43" t="s">
        <v>1526</v>
      </c>
      <c r="B1389" s="43">
        <v>1.25</v>
      </c>
    </row>
    <row r="1390" spans="1:2" x14ac:dyDescent="0.35">
      <c r="A1390" s="43" t="s">
        <v>1527</v>
      </c>
      <c r="B1390" s="43">
        <v>1.19</v>
      </c>
    </row>
    <row r="1391" spans="1:2" x14ac:dyDescent="0.35">
      <c r="A1391" s="43" t="s">
        <v>1528</v>
      </c>
      <c r="B1391" s="43">
        <v>1.19</v>
      </c>
    </row>
    <row r="1392" spans="1:2" x14ac:dyDescent="0.35">
      <c r="A1392" s="43" t="s">
        <v>1529</v>
      </c>
      <c r="B1392" s="43">
        <v>1.21</v>
      </c>
    </row>
    <row r="1393" spans="1:2" x14ac:dyDescent="0.35">
      <c r="A1393" s="43" t="s">
        <v>1530</v>
      </c>
      <c r="B1393" s="43">
        <v>1.29</v>
      </c>
    </row>
    <row r="1394" spans="1:2" x14ac:dyDescent="0.35">
      <c r="A1394" s="43" t="s">
        <v>1531</v>
      </c>
      <c r="B1394" s="43">
        <v>1.34</v>
      </c>
    </row>
    <row r="1395" spans="1:2" x14ac:dyDescent="0.35">
      <c r="A1395" s="43" t="s">
        <v>1532</v>
      </c>
      <c r="B1395" s="43">
        <v>1.31</v>
      </c>
    </row>
    <row r="1396" spans="1:2" x14ac:dyDescent="0.35">
      <c r="A1396" s="43" t="s">
        <v>1533</v>
      </c>
      <c r="B1396" s="43">
        <v>1.2</v>
      </c>
    </row>
    <row r="1397" spans="1:2" x14ac:dyDescent="0.35">
      <c r="A1397" s="43" t="s">
        <v>1534</v>
      </c>
      <c r="B1397" s="43">
        <v>1.22</v>
      </c>
    </row>
    <row r="1398" spans="1:2" x14ac:dyDescent="0.35">
      <c r="A1398" s="43" t="s">
        <v>1535</v>
      </c>
      <c r="B1398" s="43">
        <v>1.1399999999999999</v>
      </c>
    </row>
    <row r="1399" spans="1:2" x14ac:dyDescent="0.35">
      <c r="A1399" s="43" t="s">
        <v>1536</v>
      </c>
      <c r="B1399" s="43">
        <v>1.07</v>
      </c>
    </row>
    <row r="1400" spans="1:2" x14ac:dyDescent="0.35">
      <c r="A1400" s="43" t="s">
        <v>1537</v>
      </c>
      <c r="B1400" s="43">
        <v>1.0900000000000001</v>
      </c>
    </row>
    <row r="1401" spans="1:2" x14ac:dyDescent="0.35">
      <c r="A1401" s="43" t="s">
        <v>1538</v>
      </c>
      <c r="B1401" s="43">
        <v>1.07</v>
      </c>
    </row>
    <row r="1402" spans="1:2" x14ac:dyDescent="0.35">
      <c r="A1402" s="43" t="s">
        <v>1539</v>
      </c>
      <c r="B1402" s="43">
        <v>1.01</v>
      </c>
    </row>
    <row r="1403" spans="1:2" x14ac:dyDescent="0.35">
      <c r="A1403" s="43" t="s">
        <v>1540</v>
      </c>
      <c r="B1403" s="43">
        <v>0.99</v>
      </c>
    </row>
    <row r="1404" spans="1:2" x14ac:dyDescent="0.35">
      <c r="A1404" s="43" t="s">
        <v>1541</v>
      </c>
      <c r="B1404" s="43">
        <v>1.03</v>
      </c>
    </row>
    <row r="1405" spans="1:2" x14ac:dyDescent="0.35">
      <c r="A1405" s="43" t="s">
        <v>1542</v>
      </c>
      <c r="B1405" s="43">
        <v>1.03</v>
      </c>
    </row>
    <row r="1406" spans="1:2" x14ac:dyDescent="0.35">
      <c r="A1406" s="43" t="s">
        <v>1543</v>
      </c>
      <c r="B1406" s="43">
        <v>1</v>
      </c>
    </row>
    <row r="1407" spans="1:2" x14ac:dyDescent="0.35">
      <c r="A1407" s="43" t="s">
        <v>1544</v>
      </c>
      <c r="B1407" s="43">
        <v>1</v>
      </c>
    </row>
    <row r="1408" spans="1:2" x14ac:dyDescent="0.35">
      <c r="A1408" s="43" t="s">
        <v>1545</v>
      </c>
      <c r="B1408" s="43">
        <v>0.98</v>
      </c>
    </row>
    <row r="1409" spans="1:2" x14ac:dyDescent="0.35">
      <c r="A1409" s="43" t="s">
        <v>1546</v>
      </c>
      <c r="B1409" s="43">
        <v>1</v>
      </c>
    </row>
    <row r="1410" spans="1:2" x14ac:dyDescent="0.35">
      <c r="A1410" s="43" t="s">
        <v>1547</v>
      </c>
      <c r="B1410" s="43">
        <v>1.06</v>
      </c>
    </row>
    <row r="1411" spans="1:2" x14ac:dyDescent="0.35">
      <c r="A1411" s="43" t="s">
        <v>1548</v>
      </c>
      <c r="B1411" s="43">
        <v>1.06</v>
      </c>
    </row>
    <row r="1412" spans="1:2" x14ac:dyDescent="0.35">
      <c r="A1412" s="43" t="s">
        <v>1549</v>
      </c>
      <c r="B1412" s="43">
        <v>1.02</v>
      </c>
    </row>
    <row r="1413" spans="1:2" x14ac:dyDescent="0.35">
      <c r="A1413" s="43" t="s">
        <v>1550</v>
      </c>
      <c r="B1413" s="43">
        <v>1.03</v>
      </c>
    </row>
    <row r="1414" spans="1:2" x14ac:dyDescent="0.35">
      <c r="A1414" s="43" t="s">
        <v>1551</v>
      </c>
      <c r="B1414" s="43">
        <v>1</v>
      </c>
    </row>
    <row r="1415" spans="1:2" x14ac:dyDescent="0.35">
      <c r="A1415" s="43" t="s">
        <v>1552</v>
      </c>
      <c r="B1415" s="43">
        <v>0.98</v>
      </c>
    </row>
    <row r="1416" spans="1:2" x14ac:dyDescent="0.35">
      <c r="A1416" s="43" t="s">
        <v>1553</v>
      </c>
      <c r="B1416" s="43">
        <v>1.02</v>
      </c>
    </row>
    <row r="1417" spans="1:2" x14ac:dyDescent="0.35">
      <c r="A1417" s="43" t="s">
        <v>1554</v>
      </c>
      <c r="B1417" s="43">
        <v>1.02</v>
      </c>
    </row>
    <row r="1418" spans="1:2" x14ac:dyDescent="0.35">
      <c r="A1418" s="43" t="s">
        <v>1555</v>
      </c>
      <c r="B1418" s="43">
        <v>1</v>
      </c>
    </row>
    <row r="1419" spans="1:2" x14ac:dyDescent="0.35">
      <c r="A1419" s="43" t="s">
        <v>1556</v>
      </c>
      <c r="B1419" s="43">
        <v>1.02</v>
      </c>
    </row>
    <row r="1420" spans="1:2" x14ac:dyDescent="0.35">
      <c r="A1420" s="43" t="s">
        <v>1557</v>
      </c>
      <c r="B1420" s="43">
        <v>1.02</v>
      </c>
    </row>
    <row r="1421" spans="1:2" x14ac:dyDescent="0.35">
      <c r="A1421" s="43" t="s">
        <v>1558</v>
      </c>
      <c r="B1421" s="43">
        <v>0.97</v>
      </c>
    </row>
    <row r="1422" spans="1:2" x14ac:dyDescent="0.35">
      <c r="A1422" s="43" t="s">
        <v>1559</v>
      </c>
      <c r="B1422" s="43">
        <v>0.99</v>
      </c>
    </row>
    <row r="1423" spans="1:2" x14ac:dyDescent="0.35">
      <c r="A1423" s="43" t="s">
        <v>1560</v>
      </c>
      <c r="B1423" s="43">
        <v>0.96</v>
      </c>
    </row>
    <row r="1424" spans="1:2" x14ac:dyDescent="0.35">
      <c r="A1424" s="43" t="s">
        <v>1561</v>
      </c>
      <c r="B1424" s="43">
        <v>1.1100000000000001</v>
      </c>
    </row>
    <row r="1425" spans="1:2" x14ac:dyDescent="0.35">
      <c r="A1425" s="43" t="s">
        <v>1562</v>
      </c>
      <c r="B1425" s="43">
        <v>1.1399999999999999</v>
      </c>
    </row>
    <row r="1426" spans="1:2" x14ac:dyDescent="0.35">
      <c r="A1426" s="43" t="s">
        <v>1563</v>
      </c>
      <c r="B1426" s="43">
        <v>1.1200000000000001</v>
      </c>
    </row>
    <row r="1427" spans="1:2" x14ac:dyDescent="0.35">
      <c r="A1427" s="43" t="s">
        <v>1564</v>
      </c>
      <c r="B1427" s="43">
        <v>1.0900000000000001</v>
      </c>
    </row>
    <row r="1428" spans="1:2" x14ac:dyDescent="0.35">
      <c r="A1428" s="43" t="s">
        <v>1565</v>
      </c>
      <c r="B1428" s="43">
        <v>1.1000000000000001</v>
      </c>
    </row>
    <row r="1429" spans="1:2" x14ac:dyDescent="0.35">
      <c r="A1429" s="43" t="s">
        <v>1566</v>
      </c>
      <c r="B1429" s="43">
        <v>1.1499999999999999</v>
      </c>
    </row>
    <row r="1430" spans="1:2" x14ac:dyDescent="0.35">
      <c r="A1430" s="43" t="s">
        <v>1567</v>
      </c>
      <c r="B1430" s="43">
        <v>1.17</v>
      </c>
    </row>
    <row r="1431" spans="1:2" x14ac:dyDescent="0.35">
      <c r="A1431" s="43" t="s">
        <v>1568</v>
      </c>
      <c r="B1431" s="43">
        <v>1.1200000000000001</v>
      </c>
    </row>
    <row r="1432" spans="1:2" x14ac:dyDescent="0.35">
      <c r="A1432" s="43" t="s">
        <v>1569</v>
      </c>
      <c r="B1432" s="43">
        <v>1.05</v>
      </c>
    </row>
    <row r="1433" spans="1:2" x14ac:dyDescent="0.35">
      <c r="A1433" s="43" t="s">
        <v>1570</v>
      </c>
      <c r="B1433" s="43">
        <v>1.05</v>
      </c>
    </row>
    <row r="1434" spans="1:2" x14ac:dyDescent="0.35">
      <c r="A1434" s="43" t="s">
        <v>1571</v>
      </c>
      <c r="B1434" s="43">
        <v>1.07</v>
      </c>
    </row>
    <row r="1435" spans="1:2" x14ac:dyDescent="0.35">
      <c r="A1435" s="43" t="s">
        <v>1572</v>
      </c>
      <c r="B1435" s="43">
        <v>1.06</v>
      </c>
    </row>
    <row r="1436" spans="1:2" x14ac:dyDescent="0.35">
      <c r="A1436" s="43" t="s">
        <v>1573</v>
      </c>
      <c r="B1436" s="43">
        <v>1.04</v>
      </c>
    </row>
    <row r="1437" spans="1:2" x14ac:dyDescent="0.35">
      <c r="A1437" s="43" t="s">
        <v>1574</v>
      </c>
      <c r="B1437" s="43">
        <v>1.03</v>
      </c>
    </row>
    <row r="1438" spans="1:2" x14ac:dyDescent="0.35">
      <c r="A1438" s="43" t="s">
        <v>1575</v>
      </c>
      <c r="B1438" s="43">
        <v>1.01</v>
      </c>
    </row>
    <row r="1439" spans="1:2" x14ac:dyDescent="0.35">
      <c r="A1439" s="43" t="s">
        <v>1576</v>
      </c>
      <c r="B1439" s="43">
        <v>1.05</v>
      </c>
    </row>
    <row r="1440" spans="1:2" x14ac:dyDescent="0.35">
      <c r="A1440" s="43" t="s">
        <v>1577</v>
      </c>
      <c r="B1440" s="43">
        <v>1.1399999999999999</v>
      </c>
    </row>
    <row r="1441" spans="1:2" x14ac:dyDescent="0.35">
      <c r="A1441" s="43" t="s">
        <v>1578</v>
      </c>
      <c r="B1441" s="43">
        <v>1.1399999999999999</v>
      </c>
    </row>
    <row r="1442" spans="1:2" x14ac:dyDescent="0.35">
      <c r="A1442" s="43" t="s">
        <v>1579</v>
      </c>
      <c r="B1442" s="43">
        <v>1</v>
      </c>
    </row>
    <row r="1443" spans="1:2" x14ac:dyDescent="0.35">
      <c r="A1443" s="43" t="s">
        <v>1580</v>
      </c>
      <c r="B1443" s="43">
        <v>1.03</v>
      </c>
    </row>
    <row r="1444" spans="1:2" x14ac:dyDescent="0.35">
      <c r="A1444" s="43" t="s">
        <v>1581</v>
      </c>
      <c r="B1444" s="43">
        <v>0.96</v>
      </c>
    </row>
    <row r="1445" spans="1:2" x14ac:dyDescent="0.35">
      <c r="A1445" s="43" t="s">
        <v>1582</v>
      </c>
      <c r="B1445" s="43">
        <v>0.94</v>
      </c>
    </row>
    <row r="1446" spans="1:2" x14ac:dyDescent="0.35">
      <c r="A1446" s="43" t="s">
        <v>1583</v>
      </c>
      <c r="B1446" s="43">
        <v>0.94</v>
      </c>
    </row>
    <row r="1447" spans="1:2" x14ac:dyDescent="0.35">
      <c r="A1447" s="43" t="s">
        <v>1584</v>
      </c>
      <c r="B1447" s="43">
        <v>1.01</v>
      </c>
    </row>
    <row r="1448" spans="1:2" x14ac:dyDescent="0.35">
      <c r="A1448" s="43" t="s">
        <v>1585</v>
      </c>
      <c r="B1448" s="43">
        <v>0.98</v>
      </c>
    </row>
    <row r="1449" spans="1:2" x14ac:dyDescent="0.35">
      <c r="A1449" s="43" t="s">
        <v>1586</v>
      </c>
      <c r="B1449" s="43">
        <v>0.97</v>
      </c>
    </row>
    <row r="1450" spans="1:2" x14ac:dyDescent="0.35">
      <c r="A1450" s="43" t="s">
        <v>1587</v>
      </c>
      <c r="B1450" s="43">
        <v>0.95</v>
      </c>
    </row>
    <row r="1451" spans="1:2" x14ac:dyDescent="0.35">
      <c r="A1451" s="43" t="s">
        <v>1588</v>
      </c>
      <c r="B1451" s="43">
        <v>0.9</v>
      </c>
    </row>
    <row r="1452" spans="1:2" x14ac:dyDescent="0.35">
      <c r="A1452" s="43" t="s">
        <v>1589</v>
      </c>
      <c r="B1452" s="43">
        <v>0.87</v>
      </c>
    </row>
    <row r="1453" spans="1:2" x14ac:dyDescent="0.35">
      <c r="A1453" s="43" t="s">
        <v>1590</v>
      </c>
      <c r="B1453" s="43">
        <v>0.9</v>
      </c>
    </row>
    <row r="1454" spans="1:2" x14ac:dyDescent="0.35">
      <c r="A1454" s="43" t="s">
        <v>1591</v>
      </c>
      <c r="B1454" s="43">
        <v>0.97</v>
      </c>
    </row>
    <row r="1455" spans="1:2" x14ac:dyDescent="0.35">
      <c r="A1455" s="43" t="s">
        <v>1592</v>
      </c>
      <c r="B1455" s="43">
        <v>0.97</v>
      </c>
    </row>
    <row r="1456" spans="1:2" x14ac:dyDescent="0.35">
      <c r="A1456" s="43" t="s">
        <v>1593</v>
      </c>
      <c r="B1456" s="43">
        <v>0.95</v>
      </c>
    </row>
    <row r="1457" spans="1:2" x14ac:dyDescent="0.35">
      <c r="A1457" s="43" t="s">
        <v>1594</v>
      </c>
      <c r="B1457" s="43">
        <v>0.99</v>
      </c>
    </row>
    <row r="1458" spans="1:2" x14ac:dyDescent="0.35">
      <c r="A1458" s="43" t="s">
        <v>1595</v>
      </c>
      <c r="B1458" s="43">
        <v>0.95</v>
      </c>
    </row>
    <row r="1459" spans="1:2" x14ac:dyDescent="0.35">
      <c r="A1459" s="43" t="s">
        <v>1596</v>
      </c>
      <c r="B1459" s="43">
        <v>0.94</v>
      </c>
    </row>
    <row r="1460" spans="1:2" x14ac:dyDescent="0.35">
      <c r="A1460" s="43" t="s">
        <v>1597</v>
      </c>
      <c r="B1460" s="43">
        <v>0.91</v>
      </c>
    </row>
    <row r="1461" spans="1:2" x14ac:dyDescent="0.35">
      <c r="A1461" s="43" t="s">
        <v>1598</v>
      </c>
      <c r="B1461" s="43">
        <v>0.92</v>
      </c>
    </row>
    <row r="1462" spans="1:2" x14ac:dyDescent="0.35">
      <c r="A1462" s="43" t="s">
        <v>1599</v>
      </c>
      <c r="B1462" s="43">
        <v>0.9</v>
      </c>
    </row>
    <row r="1463" spans="1:2" x14ac:dyDescent="0.35">
      <c r="A1463" s="43" t="s">
        <v>1600</v>
      </c>
      <c r="B1463" s="43">
        <v>0.92</v>
      </c>
    </row>
    <row r="1464" spans="1:2" x14ac:dyDescent="0.35">
      <c r="A1464" s="43" t="s">
        <v>1601</v>
      </c>
      <c r="B1464" s="43">
        <v>0.99</v>
      </c>
    </row>
    <row r="1465" spans="1:2" x14ac:dyDescent="0.35">
      <c r="A1465" s="43" t="s">
        <v>1602</v>
      </c>
      <c r="B1465" s="43">
        <v>0.95</v>
      </c>
    </row>
    <row r="1466" spans="1:2" x14ac:dyDescent="0.35">
      <c r="A1466" s="43" t="s">
        <v>1603</v>
      </c>
      <c r="B1466" s="43">
        <v>0.87</v>
      </c>
    </row>
    <row r="1467" spans="1:2" x14ac:dyDescent="0.35">
      <c r="A1467" s="43" t="s">
        <v>1604</v>
      </c>
      <c r="B1467" s="43">
        <v>0.86</v>
      </c>
    </row>
    <row r="1468" spans="1:2" x14ac:dyDescent="0.35">
      <c r="A1468" s="43" t="s">
        <v>1605</v>
      </c>
      <c r="B1468" s="43">
        <v>0.84</v>
      </c>
    </row>
    <row r="1469" spans="1:2" x14ac:dyDescent="0.35">
      <c r="A1469" s="43" t="s">
        <v>1606</v>
      </c>
      <c r="B1469" s="43">
        <v>0.81</v>
      </c>
    </row>
    <row r="1470" spans="1:2" x14ac:dyDescent="0.35">
      <c r="A1470" s="43" t="s">
        <v>1607</v>
      </c>
      <c r="B1470" s="43">
        <v>0.79</v>
      </c>
    </row>
    <row r="1471" spans="1:2" x14ac:dyDescent="0.35">
      <c r="A1471" s="43" t="s">
        <v>1608</v>
      </c>
      <c r="B1471" s="43">
        <v>0.83</v>
      </c>
    </row>
    <row r="1472" spans="1:2" x14ac:dyDescent="0.35">
      <c r="A1472" s="43" t="s">
        <v>1609</v>
      </c>
      <c r="B1472" s="43">
        <v>0.86</v>
      </c>
    </row>
    <row r="1473" spans="1:2" x14ac:dyDescent="0.35">
      <c r="A1473" s="43" t="s">
        <v>1610</v>
      </c>
      <c r="B1473" s="43">
        <v>0.92</v>
      </c>
    </row>
    <row r="1474" spans="1:2" x14ac:dyDescent="0.35">
      <c r="A1474" s="43" t="s">
        <v>1611</v>
      </c>
      <c r="B1474" s="43">
        <v>0.93</v>
      </c>
    </row>
    <row r="1475" spans="1:2" x14ac:dyDescent="0.35">
      <c r="A1475" s="43" t="s">
        <v>1612</v>
      </c>
      <c r="B1475" s="43">
        <v>0.93</v>
      </c>
    </row>
    <row r="1476" spans="1:2" x14ac:dyDescent="0.35">
      <c r="A1476" s="43" t="s">
        <v>1613</v>
      </c>
      <c r="B1476" s="43">
        <v>0.94</v>
      </c>
    </row>
    <row r="1477" spans="1:2" x14ac:dyDescent="0.35">
      <c r="A1477" s="43" t="s">
        <v>1614</v>
      </c>
      <c r="B1477" s="43">
        <v>1.02</v>
      </c>
    </row>
    <row r="1478" spans="1:2" x14ac:dyDescent="0.35">
      <c r="A1478" s="43" t="s">
        <v>1615</v>
      </c>
      <c r="B1478" s="43">
        <v>1.02</v>
      </c>
    </row>
    <row r="1479" spans="1:2" x14ac:dyDescent="0.35">
      <c r="A1479" s="43" t="s">
        <v>1616</v>
      </c>
      <c r="B1479" s="43">
        <v>0.98</v>
      </c>
    </row>
    <row r="1480" spans="1:2" x14ac:dyDescent="0.35">
      <c r="A1480" s="43" t="s">
        <v>1617</v>
      </c>
      <c r="B1480" s="43">
        <v>0.97</v>
      </c>
    </row>
    <row r="1481" spans="1:2" x14ac:dyDescent="0.35">
      <c r="A1481" s="43" t="s">
        <v>1618</v>
      </c>
      <c r="B1481" s="43">
        <v>0.92</v>
      </c>
    </row>
    <row r="1482" spans="1:2" x14ac:dyDescent="0.35">
      <c r="A1482" s="43" t="s">
        <v>1619</v>
      </c>
      <c r="B1482" s="43">
        <v>0.9</v>
      </c>
    </row>
    <row r="1483" spans="1:2" x14ac:dyDescent="0.35">
      <c r="A1483" s="43" t="s">
        <v>1620</v>
      </c>
      <c r="B1483" s="43">
        <v>0.91</v>
      </c>
    </row>
    <row r="1484" spans="1:2" x14ac:dyDescent="0.35">
      <c r="A1484" s="43" t="s">
        <v>1621</v>
      </c>
      <c r="B1484" s="43">
        <v>0.89</v>
      </c>
    </row>
    <row r="1485" spans="1:2" x14ac:dyDescent="0.35">
      <c r="A1485" s="43" t="s">
        <v>1622</v>
      </c>
      <c r="B1485" s="43">
        <v>0.85</v>
      </c>
    </row>
    <row r="1486" spans="1:2" x14ac:dyDescent="0.35">
      <c r="A1486" s="43" t="s">
        <v>1623</v>
      </c>
      <c r="B1486" s="43">
        <v>0.85</v>
      </c>
    </row>
    <row r="1487" spans="1:2" x14ac:dyDescent="0.35">
      <c r="A1487" s="43" t="s">
        <v>1624</v>
      </c>
      <c r="B1487" s="43">
        <v>0.91</v>
      </c>
    </row>
    <row r="1488" spans="1:2" x14ac:dyDescent="0.35">
      <c r="A1488" s="43" t="s">
        <v>1625</v>
      </c>
      <c r="B1488" s="43">
        <v>0.88</v>
      </c>
    </row>
    <row r="1489" spans="1:2" x14ac:dyDescent="0.35">
      <c r="A1489" s="43" t="s">
        <v>1626</v>
      </c>
      <c r="B1489" s="43">
        <v>0.85</v>
      </c>
    </row>
    <row r="1490" spans="1:2" x14ac:dyDescent="0.35">
      <c r="A1490" s="43" t="s">
        <v>1627</v>
      </c>
      <c r="B1490" s="43">
        <v>0.85</v>
      </c>
    </row>
    <row r="1491" spans="1:2" x14ac:dyDescent="0.35">
      <c r="A1491" s="43" t="s">
        <v>1628</v>
      </c>
      <c r="B1491" s="43">
        <v>0.82</v>
      </c>
    </row>
    <row r="1492" spans="1:2" x14ac:dyDescent="0.35">
      <c r="A1492" s="43" t="s">
        <v>1629</v>
      </c>
      <c r="B1492" s="43">
        <v>0.85</v>
      </c>
    </row>
    <row r="1493" spans="1:2" x14ac:dyDescent="0.35">
      <c r="A1493" s="43" t="s">
        <v>1630</v>
      </c>
      <c r="B1493" s="43">
        <v>0.85</v>
      </c>
    </row>
    <row r="1494" spans="1:2" x14ac:dyDescent="0.35">
      <c r="A1494" s="43" t="s">
        <v>1631</v>
      </c>
      <c r="B1494" s="43">
        <v>0.83</v>
      </c>
    </row>
    <row r="1495" spans="1:2" x14ac:dyDescent="0.35">
      <c r="A1495" s="43" t="s">
        <v>1632</v>
      </c>
      <c r="B1495" s="43">
        <v>0.97</v>
      </c>
    </row>
    <row r="1496" spans="1:2" x14ac:dyDescent="0.35">
      <c r="A1496" s="43" t="s">
        <v>1633</v>
      </c>
      <c r="B1496" s="43">
        <v>1</v>
      </c>
    </row>
    <row r="1497" spans="1:2" x14ac:dyDescent="0.35">
      <c r="A1497" s="43" t="s">
        <v>1634</v>
      </c>
      <c r="B1497" s="43">
        <v>0.99</v>
      </c>
    </row>
    <row r="1498" spans="1:2" x14ac:dyDescent="0.35">
      <c r="A1498" s="43" t="s">
        <v>1635</v>
      </c>
      <c r="B1498" s="43">
        <v>0.92</v>
      </c>
    </row>
    <row r="1499" spans="1:2" x14ac:dyDescent="0.35">
      <c r="A1499" s="43" t="s">
        <v>1636</v>
      </c>
      <c r="B1499" s="43">
        <v>0.94</v>
      </c>
    </row>
    <row r="1500" spans="1:2" x14ac:dyDescent="0.35">
      <c r="A1500" s="43" t="s">
        <v>1637</v>
      </c>
      <c r="B1500" s="43">
        <v>0.94</v>
      </c>
    </row>
    <row r="1501" spans="1:2" x14ac:dyDescent="0.35">
      <c r="A1501" s="43" t="s">
        <v>1638</v>
      </c>
      <c r="B1501" s="43">
        <v>0.93</v>
      </c>
    </row>
    <row r="1502" spans="1:2" x14ac:dyDescent="0.35">
      <c r="A1502" s="43" t="s">
        <v>1639</v>
      </c>
      <c r="B1502" s="43">
        <v>0.96</v>
      </c>
    </row>
    <row r="1503" spans="1:2" x14ac:dyDescent="0.35">
      <c r="A1503" s="43" t="s">
        <v>1640</v>
      </c>
      <c r="B1503" s="43">
        <v>1.06</v>
      </c>
    </row>
    <row r="1504" spans="1:2" x14ac:dyDescent="0.35">
      <c r="A1504" s="43" t="s">
        <v>1641</v>
      </c>
      <c r="B1504" s="43">
        <v>1.05</v>
      </c>
    </row>
    <row r="1505" spans="1:2" x14ac:dyDescent="0.35">
      <c r="A1505" s="43" t="s">
        <v>1642</v>
      </c>
      <c r="B1505" s="43">
        <v>1</v>
      </c>
    </row>
    <row r="1506" spans="1:2" x14ac:dyDescent="0.35">
      <c r="A1506" s="43" t="s">
        <v>1643</v>
      </c>
      <c r="B1506" s="43">
        <v>0.95</v>
      </c>
    </row>
    <row r="1507" spans="1:2" x14ac:dyDescent="0.35">
      <c r="A1507" s="43" t="s">
        <v>1644</v>
      </c>
      <c r="B1507" s="43">
        <v>0.94</v>
      </c>
    </row>
    <row r="1508" spans="1:2" x14ac:dyDescent="0.35">
      <c r="A1508" s="43" t="s">
        <v>1645</v>
      </c>
      <c r="B1508" s="43">
        <v>0.99</v>
      </c>
    </row>
    <row r="1509" spans="1:2" x14ac:dyDescent="0.35">
      <c r="A1509" s="43" t="s">
        <v>1646</v>
      </c>
      <c r="B1509" s="43">
        <v>1.03</v>
      </c>
    </row>
    <row r="1510" spans="1:2" x14ac:dyDescent="0.35">
      <c r="A1510" s="43" t="s">
        <v>1647</v>
      </c>
      <c r="B1510" s="43">
        <v>1.04</v>
      </c>
    </row>
    <row r="1511" spans="1:2" x14ac:dyDescent="0.35">
      <c r="A1511" s="43" t="s">
        <v>1648</v>
      </c>
      <c r="B1511" s="43">
        <v>1.02</v>
      </c>
    </row>
    <row r="1512" spans="1:2" x14ac:dyDescent="0.35">
      <c r="A1512" s="43" t="s">
        <v>1649</v>
      </c>
      <c r="B1512" s="43">
        <v>1.04</v>
      </c>
    </row>
    <row r="1513" spans="1:2" x14ac:dyDescent="0.35">
      <c r="A1513" s="43" t="s">
        <v>1650</v>
      </c>
      <c r="B1513" s="43">
        <v>1.07</v>
      </c>
    </row>
    <row r="1514" spans="1:2" x14ac:dyDescent="0.35">
      <c r="A1514" s="43" t="s">
        <v>1651</v>
      </c>
      <c r="B1514" s="43">
        <v>1.06</v>
      </c>
    </row>
    <row r="1515" spans="1:2" x14ac:dyDescent="0.35">
      <c r="A1515" s="43" t="s">
        <v>1652</v>
      </c>
      <c r="B1515" s="43">
        <v>1</v>
      </c>
    </row>
    <row r="1516" spans="1:2" x14ac:dyDescent="0.35">
      <c r="A1516" s="43" t="s">
        <v>1653</v>
      </c>
      <c r="B1516" s="43">
        <v>0.98</v>
      </c>
    </row>
    <row r="1517" spans="1:2" x14ac:dyDescent="0.35">
      <c r="A1517" s="43" t="s">
        <v>1654</v>
      </c>
      <c r="B1517" s="43">
        <v>0.95</v>
      </c>
    </row>
    <row r="1518" spans="1:2" x14ac:dyDescent="0.35">
      <c r="A1518" s="43" t="s">
        <v>1655</v>
      </c>
      <c r="B1518" s="43">
        <v>0.98</v>
      </c>
    </row>
    <row r="1519" spans="1:2" x14ac:dyDescent="0.35">
      <c r="A1519" s="43" t="s">
        <v>1656</v>
      </c>
      <c r="B1519" s="43">
        <v>0.97</v>
      </c>
    </row>
    <row r="1520" spans="1:2" x14ac:dyDescent="0.35">
      <c r="A1520" s="43" t="s">
        <v>1657</v>
      </c>
      <c r="B1520" s="43">
        <v>0.97</v>
      </c>
    </row>
    <row r="1521" spans="1:2" x14ac:dyDescent="0.35">
      <c r="A1521" s="43" t="s">
        <v>1658</v>
      </c>
      <c r="B1521" s="43">
        <v>1.01</v>
      </c>
    </row>
    <row r="1522" spans="1:2" x14ac:dyDescent="0.35">
      <c r="A1522" s="43" t="s">
        <v>1659</v>
      </c>
      <c r="B1522" s="43">
        <v>0.94</v>
      </c>
    </row>
    <row r="1523" spans="1:2" x14ac:dyDescent="0.35">
      <c r="A1523" s="43" t="s">
        <v>1660</v>
      </c>
      <c r="B1523" s="43">
        <v>0.94</v>
      </c>
    </row>
    <row r="1524" spans="1:2" x14ac:dyDescent="0.35">
      <c r="A1524" s="43" t="s">
        <v>1661</v>
      </c>
      <c r="B1524" s="43">
        <v>0.92</v>
      </c>
    </row>
    <row r="1525" spans="1:2" x14ac:dyDescent="0.35">
      <c r="A1525" s="43" t="s">
        <v>1662</v>
      </c>
      <c r="B1525" s="43">
        <v>0.93</v>
      </c>
    </row>
    <row r="1526" spans="1:2" x14ac:dyDescent="0.35">
      <c r="A1526" s="43" t="s">
        <v>1663</v>
      </c>
      <c r="B1526" s="43">
        <v>0.94</v>
      </c>
    </row>
    <row r="1527" spans="1:2" x14ac:dyDescent="0.35">
      <c r="A1527" s="43" t="s">
        <v>1664</v>
      </c>
      <c r="B1527" s="43">
        <v>0.92</v>
      </c>
    </row>
    <row r="1528" spans="1:2" x14ac:dyDescent="0.35">
      <c r="A1528" s="43" t="s">
        <v>1665</v>
      </c>
      <c r="B1528" s="43">
        <v>0.84</v>
      </c>
    </row>
    <row r="1529" spans="1:2" x14ac:dyDescent="0.35">
      <c r="A1529" s="43" t="s">
        <v>1666</v>
      </c>
      <c r="B1529" s="43">
        <v>0.86</v>
      </c>
    </row>
    <row r="1530" spans="1:2" x14ac:dyDescent="0.35">
      <c r="A1530" s="43" t="s">
        <v>1667</v>
      </c>
      <c r="B1530" s="43">
        <v>0.86</v>
      </c>
    </row>
    <row r="1531" spans="1:2" x14ac:dyDescent="0.35">
      <c r="A1531" s="43" t="s">
        <v>1668</v>
      </c>
      <c r="B1531" s="43">
        <v>0.83</v>
      </c>
    </row>
    <row r="1532" spans="1:2" x14ac:dyDescent="0.35">
      <c r="A1532" s="43" t="s">
        <v>1669</v>
      </c>
      <c r="B1532" s="43">
        <v>0.82</v>
      </c>
    </row>
    <row r="1533" spans="1:2" x14ac:dyDescent="0.35">
      <c r="A1533" s="43" t="s">
        <v>1670</v>
      </c>
      <c r="B1533" s="43">
        <v>0.79</v>
      </c>
    </row>
    <row r="1534" spans="1:2" x14ac:dyDescent="0.35">
      <c r="A1534" s="43" t="s">
        <v>1671</v>
      </c>
      <c r="B1534" s="43">
        <v>0.72</v>
      </c>
    </row>
    <row r="1535" spans="1:2" x14ac:dyDescent="0.35">
      <c r="A1535" s="43" t="s">
        <v>1672</v>
      </c>
      <c r="B1535" s="43">
        <v>0.72</v>
      </c>
    </row>
    <row r="1536" spans="1:2" x14ac:dyDescent="0.35">
      <c r="A1536" s="43" t="s">
        <v>1673</v>
      </c>
      <c r="B1536" s="43">
        <v>0.71</v>
      </c>
    </row>
    <row r="1537" spans="1:2" x14ac:dyDescent="0.35">
      <c r="A1537" s="43" t="s">
        <v>1674</v>
      </c>
      <c r="B1537" s="43">
        <v>0.72</v>
      </c>
    </row>
    <row r="1538" spans="1:2" x14ac:dyDescent="0.35">
      <c r="A1538" s="43" t="s">
        <v>1675</v>
      </c>
      <c r="B1538" s="43">
        <v>0.69</v>
      </c>
    </row>
    <row r="1539" spans="1:2" x14ac:dyDescent="0.35">
      <c r="A1539" s="43" t="s">
        <v>1676</v>
      </c>
      <c r="B1539" s="43">
        <v>0.71</v>
      </c>
    </row>
    <row r="1540" spans="1:2" x14ac:dyDescent="0.35">
      <c r="A1540" s="43" t="s">
        <v>1677</v>
      </c>
      <c r="B1540" s="43">
        <v>0.68</v>
      </c>
    </row>
    <row r="1541" spans="1:2" x14ac:dyDescent="0.35">
      <c r="A1541" s="43" t="s">
        <v>1678</v>
      </c>
      <c r="B1541" s="43">
        <v>0.7</v>
      </c>
    </row>
    <row r="1542" spans="1:2" x14ac:dyDescent="0.35">
      <c r="A1542" s="43" t="s">
        <v>1679</v>
      </c>
      <c r="B1542" s="43">
        <v>0.7</v>
      </c>
    </row>
    <row r="1543" spans="1:2" x14ac:dyDescent="0.35">
      <c r="A1543" s="43" t="s">
        <v>1680</v>
      </c>
      <c r="B1543" s="43">
        <v>0.66</v>
      </c>
    </row>
    <row r="1544" spans="1:2" x14ac:dyDescent="0.35">
      <c r="A1544" s="43" t="s">
        <v>1681</v>
      </c>
      <c r="B1544" s="43">
        <v>0.71</v>
      </c>
    </row>
    <row r="1545" spans="1:2" x14ac:dyDescent="0.35">
      <c r="A1545" s="43" t="s">
        <v>1682</v>
      </c>
      <c r="B1545" s="43">
        <v>0.7</v>
      </c>
    </row>
    <row r="1546" spans="1:2" x14ac:dyDescent="0.35">
      <c r="A1546" s="43" t="s">
        <v>1683</v>
      </c>
      <c r="B1546" s="43">
        <v>0.72</v>
      </c>
    </row>
    <row r="1547" spans="1:2" x14ac:dyDescent="0.35">
      <c r="A1547" s="43" t="s">
        <v>1684</v>
      </c>
      <c r="B1547" s="43">
        <v>0.72</v>
      </c>
    </row>
    <row r="1548" spans="1:2" x14ac:dyDescent="0.35">
      <c r="A1548" s="43" t="s">
        <v>1685</v>
      </c>
      <c r="B1548" s="43">
        <v>0.68</v>
      </c>
    </row>
    <row r="1549" spans="1:2" x14ac:dyDescent="0.35">
      <c r="A1549" s="43" t="s">
        <v>1686</v>
      </c>
      <c r="B1549" s="43">
        <v>0.64</v>
      </c>
    </row>
    <row r="1550" spans="1:2" x14ac:dyDescent="0.35">
      <c r="A1550" s="43" t="s">
        <v>1687</v>
      </c>
      <c r="B1550" s="43">
        <v>0.62</v>
      </c>
    </row>
    <row r="1551" spans="1:2" x14ac:dyDescent="0.35">
      <c r="A1551" s="43" t="s">
        <v>1688</v>
      </c>
      <c r="B1551" s="43">
        <v>0.63</v>
      </c>
    </row>
    <row r="1552" spans="1:2" x14ac:dyDescent="0.35">
      <c r="A1552" s="43" t="s">
        <v>1689</v>
      </c>
      <c r="B1552" s="43">
        <v>0.59</v>
      </c>
    </row>
    <row r="1553" spans="1:2" x14ac:dyDescent="0.35">
      <c r="A1553" s="43" t="s">
        <v>1690</v>
      </c>
      <c r="B1553" s="43">
        <v>0.61</v>
      </c>
    </row>
    <row r="1554" spans="1:2" x14ac:dyDescent="0.35">
      <c r="A1554" s="43" t="s">
        <v>1691</v>
      </c>
      <c r="B1554" s="43">
        <v>0.57999999999999996</v>
      </c>
    </row>
    <row r="1555" spans="1:2" x14ac:dyDescent="0.35">
      <c r="A1555" s="43" t="s">
        <v>1692</v>
      </c>
      <c r="B1555" s="43">
        <v>0.53</v>
      </c>
    </row>
    <row r="1556" spans="1:2" x14ac:dyDescent="0.35">
      <c r="A1556" s="43" t="s">
        <v>1693</v>
      </c>
      <c r="B1556" s="43">
        <v>0.55000000000000004</v>
      </c>
    </row>
    <row r="1557" spans="1:2" x14ac:dyDescent="0.35">
      <c r="A1557" s="43" t="s">
        <v>1694</v>
      </c>
      <c r="B1557" s="43">
        <v>0.6</v>
      </c>
    </row>
    <row r="1558" spans="1:2" x14ac:dyDescent="0.35">
      <c r="A1558" s="43" t="s">
        <v>1695</v>
      </c>
      <c r="B1558" s="43">
        <v>0.61</v>
      </c>
    </row>
    <row r="1559" spans="1:2" x14ac:dyDescent="0.35">
      <c r="A1559" s="43" t="s">
        <v>1696</v>
      </c>
      <c r="B1559" s="43">
        <v>0.63</v>
      </c>
    </row>
    <row r="1560" spans="1:2" x14ac:dyDescent="0.35">
      <c r="A1560" s="43" t="s">
        <v>1697</v>
      </c>
      <c r="B1560" s="43">
        <v>0.61</v>
      </c>
    </row>
    <row r="1561" spans="1:2" x14ac:dyDescent="0.35">
      <c r="A1561" s="43" t="s">
        <v>1698</v>
      </c>
      <c r="B1561" s="43">
        <v>0.57999999999999996</v>
      </c>
    </row>
    <row r="1562" spans="1:2" x14ac:dyDescent="0.35">
      <c r="A1562" s="43" t="s">
        <v>1699</v>
      </c>
      <c r="B1562" s="43">
        <v>0.62</v>
      </c>
    </row>
    <row r="1563" spans="1:2" x14ac:dyDescent="0.35">
      <c r="A1563" s="43" t="s">
        <v>1700</v>
      </c>
      <c r="B1563" s="43">
        <v>0.53</v>
      </c>
    </row>
    <row r="1564" spans="1:2" x14ac:dyDescent="0.35">
      <c r="A1564" s="43" t="s">
        <v>1701</v>
      </c>
      <c r="B1564" s="43">
        <v>0.61</v>
      </c>
    </row>
    <row r="1565" spans="1:2" x14ac:dyDescent="0.35">
      <c r="A1565" s="43" t="s">
        <v>1702</v>
      </c>
      <c r="B1565" s="43">
        <v>0.59</v>
      </c>
    </row>
    <row r="1566" spans="1:2" x14ac:dyDescent="0.35">
      <c r="A1566" s="43" t="s">
        <v>1703</v>
      </c>
      <c r="B1566" s="43">
        <v>0.65</v>
      </c>
    </row>
    <row r="1567" spans="1:2" x14ac:dyDescent="0.35">
      <c r="A1567" s="43" t="s">
        <v>1704</v>
      </c>
      <c r="B1567" s="43">
        <v>0.64</v>
      </c>
    </row>
    <row r="1568" spans="1:2" x14ac:dyDescent="0.35">
      <c r="A1568" s="43" t="s">
        <v>1705</v>
      </c>
      <c r="B1568" s="43">
        <v>0.59</v>
      </c>
    </row>
    <row r="1569" spans="1:2" x14ac:dyDescent="0.35">
      <c r="A1569" s="43" t="s">
        <v>1706</v>
      </c>
      <c r="B1569" s="43">
        <v>0.56000000000000005</v>
      </c>
    </row>
    <row r="1570" spans="1:2" x14ac:dyDescent="0.35">
      <c r="A1570" s="43" t="s">
        <v>1707</v>
      </c>
      <c r="B1570" s="43">
        <v>0.57999999999999996</v>
      </c>
    </row>
    <row r="1571" spans="1:2" x14ac:dyDescent="0.35">
      <c r="A1571" s="43" t="s">
        <v>1708</v>
      </c>
      <c r="B1571" s="43">
        <v>0.56999999999999995</v>
      </c>
    </row>
    <row r="1572" spans="1:2" x14ac:dyDescent="0.35">
      <c r="A1572" s="43" t="s">
        <v>1709</v>
      </c>
      <c r="B1572" s="43">
        <v>0.57999999999999996</v>
      </c>
    </row>
    <row r="1573" spans="1:2" x14ac:dyDescent="0.35">
      <c r="A1573" s="43" t="s">
        <v>1710</v>
      </c>
      <c r="B1573" s="43">
        <v>0.53</v>
      </c>
    </row>
    <row r="1574" spans="1:2" x14ac:dyDescent="0.35">
      <c r="A1574" s="43" t="s">
        <v>1711</v>
      </c>
      <c r="B1574" s="43">
        <v>0.49</v>
      </c>
    </row>
    <row r="1575" spans="1:2" x14ac:dyDescent="0.35">
      <c r="A1575" s="43" t="s">
        <v>1712</v>
      </c>
      <c r="B1575" s="43">
        <v>0.48</v>
      </c>
    </row>
    <row r="1576" spans="1:2" x14ac:dyDescent="0.35">
      <c r="A1576" s="43" t="s">
        <v>1713</v>
      </c>
      <c r="B1576" s="43">
        <v>0.48</v>
      </c>
    </row>
    <row r="1577" spans="1:2" x14ac:dyDescent="0.35">
      <c r="A1577" s="43" t="s">
        <v>1714</v>
      </c>
      <c r="B1577" s="43">
        <v>0.47</v>
      </c>
    </row>
    <row r="1578" spans="1:2" x14ac:dyDescent="0.35">
      <c r="A1578" s="43" t="s">
        <v>1715</v>
      </c>
      <c r="B1578" s="43">
        <v>0.47</v>
      </c>
    </row>
    <row r="1579" spans="1:2" x14ac:dyDescent="0.35">
      <c r="A1579" s="43" t="s">
        <v>1716</v>
      </c>
      <c r="B1579" s="43">
        <v>0.45</v>
      </c>
    </row>
    <row r="1580" spans="1:2" x14ac:dyDescent="0.35">
      <c r="A1580" s="43" t="s">
        <v>1717</v>
      </c>
      <c r="B1580" s="43">
        <v>0.47</v>
      </c>
    </row>
    <row r="1581" spans="1:2" x14ac:dyDescent="0.35">
      <c r="A1581" s="43" t="s">
        <v>1718</v>
      </c>
      <c r="B1581" s="43">
        <v>0.47</v>
      </c>
    </row>
    <row r="1582" spans="1:2" x14ac:dyDescent="0.35">
      <c r="A1582" s="43" t="s">
        <v>1719</v>
      </c>
      <c r="B1582" s="43">
        <v>0.46</v>
      </c>
    </row>
    <row r="1583" spans="1:2" x14ac:dyDescent="0.35">
      <c r="A1583" s="43" t="s">
        <v>1720</v>
      </c>
      <c r="B1583" s="43">
        <v>0.49</v>
      </c>
    </row>
    <row r="1584" spans="1:2" x14ac:dyDescent="0.35">
      <c r="A1584" s="43" t="s">
        <v>1721</v>
      </c>
      <c r="B1584" s="43">
        <v>0.51</v>
      </c>
    </row>
    <row r="1585" spans="1:2" x14ac:dyDescent="0.35">
      <c r="A1585" s="43" t="s">
        <v>1722</v>
      </c>
      <c r="B1585" s="43">
        <v>0.51</v>
      </c>
    </row>
    <row r="1586" spans="1:2" x14ac:dyDescent="0.35">
      <c r="A1586" s="43" t="s">
        <v>1723</v>
      </c>
      <c r="B1586" s="43">
        <v>0.54</v>
      </c>
    </row>
    <row r="1587" spans="1:2" x14ac:dyDescent="0.35">
      <c r="A1587" s="43" t="s">
        <v>1724</v>
      </c>
      <c r="B1587" s="43">
        <v>0.52</v>
      </c>
    </row>
    <row r="1588" spans="1:2" x14ac:dyDescent="0.35">
      <c r="A1588" s="43" t="s">
        <v>1725</v>
      </c>
      <c r="B1588" s="43">
        <v>0.51</v>
      </c>
    </row>
    <row r="1589" spans="1:2" x14ac:dyDescent="0.35">
      <c r="A1589" s="43" t="s">
        <v>1726</v>
      </c>
      <c r="B1589" s="43">
        <v>0.54</v>
      </c>
    </row>
    <row r="1590" spans="1:2" x14ac:dyDescent="0.35">
      <c r="A1590" s="43" t="s">
        <v>1727</v>
      </c>
      <c r="B1590" s="43">
        <v>0.51</v>
      </c>
    </row>
    <row r="1591" spans="1:2" x14ac:dyDescent="0.35">
      <c r="A1591" s="43" t="s">
        <v>1728</v>
      </c>
      <c r="B1591" s="43">
        <v>0.56999999999999995</v>
      </c>
    </row>
    <row r="1592" spans="1:2" x14ac:dyDescent="0.35">
      <c r="A1592" s="43" t="s">
        <v>1729</v>
      </c>
      <c r="B1592" s="43">
        <v>0.57999999999999996</v>
      </c>
    </row>
    <row r="1593" spans="1:2" x14ac:dyDescent="0.35">
      <c r="A1593" s="43" t="s">
        <v>1730</v>
      </c>
      <c r="B1593" s="43">
        <v>0.61</v>
      </c>
    </row>
    <row r="1594" spans="1:2" x14ac:dyDescent="0.35">
      <c r="A1594" s="43" t="s">
        <v>1731</v>
      </c>
      <c r="B1594" s="43">
        <v>0.65</v>
      </c>
    </row>
    <row r="1595" spans="1:2" x14ac:dyDescent="0.35">
      <c r="A1595" s="43" t="s">
        <v>1732</v>
      </c>
      <c r="B1595" s="43">
        <v>0.67</v>
      </c>
    </row>
    <row r="1596" spans="1:2" x14ac:dyDescent="0.35">
      <c r="A1596" s="43" t="s">
        <v>1733</v>
      </c>
      <c r="B1596" s="43">
        <v>0.62</v>
      </c>
    </row>
    <row r="1597" spans="1:2" x14ac:dyDescent="0.35">
      <c r="A1597" s="43" t="s">
        <v>1734</v>
      </c>
      <c r="B1597" s="43">
        <v>0.66</v>
      </c>
    </row>
    <row r="1598" spans="1:2" x14ac:dyDescent="0.35">
      <c r="A1598" s="43" t="s">
        <v>1735</v>
      </c>
      <c r="B1598" s="43">
        <v>0.63</v>
      </c>
    </row>
    <row r="1599" spans="1:2" x14ac:dyDescent="0.35">
      <c r="A1599" s="43" t="s">
        <v>1736</v>
      </c>
      <c r="B1599" s="43">
        <v>0.59</v>
      </c>
    </row>
    <row r="1600" spans="1:2" x14ac:dyDescent="0.35">
      <c r="A1600" s="43" t="s">
        <v>1737</v>
      </c>
      <c r="B1600" s="43">
        <v>0.6</v>
      </c>
    </row>
    <row r="1601" spans="1:2" x14ac:dyDescent="0.35">
      <c r="A1601" s="43" t="s">
        <v>1738</v>
      </c>
      <c r="B1601" s="43">
        <v>0.54</v>
      </c>
    </row>
    <row r="1602" spans="1:2" x14ac:dyDescent="0.35">
      <c r="A1602" s="43" t="s">
        <v>1739</v>
      </c>
      <c r="B1602" s="43">
        <v>0.51</v>
      </c>
    </row>
    <row r="1603" spans="1:2" x14ac:dyDescent="0.35">
      <c r="A1603" s="43" t="s">
        <v>1740</v>
      </c>
      <c r="B1603" s="43">
        <v>0.51</v>
      </c>
    </row>
    <row r="1604" spans="1:2" x14ac:dyDescent="0.35">
      <c r="A1604" s="43" t="s">
        <v>1741</v>
      </c>
      <c r="B1604" s="43">
        <v>0.53</v>
      </c>
    </row>
    <row r="1605" spans="1:2" x14ac:dyDescent="0.35">
      <c r="A1605" s="43" t="s">
        <v>1742</v>
      </c>
      <c r="B1605" s="43">
        <v>0.52</v>
      </c>
    </row>
    <row r="1606" spans="1:2" x14ac:dyDescent="0.35">
      <c r="A1606" s="43" t="s">
        <v>1743</v>
      </c>
      <c r="B1606" s="43">
        <v>0.52</v>
      </c>
    </row>
    <row r="1607" spans="1:2" x14ac:dyDescent="0.35">
      <c r="A1607" s="43" t="s">
        <v>1744</v>
      </c>
      <c r="B1607" s="43">
        <v>0.53</v>
      </c>
    </row>
    <row r="1608" spans="1:2" x14ac:dyDescent="0.35">
      <c r="A1608" s="43" t="s">
        <v>1745</v>
      </c>
      <c r="B1608" s="43">
        <v>0.54</v>
      </c>
    </row>
    <row r="1609" spans="1:2" x14ac:dyDescent="0.35">
      <c r="A1609" s="43" t="s">
        <v>1746</v>
      </c>
      <c r="B1609" s="43">
        <v>0.55000000000000004</v>
      </c>
    </row>
    <row r="1610" spans="1:2" x14ac:dyDescent="0.35">
      <c r="A1610" s="43" t="s">
        <v>1747</v>
      </c>
      <c r="B1610" s="43">
        <v>0.54</v>
      </c>
    </row>
    <row r="1611" spans="1:2" x14ac:dyDescent="0.35">
      <c r="A1611" s="43" t="s">
        <v>1748</v>
      </c>
      <c r="B1611" s="43">
        <v>0.53</v>
      </c>
    </row>
    <row r="1612" spans="1:2" x14ac:dyDescent="0.35">
      <c r="A1612" s="43" t="s">
        <v>1749</v>
      </c>
      <c r="B1612" s="43">
        <v>0.52</v>
      </c>
    </row>
    <row r="1613" spans="1:2" x14ac:dyDescent="0.35">
      <c r="A1613" s="43" t="s">
        <v>1750</v>
      </c>
      <c r="B1613" s="43">
        <v>0.52</v>
      </c>
    </row>
    <row r="1614" spans="1:2" x14ac:dyDescent="0.35">
      <c r="A1614" s="43" t="s">
        <v>1751</v>
      </c>
      <c r="B1614" s="43">
        <v>0.49</v>
      </c>
    </row>
    <row r="1615" spans="1:2" x14ac:dyDescent="0.35">
      <c r="A1615" s="43" t="s">
        <v>1752</v>
      </c>
      <c r="B1615" s="43">
        <v>0.54</v>
      </c>
    </row>
    <row r="1616" spans="1:2" x14ac:dyDescent="0.35">
      <c r="A1616" s="43" t="s">
        <v>1753</v>
      </c>
      <c r="B1616" s="43">
        <v>0.54</v>
      </c>
    </row>
    <row r="1617" spans="1:2" x14ac:dyDescent="0.35">
      <c r="A1617" s="43" t="s">
        <v>1754</v>
      </c>
      <c r="B1617" s="43">
        <v>0.49</v>
      </c>
    </row>
    <row r="1618" spans="1:2" x14ac:dyDescent="0.35">
      <c r="A1618" s="43" t="s">
        <v>1755</v>
      </c>
      <c r="B1618" s="43">
        <v>0.51</v>
      </c>
    </row>
    <row r="1619" spans="1:2" x14ac:dyDescent="0.35">
      <c r="A1619" s="43" t="s">
        <v>1756</v>
      </c>
      <c r="B1619" s="43">
        <v>0.45</v>
      </c>
    </row>
    <row r="1620" spans="1:2" x14ac:dyDescent="0.35">
      <c r="A1620" s="43" t="s">
        <v>1757</v>
      </c>
      <c r="B1620" s="43">
        <v>0.47</v>
      </c>
    </row>
    <row r="1621" spans="1:2" x14ac:dyDescent="0.35">
      <c r="A1621" s="43" t="s">
        <v>1758</v>
      </c>
      <c r="B1621" s="43">
        <v>0.46</v>
      </c>
    </row>
    <row r="1622" spans="1:2" x14ac:dyDescent="0.35">
      <c r="A1622" s="43" t="s">
        <v>1759</v>
      </c>
      <c r="B1622" s="43">
        <v>0.45</v>
      </c>
    </row>
    <row r="1623" spans="1:2" x14ac:dyDescent="0.35">
      <c r="A1623" s="43" t="s">
        <v>1760</v>
      </c>
      <c r="B1623" s="43">
        <v>0.42</v>
      </c>
    </row>
    <row r="1624" spans="1:2" x14ac:dyDescent="0.35">
      <c r="A1624" s="43" t="s">
        <v>1761</v>
      </c>
      <c r="B1624" s="43">
        <v>0.43</v>
      </c>
    </row>
    <row r="1625" spans="1:2" x14ac:dyDescent="0.35">
      <c r="A1625" s="43" t="s">
        <v>1762</v>
      </c>
      <c r="B1625" s="43">
        <v>0.43</v>
      </c>
    </row>
    <row r="1626" spans="1:2" x14ac:dyDescent="0.35">
      <c r="A1626" s="43" t="s">
        <v>1763</v>
      </c>
      <c r="B1626" s="43">
        <v>0.45</v>
      </c>
    </row>
    <row r="1627" spans="1:2" x14ac:dyDescent="0.35">
      <c r="A1627" s="43" t="s">
        <v>1764</v>
      </c>
      <c r="B1627" s="43">
        <v>0.45</v>
      </c>
    </row>
    <row r="1628" spans="1:2" x14ac:dyDescent="0.35">
      <c r="A1628" s="43" t="s">
        <v>1765</v>
      </c>
      <c r="B1628" s="43">
        <v>0.44</v>
      </c>
    </row>
    <row r="1629" spans="1:2" x14ac:dyDescent="0.35">
      <c r="A1629" s="43" t="s">
        <v>1766</v>
      </c>
      <c r="B1629" s="43">
        <v>0.44</v>
      </c>
    </row>
    <row r="1630" spans="1:2" x14ac:dyDescent="0.35">
      <c r="A1630" s="43" t="s">
        <v>1767</v>
      </c>
      <c r="B1630" s="43">
        <v>0.45</v>
      </c>
    </row>
    <row r="1631" spans="1:2" x14ac:dyDescent="0.35">
      <c r="A1631" s="43" t="s">
        <v>1768</v>
      </c>
      <c r="B1631" s="43">
        <v>0.46</v>
      </c>
    </row>
    <row r="1632" spans="1:2" x14ac:dyDescent="0.35">
      <c r="A1632" s="43" t="s">
        <v>1769</v>
      </c>
      <c r="B1632" s="43">
        <v>0.45</v>
      </c>
    </row>
    <row r="1633" spans="1:2" x14ac:dyDescent="0.35">
      <c r="A1633" s="43" t="s">
        <v>1770</v>
      </c>
      <c r="B1633" s="43">
        <v>0.48</v>
      </c>
    </row>
    <row r="1634" spans="1:2" x14ac:dyDescent="0.35">
      <c r="A1634" s="43" t="s">
        <v>1771</v>
      </c>
      <c r="B1634" s="43">
        <v>0.39</v>
      </c>
    </row>
    <row r="1635" spans="1:2" x14ac:dyDescent="0.35">
      <c r="A1635" s="43" t="s">
        <v>1772</v>
      </c>
      <c r="B1635" s="43">
        <v>0.35</v>
      </c>
    </row>
    <row r="1636" spans="1:2" x14ac:dyDescent="0.35">
      <c r="A1636" s="43" t="s">
        <v>1773</v>
      </c>
      <c r="B1636" s="43">
        <v>0.3</v>
      </c>
    </row>
    <row r="1637" spans="1:2" x14ac:dyDescent="0.35">
      <c r="A1637" s="43" t="s">
        <v>1774</v>
      </c>
      <c r="B1637" s="43">
        <v>0.26</v>
      </c>
    </row>
    <row r="1638" spans="1:2" x14ac:dyDescent="0.35">
      <c r="A1638" s="43" t="s">
        <v>1775</v>
      </c>
      <c r="B1638" s="43">
        <v>0.26</v>
      </c>
    </row>
    <row r="1639" spans="1:2" x14ac:dyDescent="0.35">
      <c r="A1639" s="43" t="s">
        <v>1776</v>
      </c>
      <c r="B1639" s="43">
        <v>0.2</v>
      </c>
    </row>
    <row r="1640" spans="1:2" x14ac:dyDescent="0.35">
      <c r="A1640" s="43" t="s">
        <v>1777</v>
      </c>
      <c r="B1640" s="43">
        <v>0.22</v>
      </c>
    </row>
    <row r="1641" spans="1:2" x14ac:dyDescent="0.35">
      <c r="A1641" s="43" t="s">
        <v>1778</v>
      </c>
      <c r="B1641" s="43">
        <v>0.19</v>
      </c>
    </row>
    <row r="1642" spans="1:2" x14ac:dyDescent="0.35">
      <c r="A1642" s="43" t="s">
        <v>1779</v>
      </c>
      <c r="B1642" s="43">
        <v>0.16</v>
      </c>
    </row>
    <row r="1643" spans="1:2" x14ac:dyDescent="0.35">
      <c r="A1643" s="43" t="s">
        <v>1780</v>
      </c>
      <c r="B1643" s="43">
        <v>0.19</v>
      </c>
    </row>
    <row r="1644" spans="1:2" x14ac:dyDescent="0.35">
      <c r="A1644" s="43" t="s">
        <v>1781</v>
      </c>
      <c r="B1644" s="43">
        <v>0.18</v>
      </c>
    </row>
    <row r="1645" spans="1:2" x14ac:dyDescent="0.35">
      <c r="A1645" s="43" t="s">
        <v>1782</v>
      </c>
      <c r="B1645" s="43">
        <v>0.17</v>
      </c>
    </row>
    <row r="1646" spans="1:2" x14ac:dyDescent="0.35">
      <c r="A1646" s="43" t="s">
        <v>1783</v>
      </c>
      <c r="B1646" s="43">
        <v>0.21</v>
      </c>
    </row>
    <row r="1647" spans="1:2" x14ac:dyDescent="0.35">
      <c r="A1647" s="43" t="s">
        <v>1784</v>
      </c>
      <c r="B1647" s="43">
        <v>0.19</v>
      </c>
    </row>
    <row r="1648" spans="1:2" x14ac:dyDescent="0.35">
      <c r="A1648" s="43" t="s">
        <v>1785</v>
      </c>
      <c r="B1648" s="43">
        <v>0.24</v>
      </c>
    </row>
    <row r="1649" spans="1:2" x14ac:dyDescent="0.35">
      <c r="A1649" s="43" t="s">
        <v>1786</v>
      </c>
      <c r="B1649" s="43">
        <v>0.24</v>
      </c>
    </row>
    <row r="1650" spans="1:2" x14ac:dyDescent="0.35">
      <c r="A1650" s="43" t="s">
        <v>1787</v>
      </c>
      <c r="B1650" s="43">
        <v>0.23</v>
      </c>
    </row>
    <row r="1651" spans="1:2" x14ac:dyDescent="0.35">
      <c r="A1651" s="43" t="s">
        <v>1788</v>
      </c>
      <c r="B1651" s="43">
        <v>0.24</v>
      </c>
    </row>
    <row r="1652" spans="1:2" x14ac:dyDescent="0.35">
      <c r="A1652" s="43" t="s">
        <v>1789</v>
      </c>
      <c r="B1652" s="43">
        <v>0.24</v>
      </c>
    </row>
    <row r="1653" spans="1:2" x14ac:dyDescent="0.35">
      <c r="A1653" s="43" t="s">
        <v>1790</v>
      </c>
      <c r="B1653" s="43">
        <v>0.28000000000000003</v>
      </c>
    </row>
    <row r="1654" spans="1:2" x14ac:dyDescent="0.35">
      <c r="A1654" s="43" t="s">
        <v>1791</v>
      </c>
      <c r="B1654" s="43">
        <v>0.24</v>
      </c>
    </row>
    <row r="1655" spans="1:2" x14ac:dyDescent="0.35">
      <c r="A1655" s="43" t="s">
        <v>1792</v>
      </c>
      <c r="B1655" s="43">
        <v>0.21</v>
      </c>
    </row>
    <row r="1656" spans="1:2" x14ac:dyDescent="0.35">
      <c r="A1656" s="43" t="s">
        <v>1793</v>
      </c>
      <c r="B1656" s="43">
        <v>0.2</v>
      </c>
    </row>
    <row r="1657" spans="1:2" x14ac:dyDescent="0.35">
      <c r="A1657" s="43" t="s">
        <v>1794</v>
      </c>
      <c r="B1657" s="43">
        <v>0.17</v>
      </c>
    </row>
    <row r="1658" spans="1:2" x14ac:dyDescent="0.35">
      <c r="A1658" s="43" t="s">
        <v>1795</v>
      </c>
      <c r="B1658" s="43">
        <v>0.16</v>
      </c>
    </row>
    <row r="1659" spans="1:2" x14ac:dyDescent="0.35">
      <c r="A1659" s="43" t="s">
        <v>1796</v>
      </c>
      <c r="B1659" s="43">
        <v>0.16</v>
      </c>
    </row>
    <row r="1660" spans="1:2" x14ac:dyDescent="0.35">
      <c r="A1660" s="43" t="s">
        <v>1797</v>
      </c>
      <c r="B1660" s="43">
        <v>0.23</v>
      </c>
    </row>
    <row r="1661" spans="1:2" x14ac:dyDescent="0.35">
      <c r="A1661" s="43" t="s">
        <v>1798</v>
      </c>
      <c r="B1661" s="43">
        <v>0.21</v>
      </c>
    </row>
    <row r="1662" spans="1:2" x14ac:dyDescent="0.35">
      <c r="A1662" s="43" t="s">
        <v>1799</v>
      </c>
      <c r="B1662" s="43">
        <v>0.19</v>
      </c>
    </row>
    <row r="1663" spans="1:2" x14ac:dyDescent="0.35">
      <c r="A1663" s="43" t="s">
        <v>1800</v>
      </c>
      <c r="B1663" s="43">
        <v>0.18</v>
      </c>
    </row>
    <row r="1664" spans="1:2" x14ac:dyDescent="0.35">
      <c r="A1664" s="43" t="s">
        <v>1801</v>
      </c>
      <c r="B1664" s="43">
        <v>0.19</v>
      </c>
    </row>
    <row r="1665" spans="1:2" x14ac:dyDescent="0.35">
      <c r="A1665" s="43" t="s">
        <v>1802</v>
      </c>
      <c r="B1665" s="43">
        <v>0.18</v>
      </c>
    </row>
    <row r="1666" spans="1:2" x14ac:dyDescent="0.35">
      <c r="A1666" s="43" t="s">
        <v>1803</v>
      </c>
      <c r="B1666" s="43">
        <v>0.12</v>
      </c>
    </row>
    <row r="1667" spans="1:2" x14ac:dyDescent="0.35">
      <c r="A1667" s="43" t="s">
        <v>1804</v>
      </c>
      <c r="B1667" s="43">
        <v>0.13</v>
      </c>
    </row>
    <row r="1668" spans="1:2" x14ac:dyDescent="0.35">
      <c r="A1668" s="43" t="s">
        <v>1805</v>
      </c>
      <c r="B1668" s="43">
        <v>0.14000000000000001</v>
      </c>
    </row>
    <row r="1669" spans="1:2" x14ac:dyDescent="0.35">
      <c r="A1669" s="43" t="s">
        <v>1806</v>
      </c>
      <c r="B1669" s="43">
        <v>0.16</v>
      </c>
    </row>
    <row r="1670" spans="1:2" x14ac:dyDescent="0.35">
      <c r="A1670" s="43" t="s">
        <v>1807</v>
      </c>
      <c r="B1670" s="43">
        <v>0.18</v>
      </c>
    </row>
    <row r="1671" spans="1:2" x14ac:dyDescent="0.35">
      <c r="A1671" s="43" t="s">
        <v>1808</v>
      </c>
      <c r="B1671" s="43">
        <v>0.14000000000000001</v>
      </c>
    </row>
    <row r="1672" spans="1:2" x14ac:dyDescent="0.35">
      <c r="A1672" s="43" t="s">
        <v>1809</v>
      </c>
      <c r="B1672" s="43">
        <v>0.17</v>
      </c>
    </row>
    <row r="1673" spans="1:2" x14ac:dyDescent="0.35">
      <c r="A1673" s="43" t="s">
        <v>1810</v>
      </c>
      <c r="B1673" s="43">
        <v>0.14000000000000001</v>
      </c>
    </row>
    <row r="1674" spans="1:2" x14ac:dyDescent="0.35">
      <c r="A1674" s="43" t="s">
        <v>1811</v>
      </c>
      <c r="B1674" s="43">
        <v>0.14000000000000001</v>
      </c>
    </row>
    <row r="1675" spans="1:2" x14ac:dyDescent="0.35">
      <c r="A1675" s="43" t="s">
        <v>1812</v>
      </c>
      <c r="B1675" s="43">
        <v>0.15</v>
      </c>
    </row>
    <row r="1676" spans="1:2" x14ac:dyDescent="0.35">
      <c r="A1676" s="43" t="s">
        <v>1813</v>
      </c>
      <c r="B1676" s="43">
        <v>0.18</v>
      </c>
    </row>
    <row r="1677" spans="1:2" x14ac:dyDescent="0.35">
      <c r="A1677" s="43" t="s">
        <v>1814</v>
      </c>
      <c r="B1677" s="43">
        <v>0.16</v>
      </c>
    </row>
    <row r="1678" spans="1:2" x14ac:dyDescent="0.35">
      <c r="A1678" s="43" t="s">
        <v>1815</v>
      </c>
      <c r="B1678" s="43">
        <v>0.2</v>
      </c>
    </row>
    <row r="1679" spans="1:2" x14ac:dyDescent="0.35">
      <c r="A1679" s="43" t="s">
        <v>1816</v>
      </c>
      <c r="B1679" s="43">
        <v>0.17</v>
      </c>
    </row>
    <row r="1680" spans="1:2" x14ac:dyDescent="0.35">
      <c r="A1680" s="43" t="s">
        <v>1817</v>
      </c>
      <c r="B1680" s="43">
        <v>0.17</v>
      </c>
    </row>
    <row r="1681" spans="1:2" x14ac:dyDescent="0.35">
      <c r="A1681" s="43" t="s">
        <v>1818</v>
      </c>
      <c r="B1681" s="43">
        <v>0.22</v>
      </c>
    </row>
    <row r="1682" spans="1:2" x14ac:dyDescent="0.35">
      <c r="A1682" s="43" t="s">
        <v>1819</v>
      </c>
      <c r="B1682" s="43">
        <v>0.21</v>
      </c>
    </row>
    <row r="1683" spans="1:2" x14ac:dyDescent="0.35">
      <c r="A1683" s="43" t="s">
        <v>1820</v>
      </c>
      <c r="B1683" s="43">
        <v>0.19</v>
      </c>
    </row>
    <row r="1684" spans="1:2" x14ac:dyDescent="0.35">
      <c r="A1684" s="43" t="s">
        <v>1821</v>
      </c>
      <c r="B1684" s="43">
        <v>0.17</v>
      </c>
    </row>
    <row r="1685" spans="1:2" x14ac:dyDescent="0.35">
      <c r="A1685" s="43" t="s">
        <v>1822</v>
      </c>
      <c r="B1685" s="43">
        <v>0.12</v>
      </c>
    </row>
    <row r="1686" spans="1:2" x14ac:dyDescent="0.35">
      <c r="A1686" s="43" t="s">
        <v>1823</v>
      </c>
      <c r="B1686" s="43">
        <v>0.15</v>
      </c>
    </row>
    <row r="1687" spans="1:2" x14ac:dyDescent="0.35">
      <c r="A1687" s="43" t="s">
        <v>1824</v>
      </c>
      <c r="B1687" s="43">
        <v>0.25</v>
      </c>
    </row>
    <row r="1688" spans="1:2" x14ac:dyDescent="0.35">
      <c r="A1688" s="43" t="s">
        <v>1825</v>
      </c>
      <c r="B1688" s="43">
        <v>0.28999999999999998</v>
      </c>
    </row>
    <row r="1689" spans="1:2" x14ac:dyDescent="0.35">
      <c r="A1689" s="43" t="s">
        <v>1826</v>
      </c>
      <c r="B1689" s="43">
        <v>0.28000000000000003</v>
      </c>
    </row>
    <row r="1690" spans="1:2" x14ac:dyDescent="0.35">
      <c r="A1690" s="43" t="s">
        <v>1827</v>
      </c>
      <c r="B1690" s="43">
        <v>0.3</v>
      </c>
    </row>
    <row r="1691" spans="1:2" x14ac:dyDescent="0.35">
      <c r="A1691" s="43" t="s">
        <v>1828</v>
      </c>
      <c r="B1691" s="43">
        <v>0.31</v>
      </c>
    </row>
    <row r="1692" spans="1:2" x14ac:dyDescent="0.35">
      <c r="A1692" s="43" t="s">
        <v>1829</v>
      </c>
      <c r="B1692" s="43">
        <v>0.27</v>
      </c>
    </row>
    <row r="1693" spans="1:2" x14ac:dyDescent="0.35">
      <c r="A1693" s="43" t="s">
        <v>1830</v>
      </c>
      <c r="B1693" s="43">
        <v>0.28999999999999998</v>
      </c>
    </row>
    <row r="1694" spans="1:2" x14ac:dyDescent="0.35">
      <c r="A1694" s="43" t="s">
        <v>1831</v>
      </c>
      <c r="B1694" s="43">
        <v>0.25</v>
      </c>
    </row>
    <row r="1695" spans="1:2" x14ac:dyDescent="0.35">
      <c r="A1695" s="43" t="s">
        <v>1832</v>
      </c>
      <c r="B1695" s="43">
        <v>0.25</v>
      </c>
    </row>
    <row r="1696" spans="1:2" x14ac:dyDescent="0.35">
      <c r="A1696" s="43" t="s">
        <v>1833</v>
      </c>
      <c r="B1696" s="43">
        <v>0.17</v>
      </c>
    </row>
    <row r="1697" spans="1:2" x14ac:dyDescent="0.35">
      <c r="A1697" s="43" t="s">
        <v>1834</v>
      </c>
      <c r="B1697" s="43">
        <v>0.17</v>
      </c>
    </row>
    <row r="1698" spans="1:2" x14ac:dyDescent="0.35">
      <c r="A1698" s="43" t="s">
        <v>1835</v>
      </c>
      <c r="B1698" s="43">
        <v>0.17</v>
      </c>
    </row>
    <row r="1699" spans="1:2" x14ac:dyDescent="0.35">
      <c r="A1699" s="43" t="s">
        <v>1836</v>
      </c>
      <c r="B1699" s="43">
        <v>0.13</v>
      </c>
    </row>
    <row r="1700" spans="1:2" x14ac:dyDescent="0.35">
      <c r="A1700" s="43" t="s">
        <v>1837</v>
      </c>
      <c r="B1700" s="43">
        <v>0.14000000000000001</v>
      </c>
    </row>
    <row r="1701" spans="1:2" x14ac:dyDescent="0.35">
      <c r="A1701" s="43" t="s">
        <v>1838</v>
      </c>
      <c r="B1701" s="43">
        <v>0.16</v>
      </c>
    </row>
    <row r="1702" spans="1:2" x14ac:dyDescent="0.35">
      <c r="A1702" s="43" t="s">
        <v>1839</v>
      </c>
      <c r="B1702" s="43">
        <v>0.15</v>
      </c>
    </row>
    <row r="1703" spans="1:2" x14ac:dyDescent="0.35">
      <c r="A1703" s="43" t="s">
        <v>1840</v>
      </c>
      <c r="B1703" s="43">
        <v>0.18</v>
      </c>
    </row>
    <row r="1704" spans="1:2" x14ac:dyDescent="0.35">
      <c r="A1704" s="43" t="s">
        <v>1841</v>
      </c>
      <c r="B1704" s="43">
        <v>0.21</v>
      </c>
    </row>
    <row r="1705" spans="1:2" x14ac:dyDescent="0.35">
      <c r="A1705" s="43" t="s">
        <v>1842</v>
      </c>
      <c r="B1705" s="43">
        <v>0.28000000000000003</v>
      </c>
    </row>
    <row r="1706" spans="1:2" x14ac:dyDescent="0.35">
      <c r="A1706" s="43" t="s">
        <v>1843</v>
      </c>
      <c r="B1706" s="43">
        <v>0.27</v>
      </c>
    </row>
    <row r="1707" spans="1:2" x14ac:dyDescent="0.35">
      <c r="A1707" s="43" t="s">
        <v>1844</v>
      </c>
      <c r="B1707" s="43">
        <v>0.28999999999999998</v>
      </c>
    </row>
    <row r="1708" spans="1:2" x14ac:dyDescent="0.35">
      <c r="A1708" s="43" t="s">
        <v>1845</v>
      </c>
      <c r="B1708" s="43">
        <v>0.28999999999999998</v>
      </c>
    </row>
    <row r="1709" spans="1:2" x14ac:dyDescent="0.35">
      <c r="A1709" s="43" t="s">
        <v>1846</v>
      </c>
      <c r="B1709" s="43">
        <v>0.33</v>
      </c>
    </row>
    <row r="1710" spans="1:2" x14ac:dyDescent="0.35">
      <c r="A1710" s="43" t="s">
        <v>1847</v>
      </c>
      <c r="B1710" s="43">
        <v>0.36</v>
      </c>
    </row>
    <row r="1711" spans="1:2" x14ac:dyDescent="0.35">
      <c r="A1711" s="43" t="s">
        <v>1848</v>
      </c>
      <c r="B1711" s="43">
        <v>0.33</v>
      </c>
    </row>
    <row r="1712" spans="1:2" x14ac:dyDescent="0.35">
      <c r="A1712" s="43" t="s">
        <v>1849</v>
      </c>
      <c r="B1712" s="43">
        <v>0.32</v>
      </c>
    </row>
    <row r="1713" spans="1:2" x14ac:dyDescent="0.35">
      <c r="A1713" s="43" t="s">
        <v>1850</v>
      </c>
      <c r="B1713" s="43">
        <v>0.35</v>
      </c>
    </row>
    <row r="1714" spans="1:2" x14ac:dyDescent="0.35">
      <c r="A1714" s="43" t="s">
        <v>1851</v>
      </c>
      <c r="B1714" s="43">
        <v>0.34</v>
      </c>
    </row>
    <row r="1715" spans="1:2" x14ac:dyDescent="0.35">
      <c r="A1715" s="43" t="s">
        <v>1852</v>
      </c>
      <c r="B1715" s="43">
        <v>0.31</v>
      </c>
    </row>
    <row r="1716" spans="1:2" x14ac:dyDescent="0.35">
      <c r="A1716" s="43" t="s">
        <v>1853</v>
      </c>
      <c r="B1716" s="43">
        <v>0.32</v>
      </c>
    </row>
    <row r="1717" spans="1:2" x14ac:dyDescent="0.35">
      <c r="A1717" s="43" t="s">
        <v>1854</v>
      </c>
      <c r="B1717" s="43">
        <v>0.28000000000000003</v>
      </c>
    </row>
    <row r="1718" spans="1:2" x14ac:dyDescent="0.35">
      <c r="A1718" s="43" t="s">
        <v>1855</v>
      </c>
      <c r="B1718" s="43">
        <v>0.26</v>
      </c>
    </row>
    <row r="1719" spans="1:2" x14ac:dyDescent="0.35">
      <c r="A1719" s="43" t="s">
        <v>1856</v>
      </c>
      <c r="B1719" s="43">
        <v>0.3</v>
      </c>
    </row>
    <row r="1720" spans="1:2" x14ac:dyDescent="0.35">
      <c r="A1720" s="43" t="s">
        <v>1857</v>
      </c>
      <c r="B1720" s="43">
        <v>0.36</v>
      </c>
    </row>
    <row r="1721" spans="1:2" x14ac:dyDescent="0.35">
      <c r="A1721" s="43" t="s">
        <v>1858</v>
      </c>
      <c r="B1721" s="43">
        <v>0.41</v>
      </c>
    </row>
    <row r="1722" spans="1:2" x14ac:dyDescent="0.35">
      <c r="A1722" s="43" t="s">
        <v>1859</v>
      </c>
      <c r="B1722" s="43">
        <v>0.45</v>
      </c>
    </row>
    <row r="1723" spans="1:2" x14ac:dyDescent="0.35">
      <c r="A1723" s="43" t="s">
        <v>1860</v>
      </c>
      <c r="B1723" s="43">
        <v>0.45</v>
      </c>
    </row>
    <row r="1724" spans="1:2" x14ac:dyDescent="0.35">
      <c r="A1724" s="43" t="s">
        <v>1861</v>
      </c>
      <c r="B1724" s="43">
        <v>0.44</v>
      </c>
    </row>
    <row r="1725" spans="1:2" x14ac:dyDescent="0.35">
      <c r="A1725" s="43" t="s">
        <v>1862</v>
      </c>
      <c r="B1725" s="43">
        <v>0.48</v>
      </c>
    </row>
    <row r="1726" spans="1:2" x14ac:dyDescent="0.35">
      <c r="A1726" s="43" t="s">
        <v>1863</v>
      </c>
      <c r="B1726" s="43">
        <v>0.44</v>
      </c>
    </row>
    <row r="1727" spans="1:2" x14ac:dyDescent="0.35">
      <c r="A1727" s="43" t="s">
        <v>1864</v>
      </c>
      <c r="B1727" s="43">
        <v>0.46</v>
      </c>
    </row>
    <row r="1728" spans="1:2" x14ac:dyDescent="0.35">
      <c r="A1728" s="43" t="s">
        <v>1865</v>
      </c>
      <c r="B1728" s="43">
        <v>0.46</v>
      </c>
    </row>
    <row r="1729" spans="1:2" x14ac:dyDescent="0.35">
      <c r="A1729" s="43" t="s">
        <v>1866</v>
      </c>
      <c r="B1729" s="43">
        <v>0.49</v>
      </c>
    </row>
    <row r="1730" spans="1:2" x14ac:dyDescent="0.35">
      <c r="A1730" s="43" t="s">
        <v>1867</v>
      </c>
      <c r="B1730" s="43">
        <v>0.69</v>
      </c>
    </row>
    <row r="1731" spans="1:2" x14ac:dyDescent="0.35">
      <c r="A1731" s="43" t="s">
        <v>1868</v>
      </c>
      <c r="B1731" s="43">
        <v>0.82</v>
      </c>
    </row>
    <row r="1732" spans="1:2" x14ac:dyDescent="0.35">
      <c r="A1732" s="43" t="s">
        <v>1869</v>
      </c>
      <c r="B1732" s="43">
        <v>0.73</v>
      </c>
    </row>
    <row r="1733" spans="1:2" x14ac:dyDescent="0.35">
      <c r="A1733" s="43" t="s">
        <v>1870</v>
      </c>
      <c r="B1733" s="43">
        <v>0.74</v>
      </c>
    </row>
    <row r="1734" spans="1:2" x14ac:dyDescent="0.35">
      <c r="A1734" s="43" t="s">
        <v>1871</v>
      </c>
      <c r="B1734" s="43">
        <v>0.74</v>
      </c>
    </row>
    <row r="1735" spans="1:2" x14ac:dyDescent="0.35">
      <c r="A1735" s="43" t="s">
        <v>1872</v>
      </c>
      <c r="B1735" s="43">
        <v>0.71</v>
      </c>
    </row>
    <row r="1736" spans="1:2" x14ac:dyDescent="0.35">
      <c r="A1736" s="43" t="s">
        <v>1873</v>
      </c>
      <c r="B1736" s="43">
        <v>0.74</v>
      </c>
    </row>
    <row r="1737" spans="1:2" x14ac:dyDescent="0.35">
      <c r="A1737" s="43" t="s">
        <v>1874</v>
      </c>
      <c r="B1737" s="43">
        <v>0.68</v>
      </c>
    </row>
    <row r="1738" spans="1:2" x14ac:dyDescent="0.35">
      <c r="A1738" s="43" t="s">
        <v>1875</v>
      </c>
      <c r="B1738" s="43">
        <v>0.78</v>
      </c>
    </row>
    <row r="1739" spans="1:2" x14ac:dyDescent="0.35">
      <c r="A1739" s="43" t="s">
        <v>1876</v>
      </c>
      <c r="B1739" s="43">
        <v>0.72</v>
      </c>
    </row>
    <row r="1740" spans="1:2" x14ac:dyDescent="0.35">
      <c r="A1740" s="43" t="s">
        <v>1877</v>
      </c>
      <c r="B1740" s="43">
        <v>0.74</v>
      </c>
    </row>
    <row r="1741" spans="1:2" x14ac:dyDescent="0.35">
      <c r="A1741" s="43" t="s">
        <v>1878</v>
      </c>
      <c r="B1741" s="43">
        <v>0.7</v>
      </c>
    </row>
    <row r="1742" spans="1:2" x14ac:dyDescent="0.35">
      <c r="A1742" s="43" t="s">
        <v>1879</v>
      </c>
      <c r="B1742" s="43">
        <v>0.68</v>
      </c>
    </row>
    <row r="1743" spans="1:2" x14ac:dyDescent="0.35">
      <c r="A1743" s="43" t="s">
        <v>1880</v>
      </c>
      <c r="B1743" s="43">
        <v>0.66</v>
      </c>
    </row>
    <row r="1744" spans="1:2" x14ac:dyDescent="0.35">
      <c r="A1744" s="43" t="s">
        <v>1881</v>
      </c>
      <c r="B1744" s="43">
        <v>0.75</v>
      </c>
    </row>
    <row r="1745" spans="1:2" x14ac:dyDescent="0.35">
      <c r="A1745" s="43" t="s">
        <v>1882</v>
      </c>
      <c r="B1745" s="43">
        <v>0.75</v>
      </c>
    </row>
    <row r="1746" spans="1:2" x14ac:dyDescent="0.35">
      <c r="A1746" s="43" t="s">
        <v>1883</v>
      </c>
      <c r="B1746" s="43">
        <v>0.74</v>
      </c>
    </row>
    <row r="1747" spans="1:2" x14ac:dyDescent="0.35">
      <c r="A1747" s="43" t="s">
        <v>1884</v>
      </c>
      <c r="B1747" s="43">
        <v>0.72</v>
      </c>
    </row>
    <row r="1748" spans="1:2" x14ac:dyDescent="0.35">
      <c r="A1748" s="43" t="s">
        <v>1885</v>
      </c>
      <c r="B1748" s="43">
        <v>0.73</v>
      </c>
    </row>
    <row r="1749" spans="1:2" x14ac:dyDescent="0.35">
      <c r="A1749" s="43" t="s">
        <v>1886</v>
      </c>
      <c r="B1749" s="43">
        <v>0.75</v>
      </c>
    </row>
    <row r="1750" spans="1:2" x14ac:dyDescent="0.35">
      <c r="A1750" s="43" t="s">
        <v>1887</v>
      </c>
      <c r="B1750" s="43">
        <v>0.76</v>
      </c>
    </row>
    <row r="1751" spans="1:2" x14ac:dyDescent="0.35">
      <c r="A1751" s="43" t="s">
        <v>1888</v>
      </c>
      <c r="B1751" s="43">
        <v>0.82</v>
      </c>
    </row>
    <row r="1752" spans="1:2" x14ac:dyDescent="0.35">
      <c r="A1752" s="43" t="s">
        <v>1889</v>
      </c>
      <c r="B1752" s="43">
        <v>0.73</v>
      </c>
    </row>
    <row r="1753" spans="1:2" x14ac:dyDescent="0.35">
      <c r="A1753" s="43" t="s">
        <v>1890</v>
      </c>
      <c r="B1753" s="43">
        <v>0.7</v>
      </c>
    </row>
    <row r="1754" spans="1:2" x14ac:dyDescent="0.35">
      <c r="A1754" s="43" t="s">
        <v>1891</v>
      </c>
      <c r="B1754" s="43">
        <v>0.73</v>
      </c>
    </row>
    <row r="1755" spans="1:2" x14ac:dyDescent="0.35">
      <c r="A1755" s="43" t="s">
        <v>1892</v>
      </c>
      <c r="B1755" s="43">
        <v>0.65</v>
      </c>
    </row>
    <row r="1756" spans="1:2" x14ac:dyDescent="0.35">
      <c r="A1756" s="43" t="s">
        <v>1893</v>
      </c>
      <c r="B1756" s="43">
        <v>0.66</v>
      </c>
    </row>
    <row r="1757" spans="1:2" x14ac:dyDescent="0.35">
      <c r="A1757" s="43" t="s">
        <v>1894</v>
      </c>
      <c r="B1757" s="43">
        <v>0.64</v>
      </c>
    </row>
    <row r="1758" spans="1:2" x14ac:dyDescent="0.35">
      <c r="A1758" s="43" t="s">
        <v>1895</v>
      </c>
      <c r="B1758" s="43">
        <v>0.63</v>
      </c>
    </row>
    <row r="1759" spans="1:2" x14ac:dyDescent="0.35">
      <c r="A1759" s="43" t="s">
        <v>1896</v>
      </c>
      <c r="B1759" s="43">
        <v>0.66</v>
      </c>
    </row>
    <row r="1760" spans="1:2" x14ac:dyDescent="0.35">
      <c r="A1760" s="43" t="s">
        <v>1897</v>
      </c>
      <c r="B1760" s="43">
        <v>0.62</v>
      </c>
    </row>
    <row r="1761" spans="1:2" x14ac:dyDescent="0.35">
      <c r="A1761" s="43" t="s">
        <v>1898</v>
      </c>
      <c r="B1761" s="43">
        <v>0.61</v>
      </c>
    </row>
    <row r="1762" spans="1:2" x14ac:dyDescent="0.35">
      <c r="A1762" s="43" t="s">
        <v>1899</v>
      </c>
      <c r="B1762" s="43">
        <v>0.59</v>
      </c>
    </row>
    <row r="1763" spans="1:2" x14ac:dyDescent="0.35">
      <c r="A1763" s="43" t="s">
        <v>1900</v>
      </c>
      <c r="B1763" s="43">
        <v>0.57999999999999996</v>
      </c>
    </row>
    <row r="1764" spans="1:2" x14ac:dyDescent="0.35">
      <c r="A1764" s="43" t="s">
        <v>1901</v>
      </c>
      <c r="B1764" s="43">
        <v>0.63</v>
      </c>
    </row>
    <row r="1765" spans="1:2" x14ac:dyDescent="0.35">
      <c r="A1765" s="43" t="s">
        <v>1902</v>
      </c>
      <c r="B1765" s="43">
        <v>0.56000000000000005</v>
      </c>
    </row>
    <row r="1766" spans="1:2" x14ac:dyDescent="0.35">
      <c r="A1766" s="43" t="s">
        <v>1903</v>
      </c>
      <c r="B1766" s="43">
        <v>0.69</v>
      </c>
    </row>
    <row r="1767" spans="1:2" x14ac:dyDescent="0.35">
      <c r="A1767" s="43" t="s">
        <v>1904</v>
      </c>
      <c r="B1767" s="43">
        <v>0.73</v>
      </c>
    </row>
    <row r="1768" spans="1:2" x14ac:dyDescent="0.35">
      <c r="A1768" s="43" t="s">
        <v>1905</v>
      </c>
      <c r="B1768" s="43">
        <v>0.81</v>
      </c>
    </row>
    <row r="1769" spans="1:2" x14ac:dyDescent="0.35">
      <c r="A1769" s="43" t="s">
        <v>1906</v>
      </c>
      <c r="B1769" s="43">
        <v>0.74</v>
      </c>
    </row>
    <row r="1770" spans="1:2" x14ac:dyDescent="0.35">
      <c r="A1770" s="43" t="s">
        <v>1907</v>
      </c>
      <c r="B1770" s="43">
        <v>0.77</v>
      </c>
    </row>
    <row r="1771" spans="1:2" x14ac:dyDescent="0.35">
      <c r="A1771" s="43" t="s">
        <v>1908</v>
      </c>
      <c r="B1771" s="43">
        <v>0.75</v>
      </c>
    </row>
    <row r="1772" spans="1:2" x14ac:dyDescent="0.35">
      <c r="A1772" s="43" t="s">
        <v>1909</v>
      </c>
      <c r="B1772" s="43">
        <v>0.74</v>
      </c>
    </row>
    <row r="1773" spans="1:2" x14ac:dyDescent="0.35">
      <c r="A1773" s="43" t="s">
        <v>1910</v>
      </c>
      <c r="B1773" s="43">
        <v>0.74</v>
      </c>
    </row>
    <row r="1774" spans="1:2" x14ac:dyDescent="0.35">
      <c r="A1774" s="43" t="s">
        <v>1911</v>
      </c>
      <c r="B1774" s="43">
        <v>0.73</v>
      </c>
    </row>
    <row r="1775" spans="1:2" x14ac:dyDescent="0.35">
      <c r="A1775" s="43" t="s">
        <v>1912</v>
      </c>
      <c r="B1775" s="43">
        <v>0.77</v>
      </c>
    </row>
    <row r="1776" spans="1:2" x14ac:dyDescent="0.35">
      <c r="A1776" s="43" t="s">
        <v>1913</v>
      </c>
      <c r="B1776" s="43">
        <v>0.71</v>
      </c>
    </row>
    <row r="1777" spans="1:2" x14ac:dyDescent="0.35">
      <c r="A1777" s="43" t="s">
        <v>1914</v>
      </c>
      <c r="B1777" s="43">
        <v>0.73</v>
      </c>
    </row>
    <row r="1778" spans="1:2" x14ac:dyDescent="0.35">
      <c r="A1778" s="43" t="s">
        <v>1915</v>
      </c>
      <c r="B1778" s="43">
        <v>0.79</v>
      </c>
    </row>
    <row r="1779" spans="1:2" x14ac:dyDescent="0.35">
      <c r="A1779" s="43" t="s">
        <v>1916</v>
      </c>
      <c r="B1779" s="43">
        <v>0.82</v>
      </c>
    </row>
    <row r="1780" spans="1:2" x14ac:dyDescent="0.35">
      <c r="A1780" s="43" t="s">
        <v>1917</v>
      </c>
      <c r="B1780" s="43">
        <v>0.83</v>
      </c>
    </row>
    <row r="1781" spans="1:2" x14ac:dyDescent="0.35">
      <c r="A1781" s="43" t="s">
        <v>1918</v>
      </c>
      <c r="B1781" s="43">
        <v>0.81</v>
      </c>
    </row>
    <row r="1782" spans="1:2" x14ac:dyDescent="0.35">
      <c r="A1782" s="43" t="s">
        <v>1919</v>
      </c>
      <c r="B1782" s="43">
        <v>0.88</v>
      </c>
    </row>
    <row r="1783" spans="1:2" x14ac:dyDescent="0.35">
      <c r="A1783" s="43" t="s">
        <v>1920</v>
      </c>
      <c r="B1783" s="43">
        <v>0.93</v>
      </c>
    </row>
    <row r="1784" spans="1:2" x14ac:dyDescent="0.35">
      <c r="A1784" s="43" t="s">
        <v>1921</v>
      </c>
      <c r="B1784" s="43">
        <v>0.95</v>
      </c>
    </row>
    <row r="1785" spans="1:2" x14ac:dyDescent="0.35">
      <c r="A1785" s="43" t="s">
        <v>1922</v>
      </c>
      <c r="B1785" s="43">
        <v>0.96</v>
      </c>
    </row>
    <row r="1786" spans="1:2" x14ac:dyDescent="0.35">
      <c r="A1786" s="43" t="s">
        <v>1923</v>
      </c>
      <c r="B1786" s="43">
        <v>0.94</v>
      </c>
    </row>
    <row r="1787" spans="1:2" x14ac:dyDescent="0.35">
      <c r="A1787" s="43" t="s">
        <v>1924</v>
      </c>
      <c r="B1787" s="43">
        <v>0.88</v>
      </c>
    </row>
    <row r="1788" spans="1:2" x14ac:dyDescent="0.35">
      <c r="A1788" s="43" t="s">
        <v>1925</v>
      </c>
      <c r="B1788" s="43">
        <v>0.88</v>
      </c>
    </row>
    <row r="1789" spans="1:2" x14ac:dyDescent="0.35">
      <c r="A1789" s="43" t="s">
        <v>1926</v>
      </c>
      <c r="B1789" s="43">
        <v>0.93</v>
      </c>
    </row>
    <row r="1790" spans="1:2" x14ac:dyDescent="0.35">
      <c r="A1790" s="43" t="s">
        <v>1927</v>
      </c>
      <c r="B1790" s="43">
        <v>0.95</v>
      </c>
    </row>
    <row r="1791" spans="1:2" x14ac:dyDescent="0.35">
      <c r="A1791" s="43" t="s">
        <v>1928</v>
      </c>
      <c r="B1791" s="43">
        <v>0.91</v>
      </c>
    </row>
    <row r="1792" spans="1:2" x14ac:dyDescent="0.35">
      <c r="A1792" s="43" t="s">
        <v>1929</v>
      </c>
      <c r="B1792" s="43">
        <v>0.88</v>
      </c>
    </row>
    <row r="1793" spans="1:2" x14ac:dyDescent="0.35">
      <c r="A1793" s="43" t="s">
        <v>1930</v>
      </c>
      <c r="B1793" s="43">
        <v>0.8</v>
      </c>
    </row>
    <row r="1794" spans="1:2" x14ac:dyDescent="0.35">
      <c r="A1794" s="43" t="s">
        <v>1931</v>
      </c>
      <c r="B1794" s="43">
        <v>0.83</v>
      </c>
    </row>
    <row r="1795" spans="1:2" x14ac:dyDescent="0.35">
      <c r="A1795" s="43" t="s">
        <v>1932</v>
      </c>
      <c r="B1795" s="43">
        <v>0.83</v>
      </c>
    </row>
    <row r="1796" spans="1:2" x14ac:dyDescent="0.35">
      <c r="A1796" s="43" t="s">
        <v>1933</v>
      </c>
      <c r="B1796" s="43">
        <v>0.83</v>
      </c>
    </row>
    <row r="1797" spans="1:2" x14ac:dyDescent="0.35">
      <c r="A1797" s="43" t="s">
        <v>1934</v>
      </c>
      <c r="B1797" s="43">
        <v>0.83</v>
      </c>
    </row>
    <row r="1798" spans="1:2" x14ac:dyDescent="0.35">
      <c r="A1798" s="43" t="s">
        <v>1935</v>
      </c>
      <c r="B1798" s="43">
        <v>0.82</v>
      </c>
    </row>
    <row r="1799" spans="1:2" x14ac:dyDescent="0.35">
      <c r="A1799" s="43" t="s">
        <v>1936</v>
      </c>
      <c r="B1799" s="43">
        <v>0.79</v>
      </c>
    </row>
    <row r="1800" spans="1:2" x14ac:dyDescent="0.35">
      <c r="A1800" s="43" t="s">
        <v>1937</v>
      </c>
      <c r="B1800" s="43">
        <v>0.82</v>
      </c>
    </row>
    <row r="1801" spans="1:2" x14ac:dyDescent="0.35">
      <c r="A1801" s="43" t="s">
        <v>1938</v>
      </c>
      <c r="B1801" s="43">
        <v>0.82</v>
      </c>
    </row>
    <row r="1802" spans="1:2" x14ac:dyDescent="0.35">
      <c r="A1802" s="43" t="s">
        <v>1939</v>
      </c>
      <c r="B1802" s="43">
        <v>0.74</v>
      </c>
    </row>
    <row r="1803" spans="1:2" x14ac:dyDescent="0.35">
      <c r="A1803" s="43" t="s">
        <v>1940</v>
      </c>
      <c r="B1803" s="43">
        <v>0.69</v>
      </c>
    </row>
    <row r="1804" spans="1:2" x14ac:dyDescent="0.35">
      <c r="A1804" s="43" t="s">
        <v>1941</v>
      </c>
      <c r="B1804" s="43">
        <v>0.7</v>
      </c>
    </row>
    <row r="1805" spans="1:2" x14ac:dyDescent="0.35">
      <c r="A1805" s="43" t="s">
        <v>1942</v>
      </c>
      <c r="B1805" s="43">
        <v>0.67</v>
      </c>
    </row>
    <row r="1806" spans="1:2" x14ac:dyDescent="0.35">
      <c r="A1806" s="43" t="s">
        <v>1943</v>
      </c>
      <c r="B1806" s="43">
        <v>0.66</v>
      </c>
    </row>
    <row r="1807" spans="1:2" x14ac:dyDescent="0.35">
      <c r="A1807" s="43" t="s">
        <v>1944</v>
      </c>
      <c r="B1807" s="43">
        <v>0.68</v>
      </c>
    </row>
    <row r="1808" spans="1:2" x14ac:dyDescent="0.35">
      <c r="A1808" s="43" t="s">
        <v>1945</v>
      </c>
      <c r="B1808" s="43">
        <v>0.72</v>
      </c>
    </row>
    <row r="1809" spans="1:2" x14ac:dyDescent="0.35">
      <c r="A1809" s="43" t="s">
        <v>1946</v>
      </c>
      <c r="B1809" s="43">
        <v>0.76</v>
      </c>
    </row>
    <row r="1810" spans="1:2" x14ac:dyDescent="0.35">
      <c r="A1810" s="43" t="s">
        <v>1947</v>
      </c>
      <c r="B1810" s="43">
        <v>0.75</v>
      </c>
    </row>
    <row r="1811" spans="1:2" x14ac:dyDescent="0.35">
      <c r="A1811" s="43" t="s">
        <v>1948</v>
      </c>
      <c r="B1811" s="43">
        <v>0.76</v>
      </c>
    </row>
    <row r="1812" spans="1:2" x14ac:dyDescent="0.35">
      <c r="A1812" s="43" t="s">
        <v>1949</v>
      </c>
      <c r="B1812" s="43">
        <v>0.82</v>
      </c>
    </row>
    <row r="1813" spans="1:2" x14ac:dyDescent="0.35">
      <c r="A1813" s="43" t="s">
        <v>1950</v>
      </c>
      <c r="B1813" s="43">
        <v>0.82</v>
      </c>
    </row>
    <row r="1814" spans="1:2" x14ac:dyDescent="0.35">
      <c r="A1814" s="43" t="s">
        <v>1951</v>
      </c>
      <c r="B1814" s="43">
        <v>0.91</v>
      </c>
    </row>
    <row r="1815" spans="1:2" x14ac:dyDescent="0.35">
      <c r="A1815" s="43" t="s">
        <v>1952</v>
      </c>
      <c r="B1815" s="43">
        <v>0.93</v>
      </c>
    </row>
    <row r="1816" spans="1:2" x14ac:dyDescent="0.35">
      <c r="A1816" s="43" t="s">
        <v>1953</v>
      </c>
      <c r="B1816" s="43">
        <v>0.93</v>
      </c>
    </row>
    <row r="1817" spans="1:2" x14ac:dyDescent="0.35">
      <c r="A1817" s="43" t="s">
        <v>1954</v>
      </c>
      <c r="B1817" s="43">
        <v>0.89</v>
      </c>
    </row>
    <row r="1818" spans="1:2" x14ac:dyDescent="0.35">
      <c r="A1818" s="43" t="s">
        <v>1955</v>
      </c>
      <c r="B1818" s="43">
        <v>0.91</v>
      </c>
    </row>
    <row r="1819" spans="1:2" x14ac:dyDescent="0.35">
      <c r="A1819" s="43" t="s">
        <v>1956</v>
      </c>
      <c r="B1819" s="43">
        <v>0.89</v>
      </c>
    </row>
    <row r="1820" spans="1:2" x14ac:dyDescent="0.35">
      <c r="A1820" s="43" t="s">
        <v>1957</v>
      </c>
      <c r="B1820" s="43">
        <v>0.94</v>
      </c>
    </row>
    <row r="1821" spans="1:2" x14ac:dyDescent="0.35">
      <c r="A1821" s="43" t="s">
        <v>1958</v>
      </c>
      <c r="B1821" s="43">
        <v>0.94</v>
      </c>
    </row>
    <row r="1822" spans="1:2" x14ac:dyDescent="0.35">
      <c r="A1822" s="43" t="s">
        <v>1959</v>
      </c>
      <c r="B1822" s="43">
        <v>0.91</v>
      </c>
    </row>
    <row r="1823" spans="1:2" x14ac:dyDescent="0.35">
      <c r="A1823" s="43" t="s">
        <v>1960</v>
      </c>
      <c r="B1823" s="43">
        <v>0.86</v>
      </c>
    </row>
    <row r="1824" spans="1:2" x14ac:dyDescent="0.35">
      <c r="A1824" s="43" t="s">
        <v>1961</v>
      </c>
      <c r="B1824" s="43">
        <v>0.85</v>
      </c>
    </row>
    <row r="1825" spans="1:2" x14ac:dyDescent="0.35">
      <c r="A1825" s="43" t="s">
        <v>1962</v>
      </c>
      <c r="B1825" s="43">
        <v>0.84</v>
      </c>
    </row>
    <row r="1826" spans="1:2" x14ac:dyDescent="0.35">
      <c r="A1826" s="43" t="s">
        <v>1963</v>
      </c>
      <c r="B1826" s="43">
        <v>0.81</v>
      </c>
    </row>
    <row r="1827" spans="1:2" x14ac:dyDescent="0.35">
      <c r="A1827" s="43" t="s">
        <v>1964</v>
      </c>
      <c r="B1827" s="43">
        <v>0.81</v>
      </c>
    </row>
    <row r="1828" spans="1:2" x14ac:dyDescent="0.35">
      <c r="A1828" s="43" t="s">
        <v>1965</v>
      </c>
      <c r="B1828" s="43">
        <v>0.79</v>
      </c>
    </row>
    <row r="1829" spans="1:2" x14ac:dyDescent="0.35">
      <c r="A1829" s="43" t="s">
        <v>1966</v>
      </c>
      <c r="B1829" s="43">
        <v>0.79</v>
      </c>
    </row>
    <row r="1830" spans="1:2" x14ac:dyDescent="0.35">
      <c r="A1830" s="43" t="s">
        <v>1967</v>
      </c>
      <c r="B1830" s="43">
        <v>0.81</v>
      </c>
    </row>
    <row r="1831" spans="1:2" x14ac:dyDescent="0.35">
      <c r="A1831" s="43" t="s">
        <v>1968</v>
      </c>
      <c r="B1831" s="43">
        <v>0.73</v>
      </c>
    </row>
    <row r="1832" spans="1:2" x14ac:dyDescent="0.35">
      <c r="A1832" s="43" t="s">
        <v>1969</v>
      </c>
      <c r="B1832" s="43">
        <v>0.75</v>
      </c>
    </row>
    <row r="1833" spans="1:2" x14ac:dyDescent="0.35">
      <c r="A1833" s="43" t="s">
        <v>1970</v>
      </c>
      <c r="B1833" s="43">
        <v>0.76</v>
      </c>
    </row>
    <row r="1834" spans="1:2" x14ac:dyDescent="0.35">
      <c r="A1834" s="43" t="s">
        <v>1971</v>
      </c>
      <c r="B1834" s="43">
        <v>0.73</v>
      </c>
    </row>
    <row r="1835" spans="1:2" x14ac:dyDescent="0.35">
      <c r="A1835" s="43" t="s">
        <v>1972</v>
      </c>
      <c r="B1835" s="43">
        <v>0.75</v>
      </c>
    </row>
    <row r="1836" spans="1:2" x14ac:dyDescent="0.35">
      <c r="A1836" s="43" t="s">
        <v>1973</v>
      </c>
      <c r="B1836" s="43">
        <v>0.75</v>
      </c>
    </row>
    <row r="1837" spans="1:2" x14ac:dyDescent="0.35">
      <c r="A1837" s="43" t="s">
        <v>1974</v>
      </c>
      <c r="B1837" s="43">
        <v>0.74</v>
      </c>
    </row>
    <row r="1838" spans="1:2" x14ac:dyDescent="0.35">
      <c r="A1838" s="43" t="s">
        <v>1975</v>
      </c>
      <c r="B1838" s="43">
        <v>0.72</v>
      </c>
    </row>
    <row r="1839" spans="1:2" x14ac:dyDescent="0.35">
      <c r="A1839" s="43" t="s">
        <v>1976</v>
      </c>
      <c r="B1839" s="43">
        <v>0.74</v>
      </c>
    </row>
    <row r="1840" spans="1:2" x14ac:dyDescent="0.35">
      <c r="A1840" s="43" t="s">
        <v>1977</v>
      </c>
      <c r="B1840" s="43">
        <v>0.72</v>
      </c>
    </row>
    <row r="1841" spans="1:2" x14ac:dyDescent="0.35">
      <c r="A1841" s="43" t="s">
        <v>1978</v>
      </c>
      <c r="B1841" s="43">
        <v>0.76</v>
      </c>
    </row>
    <row r="1842" spans="1:2" x14ac:dyDescent="0.35">
      <c r="A1842" s="43" t="s">
        <v>1979</v>
      </c>
      <c r="B1842" s="43">
        <v>0.78</v>
      </c>
    </row>
    <row r="1843" spans="1:2" x14ac:dyDescent="0.35">
      <c r="A1843" s="43" t="s">
        <v>1980</v>
      </c>
      <c r="B1843" s="43">
        <v>0.77</v>
      </c>
    </row>
    <row r="1844" spans="1:2" x14ac:dyDescent="0.35">
      <c r="A1844" s="43" t="s">
        <v>1981</v>
      </c>
      <c r="B1844" s="43">
        <v>0.78</v>
      </c>
    </row>
    <row r="1845" spans="1:2" x14ac:dyDescent="0.35">
      <c r="A1845" s="43" t="s">
        <v>1982</v>
      </c>
      <c r="B1845" s="43">
        <v>0.81</v>
      </c>
    </row>
    <row r="1846" spans="1:2" x14ac:dyDescent="0.35">
      <c r="A1846" s="43" t="s">
        <v>1983</v>
      </c>
      <c r="B1846" s="43">
        <v>0.8</v>
      </c>
    </row>
    <row r="1847" spans="1:2" x14ac:dyDescent="0.35">
      <c r="A1847" s="43" t="s">
        <v>1984</v>
      </c>
      <c r="B1847" s="43">
        <v>0.79</v>
      </c>
    </row>
    <row r="1848" spans="1:2" x14ac:dyDescent="0.35">
      <c r="A1848" s="43" t="s">
        <v>1985</v>
      </c>
      <c r="B1848" s="43">
        <v>0.77</v>
      </c>
    </row>
    <row r="1849" spans="1:2" x14ac:dyDescent="0.35">
      <c r="A1849" s="43" t="s">
        <v>1986</v>
      </c>
      <c r="B1849" s="43">
        <v>0.73</v>
      </c>
    </row>
    <row r="1850" spans="1:2" x14ac:dyDescent="0.35">
      <c r="A1850" s="43" t="s">
        <v>1987</v>
      </c>
      <c r="B1850" s="43">
        <v>0.76</v>
      </c>
    </row>
    <row r="1851" spans="1:2" x14ac:dyDescent="0.35">
      <c r="A1851" s="43" t="s">
        <v>1988</v>
      </c>
      <c r="B1851" s="43">
        <v>0.76</v>
      </c>
    </row>
    <row r="1852" spans="1:2" x14ac:dyDescent="0.35">
      <c r="A1852" s="43" t="s">
        <v>1989</v>
      </c>
      <c r="B1852" s="43">
        <v>0.77</v>
      </c>
    </row>
    <row r="1853" spans="1:2" x14ac:dyDescent="0.35">
      <c r="A1853" s="43" t="s">
        <v>1990</v>
      </c>
      <c r="B1853" s="43">
        <v>0.82</v>
      </c>
    </row>
    <row r="1854" spans="1:2" x14ac:dyDescent="0.35">
      <c r="A1854" s="43" t="s">
        <v>1991</v>
      </c>
      <c r="B1854" s="43">
        <v>0.79</v>
      </c>
    </row>
    <row r="1855" spans="1:2" x14ac:dyDescent="0.35">
      <c r="A1855" s="43" t="s">
        <v>1992</v>
      </c>
      <c r="B1855" s="43">
        <v>0.83</v>
      </c>
    </row>
    <row r="1856" spans="1:2" x14ac:dyDescent="0.35">
      <c r="A1856" s="43" t="s">
        <v>1993</v>
      </c>
      <c r="B1856" s="43">
        <v>0.82</v>
      </c>
    </row>
    <row r="1857" spans="1:2" x14ac:dyDescent="0.35">
      <c r="A1857" s="43" t="s">
        <v>1994</v>
      </c>
      <c r="B1857" s="43">
        <v>0.8</v>
      </c>
    </row>
    <row r="1858" spans="1:2" x14ac:dyDescent="0.35">
      <c r="A1858" s="43" t="s">
        <v>1995</v>
      </c>
      <c r="B1858" s="43">
        <v>0.82</v>
      </c>
    </row>
    <row r="1859" spans="1:2" x14ac:dyDescent="0.35">
      <c r="A1859" s="43" t="s">
        <v>1996</v>
      </c>
      <c r="B1859" s="43">
        <v>0.8</v>
      </c>
    </row>
    <row r="1860" spans="1:2" x14ac:dyDescent="0.35">
      <c r="A1860" s="43" t="s">
        <v>1997</v>
      </c>
      <c r="B1860" s="43">
        <v>0.73</v>
      </c>
    </row>
    <row r="1861" spans="1:2" x14ac:dyDescent="0.35">
      <c r="A1861" s="43" t="s">
        <v>1998</v>
      </c>
      <c r="B1861" s="43">
        <v>0.74</v>
      </c>
    </row>
    <row r="1862" spans="1:2" x14ac:dyDescent="0.35">
      <c r="A1862" s="43" t="s">
        <v>1999</v>
      </c>
      <c r="B1862" s="43">
        <v>0.79</v>
      </c>
    </row>
    <row r="1863" spans="1:2" x14ac:dyDescent="0.35">
      <c r="A1863" s="43" t="s">
        <v>2000</v>
      </c>
      <c r="B1863" s="43">
        <v>0.77</v>
      </c>
    </row>
    <row r="1864" spans="1:2" x14ac:dyDescent="0.35">
      <c r="A1864" s="43" t="s">
        <v>2001</v>
      </c>
      <c r="B1864" s="43">
        <v>0.74</v>
      </c>
    </row>
    <row r="1865" spans="1:2" x14ac:dyDescent="0.35">
      <c r="A1865" s="43" t="s">
        <v>2002</v>
      </c>
      <c r="B1865" s="43">
        <v>0.69</v>
      </c>
    </row>
    <row r="1866" spans="1:2" x14ac:dyDescent="0.35">
      <c r="A1866" s="43" t="s">
        <v>2003</v>
      </c>
      <c r="B1866" s="43">
        <v>0.66</v>
      </c>
    </row>
    <row r="1867" spans="1:2" x14ac:dyDescent="0.35">
      <c r="A1867" s="43" t="s">
        <v>2004</v>
      </c>
      <c r="B1867" s="43">
        <v>0.63</v>
      </c>
    </row>
    <row r="1868" spans="1:2" x14ac:dyDescent="0.35">
      <c r="A1868" s="43" t="s">
        <v>2005</v>
      </c>
      <c r="B1868" s="43">
        <v>0.66</v>
      </c>
    </row>
    <row r="1869" spans="1:2" x14ac:dyDescent="0.35">
      <c r="A1869" s="43" t="s">
        <v>2006</v>
      </c>
      <c r="B1869" s="43">
        <v>0.64</v>
      </c>
    </row>
    <row r="1870" spans="1:2" x14ac:dyDescent="0.35">
      <c r="A1870" s="43" t="s">
        <v>2007</v>
      </c>
      <c r="B1870" s="43">
        <v>0.61</v>
      </c>
    </row>
    <row r="1871" spans="1:2" x14ac:dyDescent="0.35">
      <c r="A1871" s="43" t="s">
        <v>2008</v>
      </c>
      <c r="B1871" s="43">
        <v>0.6</v>
      </c>
    </row>
    <row r="1872" spans="1:2" x14ac:dyDescent="0.35">
      <c r="A1872" s="43" t="s">
        <v>2009</v>
      </c>
      <c r="B1872" s="43">
        <v>0.63</v>
      </c>
    </row>
    <row r="1873" spans="1:2" x14ac:dyDescent="0.35">
      <c r="A1873" s="43" t="s">
        <v>2010</v>
      </c>
      <c r="B1873" s="43">
        <v>0.59</v>
      </c>
    </row>
    <row r="1874" spans="1:2" x14ac:dyDescent="0.35">
      <c r="A1874" s="43" t="s">
        <v>2011</v>
      </c>
      <c r="B1874" s="43">
        <v>0.56999999999999995</v>
      </c>
    </row>
    <row r="1875" spans="1:2" x14ac:dyDescent="0.35">
      <c r="A1875" s="43" t="s">
        <v>2012</v>
      </c>
      <c r="B1875" s="43">
        <v>0.59</v>
      </c>
    </row>
    <row r="1876" spans="1:2" x14ac:dyDescent="0.35">
      <c r="A1876" s="43" t="s">
        <v>2013</v>
      </c>
      <c r="B1876" s="43">
        <v>0.57999999999999996</v>
      </c>
    </row>
    <row r="1877" spans="1:2" x14ac:dyDescent="0.35">
      <c r="A1877" s="43" t="s">
        <v>2014</v>
      </c>
      <c r="B1877" s="43">
        <v>0.62</v>
      </c>
    </row>
    <row r="1878" spans="1:2" x14ac:dyDescent="0.35">
      <c r="A1878" s="43" t="s">
        <v>2015</v>
      </c>
      <c r="B1878" s="43">
        <v>0.63</v>
      </c>
    </row>
    <row r="1879" spans="1:2" x14ac:dyDescent="0.35">
      <c r="A1879" s="43" t="s">
        <v>2016</v>
      </c>
      <c r="B1879" s="43">
        <v>0.62</v>
      </c>
    </row>
    <row r="1880" spans="1:2" x14ac:dyDescent="0.35">
      <c r="A1880" s="43" t="s">
        <v>2017</v>
      </c>
      <c r="B1880" s="43">
        <v>0.59</v>
      </c>
    </row>
    <row r="1881" spans="1:2" x14ac:dyDescent="0.35">
      <c r="A1881" s="43" t="s">
        <v>2018</v>
      </c>
      <c r="B1881" s="43">
        <v>0.57999999999999996</v>
      </c>
    </row>
    <row r="1882" spans="1:2" x14ac:dyDescent="0.35">
      <c r="A1882" s="43" t="s">
        <v>2019</v>
      </c>
      <c r="B1882" s="43">
        <v>0.6</v>
      </c>
    </row>
    <row r="1883" spans="1:2" x14ac:dyDescent="0.35">
      <c r="A1883" s="43" t="s">
        <v>2020</v>
      </c>
      <c r="B1883" s="43">
        <v>0.59</v>
      </c>
    </row>
    <row r="1884" spans="1:2" x14ac:dyDescent="0.35">
      <c r="A1884" s="43" t="s">
        <v>2021</v>
      </c>
      <c r="B1884" s="43">
        <v>0.57999999999999996</v>
      </c>
    </row>
    <row r="1885" spans="1:2" x14ac:dyDescent="0.35">
      <c r="A1885" s="43" t="s">
        <v>2022</v>
      </c>
      <c r="B1885" s="43">
        <v>0.66</v>
      </c>
    </row>
    <row r="1886" spans="1:2" x14ac:dyDescent="0.35">
      <c r="A1886" s="43" t="s">
        <v>2023</v>
      </c>
      <c r="B1886" s="43">
        <v>0.71</v>
      </c>
    </row>
    <row r="1887" spans="1:2" x14ac:dyDescent="0.35">
      <c r="A1887" s="43" t="s">
        <v>2024</v>
      </c>
      <c r="B1887" s="43">
        <v>0.75</v>
      </c>
    </row>
    <row r="1888" spans="1:2" x14ac:dyDescent="0.35">
      <c r="A1888" s="43" t="s">
        <v>2025</v>
      </c>
      <c r="B1888" s="43">
        <v>0.77</v>
      </c>
    </row>
    <row r="1889" spans="1:2" x14ac:dyDescent="0.35">
      <c r="A1889" s="43" t="s">
        <v>2026</v>
      </c>
      <c r="B1889" s="43">
        <v>0.78</v>
      </c>
    </row>
    <row r="1890" spans="1:2" x14ac:dyDescent="0.35">
      <c r="A1890" s="43" t="s">
        <v>2027</v>
      </c>
      <c r="B1890" s="43">
        <v>0.8</v>
      </c>
    </row>
    <row r="1891" spans="1:2" x14ac:dyDescent="0.35">
      <c r="A1891" s="43" t="s">
        <v>2028</v>
      </c>
      <c r="B1891" s="43">
        <v>0.82</v>
      </c>
    </row>
    <row r="1892" spans="1:2" x14ac:dyDescent="0.35">
      <c r="A1892" s="43" t="s">
        <v>2029</v>
      </c>
      <c r="B1892" s="43">
        <v>0.91</v>
      </c>
    </row>
    <row r="1893" spans="1:2" x14ac:dyDescent="0.35">
      <c r="A1893" s="43" t="s">
        <v>2030</v>
      </c>
      <c r="B1893" s="43">
        <v>0.94</v>
      </c>
    </row>
    <row r="1894" spans="1:2" x14ac:dyDescent="0.35">
      <c r="A1894" s="43" t="s">
        <v>2031</v>
      </c>
      <c r="B1894" s="43">
        <v>0.9</v>
      </c>
    </row>
    <row r="1895" spans="1:2" x14ac:dyDescent="0.35">
      <c r="A1895" s="43" t="s">
        <v>2032</v>
      </c>
      <c r="B1895" s="43">
        <v>0.91</v>
      </c>
    </row>
    <row r="1896" spans="1:2" x14ac:dyDescent="0.35">
      <c r="A1896" s="43" t="s">
        <v>2033</v>
      </c>
      <c r="B1896" s="43">
        <v>0.9</v>
      </c>
    </row>
    <row r="1897" spans="1:2" x14ac:dyDescent="0.35">
      <c r="A1897" s="43" t="s">
        <v>2034</v>
      </c>
      <c r="B1897" s="43">
        <v>0.86</v>
      </c>
    </row>
    <row r="1898" spans="1:2" x14ac:dyDescent="0.35">
      <c r="A1898" s="43" t="s">
        <v>2035</v>
      </c>
      <c r="B1898" s="43">
        <v>0.86</v>
      </c>
    </row>
    <row r="1899" spans="1:2" x14ac:dyDescent="0.35">
      <c r="A1899" s="43" t="s">
        <v>2036</v>
      </c>
      <c r="B1899" s="43">
        <v>0.85</v>
      </c>
    </row>
    <row r="1900" spans="1:2" x14ac:dyDescent="0.35">
      <c r="A1900" s="43" t="s">
        <v>2037</v>
      </c>
      <c r="B1900" s="43">
        <v>0.85</v>
      </c>
    </row>
    <row r="1901" spans="1:2" x14ac:dyDescent="0.35">
      <c r="A1901" s="43" t="s">
        <v>2038</v>
      </c>
      <c r="B1901" s="43">
        <v>0.84</v>
      </c>
    </row>
    <row r="1902" spans="1:2" x14ac:dyDescent="0.35">
      <c r="A1902" s="43" t="s">
        <v>2039</v>
      </c>
      <c r="B1902" s="43">
        <v>0.85</v>
      </c>
    </row>
    <row r="1903" spans="1:2" x14ac:dyDescent="0.35">
      <c r="A1903" s="43" t="s">
        <v>2040</v>
      </c>
      <c r="B1903" s="43">
        <v>0.78</v>
      </c>
    </row>
    <row r="1904" spans="1:2" x14ac:dyDescent="0.35">
      <c r="A1904" s="43" t="s">
        <v>2041</v>
      </c>
      <c r="B1904" s="43">
        <v>0.79</v>
      </c>
    </row>
    <row r="1905" spans="1:2" x14ac:dyDescent="0.35">
      <c r="A1905" s="43" t="s">
        <v>2042</v>
      </c>
      <c r="B1905" s="43">
        <v>0.82</v>
      </c>
    </row>
    <row r="1906" spans="1:2" x14ac:dyDescent="0.35">
      <c r="A1906" s="43" t="s">
        <v>2043</v>
      </c>
      <c r="B1906" s="43">
        <v>0.82</v>
      </c>
    </row>
    <row r="1907" spans="1:2" x14ac:dyDescent="0.35">
      <c r="A1907" s="43" t="s">
        <v>2044</v>
      </c>
      <c r="B1907" s="43">
        <v>0.87</v>
      </c>
    </row>
    <row r="1908" spans="1:2" x14ac:dyDescent="0.35">
      <c r="A1908" s="43" t="s">
        <v>2045</v>
      </c>
      <c r="B1908" s="43">
        <v>0.85</v>
      </c>
    </row>
    <row r="1909" spans="1:2" x14ac:dyDescent="0.35">
      <c r="A1909" s="43" t="s">
        <v>2046</v>
      </c>
      <c r="B1909" s="43">
        <v>0.82</v>
      </c>
    </row>
    <row r="1910" spans="1:2" x14ac:dyDescent="0.35">
      <c r="A1910" s="43" t="s">
        <v>2047</v>
      </c>
      <c r="B1910" s="43">
        <v>0.79</v>
      </c>
    </row>
    <row r="1911" spans="1:2" x14ac:dyDescent="0.35">
      <c r="A1911" s="43" t="s">
        <v>2048</v>
      </c>
      <c r="B1911" s="43">
        <v>0.77</v>
      </c>
    </row>
    <row r="1912" spans="1:2" x14ac:dyDescent="0.35">
      <c r="A1912" s="43" t="s">
        <v>2049</v>
      </c>
      <c r="B1912" s="43">
        <v>0.76</v>
      </c>
    </row>
    <row r="1913" spans="1:2" x14ac:dyDescent="0.35">
      <c r="A1913" s="43" t="s">
        <v>2050</v>
      </c>
      <c r="B1913" s="43">
        <v>0.78</v>
      </c>
    </row>
    <row r="1914" spans="1:2" x14ac:dyDescent="0.35">
      <c r="A1914" s="43" t="s">
        <v>2051</v>
      </c>
      <c r="B1914" s="43">
        <v>0.77</v>
      </c>
    </row>
    <row r="1915" spans="1:2" x14ac:dyDescent="0.35">
      <c r="A1915" s="43" t="s">
        <v>2052</v>
      </c>
      <c r="B1915" s="43">
        <v>0.75</v>
      </c>
    </row>
    <row r="1916" spans="1:2" x14ac:dyDescent="0.35">
      <c r="A1916" s="43" t="s">
        <v>2053</v>
      </c>
      <c r="B1916" s="43">
        <v>0.74</v>
      </c>
    </row>
    <row r="1917" spans="1:2" x14ac:dyDescent="0.35">
      <c r="A1917" s="43" t="s">
        <v>2054</v>
      </c>
      <c r="B1917" s="43">
        <v>0.71</v>
      </c>
    </row>
    <row r="1918" spans="1:2" x14ac:dyDescent="0.35">
      <c r="A1918" s="43" t="s">
        <v>2055</v>
      </c>
      <c r="B1918" s="43">
        <v>0.75</v>
      </c>
    </row>
    <row r="1919" spans="1:2" x14ac:dyDescent="0.35">
      <c r="A1919" s="43" t="s">
        <v>2056</v>
      </c>
      <c r="B1919" s="43">
        <v>0.78</v>
      </c>
    </row>
    <row r="1920" spans="1:2" x14ac:dyDescent="0.35">
      <c r="A1920" s="43" t="s">
        <v>2057</v>
      </c>
      <c r="B1920" s="43">
        <v>0.76</v>
      </c>
    </row>
    <row r="1921" spans="1:2" x14ac:dyDescent="0.35">
      <c r="A1921" s="43" t="s">
        <v>2058</v>
      </c>
      <c r="B1921" s="43">
        <v>0.74</v>
      </c>
    </row>
    <row r="1922" spans="1:2" x14ac:dyDescent="0.35">
      <c r="A1922" s="43" t="s">
        <v>2059</v>
      </c>
      <c r="B1922" s="43">
        <v>0.73</v>
      </c>
    </row>
    <row r="1923" spans="1:2" x14ac:dyDescent="0.35">
      <c r="A1923" s="43" t="s">
        <v>2060</v>
      </c>
      <c r="B1923" s="43">
        <v>0.74</v>
      </c>
    </row>
    <row r="1924" spans="1:2" x14ac:dyDescent="0.35">
      <c r="A1924" s="43" t="s">
        <v>2061</v>
      </c>
      <c r="B1924" s="43">
        <v>0.73</v>
      </c>
    </row>
    <row r="1925" spans="1:2" x14ac:dyDescent="0.35">
      <c r="A1925" s="43" t="s">
        <v>2062</v>
      </c>
      <c r="B1925" s="43">
        <v>0.72</v>
      </c>
    </row>
    <row r="1926" spans="1:2" x14ac:dyDescent="0.35">
      <c r="A1926" s="43" t="s">
        <v>2063</v>
      </c>
      <c r="B1926" s="43">
        <v>0.74</v>
      </c>
    </row>
    <row r="1927" spans="1:2" x14ac:dyDescent="0.35">
      <c r="A1927" s="43" t="s">
        <v>2064</v>
      </c>
      <c r="B1927" s="43">
        <v>0.73</v>
      </c>
    </row>
    <row r="1928" spans="1:2" x14ac:dyDescent="0.35">
      <c r="A1928" s="43" t="s">
        <v>2065</v>
      </c>
      <c r="B1928" s="43">
        <v>0.69</v>
      </c>
    </row>
    <row r="1929" spans="1:2" x14ac:dyDescent="0.35">
      <c r="A1929" s="43" t="s">
        <v>2066</v>
      </c>
      <c r="B1929" s="43">
        <v>0.69</v>
      </c>
    </row>
    <row r="1930" spans="1:2" x14ac:dyDescent="0.35">
      <c r="A1930" s="43" t="s">
        <v>2067</v>
      </c>
      <c r="B1930" s="43">
        <v>0.69</v>
      </c>
    </row>
    <row r="1931" spans="1:2" x14ac:dyDescent="0.35">
      <c r="A1931" s="43" t="s">
        <v>2068</v>
      </c>
      <c r="B1931" s="43">
        <v>0.71</v>
      </c>
    </row>
    <row r="1932" spans="1:2" x14ac:dyDescent="0.35">
      <c r="A1932" s="43" t="s">
        <v>2069</v>
      </c>
      <c r="B1932" s="43">
        <v>0.71</v>
      </c>
    </row>
    <row r="1933" spans="1:2" x14ac:dyDescent="0.35">
      <c r="A1933" s="43" t="s">
        <v>2070</v>
      </c>
      <c r="B1933" s="43">
        <v>0.7</v>
      </c>
    </row>
    <row r="1934" spans="1:2" x14ac:dyDescent="0.35">
      <c r="A1934" s="43" t="s">
        <v>2071</v>
      </c>
      <c r="B1934" s="43">
        <v>0.68</v>
      </c>
    </row>
    <row r="1935" spans="1:2" x14ac:dyDescent="0.35">
      <c r="A1935" s="43" t="s">
        <v>2072</v>
      </c>
      <c r="B1935" s="43">
        <v>0.7</v>
      </c>
    </row>
    <row r="1936" spans="1:2" x14ac:dyDescent="0.35">
      <c r="A1936" s="43" t="s">
        <v>2073</v>
      </c>
      <c r="B1936" s="43">
        <v>0.65</v>
      </c>
    </row>
    <row r="1937" spans="1:2" x14ac:dyDescent="0.35">
      <c r="A1937" s="43" t="s">
        <v>2074</v>
      </c>
      <c r="B1937" s="43">
        <v>0.67</v>
      </c>
    </row>
    <row r="1938" spans="1:2" x14ac:dyDescent="0.35">
      <c r="A1938" s="43" t="s">
        <v>2075</v>
      </c>
      <c r="B1938" s="43">
        <v>0.7</v>
      </c>
    </row>
    <row r="1939" spans="1:2" x14ac:dyDescent="0.35">
      <c r="A1939" s="43" t="s">
        <v>2076</v>
      </c>
      <c r="B1939" s="43">
        <v>0.73</v>
      </c>
    </row>
    <row r="1940" spans="1:2" x14ac:dyDescent="0.35">
      <c r="A1940" s="43" t="s">
        <v>2077</v>
      </c>
      <c r="B1940" s="43">
        <v>0.73</v>
      </c>
    </row>
    <row r="1941" spans="1:2" x14ac:dyDescent="0.35">
      <c r="A1941" s="43" t="s">
        <v>2078</v>
      </c>
      <c r="B1941" s="43">
        <v>0.74</v>
      </c>
    </row>
    <row r="1942" spans="1:2" x14ac:dyDescent="0.35">
      <c r="A1942" s="43" t="s">
        <v>2079</v>
      </c>
      <c r="B1942" s="43">
        <v>0.74</v>
      </c>
    </row>
    <row r="1943" spans="1:2" x14ac:dyDescent="0.35">
      <c r="A1943" s="43" t="s">
        <v>2080</v>
      </c>
      <c r="B1943" s="43">
        <v>0.73</v>
      </c>
    </row>
    <row r="1944" spans="1:2" x14ac:dyDescent="0.35">
      <c r="A1944" s="43" t="s">
        <v>2081</v>
      </c>
      <c r="B1944" s="43">
        <v>0.74</v>
      </c>
    </row>
    <row r="1945" spans="1:2" x14ac:dyDescent="0.35">
      <c r="A1945" s="43" t="s">
        <v>2082</v>
      </c>
      <c r="B1945" s="43">
        <v>0.78</v>
      </c>
    </row>
    <row r="1946" spans="1:2" x14ac:dyDescent="0.35">
      <c r="A1946" s="43" t="s">
        <v>2083</v>
      </c>
      <c r="B1946" s="43">
        <v>0.77</v>
      </c>
    </row>
    <row r="1947" spans="1:2" x14ac:dyDescent="0.35">
      <c r="A1947" s="43" t="s">
        <v>2084</v>
      </c>
      <c r="B1947" s="43">
        <v>0.73</v>
      </c>
    </row>
    <row r="1948" spans="1:2" x14ac:dyDescent="0.35">
      <c r="A1948" s="43" t="s">
        <v>2085</v>
      </c>
      <c r="B1948" s="43">
        <v>0.72</v>
      </c>
    </row>
    <row r="1949" spans="1:2" x14ac:dyDescent="0.35">
      <c r="A1949" s="43" t="s">
        <v>2086</v>
      </c>
      <c r="B1949" s="43">
        <v>0.78</v>
      </c>
    </row>
    <row r="1950" spans="1:2" x14ac:dyDescent="0.35">
      <c r="A1950" s="43" t="s">
        <v>2087</v>
      </c>
      <c r="B1950" s="43">
        <v>0.81</v>
      </c>
    </row>
    <row r="1951" spans="1:2" x14ac:dyDescent="0.35">
      <c r="A1951" s="43" t="s">
        <v>2088</v>
      </c>
      <c r="B1951" s="43">
        <v>0.76</v>
      </c>
    </row>
    <row r="1952" spans="1:2" x14ac:dyDescent="0.35">
      <c r="A1952" s="43" t="s">
        <v>2089</v>
      </c>
      <c r="B1952" s="43">
        <v>0.76</v>
      </c>
    </row>
    <row r="1953" spans="1:2" x14ac:dyDescent="0.35">
      <c r="A1953" s="43" t="s">
        <v>2090</v>
      </c>
      <c r="B1953" s="43">
        <v>0.78</v>
      </c>
    </row>
    <row r="1954" spans="1:2" x14ac:dyDescent="0.35">
      <c r="A1954" s="43" t="s">
        <v>2091</v>
      </c>
      <c r="B1954" s="43">
        <v>0.73</v>
      </c>
    </row>
    <row r="1955" spans="1:2" x14ac:dyDescent="0.35">
      <c r="A1955" s="43" t="s">
        <v>2092</v>
      </c>
      <c r="B1955" s="43">
        <v>0.75</v>
      </c>
    </row>
    <row r="1956" spans="1:2" x14ac:dyDescent="0.35">
      <c r="A1956" s="43" t="s">
        <v>2093</v>
      </c>
      <c r="B1956" s="43">
        <v>0.79</v>
      </c>
    </row>
    <row r="1957" spans="1:2" x14ac:dyDescent="0.35">
      <c r="A1957" s="43" t="s">
        <v>2094</v>
      </c>
      <c r="B1957" s="43">
        <v>0.76</v>
      </c>
    </row>
    <row r="1958" spans="1:2" x14ac:dyDescent="0.35">
      <c r="A1958" s="43" t="s">
        <v>2095</v>
      </c>
      <c r="B1958" s="43">
        <v>0.75</v>
      </c>
    </row>
    <row r="1959" spans="1:2" x14ac:dyDescent="0.35">
      <c r="A1959" s="43" t="s">
        <v>2096</v>
      </c>
      <c r="B1959" s="43">
        <v>0.78</v>
      </c>
    </row>
    <row r="1960" spans="1:2" x14ac:dyDescent="0.35">
      <c r="A1960" s="43" t="s">
        <v>2097</v>
      </c>
      <c r="B1960" s="43">
        <v>0.75</v>
      </c>
    </row>
    <row r="1961" spans="1:2" x14ac:dyDescent="0.35">
      <c r="A1961" s="43" t="s">
        <v>2098</v>
      </c>
      <c r="B1961" s="43">
        <v>0.73</v>
      </c>
    </row>
    <row r="1962" spans="1:2" x14ac:dyDescent="0.35">
      <c r="A1962" s="43" t="s">
        <v>2099</v>
      </c>
      <c r="B1962" s="43">
        <v>0.7</v>
      </c>
    </row>
    <row r="1963" spans="1:2" x14ac:dyDescent="0.35">
      <c r="A1963" s="43" t="s">
        <v>2100</v>
      </c>
      <c r="B1963" s="43">
        <v>0.65</v>
      </c>
    </row>
    <row r="1964" spans="1:2" x14ac:dyDescent="0.35">
      <c r="A1964" s="43" t="s">
        <v>2101</v>
      </c>
      <c r="B1964" s="43">
        <v>0.68</v>
      </c>
    </row>
    <row r="1965" spans="1:2" x14ac:dyDescent="0.35">
      <c r="A1965" s="43" t="s">
        <v>2102</v>
      </c>
      <c r="B1965" s="43">
        <v>0.7</v>
      </c>
    </row>
    <row r="1966" spans="1:2" x14ac:dyDescent="0.35">
      <c r="A1966" s="43" t="s">
        <v>2103</v>
      </c>
      <c r="B1966" s="43">
        <v>0.74</v>
      </c>
    </row>
    <row r="1967" spans="1:2" x14ac:dyDescent="0.35">
      <c r="A1967" s="43" t="s">
        <v>2104</v>
      </c>
      <c r="B1967" s="43">
        <v>0.72</v>
      </c>
    </row>
    <row r="1968" spans="1:2" x14ac:dyDescent="0.35">
      <c r="A1968" s="43" t="s">
        <v>2105</v>
      </c>
      <c r="B1968" s="43">
        <v>0.76</v>
      </c>
    </row>
    <row r="1969" spans="1:2" x14ac:dyDescent="0.35">
      <c r="A1969" s="43" t="s">
        <v>2106</v>
      </c>
      <c r="B1969" s="43">
        <v>0.78</v>
      </c>
    </row>
    <row r="1970" spans="1:2" x14ac:dyDescent="0.35">
      <c r="A1970" s="43" t="s">
        <v>2107</v>
      </c>
      <c r="B1970" s="43">
        <v>0.75</v>
      </c>
    </row>
    <row r="1971" spans="1:2" x14ac:dyDescent="0.35">
      <c r="A1971" s="43" t="s">
        <v>2108</v>
      </c>
      <c r="B1971" s="43">
        <v>0.7</v>
      </c>
    </row>
    <row r="1972" spans="1:2" x14ac:dyDescent="0.35">
      <c r="A1972" s="43" t="s">
        <v>2109</v>
      </c>
      <c r="B1972" s="43">
        <v>0.67</v>
      </c>
    </row>
    <row r="1973" spans="1:2" x14ac:dyDescent="0.35">
      <c r="A1973" s="43" t="s">
        <v>2110</v>
      </c>
      <c r="B1973" s="43">
        <v>0.67</v>
      </c>
    </row>
    <row r="1974" spans="1:2" x14ac:dyDescent="0.35">
      <c r="A1974" s="43" t="s">
        <v>2111</v>
      </c>
      <c r="B1974" s="43">
        <v>0.66</v>
      </c>
    </row>
    <row r="1975" spans="1:2" x14ac:dyDescent="0.35">
      <c r="A1975" s="43" t="s">
        <v>2112</v>
      </c>
      <c r="B1975" s="43">
        <v>0.64</v>
      </c>
    </row>
    <row r="1976" spans="1:2" x14ac:dyDescent="0.35">
      <c r="A1976" s="43" t="s">
        <v>2113</v>
      </c>
      <c r="B1976" s="43">
        <v>0.63</v>
      </c>
    </row>
    <row r="1977" spans="1:2" x14ac:dyDescent="0.35">
      <c r="A1977" s="43" t="s">
        <v>2114</v>
      </c>
      <c r="B1977" s="43">
        <v>0.61</v>
      </c>
    </row>
    <row r="1978" spans="1:2" x14ac:dyDescent="0.35">
      <c r="A1978" s="43" t="s">
        <v>2115</v>
      </c>
      <c r="B1978" s="43">
        <v>0.59</v>
      </c>
    </row>
    <row r="1979" spans="1:2" x14ac:dyDescent="0.35">
      <c r="A1979" s="43" t="s">
        <v>2116</v>
      </c>
      <c r="B1979" s="43">
        <v>0.66</v>
      </c>
    </row>
    <row r="1980" spans="1:2" x14ac:dyDescent="0.35">
      <c r="A1980" s="43" t="s">
        <v>2117</v>
      </c>
      <c r="B1980" s="43">
        <v>0.68</v>
      </c>
    </row>
    <row r="1981" spans="1:2" x14ac:dyDescent="0.35">
      <c r="A1981" s="43" t="s">
        <v>2118</v>
      </c>
      <c r="B1981" s="43">
        <v>0.66</v>
      </c>
    </row>
    <row r="1982" spans="1:2" x14ac:dyDescent="0.35">
      <c r="A1982" s="43" t="s">
        <v>2119</v>
      </c>
      <c r="B1982" s="43">
        <v>0.66</v>
      </c>
    </row>
    <row r="1983" spans="1:2" x14ac:dyDescent="0.35">
      <c r="A1983" s="43" t="s">
        <v>2120</v>
      </c>
      <c r="B1983" s="43">
        <v>0.62</v>
      </c>
    </row>
    <row r="1984" spans="1:2" x14ac:dyDescent="0.35">
      <c r="A1984" s="43" t="s">
        <v>2121</v>
      </c>
      <c r="B1984" s="43">
        <v>0.64</v>
      </c>
    </row>
    <row r="1985" spans="1:2" x14ac:dyDescent="0.35">
      <c r="A1985" s="43" t="s">
        <v>2122</v>
      </c>
      <c r="B1985" s="43">
        <v>0.62</v>
      </c>
    </row>
    <row r="1986" spans="1:2" x14ac:dyDescent="0.35">
      <c r="A1986" s="43" t="s">
        <v>2123</v>
      </c>
      <c r="B1986" s="43">
        <v>0.62</v>
      </c>
    </row>
    <row r="1987" spans="1:2" x14ac:dyDescent="0.35">
      <c r="A1987" s="43" t="s">
        <v>2124</v>
      </c>
      <c r="B1987" s="43">
        <v>0.61</v>
      </c>
    </row>
    <row r="1988" spans="1:2" x14ac:dyDescent="0.35">
      <c r="A1988" s="43" t="s">
        <v>2125</v>
      </c>
      <c r="B1988" s="43">
        <v>0.61</v>
      </c>
    </row>
    <row r="1989" spans="1:2" x14ac:dyDescent="0.35">
      <c r="A1989" s="43" t="s">
        <v>2126</v>
      </c>
      <c r="B1989" s="43">
        <v>0.61</v>
      </c>
    </row>
    <row r="1990" spans="1:2" x14ac:dyDescent="0.35">
      <c r="A1990" s="43" t="s">
        <v>2127</v>
      </c>
      <c r="B1990" s="43">
        <v>0.63</v>
      </c>
    </row>
    <row r="1991" spans="1:2" x14ac:dyDescent="0.35">
      <c r="A1991" s="43" t="s">
        <v>2128</v>
      </c>
      <c r="B1991" s="43">
        <v>0.61</v>
      </c>
    </row>
    <row r="1992" spans="1:2" x14ac:dyDescent="0.35">
      <c r="A1992" s="43" t="s">
        <v>2129</v>
      </c>
      <c r="B1992" s="43">
        <v>0.61</v>
      </c>
    </row>
    <row r="1993" spans="1:2" x14ac:dyDescent="0.35">
      <c r="A1993" s="43" t="s">
        <v>2130</v>
      </c>
      <c r="B1993" s="43">
        <v>0.62</v>
      </c>
    </row>
    <row r="1994" spans="1:2" x14ac:dyDescent="0.35">
      <c r="A1994" s="43" t="s">
        <v>2131</v>
      </c>
      <c r="B1994" s="43">
        <v>0.64</v>
      </c>
    </row>
    <row r="1995" spans="1:2" x14ac:dyDescent="0.35">
      <c r="A1995" s="43" t="s">
        <v>2132</v>
      </c>
      <c r="B1995" s="43">
        <v>0.56000000000000005</v>
      </c>
    </row>
    <row r="1996" spans="1:2" x14ac:dyDescent="0.35">
      <c r="A1996" s="43" t="s">
        <v>2133</v>
      </c>
      <c r="B1996" s="43">
        <v>0.56999999999999995</v>
      </c>
    </row>
    <row r="1997" spans="1:2" x14ac:dyDescent="0.35">
      <c r="A1997" s="43" t="s">
        <v>2134</v>
      </c>
      <c r="B1997" s="43">
        <v>0.56000000000000005</v>
      </c>
    </row>
    <row r="1998" spans="1:2" x14ac:dyDescent="0.35">
      <c r="A1998" s="43" t="s">
        <v>2135</v>
      </c>
      <c r="B1998" s="43">
        <v>0.55000000000000004</v>
      </c>
    </row>
    <row r="1999" spans="1:2" x14ac:dyDescent="0.35">
      <c r="A1999" s="43" t="s">
        <v>2136</v>
      </c>
      <c r="B1999" s="43">
        <v>0.55000000000000004</v>
      </c>
    </row>
    <row r="2000" spans="1:2" x14ac:dyDescent="0.35">
      <c r="A2000" s="43" t="s">
        <v>2137</v>
      </c>
      <c r="B2000" s="43">
        <v>0.55000000000000004</v>
      </c>
    </row>
    <row r="2001" spans="1:2" x14ac:dyDescent="0.35">
      <c r="A2001" s="43" t="s">
        <v>2138</v>
      </c>
      <c r="B2001" s="43">
        <v>0.54</v>
      </c>
    </row>
    <row r="2002" spans="1:2" x14ac:dyDescent="0.35">
      <c r="A2002" s="43" t="s">
        <v>2139</v>
      </c>
      <c r="B2002" s="43">
        <v>0.56000000000000005</v>
      </c>
    </row>
    <row r="2003" spans="1:2" x14ac:dyDescent="0.35">
      <c r="A2003" s="43" t="s">
        <v>2140</v>
      </c>
      <c r="B2003" s="43">
        <v>0.57999999999999996</v>
      </c>
    </row>
    <row r="2004" spans="1:2" x14ac:dyDescent="0.35">
      <c r="A2004" s="43" t="s">
        <v>2141</v>
      </c>
      <c r="B2004" s="43">
        <v>0.56999999999999995</v>
      </c>
    </row>
    <row r="2005" spans="1:2" x14ac:dyDescent="0.35">
      <c r="A2005" s="43" t="s">
        <v>2142</v>
      </c>
      <c r="B2005" s="43">
        <v>0.54</v>
      </c>
    </row>
    <row r="2006" spans="1:2" x14ac:dyDescent="0.35">
      <c r="A2006" s="43" t="s">
        <v>2143</v>
      </c>
      <c r="B2006" s="43">
        <v>0.53</v>
      </c>
    </row>
    <row r="2007" spans="1:2" x14ac:dyDescent="0.35">
      <c r="A2007" s="43" t="s">
        <v>2144</v>
      </c>
      <c r="B2007" s="43">
        <v>0.56000000000000005</v>
      </c>
    </row>
    <row r="2008" spans="1:2" x14ac:dyDescent="0.35">
      <c r="A2008" s="43" t="s">
        <v>2145</v>
      </c>
      <c r="B2008" s="43">
        <v>0.64</v>
      </c>
    </row>
    <row r="2009" spans="1:2" x14ac:dyDescent="0.35">
      <c r="A2009" s="43" t="s">
        <v>2146</v>
      </c>
      <c r="B2009" s="43">
        <v>0.65</v>
      </c>
    </row>
    <row r="2010" spans="1:2" x14ac:dyDescent="0.35">
      <c r="A2010" s="43" t="s">
        <v>2147</v>
      </c>
      <c r="B2010" s="43">
        <v>0.65</v>
      </c>
    </row>
    <row r="2011" spans="1:2" x14ac:dyDescent="0.35">
      <c r="A2011" s="43" t="s">
        <v>2148</v>
      </c>
      <c r="B2011" s="43">
        <v>0.65</v>
      </c>
    </row>
    <row r="2012" spans="1:2" x14ac:dyDescent="0.35">
      <c r="A2012" s="43" t="s">
        <v>2149</v>
      </c>
      <c r="B2012" s="43">
        <v>0.64</v>
      </c>
    </row>
    <row r="2013" spans="1:2" x14ac:dyDescent="0.35">
      <c r="A2013" s="43" t="s">
        <v>2150</v>
      </c>
      <c r="B2013" s="43">
        <v>0.68</v>
      </c>
    </row>
    <row r="2014" spans="1:2" x14ac:dyDescent="0.35">
      <c r="A2014" s="43" t="s">
        <v>2151</v>
      </c>
      <c r="B2014" s="43">
        <v>0.72</v>
      </c>
    </row>
    <row r="2015" spans="1:2" x14ac:dyDescent="0.35">
      <c r="A2015" s="43" t="s">
        <v>2152</v>
      </c>
      <c r="B2015" s="43">
        <v>0.69</v>
      </c>
    </row>
    <row r="2016" spans="1:2" x14ac:dyDescent="0.35">
      <c r="A2016" s="43" t="s">
        <v>2153</v>
      </c>
      <c r="B2016" s="43">
        <v>0.72</v>
      </c>
    </row>
    <row r="2017" spans="1:2" x14ac:dyDescent="0.35">
      <c r="A2017" s="43" t="s">
        <v>2154</v>
      </c>
      <c r="B2017" s="43">
        <v>0.7</v>
      </c>
    </row>
    <row r="2018" spans="1:2" x14ac:dyDescent="0.35">
      <c r="A2018" s="43" t="s">
        <v>2155</v>
      </c>
      <c r="B2018" s="43">
        <v>0.69</v>
      </c>
    </row>
    <row r="2019" spans="1:2" x14ac:dyDescent="0.35">
      <c r="A2019" s="43" t="s">
        <v>2156</v>
      </c>
      <c r="B2019" s="43">
        <v>0.7</v>
      </c>
    </row>
    <row r="2020" spans="1:2" x14ac:dyDescent="0.35">
      <c r="A2020" s="43" t="s">
        <v>2157</v>
      </c>
      <c r="B2020" s="43">
        <v>0.74</v>
      </c>
    </row>
    <row r="2021" spans="1:2" x14ac:dyDescent="0.35">
      <c r="A2021" s="43" t="s">
        <v>2158</v>
      </c>
      <c r="B2021" s="43">
        <v>0.72</v>
      </c>
    </row>
    <row r="2022" spans="1:2" x14ac:dyDescent="0.35">
      <c r="A2022" s="43" t="s">
        <v>2159</v>
      </c>
      <c r="B2022" s="43">
        <v>0.78</v>
      </c>
    </row>
    <row r="2023" spans="1:2" x14ac:dyDescent="0.35">
      <c r="A2023" s="43" t="s">
        <v>2160</v>
      </c>
      <c r="B2023" s="43">
        <v>0.78</v>
      </c>
    </row>
    <row r="2024" spans="1:2" x14ac:dyDescent="0.35">
      <c r="A2024" s="43" t="s">
        <v>2161</v>
      </c>
      <c r="B2024" s="43">
        <v>0.75</v>
      </c>
    </row>
    <row r="2025" spans="1:2" x14ac:dyDescent="0.35">
      <c r="A2025" s="43" t="s">
        <v>2162</v>
      </c>
      <c r="B2025" s="43">
        <v>0.74</v>
      </c>
    </row>
    <row r="2026" spans="1:2" x14ac:dyDescent="0.35">
      <c r="A2026" s="43" t="s">
        <v>2163</v>
      </c>
      <c r="B2026" s="43">
        <v>0.76</v>
      </c>
    </row>
    <row r="2027" spans="1:2" x14ac:dyDescent="0.35">
      <c r="A2027" s="43" t="s">
        <v>2164</v>
      </c>
      <c r="B2027" s="43">
        <v>0.81</v>
      </c>
    </row>
    <row r="2028" spans="1:2" x14ac:dyDescent="0.35">
      <c r="A2028" s="43" t="s">
        <v>2165</v>
      </c>
      <c r="B2028" s="43">
        <v>0.82</v>
      </c>
    </row>
    <row r="2029" spans="1:2" x14ac:dyDescent="0.35">
      <c r="A2029" s="43" t="s">
        <v>2166</v>
      </c>
      <c r="B2029" s="43">
        <v>0.8</v>
      </c>
    </row>
    <row r="2030" spans="1:2" x14ac:dyDescent="0.35">
      <c r="A2030" s="43" t="s">
        <v>2167</v>
      </c>
      <c r="B2030" s="43">
        <v>0.83</v>
      </c>
    </row>
    <row r="2031" spans="1:2" x14ac:dyDescent="0.35">
      <c r="A2031" s="43" t="s">
        <v>2168</v>
      </c>
      <c r="B2031" s="43">
        <v>0.82</v>
      </c>
    </row>
    <row r="2032" spans="1:2" x14ac:dyDescent="0.35">
      <c r="A2032" s="43" t="s">
        <v>2169</v>
      </c>
      <c r="B2032" s="43">
        <v>0.86</v>
      </c>
    </row>
    <row r="2033" spans="1:2" x14ac:dyDescent="0.35">
      <c r="A2033" s="43" t="s">
        <v>2170</v>
      </c>
      <c r="B2033" s="43">
        <v>0.91</v>
      </c>
    </row>
    <row r="2034" spans="1:2" x14ac:dyDescent="0.35">
      <c r="A2034" s="43" t="s">
        <v>2171</v>
      </c>
      <c r="B2034" s="43">
        <v>0.93</v>
      </c>
    </row>
    <row r="2035" spans="1:2" x14ac:dyDescent="0.35">
      <c r="A2035" s="43" t="s">
        <v>2172</v>
      </c>
      <c r="B2035" s="43">
        <v>0.92</v>
      </c>
    </row>
    <row r="2036" spans="1:2" x14ac:dyDescent="0.35">
      <c r="A2036" s="43" t="s">
        <v>2173</v>
      </c>
      <c r="B2036" s="43">
        <v>0.96</v>
      </c>
    </row>
    <row r="2037" spans="1:2" x14ac:dyDescent="0.35">
      <c r="A2037" s="43" t="s">
        <v>2174</v>
      </c>
      <c r="B2037" s="43">
        <v>0.96</v>
      </c>
    </row>
    <row r="2038" spans="1:2" x14ac:dyDescent="0.35">
      <c r="A2038" s="43" t="s">
        <v>2175</v>
      </c>
      <c r="B2038" s="43">
        <v>0.95</v>
      </c>
    </row>
    <row r="2039" spans="1:2" x14ac:dyDescent="0.35">
      <c r="A2039" s="43" t="s">
        <v>2176</v>
      </c>
      <c r="B2039" s="43">
        <v>0.91</v>
      </c>
    </row>
    <row r="2040" spans="1:2" x14ac:dyDescent="0.35">
      <c r="A2040" s="43" t="s">
        <v>2177</v>
      </c>
      <c r="B2040" s="43">
        <v>0.95</v>
      </c>
    </row>
    <row r="2041" spans="1:2" x14ac:dyDescent="0.35">
      <c r="A2041" s="43" t="s">
        <v>2178</v>
      </c>
      <c r="B2041" s="43">
        <v>0.97</v>
      </c>
    </row>
    <row r="2042" spans="1:2" x14ac:dyDescent="0.35">
      <c r="A2042" s="43" t="s">
        <v>2179</v>
      </c>
      <c r="B2042" s="43">
        <v>0.95</v>
      </c>
    </row>
    <row r="2043" spans="1:2" x14ac:dyDescent="0.35">
      <c r="A2043" s="43" t="s">
        <v>2180</v>
      </c>
      <c r="B2043" s="43">
        <v>0.99</v>
      </c>
    </row>
    <row r="2044" spans="1:2" x14ac:dyDescent="0.35">
      <c r="A2044" s="43" t="s">
        <v>2181</v>
      </c>
      <c r="B2044" s="43">
        <v>0.97</v>
      </c>
    </row>
    <row r="2045" spans="1:2" x14ac:dyDescent="0.35">
      <c r="A2045" s="43" t="s">
        <v>2182</v>
      </c>
      <c r="B2045" s="43">
        <v>0.97</v>
      </c>
    </row>
    <row r="2046" spans="1:2" x14ac:dyDescent="0.35">
      <c r="A2046" s="43" t="s">
        <v>2183</v>
      </c>
      <c r="B2046" s="43">
        <v>1.02</v>
      </c>
    </row>
    <row r="2047" spans="1:2" x14ac:dyDescent="0.35">
      <c r="A2047" s="43" t="s">
        <v>2184</v>
      </c>
      <c r="B2047" s="43">
        <v>0.97</v>
      </c>
    </row>
    <row r="2048" spans="1:2" x14ac:dyDescent="0.35">
      <c r="A2048" s="43" t="s">
        <v>2185</v>
      </c>
      <c r="B2048" s="43">
        <v>0.99</v>
      </c>
    </row>
    <row r="2049" spans="1:2" x14ac:dyDescent="0.35">
      <c r="A2049" s="43" t="s">
        <v>2186</v>
      </c>
      <c r="B2049" s="43">
        <v>1</v>
      </c>
    </row>
    <row r="2050" spans="1:2" x14ac:dyDescent="0.35">
      <c r="A2050" s="43" t="s">
        <v>2187</v>
      </c>
      <c r="B2050" s="43">
        <v>0.98</v>
      </c>
    </row>
    <row r="2051" spans="1:2" x14ac:dyDescent="0.35">
      <c r="A2051" s="43" t="s">
        <v>2188</v>
      </c>
      <c r="B2051" s="43">
        <v>0.97</v>
      </c>
    </row>
    <row r="2052" spans="1:2" x14ac:dyDescent="0.35">
      <c r="A2052" s="43" t="s">
        <v>2189</v>
      </c>
      <c r="B2052" s="43">
        <v>0.93</v>
      </c>
    </row>
    <row r="2053" spans="1:2" x14ac:dyDescent="0.35">
      <c r="A2053" s="43" t="s">
        <v>2190</v>
      </c>
      <c r="B2053" s="43">
        <v>0.92</v>
      </c>
    </row>
    <row r="2054" spans="1:2" x14ac:dyDescent="0.35">
      <c r="A2054" s="43" t="s">
        <v>2191</v>
      </c>
      <c r="B2054" s="43">
        <v>0.93</v>
      </c>
    </row>
    <row r="2055" spans="1:2" x14ac:dyDescent="0.35">
      <c r="A2055" s="43" t="s">
        <v>2192</v>
      </c>
      <c r="B2055" s="43">
        <v>0.92</v>
      </c>
    </row>
    <row r="2056" spans="1:2" x14ac:dyDescent="0.35">
      <c r="A2056" s="43" t="s">
        <v>2193</v>
      </c>
      <c r="B2056" s="43">
        <v>0.89</v>
      </c>
    </row>
    <row r="2057" spans="1:2" x14ac:dyDescent="0.35">
      <c r="A2057" s="43" t="s">
        <v>2194</v>
      </c>
      <c r="B2057" s="43">
        <v>0.89</v>
      </c>
    </row>
    <row r="2058" spans="1:2" x14ac:dyDescent="0.35">
      <c r="A2058" s="43" t="s">
        <v>2195</v>
      </c>
      <c r="B2058" s="43">
        <v>0.91</v>
      </c>
    </row>
    <row r="2059" spans="1:2" x14ac:dyDescent="0.35">
      <c r="A2059" s="43" t="s">
        <v>2196</v>
      </c>
      <c r="B2059" s="43">
        <v>0.95</v>
      </c>
    </row>
    <row r="2060" spans="1:2" x14ac:dyDescent="0.35">
      <c r="A2060" s="43" t="s">
        <v>2197</v>
      </c>
      <c r="B2060" s="43">
        <v>0.9</v>
      </c>
    </row>
    <row r="2061" spans="1:2" x14ac:dyDescent="0.35">
      <c r="A2061" s="43" t="s">
        <v>2198</v>
      </c>
      <c r="B2061" s="43">
        <v>0.92</v>
      </c>
    </row>
    <row r="2062" spans="1:2" x14ac:dyDescent="0.35">
      <c r="A2062" s="43" t="s">
        <v>2199</v>
      </c>
      <c r="B2062" s="43">
        <v>0.9</v>
      </c>
    </row>
    <row r="2063" spans="1:2" x14ac:dyDescent="0.35">
      <c r="A2063" s="43" t="s">
        <v>2200</v>
      </c>
      <c r="B2063" s="43">
        <v>0.88</v>
      </c>
    </row>
    <row r="2064" spans="1:2" x14ac:dyDescent="0.35">
      <c r="A2064" s="43" t="s">
        <v>2201</v>
      </c>
      <c r="B2064" s="43">
        <v>0.87</v>
      </c>
    </row>
    <row r="2065" spans="1:2" x14ac:dyDescent="0.35">
      <c r="A2065" s="43" t="s">
        <v>2202</v>
      </c>
      <c r="B2065" s="43">
        <v>0.88</v>
      </c>
    </row>
    <row r="2066" spans="1:2" x14ac:dyDescent="0.35">
      <c r="A2066" s="43" t="s">
        <v>2203</v>
      </c>
      <c r="B2066" s="43">
        <v>0.83</v>
      </c>
    </row>
    <row r="2067" spans="1:2" x14ac:dyDescent="0.35">
      <c r="A2067" s="43" t="s">
        <v>2204</v>
      </c>
      <c r="B2067" s="43">
        <v>0.83</v>
      </c>
    </row>
    <row r="2068" spans="1:2" x14ac:dyDescent="0.35">
      <c r="A2068" s="43" t="s">
        <v>2205</v>
      </c>
      <c r="B2068" s="43">
        <v>0.86</v>
      </c>
    </row>
    <row r="2069" spans="1:2" x14ac:dyDescent="0.35">
      <c r="A2069" s="43" t="s">
        <v>2206</v>
      </c>
      <c r="B2069" s="43">
        <v>0.85</v>
      </c>
    </row>
    <row r="2070" spans="1:2" x14ac:dyDescent="0.35">
      <c r="A2070" s="43" t="s">
        <v>2207</v>
      </c>
      <c r="B2070" s="43">
        <v>0.85</v>
      </c>
    </row>
    <row r="2071" spans="1:2" x14ac:dyDescent="0.35">
      <c r="A2071" s="43" t="s">
        <v>2208</v>
      </c>
      <c r="B2071" s="43">
        <v>0.81</v>
      </c>
    </row>
    <row r="2072" spans="1:2" x14ac:dyDescent="0.35">
      <c r="A2072" s="43" t="s">
        <v>2209</v>
      </c>
      <c r="B2072" s="43">
        <v>0.81</v>
      </c>
    </row>
    <row r="2073" spans="1:2" x14ac:dyDescent="0.35">
      <c r="A2073" s="43" t="s">
        <v>2210</v>
      </c>
      <c r="B2073" s="43">
        <v>0.79</v>
      </c>
    </row>
    <row r="2074" spans="1:2" x14ac:dyDescent="0.35">
      <c r="A2074" s="43" t="s">
        <v>2211</v>
      </c>
      <c r="B2074" s="43">
        <v>0.77</v>
      </c>
    </row>
    <row r="2075" spans="1:2" x14ac:dyDescent="0.35">
      <c r="A2075" s="43" t="s">
        <v>2212</v>
      </c>
      <c r="B2075" s="43">
        <v>0.74</v>
      </c>
    </row>
    <row r="2076" spans="1:2" x14ac:dyDescent="0.35">
      <c r="A2076" s="43" t="s">
        <v>2213</v>
      </c>
      <c r="B2076" s="43">
        <v>0.76</v>
      </c>
    </row>
    <row r="2077" spans="1:2" x14ac:dyDescent="0.35">
      <c r="A2077" s="43" t="s">
        <v>2214</v>
      </c>
      <c r="B2077" s="43">
        <v>0.74</v>
      </c>
    </row>
    <row r="2078" spans="1:2" x14ac:dyDescent="0.35">
      <c r="A2078" s="43" t="s">
        <v>2215</v>
      </c>
      <c r="B2078" s="43">
        <v>0.74</v>
      </c>
    </row>
    <row r="2079" spans="1:2" x14ac:dyDescent="0.35">
      <c r="A2079" s="43" t="s">
        <v>2216</v>
      </c>
      <c r="B2079" s="43">
        <v>0.77</v>
      </c>
    </row>
    <row r="2080" spans="1:2" x14ac:dyDescent="0.35">
      <c r="A2080" s="43" t="s">
        <v>2217</v>
      </c>
      <c r="B2080" s="43">
        <v>0.78</v>
      </c>
    </row>
    <row r="2081" spans="1:2" x14ac:dyDescent="0.35">
      <c r="A2081" s="43" t="s">
        <v>2218</v>
      </c>
      <c r="B2081" s="43">
        <v>0.77</v>
      </c>
    </row>
    <row r="2082" spans="1:2" x14ac:dyDescent="0.35">
      <c r="A2082" s="43" t="s">
        <v>2219</v>
      </c>
      <c r="B2082" s="43">
        <v>0.79</v>
      </c>
    </row>
    <row r="2083" spans="1:2" x14ac:dyDescent="0.35">
      <c r="A2083" s="43" t="s">
        <v>2220</v>
      </c>
      <c r="B2083" s="43">
        <v>0.76</v>
      </c>
    </row>
    <row r="2084" spans="1:2" x14ac:dyDescent="0.35">
      <c r="A2084" s="43" t="s">
        <v>2221</v>
      </c>
      <c r="B2084" s="43">
        <v>0.77</v>
      </c>
    </row>
    <row r="2085" spans="1:2" x14ac:dyDescent="0.35">
      <c r="A2085" s="43" t="s">
        <v>2222</v>
      </c>
      <c r="B2085" s="43">
        <v>0.78</v>
      </c>
    </row>
    <row r="2086" spans="1:2" x14ac:dyDescent="0.35">
      <c r="A2086" s="43" t="s">
        <v>2223</v>
      </c>
      <c r="B2086" s="43">
        <v>0.78</v>
      </c>
    </row>
    <row r="2087" spans="1:2" x14ac:dyDescent="0.35">
      <c r="A2087" s="43" t="s">
        <v>2224</v>
      </c>
      <c r="B2087" s="43">
        <v>0.77</v>
      </c>
    </row>
    <row r="2088" spans="1:2" x14ac:dyDescent="0.35">
      <c r="A2088" s="43" t="s">
        <v>2225</v>
      </c>
      <c r="B2088" s="43">
        <v>0.76</v>
      </c>
    </row>
    <row r="2089" spans="1:2" x14ac:dyDescent="0.35">
      <c r="A2089" s="43" t="s">
        <v>2226</v>
      </c>
      <c r="B2089" s="43">
        <v>0.81</v>
      </c>
    </row>
    <row r="2090" spans="1:2" x14ac:dyDescent="0.35">
      <c r="A2090" s="43" t="s">
        <v>2227</v>
      </c>
      <c r="B2090" s="43">
        <v>0.83</v>
      </c>
    </row>
    <row r="2091" spans="1:2" x14ac:dyDescent="0.35">
      <c r="A2091" s="43" t="s">
        <v>2228</v>
      </c>
      <c r="B2091" s="43">
        <v>0.85</v>
      </c>
    </row>
    <row r="2092" spans="1:2" x14ac:dyDescent="0.35">
      <c r="A2092" s="43" t="s">
        <v>2229</v>
      </c>
      <c r="B2092" s="43">
        <v>0.86</v>
      </c>
    </row>
    <row r="2093" spans="1:2" x14ac:dyDescent="0.35">
      <c r="A2093" s="43" t="s">
        <v>2230</v>
      </c>
      <c r="B2093" s="43">
        <v>0.87</v>
      </c>
    </row>
    <row r="2094" spans="1:2" x14ac:dyDescent="0.35">
      <c r="A2094" s="43" t="s">
        <v>2231</v>
      </c>
      <c r="B2094" s="43">
        <v>0.85</v>
      </c>
    </row>
    <row r="2095" spans="1:2" x14ac:dyDescent="0.35">
      <c r="A2095" s="43" t="s">
        <v>2232</v>
      </c>
      <c r="B2095" s="43">
        <v>0.81</v>
      </c>
    </row>
    <row r="2096" spans="1:2" x14ac:dyDescent="0.35">
      <c r="A2096" s="43" t="s">
        <v>2233</v>
      </c>
      <c r="B2096" s="43">
        <v>0.82</v>
      </c>
    </row>
    <row r="2097" spans="1:2" x14ac:dyDescent="0.35">
      <c r="A2097" s="43" t="s">
        <v>2234</v>
      </c>
      <c r="B2097" s="43">
        <v>0.82</v>
      </c>
    </row>
    <row r="2098" spans="1:2" x14ac:dyDescent="0.35">
      <c r="A2098" s="43" t="s">
        <v>2235</v>
      </c>
      <c r="B2098" s="43">
        <v>0.8</v>
      </c>
    </row>
    <row r="2099" spans="1:2" x14ac:dyDescent="0.35">
      <c r="A2099" s="43" t="s">
        <v>2236</v>
      </c>
      <c r="B2099" s="43">
        <v>0.79</v>
      </c>
    </row>
    <row r="2100" spans="1:2" x14ac:dyDescent="0.35">
      <c r="A2100" s="43" t="s">
        <v>2237</v>
      </c>
      <c r="B2100" s="43">
        <v>0.8</v>
      </c>
    </row>
    <row r="2101" spans="1:2" x14ac:dyDescent="0.35">
      <c r="A2101" s="43" t="s">
        <v>2238</v>
      </c>
      <c r="B2101" s="43">
        <v>0.8</v>
      </c>
    </row>
    <row r="2102" spans="1:2" x14ac:dyDescent="0.35">
      <c r="A2102" s="43" t="s">
        <v>2239</v>
      </c>
      <c r="B2102" s="43">
        <v>0.83</v>
      </c>
    </row>
    <row r="2103" spans="1:2" x14ac:dyDescent="0.35">
      <c r="A2103" s="43" t="s">
        <v>2240</v>
      </c>
      <c r="B2103" s="43">
        <v>0.84</v>
      </c>
    </row>
    <row r="2104" spans="1:2" x14ac:dyDescent="0.35">
      <c r="A2104" s="43" t="s">
        <v>2241</v>
      </c>
      <c r="B2104" s="43">
        <v>0.87</v>
      </c>
    </row>
    <row r="2105" spans="1:2" x14ac:dyDescent="0.35">
      <c r="A2105" s="43" t="s">
        <v>2242</v>
      </c>
      <c r="B2105" s="43">
        <v>0.88</v>
      </c>
    </row>
    <row r="2106" spans="1:2" x14ac:dyDescent="0.35">
      <c r="A2106" s="43" t="s">
        <v>2243</v>
      </c>
      <c r="B2106" s="43">
        <v>0.88</v>
      </c>
    </row>
    <row r="2107" spans="1:2" x14ac:dyDescent="0.35">
      <c r="A2107" s="43" t="s">
        <v>2244</v>
      </c>
      <c r="B2107" s="43">
        <v>0.89</v>
      </c>
    </row>
    <row r="2108" spans="1:2" x14ac:dyDescent="0.35">
      <c r="A2108" s="43" t="s">
        <v>2245</v>
      </c>
      <c r="B2108" s="43">
        <v>0.86</v>
      </c>
    </row>
    <row r="2109" spans="1:2" x14ac:dyDescent="0.35">
      <c r="A2109" s="43" t="s">
        <v>2246</v>
      </c>
      <c r="B2109" s="43">
        <v>0.85</v>
      </c>
    </row>
    <row r="2110" spans="1:2" x14ac:dyDescent="0.35">
      <c r="A2110" s="43" t="s">
        <v>2247</v>
      </c>
      <c r="B2110" s="43">
        <v>0.83</v>
      </c>
    </row>
    <row r="2111" spans="1:2" x14ac:dyDescent="0.35">
      <c r="A2111" s="43" t="s">
        <v>2248</v>
      </c>
      <c r="B2111" s="43">
        <v>0.78</v>
      </c>
    </row>
    <row r="2112" spans="1:2" x14ac:dyDescent="0.35">
      <c r="A2112" s="43" t="s">
        <v>2249</v>
      </c>
      <c r="B2112" s="43">
        <v>0.75</v>
      </c>
    </row>
    <row r="2113" spans="1:2" x14ac:dyDescent="0.35">
      <c r="A2113" s="43" t="s">
        <v>2250</v>
      </c>
      <c r="B2113" s="43">
        <v>0.72</v>
      </c>
    </row>
    <row r="2114" spans="1:2" x14ac:dyDescent="0.35">
      <c r="A2114" s="43" t="s">
        <v>2251</v>
      </c>
      <c r="B2114" s="43">
        <v>0.77</v>
      </c>
    </row>
    <row r="2115" spans="1:2" x14ac:dyDescent="0.35">
      <c r="A2115" s="43" t="s">
        <v>2252</v>
      </c>
      <c r="B2115" s="43">
        <v>0.77</v>
      </c>
    </row>
    <row r="2116" spans="1:2" x14ac:dyDescent="0.35">
      <c r="A2116" s="43" t="s">
        <v>2253</v>
      </c>
      <c r="B2116" s="43">
        <v>0.77</v>
      </c>
    </row>
    <row r="2117" spans="1:2" x14ac:dyDescent="0.35">
      <c r="A2117" s="43" t="s">
        <v>2254</v>
      </c>
      <c r="B2117" s="43">
        <v>0.78</v>
      </c>
    </row>
    <row r="2118" spans="1:2" x14ac:dyDescent="0.35">
      <c r="A2118" s="43" t="s">
        <v>2255</v>
      </c>
      <c r="B2118" s="43">
        <v>0.77</v>
      </c>
    </row>
    <row r="2119" spans="1:2" x14ac:dyDescent="0.35">
      <c r="A2119" s="43" t="s">
        <v>2256</v>
      </c>
      <c r="B2119" s="43">
        <v>0.84</v>
      </c>
    </row>
    <row r="2120" spans="1:2" x14ac:dyDescent="0.35">
      <c r="A2120" s="43" t="s">
        <v>2257</v>
      </c>
      <c r="B2120" s="43">
        <v>0.88</v>
      </c>
    </row>
    <row r="2121" spans="1:2" x14ac:dyDescent="0.35">
      <c r="A2121" s="43" t="s">
        <v>2258</v>
      </c>
      <c r="B2121" s="43">
        <v>0.9</v>
      </c>
    </row>
    <row r="2122" spans="1:2" x14ac:dyDescent="0.35">
      <c r="A2122" s="43" t="s">
        <v>2259</v>
      </c>
      <c r="B2122" s="43">
        <v>0.89</v>
      </c>
    </row>
    <row r="2123" spans="1:2" x14ac:dyDescent="0.35">
      <c r="A2123" s="43" t="s">
        <v>2260</v>
      </c>
      <c r="B2123" s="43">
        <v>0.9</v>
      </c>
    </row>
    <row r="2124" spans="1:2" x14ac:dyDescent="0.35">
      <c r="A2124" s="43" t="s">
        <v>2261</v>
      </c>
      <c r="B2124" s="43">
        <v>0.85</v>
      </c>
    </row>
    <row r="2125" spans="1:2" x14ac:dyDescent="0.35">
      <c r="A2125" s="43" t="s">
        <v>2262</v>
      </c>
      <c r="B2125" s="43">
        <v>0.86</v>
      </c>
    </row>
    <row r="2126" spans="1:2" x14ac:dyDescent="0.35">
      <c r="A2126" s="43" t="s">
        <v>2263</v>
      </c>
      <c r="B2126" s="43">
        <v>0.76</v>
      </c>
    </row>
    <row r="2127" spans="1:2" x14ac:dyDescent="0.35">
      <c r="A2127" s="43" t="s">
        <v>2264</v>
      </c>
      <c r="B2127" s="43">
        <v>0.74</v>
      </c>
    </row>
    <row r="2128" spans="1:2" x14ac:dyDescent="0.35">
      <c r="A2128" s="43" t="s">
        <v>2265</v>
      </c>
      <c r="B2128" s="43">
        <v>0.73</v>
      </c>
    </row>
    <row r="2129" spans="1:2" x14ac:dyDescent="0.35">
      <c r="A2129" s="43" t="s">
        <v>2266</v>
      </c>
      <c r="B2129" s="43">
        <v>0.73</v>
      </c>
    </row>
    <row r="2130" spans="1:2" x14ac:dyDescent="0.35">
      <c r="A2130" s="43" t="s">
        <v>2267</v>
      </c>
      <c r="B2130" s="43">
        <v>0.73</v>
      </c>
    </row>
    <row r="2131" spans="1:2" x14ac:dyDescent="0.35">
      <c r="A2131" s="43" t="s">
        <v>2268</v>
      </c>
      <c r="B2131" s="43">
        <v>0.72</v>
      </c>
    </row>
    <row r="2132" spans="1:2" x14ac:dyDescent="0.35">
      <c r="A2132" s="43" t="s">
        <v>2269</v>
      </c>
      <c r="B2132" s="43">
        <v>0.74</v>
      </c>
    </row>
    <row r="2133" spans="1:2" x14ac:dyDescent="0.35">
      <c r="A2133" s="43" t="s">
        <v>2270</v>
      </c>
      <c r="B2133" s="43">
        <v>0.74</v>
      </c>
    </row>
    <row r="2134" spans="1:2" x14ac:dyDescent="0.35">
      <c r="A2134" s="43" t="s">
        <v>2271</v>
      </c>
      <c r="B2134" s="43">
        <v>0.74</v>
      </c>
    </row>
    <row r="2135" spans="1:2" x14ac:dyDescent="0.35">
      <c r="A2135" s="43" t="s">
        <v>2272</v>
      </c>
      <c r="B2135" s="43">
        <v>0.72</v>
      </c>
    </row>
    <row r="2136" spans="1:2" x14ac:dyDescent="0.35">
      <c r="A2136" s="43" t="s">
        <v>2273</v>
      </c>
      <c r="B2136" s="43">
        <v>0.71</v>
      </c>
    </row>
    <row r="2137" spans="1:2" x14ac:dyDescent="0.35">
      <c r="A2137" s="43" t="s">
        <v>2274</v>
      </c>
      <c r="B2137" s="43">
        <v>0.69</v>
      </c>
    </row>
    <row r="2138" spans="1:2" x14ac:dyDescent="0.35">
      <c r="A2138" s="43" t="s">
        <v>2275</v>
      </c>
      <c r="B2138" s="43">
        <v>0.68</v>
      </c>
    </row>
    <row r="2139" spans="1:2" x14ac:dyDescent="0.35">
      <c r="A2139" s="43" t="s">
        <v>2276</v>
      </c>
      <c r="B2139" s="43">
        <v>0.66</v>
      </c>
    </row>
    <row r="2140" spans="1:2" x14ac:dyDescent="0.35">
      <c r="A2140" s="43" t="s">
        <v>2277</v>
      </c>
      <c r="B2140" s="43">
        <v>0.69</v>
      </c>
    </row>
    <row r="2141" spans="1:2" x14ac:dyDescent="0.35">
      <c r="A2141" s="43" t="s">
        <v>2278</v>
      </c>
      <c r="B2141" s="43">
        <v>0.67</v>
      </c>
    </row>
    <row r="2142" spans="1:2" x14ac:dyDescent="0.35">
      <c r="A2142" s="43" t="s">
        <v>2279</v>
      </c>
      <c r="B2142" s="43">
        <v>0.69</v>
      </c>
    </row>
    <row r="2143" spans="1:2" x14ac:dyDescent="0.35">
      <c r="A2143" s="43" t="s">
        <v>2280</v>
      </c>
      <c r="B2143" s="43">
        <v>0.69</v>
      </c>
    </row>
    <row r="2144" spans="1:2" x14ac:dyDescent="0.35">
      <c r="A2144" s="43" t="s">
        <v>2281</v>
      </c>
      <c r="B2144" s="43">
        <v>0.68</v>
      </c>
    </row>
    <row r="2145" spans="1:2" x14ac:dyDescent="0.35">
      <c r="A2145" s="43" t="s">
        <v>2282</v>
      </c>
      <c r="B2145" s="43">
        <v>0.68</v>
      </c>
    </row>
    <row r="2146" spans="1:2" x14ac:dyDescent="0.35">
      <c r="A2146" s="43" t="s">
        <v>2283</v>
      </c>
      <c r="B2146" s="43">
        <v>0.63</v>
      </c>
    </row>
    <row r="2147" spans="1:2" x14ac:dyDescent="0.35">
      <c r="A2147" s="43" t="s">
        <v>2284</v>
      </c>
      <c r="B2147" s="43">
        <v>0.65</v>
      </c>
    </row>
    <row r="2148" spans="1:2" x14ac:dyDescent="0.35">
      <c r="A2148" s="43" t="s">
        <v>2285</v>
      </c>
      <c r="B2148" s="43">
        <v>0.65</v>
      </c>
    </row>
    <row r="2149" spans="1:2" x14ac:dyDescent="0.35">
      <c r="A2149" s="43" t="s">
        <v>2286</v>
      </c>
      <c r="B2149" s="43">
        <v>0.63</v>
      </c>
    </row>
    <row r="2150" spans="1:2" x14ac:dyDescent="0.35">
      <c r="A2150" s="43" t="s">
        <v>2287</v>
      </c>
      <c r="B2150" s="43">
        <v>0.65</v>
      </c>
    </row>
    <row r="2151" spans="1:2" x14ac:dyDescent="0.35">
      <c r="A2151" s="43" t="s">
        <v>2288</v>
      </c>
      <c r="B2151" s="43">
        <v>0.66</v>
      </c>
    </row>
    <row r="2152" spans="1:2" x14ac:dyDescent="0.35">
      <c r="A2152" s="43" t="s">
        <v>2289</v>
      </c>
      <c r="B2152" s="43">
        <v>0.71</v>
      </c>
    </row>
    <row r="2153" spans="1:2" x14ac:dyDescent="0.35">
      <c r="A2153" s="43" t="s">
        <v>2290</v>
      </c>
      <c r="B2153" s="43">
        <v>0.72</v>
      </c>
    </row>
    <row r="2154" spans="1:2" x14ac:dyDescent="0.35">
      <c r="A2154" s="43" t="s">
        <v>2291</v>
      </c>
      <c r="B2154" s="43">
        <v>0.7</v>
      </c>
    </row>
    <row r="2155" spans="1:2" x14ac:dyDescent="0.35">
      <c r="A2155" s="43" t="s">
        <v>2292</v>
      </c>
      <c r="B2155" s="43">
        <v>0.72</v>
      </c>
    </row>
    <row r="2156" spans="1:2" x14ac:dyDescent="0.35">
      <c r="A2156" s="43" t="s">
        <v>2293</v>
      </c>
      <c r="B2156" s="43">
        <v>0.71</v>
      </c>
    </row>
    <row r="2157" spans="1:2" x14ac:dyDescent="0.35">
      <c r="A2157" s="43" t="s">
        <v>2294</v>
      </c>
      <c r="B2157" s="43">
        <v>0.75</v>
      </c>
    </row>
    <row r="2158" spans="1:2" x14ac:dyDescent="0.35">
      <c r="A2158" s="43" t="s">
        <v>2295</v>
      </c>
      <c r="B2158" s="43">
        <v>0.76</v>
      </c>
    </row>
    <row r="2159" spans="1:2" x14ac:dyDescent="0.35">
      <c r="A2159" s="43" t="s">
        <v>2296</v>
      </c>
      <c r="B2159" s="43">
        <v>0.79</v>
      </c>
    </row>
    <row r="2160" spans="1:2" x14ac:dyDescent="0.35">
      <c r="A2160" s="43" t="s">
        <v>2297</v>
      </c>
      <c r="B2160" s="43">
        <v>0.8</v>
      </c>
    </row>
    <row r="2161" spans="1:2" x14ac:dyDescent="0.35">
      <c r="A2161" s="43" t="s">
        <v>2298</v>
      </c>
      <c r="B2161" s="43">
        <v>0.8</v>
      </c>
    </row>
    <row r="2162" spans="1:2" x14ac:dyDescent="0.35">
      <c r="A2162" s="43" t="s">
        <v>2299</v>
      </c>
      <c r="B2162" s="43">
        <v>0.76</v>
      </c>
    </row>
    <row r="2163" spans="1:2" x14ac:dyDescent="0.35">
      <c r="A2163" s="43" t="s">
        <v>2300</v>
      </c>
      <c r="B2163" s="43">
        <v>0.74</v>
      </c>
    </row>
    <row r="2164" spans="1:2" x14ac:dyDescent="0.35">
      <c r="A2164" s="43" t="s">
        <v>2301</v>
      </c>
      <c r="B2164" s="43">
        <v>0.75</v>
      </c>
    </row>
    <row r="2165" spans="1:2" x14ac:dyDescent="0.35">
      <c r="A2165" s="43" t="s">
        <v>2302</v>
      </c>
      <c r="B2165" s="43">
        <v>0.74</v>
      </c>
    </row>
    <row r="2166" spans="1:2" x14ac:dyDescent="0.35">
      <c r="A2166" s="43" t="s">
        <v>2303</v>
      </c>
      <c r="B2166" s="43">
        <v>0.71</v>
      </c>
    </row>
    <row r="2167" spans="1:2" x14ac:dyDescent="0.35">
      <c r="A2167" s="43" t="s">
        <v>2304</v>
      </c>
      <c r="B2167" s="43">
        <v>0.72</v>
      </c>
    </row>
    <row r="2168" spans="1:2" x14ac:dyDescent="0.35">
      <c r="A2168" s="43" t="s">
        <v>2305</v>
      </c>
      <c r="B2168" s="43">
        <v>0.73</v>
      </c>
    </row>
    <row r="2169" spans="1:2" x14ac:dyDescent="0.35">
      <c r="A2169" s="43" t="s">
        <v>2306</v>
      </c>
      <c r="B2169" s="43">
        <v>0.71</v>
      </c>
    </row>
    <row r="2170" spans="1:2" x14ac:dyDescent="0.35">
      <c r="A2170" s="43" t="s">
        <v>2307</v>
      </c>
      <c r="B2170" s="43">
        <v>0.7</v>
      </c>
    </row>
    <row r="2171" spans="1:2" x14ac:dyDescent="0.35">
      <c r="A2171" s="43" t="s">
        <v>2308</v>
      </c>
      <c r="B2171" s="43">
        <v>0.69</v>
      </c>
    </row>
    <row r="2172" spans="1:2" x14ac:dyDescent="0.35">
      <c r="A2172" s="43" t="s">
        <v>2309</v>
      </c>
      <c r="B2172" s="43">
        <v>0.71</v>
      </c>
    </row>
    <row r="2173" spans="1:2" x14ac:dyDescent="0.35">
      <c r="A2173" s="43" t="s">
        <v>2310</v>
      </c>
      <c r="B2173" s="43">
        <v>0.72</v>
      </c>
    </row>
    <row r="2174" spans="1:2" x14ac:dyDescent="0.35">
      <c r="A2174" s="43" t="s">
        <v>2311</v>
      </c>
      <c r="B2174" s="43">
        <v>0.72</v>
      </c>
    </row>
    <row r="2175" spans="1:2" x14ac:dyDescent="0.35">
      <c r="A2175" s="43" t="s">
        <v>2312</v>
      </c>
      <c r="B2175" s="43">
        <v>0.72</v>
      </c>
    </row>
    <row r="2176" spans="1:2" x14ac:dyDescent="0.35">
      <c r="A2176" s="43" t="s">
        <v>2313</v>
      </c>
      <c r="B2176" s="43">
        <v>0.72</v>
      </c>
    </row>
    <row r="2177" spans="1:2" x14ac:dyDescent="0.35">
      <c r="A2177" s="43" t="s">
        <v>2314</v>
      </c>
      <c r="B2177" s="43">
        <v>0.73</v>
      </c>
    </row>
    <row r="2178" spans="1:2" x14ac:dyDescent="0.35">
      <c r="A2178" s="43" t="s">
        <v>2315</v>
      </c>
      <c r="B2178" s="43">
        <v>0.76</v>
      </c>
    </row>
    <row r="2179" spans="1:2" x14ac:dyDescent="0.35">
      <c r="A2179" s="43" t="s">
        <v>2316</v>
      </c>
      <c r="B2179" s="43">
        <v>0.75</v>
      </c>
    </row>
    <row r="2180" spans="1:2" x14ac:dyDescent="0.35">
      <c r="A2180" s="43" t="s">
        <v>2317</v>
      </c>
      <c r="B2180" s="43">
        <v>0.73</v>
      </c>
    </row>
    <row r="2181" spans="1:2" x14ac:dyDescent="0.35">
      <c r="A2181" s="43" t="s">
        <v>2318</v>
      </c>
      <c r="B2181" s="43">
        <v>0.73</v>
      </c>
    </row>
    <row r="2182" spans="1:2" x14ac:dyDescent="0.35">
      <c r="A2182" s="43" t="s">
        <v>2319</v>
      </c>
      <c r="B2182" s="43">
        <v>0.72</v>
      </c>
    </row>
    <row r="2183" spans="1:2" x14ac:dyDescent="0.35">
      <c r="A2183" s="43" t="s">
        <v>2320</v>
      </c>
      <c r="B2183" s="43">
        <v>0.74</v>
      </c>
    </row>
    <row r="2184" spans="1:2" x14ac:dyDescent="0.35">
      <c r="A2184" s="43" t="s">
        <v>2321</v>
      </c>
      <c r="B2184" s="43">
        <v>0.74</v>
      </c>
    </row>
    <row r="2185" spans="1:2" x14ac:dyDescent="0.35">
      <c r="A2185" s="43" t="s">
        <v>2322</v>
      </c>
      <c r="B2185" s="43">
        <v>0.74</v>
      </c>
    </row>
    <row r="2186" spans="1:2" x14ac:dyDescent="0.35">
      <c r="A2186" s="43" t="s">
        <v>2323</v>
      </c>
      <c r="B2186" s="43">
        <v>0.74</v>
      </c>
    </row>
    <row r="2187" spans="1:2" x14ac:dyDescent="0.35">
      <c r="A2187" s="43" t="s">
        <v>2324</v>
      </c>
      <c r="B2187" s="43">
        <v>0.76</v>
      </c>
    </row>
    <row r="2188" spans="1:2" x14ac:dyDescent="0.35">
      <c r="A2188" s="43" t="s">
        <v>2325</v>
      </c>
      <c r="B2188" s="43">
        <v>0.76</v>
      </c>
    </row>
    <row r="2189" spans="1:2" x14ac:dyDescent="0.35">
      <c r="A2189" s="43" t="s">
        <v>2326</v>
      </c>
      <c r="B2189" s="43">
        <v>0.77</v>
      </c>
    </row>
    <row r="2190" spans="1:2" x14ac:dyDescent="0.35">
      <c r="A2190" s="43" t="s">
        <v>2327</v>
      </c>
      <c r="B2190" s="43">
        <v>0.8</v>
      </c>
    </row>
    <row r="2191" spans="1:2" x14ac:dyDescent="0.35">
      <c r="A2191" s="43" t="s">
        <v>2328</v>
      </c>
      <c r="B2191" s="43">
        <v>0.81</v>
      </c>
    </row>
    <row r="2192" spans="1:2" x14ac:dyDescent="0.35">
      <c r="A2192" s="43" t="s">
        <v>2329</v>
      </c>
      <c r="B2192" s="43">
        <v>0.8</v>
      </c>
    </row>
    <row r="2193" spans="1:2" x14ac:dyDescent="0.35">
      <c r="A2193" s="43" t="s">
        <v>2330</v>
      </c>
      <c r="B2193" s="43">
        <v>0.83</v>
      </c>
    </row>
    <row r="2194" spans="1:2" x14ac:dyDescent="0.35">
      <c r="A2194" s="43" t="s">
        <v>2331</v>
      </c>
      <c r="B2194" s="43">
        <v>0.83</v>
      </c>
    </row>
    <row r="2195" spans="1:2" x14ac:dyDescent="0.35">
      <c r="A2195" s="43" t="s">
        <v>2332</v>
      </c>
      <c r="B2195" s="43">
        <v>0.82</v>
      </c>
    </row>
    <row r="2196" spans="1:2" x14ac:dyDescent="0.35">
      <c r="A2196" s="43" t="s">
        <v>2333</v>
      </c>
      <c r="B2196" s="43">
        <v>0.83</v>
      </c>
    </row>
    <row r="2197" spans="1:2" x14ac:dyDescent="0.35">
      <c r="A2197" s="43" t="s">
        <v>2334</v>
      </c>
      <c r="B2197" s="43">
        <v>0.88</v>
      </c>
    </row>
    <row r="2198" spans="1:2" x14ac:dyDescent="0.35">
      <c r="A2198" s="43" t="s">
        <v>2335</v>
      </c>
      <c r="B2198" s="43">
        <v>0.89</v>
      </c>
    </row>
    <row r="2199" spans="1:2" x14ac:dyDescent="0.35">
      <c r="A2199" s="43" t="s">
        <v>2336</v>
      </c>
      <c r="B2199" s="43">
        <v>0.88</v>
      </c>
    </row>
    <row r="2200" spans="1:2" x14ac:dyDescent="0.35">
      <c r="A2200" s="43" t="s">
        <v>2337</v>
      </c>
      <c r="B2200" s="43">
        <v>0.84</v>
      </c>
    </row>
    <row r="2201" spans="1:2" x14ac:dyDescent="0.35">
      <c r="A2201" s="43" t="s">
        <v>2338</v>
      </c>
      <c r="B2201" s="43">
        <v>0.88</v>
      </c>
    </row>
    <row r="2202" spans="1:2" x14ac:dyDescent="0.35">
      <c r="A2202" s="43" t="s">
        <v>2339</v>
      </c>
      <c r="B2202" s="43">
        <v>0.84</v>
      </c>
    </row>
    <row r="2203" spans="1:2" x14ac:dyDescent="0.35">
      <c r="A2203" s="43" t="s">
        <v>2340</v>
      </c>
      <c r="B2203" s="43">
        <v>0.84</v>
      </c>
    </row>
    <row r="2204" spans="1:2" x14ac:dyDescent="0.35">
      <c r="A2204" s="43" t="s">
        <v>2341</v>
      </c>
      <c r="B2204" s="43">
        <v>0.92</v>
      </c>
    </row>
    <row r="2205" spans="1:2" x14ac:dyDescent="0.35">
      <c r="A2205" s="43" t="s">
        <v>2342</v>
      </c>
      <c r="B2205" s="43">
        <v>0.93</v>
      </c>
    </row>
    <row r="2206" spans="1:2" x14ac:dyDescent="0.35">
      <c r="A2206" s="43" t="s">
        <v>2343</v>
      </c>
      <c r="B2206" s="43">
        <v>0.92</v>
      </c>
    </row>
    <row r="2207" spans="1:2" x14ac:dyDescent="0.35">
      <c r="A2207" s="43" t="s">
        <v>2344</v>
      </c>
      <c r="B2207" s="43">
        <v>0.95</v>
      </c>
    </row>
    <row r="2208" spans="1:2" x14ac:dyDescent="0.35">
      <c r="A2208" s="43" t="s">
        <v>2345</v>
      </c>
      <c r="B2208" s="43">
        <v>0.93</v>
      </c>
    </row>
    <row r="2209" spans="1:2" x14ac:dyDescent="0.35">
      <c r="A2209" s="43" t="s">
        <v>2346</v>
      </c>
      <c r="B2209" s="43">
        <v>0.93</v>
      </c>
    </row>
    <row r="2210" spans="1:2" x14ac:dyDescent="0.35">
      <c r="A2210" s="43" t="s">
        <v>2347</v>
      </c>
      <c r="B2210" s="43">
        <v>0.94</v>
      </c>
    </row>
    <row r="2211" spans="1:2" x14ac:dyDescent="0.35">
      <c r="A2211" s="43" t="s">
        <v>2348</v>
      </c>
      <c r="B2211" s="43">
        <v>0.92</v>
      </c>
    </row>
    <row r="2212" spans="1:2" x14ac:dyDescent="0.35">
      <c r="A2212" s="43" t="s">
        <v>2349</v>
      </c>
      <c r="B2212" s="43">
        <v>0.91</v>
      </c>
    </row>
    <row r="2213" spans="1:2" x14ac:dyDescent="0.35">
      <c r="A2213" s="43" t="s">
        <v>2350</v>
      </c>
      <c r="B2213" s="43">
        <v>0.88</v>
      </c>
    </row>
    <row r="2214" spans="1:2" x14ac:dyDescent="0.35">
      <c r="A2214" s="43" t="s">
        <v>2351</v>
      </c>
      <c r="B2214" s="43">
        <v>0.9</v>
      </c>
    </row>
    <row r="2215" spans="1:2" x14ac:dyDescent="0.35">
      <c r="A2215" s="43" t="s">
        <v>2352</v>
      </c>
      <c r="B2215" s="43">
        <v>0.91</v>
      </c>
    </row>
    <row r="2216" spans="1:2" x14ac:dyDescent="0.35">
      <c r="A2216" s="43" t="s">
        <v>2353</v>
      </c>
      <c r="B2216" s="43">
        <v>0.92</v>
      </c>
    </row>
    <row r="2217" spans="1:2" x14ac:dyDescent="0.35">
      <c r="A2217" s="43" t="s">
        <v>2354</v>
      </c>
      <c r="B2217" s="43">
        <v>0.88</v>
      </c>
    </row>
    <row r="2218" spans="1:2" x14ac:dyDescent="0.35">
      <c r="A2218" s="43" t="s">
        <v>2355</v>
      </c>
      <c r="B2218" s="43">
        <v>0.86</v>
      </c>
    </row>
    <row r="2219" spans="1:2" x14ac:dyDescent="0.35">
      <c r="A2219" s="43" t="s">
        <v>2356</v>
      </c>
      <c r="B2219" s="43">
        <v>0.84</v>
      </c>
    </row>
    <row r="2220" spans="1:2" x14ac:dyDescent="0.35">
      <c r="A2220" s="43" t="s">
        <v>2357</v>
      </c>
      <c r="B2220" s="43">
        <v>0.81</v>
      </c>
    </row>
    <row r="2221" spans="1:2" x14ac:dyDescent="0.35">
      <c r="A2221" s="43" t="s">
        <v>2358</v>
      </c>
      <c r="B2221" s="43">
        <v>0.82</v>
      </c>
    </row>
    <row r="2222" spans="1:2" x14ac:dyDescent="0.35">
      <c r="A2222" s="43" t="s">
        <v>2359</v>
      </c>
      <c r="B2222" s="43">
        <v>0.82</v>
      </c>
    </row>
    <row r="2223" spans="1:2" x14ac:dyDescent="0.35">
      <c r="A2223" s="43" t="s">
        <v>2360</v>
      </c>
      <c r="B2223" s="43">
        <v>0.82</v>
      </c>
    </row>
    <row r="2224" spans="1:2" x14ac:dyDescent="0.35">
      <c r="A2224" s="43" t="s">
        <v>2361</v>
      </c>
      <c r="B2224" s="43">
        <v>0.85</v>
      </c>
    </row>
    <row r="2225" spans="1:2" x14ac:dyDescent="0.35">
      <c r="A2225" s="43" t="s">
        <v>2362</v>
      </c>
      <c r="B2225" s="43">
        <v>0.86</v>
      </c>
    </row>
    <row r="2226" spans="1:2" x14ac:dyDescent="0.35">
      <c r="A2226" s="43" t="s">
        <v>2363</v>
      </c>
      <c r="B2226" s="43">
        <v>0.86</v>
      </c>
    </row>
    <row r="2227" spans="1:2" x14ac:dyDescent="0.35">
      <c r="A2227" s="43" t="s">
        <v>2364</v>
      </c>
      <c r="B2227" s="43">
        <v>0.89</v>
      </c>
    </row>
    <row r="2228" spans="1:2" x14ac:dyDescent="0.35">
      <c r="A2228" s="43" t="s">
        <v>2365</v>
      </c>
      <c r="B2228" s="43">
        <v>0.89</v>
      </c>
    </row>
    <row r="2229" spans="1:2" x14ac:dyDescent="0.35">
      <c r="A2229" s="43" t="s">
        <v>2366</v>
      </c>
      <c r="B2229" s="43">
        <v>0.88</v>
      </c>
    </row>
    <row r="2230" spans="1:2" x14ac:dyDescent="0.35">
      <c r="A2230" s="43" t="s">
        <v>2367</v>
      </c>
      <c r="B2230" s="43">
        <v>0.85</v>
      </c>
    </row>
    <row r="2231" spans="1:2" x14ac:dyDescent="0.35">
      <c r="A2231" s="43" t="s">
        <v>2368</v>
      </c>
      <c r="B2231" s="43">
        <v>0.87</v>
      </c>
    </row>
    <row r="2232" spans="1:2" x14ac:dyDescent="0.35">
      <c r="A2232" s="43" t="s">
        <v>2369</v>
      </c>
      <c r="B2232" s="43">
        <v>0.87</v>
      </c>
    </row>
    <row r="2233" spans="1:2" x14ac:dyDescent="0.35">
      <c r="A2233" s="43" t="s">
        <v>2370</v>
      </c>
      <c r="B2233" s="43">
        <v>0.85</v>
      </c>
    </row>
    <row r="2234" spans="1:2" x14ac:dyDescent="0.35">
      <c r="A2234" s="43" t="s">
        <v>2371</v>
      </c>
      <c r="B2234" s="43">
        <v>0.84</v>
      </c>
    </row>
    <row r="2235" spans="1:2" x14ac:dyDescent="0.35">
      <c r="A2235" s="43" t="s">
        <v>2372</v>
      </c>
      <c r="B2235" s="43">
        <v>0.87</v>
      </c>
    </row>
    <row r="2236" spans="1:2" x14ac:dyDescent="0.35">
      <c r="A2236" s="43" t="s">
        <v>2373</v>
      </c>
      <c r="B2236" s="43">
        <v>0.86</v>
      </c>
    </row>
    <row r="2237" spans="1:2" x14ac:dyDescent="0.35">
      <c r="A2237" s="43" t="s">
        <v>2374</v>
      </c>
      <c r="B2237" s="43">
        <v>0.87</v>
      </c>
    </row>
    <row r="2238" spans="1:2" x14ac:dyDescent="0.35">
      <c r="A2238" s="43" t="s">
        <v>2375</v>
      </c>
      <c r="B2238" s="43">
        <v>0.86</v>
      </c>
    </row>
    <row r="2239" spans="1:2" x14ac:dyDescent="0.35">
      <c r="A2239" s="43" t="s">
        <v>2376</v>
      </c>
      <c r="B2239" s="43">
        <v>0.84</v>
      </c>
    </row>
    <row r="2240" spans="1:2" x14ac:dyDescent="0.35">
      <c r="A2240" s="43" t="s">
        <v>2377</v>
      </c>
      <c r="B2240" s="43">
        <v>0.85</v>
      </c>
    </row>
    <row r="2241" spans="1:2" x14ac:dyDescent="0.35">
      <c r="A2241" s="43" t="s">
        <v>2378</v>
      </c>
      <c r="B2241" s="43">
        <v>0.85</v>
      </c>
    </row>
    <row r="2242" spans="1:2" x14ac:dyDescent="0.35">
      <c r="A2242" s="43" t="s">
        <v>2379</v>
      </c>
      <c r="B2242" s="43">
        <v>0.83</v>
      </c>
    </row>
    <row r="2243" spans="1:2" x14ac:dyDescent="0.35">
      <c r="A2243" s="43" t="s">
        <v>2380</v>
      </c>
      <c r="B2243" s="43">
        <v>0.82</v>
      </c>
    </row>
    <row r="2244" spans="1:2" x14ac:dyDescent="0.35">
      <c r="A2244" s="43" t="s">
        <v>2381</v>
      </c>
      <c r="B2244" s="43">
        <v>0.8</v>
      </c>
    </row>
    <row r="2245" spans="1:2" x14ac:dyDescent="0.35">
      <c r="A2245" s="43" t="s">
        <v>2382</v>
      </c>
      <c r="B2245" s="43">
        <v>0.82</v>
      </c>
    </row>
    <row r="2246" spans="1:2" x14ac:dyDescent="0.35">
      <c r="A2246" s="43" t="s">
        <v>2383</v>
      </c>
      <c r="B2246" s="43">
        <v>0.81</v>
      </c>
    </row>
    <row r="2247" spans="1:2" x14ac:dyDescent="0.35">
      <c r="A2247" s="43" t="s">
        <v>2384</v>
      </c>
      <c r="B2247" s="43">
        <v>0.79</v>
      </c>
    </row>
    <row r="2248" spans="1:2" x14ac:dyDescent="0.35">
      <c r="A2248" s="43" t="s">
        <v>2385</v>
      </c>
      <c r="B2248" s="43">
        <v>0.78</v>
      </c>
    </row>
    <row r="2249" spans="1:2" x14ac:dyDescent="0.35">
      <c r="A2249" s="43" t="s">
        <v>2386</v>
      </c>
      <c r="B2249" s="43">
        <v>0.79</v>
      </c>
    </row>
    <row r="2250" spans="1:2" x14ac:dyDescent="0.35">
      <c r="A2250" s="43" t="s">
        <v>2387</v>
      </c>
      <c r="B2250" s="43">
        <v>0.8</v>
      </c>
    </row>
    <row r="2251" spans="1:2" x14ac:dyDescent="0.35">
      <c r="A2251" s="43" t="s">
        <v>2388</v>
      </c>
      <c r="B2251" s="43">
        <v>0.8</v>
      </c>
    </row>
    <row r="2252" spans="1:2" x14ac:dyDescent="0.35">
      <c r="A2252" s="43" t="s">
        <v>2389</v>
      </c>
      <c r="B2252" s="43">
        <v>0.77</v>
      </c>
    </row>
    <row r="2253" spans="1:2" x14ac:dyDescent="0.35">
      <c r="A2253" s="43" t="s">
        <v>2390</v>
      </c>
      <c r="B2253" s="43">
        <v>0.78</v>
      </c>
    </row>
    <row r="2254" spans="1:2" x14ac:dyDescent="0.35">
      <c r="A2254" s="43" t="s">
        <v>2391</v>
      </c>
      <c r="B2254" s="43">
        <v>0.78</v>
      </c>
    </row>
    <row r="2255" spans="1:2" x14ac:dyDescent="0.35">
      <c r="A2255" s="43" t="s">
        <v>2392</v>
      </c>
      <c r="B2255" s="43">
        <v>0.8</v>
      </c>
    </row>
    <row r="2256" spans="1:2" x14ac:dyDescent="0.35">
      <c r="A2256" s="43" t="s">
        <v>2393</v>
      </c>
      <c r="B2256" s="43">
        <v>0.78</v>
      </c>
    </row>
    <row r="2257" spans="1:2" x14ac:dyDescent="0.35">
      <c r="A2257" s="43" t="s">
        <v>2394</v>
      </c>
      <c r="B2257" s="43">
        <v>0.8</v>
      </c>
    </row>
    <row r="2258" spans="1:2" x14ac:dyDescent="0.35">
      <c r="A2258" s="43" t="s">
        <v>2395</v>
      </c>
      <c r="B2258" s="43">
        <v>0.8</v>
      </c>
    </row>
    <row r="2259" spans="1:2" x14ac:dyDescent="0.35">
      <c r="A2259" s="43" t="s">
        <v>2396</v>
      </c>
      <c r="B2259" s="43">
        <v>0.81</v>
      </c>
    </row>
    <row r="2260" spans="1:2" x14ac:dyDescent="0.35">
      <c r="A2260" s="43" t="s">
        <v>2397</v>
      </c>
      <c r="B2260" s="43">
        <v>0.81</v>
      </c>
    </row>
    <row r="2261" spans="1:2" x14ac:dyDescent="0.35">
      <c r="A2261" s="43" t="s">
        <v>2398</v>
      </c>
      <c r="B2261" s="43">
        <v>0.82</v>
      </c>
    </row>
    <row r="2262" spans="1:2" x14ac:dyDescent="0.35">
      <c r="A2262" s="43" t="s">
        <v>2399</v>
      </c>
      <c r="B2262" s="43">
        <v>0.76</v>
      </c>
    </row>
    <row r="2263" spans="1:2" x14ac:dyDescent="0.35">
      <c r="A2263" s="43" t="s">
        <v>2400</v>
      </c>
      <c r="B2263" s="43">
        <v>0.78</v>
      </c>
    </row>
    <row r="2264" spans="1:2" x14ac:dyDescent="0.35">
      <c r="A2264" s="43" t="s">
        <v>2401</v>
      </c>
      <c r="B2264" s="43">
        <v>0.79</v>
      </c>
    </row>
    <row r="2265" spans="1:2" x14ac:dyDescent="0.35">
      <c r="A2265" s="43" t="s">
        <v>2402</v>
      </c>
      <c r="B2265" s="43">
        <v>0.81</v>
      </c>
    </row>
    <row r="2266" spans="1:2" x14ac:dyDescent="0.35">
      <c r="A2266" s="43" t="s">
        <v>2403</v>
      </c>
      <c r="B2266" s="43">
        <v>0.84</v>
      </c>
    </row>
    <row r="2267" spans="1:2" x14ac:dyDescent="0.35">
      <c r="A2267" s="43" t="s">
        <v>2404</v>
      </c>
      <c r="B2267" s="43">
        <v>0.82</v>
      </c>
    </row>
    <row r="2268" spans="1:2" x14ac:dyDescent="0.35">
      <c r="A2268" s="43" t="s">
        <v>2405</v>
      </c>
      <c r="B2268" s="43">
        <v>0.78</v>
      </c>
    </row>
    <row r="2269" spans="1:2" x14ac:dyDescent="0.35">
      <c r="A2269" s="43" t="s">
        <v>2406</v>
      </c>
      <c r="B2269" s="43">
        <v>0.77</v>
      </c>
    </row>
    <row r="2270" spans="1:2" x14ac:dyDescent="0.35">
      <c r="A2270" s="43" t="s">
        <v>2407</v>
      </c>
      <c r="B2270" s="43">
        <v>0.74</v>
      </c>
    </row>
    <row r="2271" spans="1:2" x14ac:dyDescent="0.35">
      <c r="A2271" s="43" t="s">
        <v>2408</v>
      </c>
      <c r="B2271" s="43">
        <v>0.74</v>
      </c>
    </row>
    <row r="2272" spans="1:2" x14ac:dyDescent="0.35">
      <c r="A2272" s="43" t="s">
        <v>2409</v>
      </c>
      <c r="B2272" s="43">
        <v>0.78</v>
      </c>
    </row>
    <row r="2273" spans="1:2" x14ac:dyDescent="0.35">
      <c r="A2273" s="43" t="s">
        <v>2410</v>
      </c>
      <c r="B2273" s="43">
        <v>0.75</v>
      </c>
    </row>
    <row r="2274" spans="1:2" x14ac:dyDescent="0.35">
      <c r="A2274" s="43" t="s">
        <v>2411</v>
      </c>
      <c r="B2274" s="43">
        <v>0.78</v>
      </c>
    </row>
    <row r="2275" spans="1:2" x14ac:dyDescent="0.35">
      <c r="A2275" s="43" t="s">
        <v>2412</v>
      </c>
      <c r="B2275" s="43">
        <v>0.77</v>
      </c>
    </row>
    <row r="2276" spans="1:2" x14ac:dyDescent="0.35">
      <c r="A2276" s="43" t="s">
        <v>2413</v>
      </c>
      <c r="B2276" s="43">
        <v>0.77</v>
      </c>
    </row>
    <row r="2277" spans="1:2" x14ac:dyDescent="0.35">
      <c r="A2277" s="43" t="s">
        <v>2414</v>
      </c>
      <c r="B2277" s="43">
        <v>0.77</v>
      </c>
    </row>
    <row r="2278" spans="1:2" x14ac:dyDescent="0.35">
      <c r="A2278" s="43" t="s">
        <v>2415</v>
      </c>
      <c r="B2278" s="43">
        <v>0.71</v>
      </c>
    </row>
    <row r="2279" spans="1:2" x14ac:dyDescent="0.35">
      <c r="A2279" s="43" t="s">
        <v>2416</v>
      </c>
      <c r="B2279" s="43">
        <v>0.7</v>
      </c>
    </row>
    <row r="2280" spans="1:2" x14ac:dyDescent="0.35">
      <c r="A2280" s="43" t="s">
        <v>2417</v>
      </c>
      <c r="B2280" s="43">
        <v>0.73</v>
      </c>
    </row>
    <row r="2281" spans="1:2" x14ac:dyDescent="0.35">
      <c r="A2281" s="43" t="s">
        <v>2418</v>
      </c>
      <c r="B2281" s="43">
        <v>0.72</v>
      </c>
    </row>
    <row r="2282" spans="1:2" x14ac:dyDescent="0.35">
      <c r="A2282" s="43" t="s">
        <v>2419</v>
      </c>
      <c r="B2282" s="43">
        <v>0.73</v>
      </c>
    </row>
    <row r="2283" spans="1:2" x14ac:dyDescent="0.35">
      <c r="A2283" s="43" t="s">
        <v>2420</v>
      </c>
      <c r="B2283" s="43">
        <v>0.7</v>
      </c>
    </row>
    <row r="2284" spans="1:2" x14ac:dyDescent="0.35">
      <c r="A2284" s="43" t="s">
        <v>2421</v>
      </c>
      <c r="B2284" s="43">
        <v>0.68</v>
      </c>
    </row>
    <row r="2285" spans="1:2" x14ac:dyDescent="0.35">
      <c r="A2285" s="43" t="s">
        <v>2422</v>
      </c>
      <c r="B2285" s="43">
        <v>0.68</v>
      </c>
    </row>
    <row r="2286" spans="1:2" x14ac:dyDescent="0.35">
      <c r="A2286" s="43" t="s">
        <v>2423</v>
      </c>
      <c r="B2286" s="43">
        <v>0.71</v>
      </c>
    </row>
    <row r="2287" spans="1:2" x14ac:dyDescent="0.35">
      <c r="A2287" s="43" t="s">
        <v>2424</v>
      </c>
      <c r="B2287" s="43">
        <v>0.68</v>
      </c>
    </row>
    <row r="2288" spans="1:2" x14ac:dyDescent="0.35">
      <c r="A2288" s="43" t="s">
        <v>2425</v>
      </c>
      <c r="B2288" s="43">
        <v>0.65</v>
      </c>
    </row>
    <row r="2289" spans="1:2" x14ac:dyDescent="0.35">
      <c r="A2289" s="43" t="s">
        <v>2426</v>
      </c>
      <c r="B2289" s="43">
        <v>0.66</v>
      </c>
    </row>
    <row r="2290" spans="1:2" x14ac:dyDescent="0.35">
      <c r="A2290" s="43" t="s">
        <v>2427</v>
      </c>
      <c r="B2290" s="43">
        <v>0.66</v>
      </c>
    </row>
    <row r="2291" spans="1:2" x14ac:dyDescent="0.35">
      <c r="A2291" s="43" t="s">
        <v>2428</v>
      </c>
      <c r="B2291" s="43">
        <v>0.67</v>
      </c>
    </row>
    <row r="2292" spans="1:2" x14ac:dyDescent="0.35">
      <c r="A2292" s="43" t="s">
        <v>2429</v>
      </c>
      <c r="B2292" s="43">
        <v>0.65</v>
      </c>
    </row>
    <row r="2293" spans="1:2" x14ac:dyDescent="0.35">
      <c r="A2293" s="43" t="s">
        <v>2430</v>
      </c>
      <c r="B2293" s="43">
        <v>0.63</v>
      </c>
    </row>
    <row r="2294" spans="1:2" x14ac:dyDescent="0.35">
      <c r="A2294" s="43" t="s">
        <v>2431</v>
      </c>
      <c r="B2294" s="43">
        <v>0.63</v>
      </c>
    </row>
    <row r="2295" spans="1:2" x14ac:dyDescent="0.35">
      <c r="A2295" s="43" t="s">
        <v>2432</v>
      </c>
      <c r="B2295" s="43">
        <v>0.64</v>
      </c>
    </row>
    <row r="2296" spans="1:2" x14ac:dyDescent="0.35">
      <c r="A2296" s="43" t="s">
        <v>2433</v>
      </c>
      <c r="B2296" s="43">
        <v>0.62</v>
      </c>
    </row>
    <row r="2297" spans="1:2" x14ac:dyDescent="0.35">
      <c r="A2297" s="43" t="s">
        <v>2434</v>
      </c>
      <c r="B2297" s="43">
        <v>0.6</v>
      </c>
    </row>
    <row r="2298" spans="1:2" x14ac:dyDescent="0.35">
      <c r="A2298" s="43" t="s">
        <v>2435</v>
      </c>
      <c r="B2298" s="43">
        <v>0.62</v>
      </c>
    </row>
    <row r="2299" spans="1:2" x14ac:dyDescent="0.35">
      <c r="A2299" s="43" t="s">
        <v>2436</v>
      </c>
      <c r="B2299" s="43">
        <v>0.6</v>
      </c>
    </row>
    <row r="2300" spans="1:2" x14ac:dyDescent="0.35">
      <c r="A2300" s="43" t="s">
        <v>2437</v>
      </c>
      <c r="B2300" s="43">
        <v>0.61</v>
      </c>
    </row>
    <row r="2301" spans="1:2" x14ac:dyDescent="0.35">
      <c r="A2301" s="43" t="s">
        <v>2438</v>
      </c>
      <c r="B2301" s="43">
        <v>0.6</v>
      </c>
    </row>
    <row r="2302" spans="1:2" x14ac:dyDescent="0.35">
      <c r="A2302" s="43" t="s">
        <v>2439</v>
      </c>
      <c r="B2302" s="43">
        <v>0.6</v>
      </c>
    </row>
    <row r="2303" spans="1:2" x14ac:dyDescent="0.35">
      <c r="A2303" s="43" t="s">
        <v>2440</v>
      </c>
      <c r="B2303" s="43">
        <v>0.63</v>
      </c>
    </row>
    <row r="2304" spans="1:2" x14ac:dyDescent="0.35">
      <c r="A2304" s="43" t="s">
        <v>2441</v>
      </c>
      <c r="B2304" s="43">
        <v>0.66</v>
      </c>
    </row>
    <row r="2305" spans="1:2" x14ac:dyDescent="0.35">
      <c r="A2305" s="43" t="s">
        <v>2442</v>
      </c>
      <c r="B2305" s="43">
        <v>0.65</v>
      </c>
    </row>
    <row r="2306" spans="1:2" x14ac:dyDescent="0.35">
      <c r="A2306" s="43" t="s">
        <v>2443</v>
      </c>
      <c r="B2306" s="43">
        <v>0.66</v>
      </c>
    </row>
    <row r="2307" spans="1:2" x14ac:dyDescent="0.35">
      <c r="A2307" s="43" t="s">
        <v>2444</v>
      </c>
      <c r="B2307" s="43">
        <v>0.62</v>
      </c>
    </row>
    <row r="2308" spans="1:2" x14ac:dyDescent="0.35">
      <c r="A2308" s="43" t="s">
        <v>2445</v>
      </c>
      <c r="B2308" s="43">
        <v>0.57999999999999996</v>
      </c>
    </row>
    <row r="2309" spans="1:2" x14ac:dyDescent="0.35">
      <c r="A2309" s="43" t="s">
        <v>2446</v>
      </c>
      <c r="B2309" s="43">
        <v>0.5</v>
      </c>
    </row>
    <row r="2310" spans="1:2" x14ac:dyDescent="0.35">
      <c r="A2310" s="43" t="s">
        <v>2447</v>
      </c>
      <c r="B2310" s="43">
        <v>0.5</v>
      </c>
    </row>
    <row r="2311" spans="1:2" x14ac:dyDescent="0.35">
      <c r="A2311" s="43" t="s">
        <v>2448</v>
      </c>
      <c r="B2311" s="43">
        <v>0.5</v>
      </c>
    </row>
    <row r="2312" spans="1:2" x14ac:dyDescent="0.35">
      <c r="A2312" s="43" t="s">
        <v>2449</v>
      </c>
      <c r="B2312" s="43">
        <v>0.5</v>
      </c>
    </row>
    <row r="2313" spans="1:2" x14ac:dyDescent="0.35">
      <c r="A2313" s="43" t="s">
        <v>2450</v>
      </c>
      <c r="B2313" s="43">
        <v>0.49</v>
      </c>
    </row>
    <row r="2314" spans="1:2" x14ac:dyDescent="0.35">
      <c r="A2314" s="43" t="s">
        <v>2451</v>
      </c>
      <c r="B2314" s="43">
        <v>0.49</v>
      </c>
    </row>
    <row r="2315" spans="1:2" x14ac:dyDescent="0.35">
      <c r="A2315" s="43" t="s">
        <v>2452</v>
      </c>
      <c r="B2315" s="43">
        <v>0.5</v>
      </c>
    </row>
    <row r="2316" spans="1:2" x14ac:dyDescent="0.35">
      <c r="A2316" s="43" t="s">
        <v>2453</v>
      </c>
      <c r="B2316" s="43">
        <v>0.51</v>
      </c>
    </row>
    <row r="2317" spans="1:2" x14ac:dyDescent="0.35">
      <c r="A2317" s="43" t="s">
        <v>2454</v>
      </c>
      <c r="B2317" s="43">
        <v>0.5</v>
      </c>
    </row>
    <row r="2318" spans="1:2" x14ac:dyDescent="0.35">
      <c r="A2318" s="43" t="s">
        <v>2455</v>
      </c>
      <c r="B2318" s="43">
        <v>0.45</v>
      </c>
    </row>
    <row r="2319" spans="1:2" x14ac:dyDescent="0.35">
      <c r="A2319" s="43" t="s">
        <v>2456</v>
      </c>
      <c r="B2319" s="43">
        <v>0.4</v>
      </c>
    </row>
    <row r="2320" spans="1:2" x14ac:dyDescent="0.35">
      <c r="A2320" s="43" t="s">
        <v>2457</v>
      </c>
      <c r="B2320" s="43">
        <v>0.41</v>
      </c>
    </row>
    <row r="2321" spans="1:2" x14ac:dyDescent="0.35">
      <c r="A2321" s="43" t="s">
        <v>2458</v>
      </c>
      <c r="B2321" s="43">
        <v>0.43</v>
      </c>
    </row>
    <row r="2322" spans="1:2" x14ac:dyDescent="0.35">
      <c r="A2322" s="43" t="s">
        <v>2459</v>
      </c>
      <c r="B2322" s="43">
        <v>0.4</v>
      </c>
    </row>
    <row r="2323" spans="1:2" x14ac:dyDescent="0.35">
      <c r="A2323" s="43" t="s">
        <v>2460</v>
      </c>
      <c r="B2323" s="43">
        <v>0.37</v>
      </c>
    </row>
    <row r="2324" spans="1:2" x14ac:dyDescent="0.35">
      <c r="A2324" s="43" t="s">
        <v>2461</v>
      </c>
      <c r="B2324" s="43">
        <v>0.39</v>
      </c>
    </row>
    <row r="2325" spans="1:2" x14ac:dyDescent="0.35">
      <c r="A2325" s="43" t="s">
        <v>2462</v>
      </c>
      <c r="B2325" s="43">
        <v>0.42</v>
      </c>
    </row>
    <row r="2326" spans="1:2" x14ac:dyDescent="0.35">
      <c r="A2326" s="43" t="s">
        <v>2463</v>
      </c>
      <c r="B2326" s="43">
        <v>0.42</v>
      </c>
    </row>
    <row r="2327" spans="1:2" x14ac:dyDescent="0.35">
      <c r="A2327" s="43" t="s">
        <v>2464</v>
      </c>
      <c r="B2327" s="43">
        <v>0.46</v>
      </c>
    </row>
    <row r="2328" spans="1:2" x14ac:dyDescent="0.35">
      <c r="A2328" s="43" t="s">
        <v>2465</v>
      </c>
      <c r="B2328" s="43">
        <v>0.43</v>
      </c>
    </row>
    <row r="2329" spans="1:2" x14ac:dyDescent="0.35">
      <c r="A2329" s="43" t="s">
        <v>2466</v>
      </c>
      <c r="B2329" s="43">
        <v>0.44</v>
      </c>
    </row>
    <row r="2330" spans="1:2" x14ac:dyDescent="0.35">
      <c r="A2330" s="43" t="s">
        <v>2467</v>
      </c>
      <c r="B2330" s="43">
        <v>0.43</v>
      </c>
    </row>
    <row r="2331" spans="1:2" x14ac:dyDescent="0.35">
      <c r="A2331" s="43" t="s">
        <v>2468</v>
      </c>
      <c r="B2331" s="43">
        <v>0.44</v>
      </c>
    </row>
    <row r="2332" spans="1:2" x14ac:dyDescent="0.35">
      <c r="A2332" s="43" t="s">
        <v>2469</v>
      </c>
      <c r="B2332" s="43">
        <v>0.42</v>
      </c>
    </row>
    <row r="2333" spans="1:2" x14ac:dyDescent="0.35">
      <c r="A2333" s="43" t="s">
        <v>2470</v>
      </c>
      <c r="B2333" s="43">
        <v>0.39</v>
      </c>
    </row>
    <row r="2334" spans="1:2" x14ac:dyDescent="0.35">
      <c r="A2334" s="43" t="s">
        <v>2471</v>
      </c>
      <c r="B2334" s="43">
        <v>0.45</v>
      </c>
    </row>
    <row r="2335" spans="1:2" x14ac:dyDescent="0.35">
      <c r="A2335" s="43" t="s">
        <v>2472</v>
      </c>
      <c r="B2335" s="43">
        <v>0.5</v>
      </c>
    </row>
    <row r="2336" spans="1:2" x14ac:dyDescent="0.35">
      <c r="A2336" s="43" t="s">
        <v>2473</v>
      </c>
      <c r="B2336" s="43">
        <v>0.5</v>
      </c>
    </row>
    <row r="2337" spans="1:2" x14ac:dyDescent="0.35">
      <c r="A2337" s="43" t="s">
        <v>2474</v>
      </c>
      <c r="B2337" s="43">
        <v>0.5</v>
      </c>
    </row>
    <row r="2338" spans="1:2" x14ac:dyDescent="0.35">
      <c r="A2338" s="43" t="s">
        <v>2475</v>
      </c>
      <c r="B2338" s="43">
        <v>0.45</v>
      </c>
    </row>
    <row r="2339" spans="1:2" x14ac:dyDescent="0.35">
      <c r="A2339" s="43" t="s">
        <v>2476</v>
      </c>
      <c r="B2339" s="43">
        <v>0.48</v>
      </c>
    </row>
    <row r="2340" spans="1:2" x14ac:dyDescent="0.35">
      <c r="A2340" s="43" t="s">
        <v>2477</v>
      </c>
      <c r="B2340" s="43">
        <v>0.44</v>
      </c>
    </row>
    <row r="2341" spans="1:2" x14ac:dyDescent="0.35">
      <c r="A2341" s="43" t="s">
        <v>2478</v>
      </c>
      <c r="B2341" s="43">
        <v>0.44</v>
      </c>
    </row>
    <row r="2342" spans="1:2" x14ac:dyDescent="0.35">
      <c r="A2342" s="43" t="s">
        <v>2479</v>
      </c>
      <c r="B2342" s="43">
        <v>0.43</v>
      </c>
    </row>
    <row r="2343" spans="1:2" x14ac:dyDescent="0.35">
      <c r="A2343" s="43" t="s">
        <v>2480</v>
      </c>
      <c r="B2343" s="43">
        <v>0.44</v>
      </c>
    </row>
    <row r="2344" spans="1:2" x14ac:dyDescent="0.35">
      <c r="A2344" s="43" t="s">
        <v>2481</v>
      </c>
      <c r="B2344" s="43">
        <v>0.45</v>
      </c>
    </row>
    <row r="2345" spans="1:2" x14ac:dyDescent="0.35">
      <c r="A2345" s="43" t="s">
        <v>2482</v>
      </c>
      <c r="B2345" s="43">
        <v>0.43</v>
      </c>
    </row>
    <row r="2346" spans="1:2" x14ac:dyDescent="0.35">
      <c r="A2346" s="43" t="s">
        <v>2483</v>
      </c>
      <c r="B2346" s="43">
        <v>0.45</v>
      </c>
    </row>
    <row r="2347" spans="1:2" x14ac:dyDescent="0.35">
      <c r="A2347" s="43" t="s">
        <v>2484</v>
      </c>
      <c r="B2347" s="43">
        <v>0.44</v>
      </c>
    </row>
    <row r="2348" spans="1:2" x14ac:dyDescent="0.35">
      <c r="A2348" s="43" t="s">
        <v>2485</v>
      </c>
      <c r="B2348" s="43">
        <v>0.41</v>
      </c>
    </row>
    <row r="2349" spans="1:2" x14ac:dyDescent="0.35">
      <c r="A2349" s="43" t="s">
        <v>2486</v>
      </c>
      <c r="B2349" s="43">
        <v>0.4</v>
      </c>
    </row>
    <row r="2350" spans="1:2" x14ac:dyDescent="0.35">
      <c r="A2350" s="43" t="s">
        <v>2487</v>
      </c>
      <c r="B2350" s="43">
        <v>0.41</v>
      </c>
    </row>
    <row r="2351" spans="1:2" x14ac:dyDescent="0.35">
      <c r="A2351" s="43" t="s">
        <v>2488</v>
      </c>
      <c r="B2351" s="43">
        <v>0.42</v>
      </c>
    </row>
    <row r="2352" spans="1:2" x14ac:dyDescent="0.35">
      <c r="A2352" s="43" t="s">
        <v>2489</v>
      </c>
      <c r="B2352" s="43">
        <v>0.43</v>
      </c>
    </row>
    <row r="2353" spans="1:2" x14ac:dyDescent="0.35">
      <c r="A2353" s="43" t="s">
        <v>2490</v>
      </c>
      <c r="B2353" s="43">
        <v>0.42</v>
      </c>
    </row>
    <row r="2354" spans="1:2" x14ac:dyDescent="0.35">
      <c r="A2354" s="43" t="s">
        <v>2491</v>
      </c>
      <c r="B2354" s="43">
        <v>0.38</v>
      </c>
    </row>
    <row r="2355" spans="1:2" x14ac:dyDescent="0.35">
      <c r="A2355" s="43" t="s">
        <v>2492</v>
      </c>
      <c r="B2355" s="43">
        <v>0.38</v>
      </c>
    </row>
    <row r="2356" spans="1:2" x14ac:dyDescent="0.35">
      <c r="A2356" s="43" t="s">
        <v>2493</v>
      </c>
      <c r="B2356" s="43">
        <v>0.35</v>
      </c>
    </row>
    <row r="2357" spans="1:2" x14ac:dyDescent="0.35">
      <c r="A2357" s="43" t="s">
        <v>2494</v>
      </c>
      <c r="B2357" s="43">
        <v>0.38</v>
      </c>
    </row>
    <row r="2358" spans="1:2" x14ac:dyDescent="0.35">
      <c r="A2358" s="43" t="s">
        <v>2495</v>
      </c>
      <c r="B2358" s="43">
        <v>0.41</v>
      </c>
    </row>
    <row r="2359" spans="1:2" x14ac:dyDescent="0.35">
      <c r="A2359" s="43" t="s">
        <v>2496</v>
      </c>
      <c r="B2359" s="43">
        <v>0.4</v>
      </c>
    </row>
    <row r="2360" spans="1:2" x14ac:dyDescent="0.35">
      <c r="A2360" s="43" t="s">
        <v>2497</v>
      </c>
      <c r="B2360" s="43">
        <v>0.38</v>
      </c>
    </row>
    <row r="2361" spans="1:2" x14ac:dyDescent="0.35">
      <c r="A2361" s="43" t="s">
        <v>2498</v>
      </c>
      <c r="B2361" s="43">
        <v>0.36</v>
      </c>
    </row>
    <row r="2362" spans="1:2" x14ac:dyDescent="0.35">
      <c r="A2362" s="43" t="s">
        <v>2499</v>
      </c>
      <c r="B2362" s="43">
        <v>0.36</v>
      </c>
    </row>
    <row r="2363" spans="1:2" x14ac:dyDescent="0.35">
      <c r="A2363" s="43" t="s">
        <v>2500</v>
      </c>
      <c r="B2363" s="43">
        <v>0.35</v>
      </c>
    </row>
    <row r="2364" spans="1:2" x14ac:dyDescent="0.35">
      <c r="A2364" s="43" t="s">
        <v>2501</v>
      </c>
      <c r="B2364" s="43">
        <v>0.31</v>
      </c>
    </row>
    <row r="2365" spans="1:2" x14ac:dyDescent="0.35">
      <c r="A2365" s="43" t="s">
        <v>2502</v>
      </c>
      <c r="B2365" s="43">
        <v>0.24</v>
      </c>
    </row>
    <row r="2366" spans="1:2" x14ac:dyDescent="0.35">
      <c r="A2366" s="43" t="s">
        <v>2503</v>
      </c>
      <c r="B2366" s="43">
        <v>0.22</v>
      </c>
    </row>
    <row r="2367" spans="1:2" x14ac:dyDescent="0.35">
      <c r="A2367" s="43" t="s">
        <v>2504</v>
      </c>
      <c r="B2367" s="43">
        <v>0.23</v>
      </c>
    </row>
    <row r="2368" spans="1:2" x14ac:dyDescent="0.35">
      <c r="A2368" s="43" t="s">
        <v>2505</v>
      </c>
      <c r="B2368" s="43">
        <v>0.2</v>
      </c>
    </row>
    <row r="2369" spans="1:2" x14ac:dyDescent="0.35">
      <c r="A2369" s="43" t="s">
        <v>2506</v>
      </c>
      <c r="B2369" s="43">
        <v>0.17</v>
      </c>
    </row>
    <row r="2370" spans="1:2" x14ac:dyDescent="0.35">
      <c r="A2370" s="43" t="s">
        <v>2507</v>
      </c>
      <c r="B2370" s="43">
        <v>0.18</v>
      </c>
    </row>
    <row r="2371" spans="1:2" x14ac:dyDescent="0.35">
      <c r="A2371" s="43" t="s">
        <v>2508</v>
      </c>
      <c r="B2371" s="43">
        <v>0.17</v>
      </c>
    </row>
    <row r="2372" spans="1:2" x14ac:dyDescent="0.35">
      <c r="A2372" s="43" t="s">
        <v>2509</v>
      </c>
      <c r="B2372" s="43">
        <v>0.18</v>
      </c>
    </row>
    <row r="2373" spans="1:2" x14ac:dyDescent="0.35">
      <c r="A2373" s="43" t="s">
        <v>2510</v>
      </c>
      <c r="B2373" s="43">
        <v>0.15</v>
      </c>
    </row>
    <row r="2374" spans="1:2" x14ac:dyDescent="0.35">
      <c r="A2374" s="43" t="s">
        <v>2511</v>
      </c>
      <c r="B2374" s="43">
        <v>0.17</v>
      </c>
    </row>
    <row r="2375" spans="1:2" x14ac:dyDescent="0.35">
      <c r="A2375" s="43" t="s">
        <v>2512</v>
      </c>
      <c r="B2375" s="43">
        <v>7.0000000000000007E-2</v>
      </c>
    </row>
    <row r="2376" spans="1:2" x14ac:dyDescent="0.35">
      <c r="A2376" s="43" t="s">
        <v>2513</v>
      </c>
      <c r="B2376" s="43">
        <v>0.12</v>
      </c>
    </row>
    <row r="2377" spans="1:2" x14ac:dyDescent="0.35">
      <c r="A2377" s="43" t="s">
        <v>2514</v>
      </c>
      <c r="B2377" s="43">
        <v>0.08</v>
      </c>
    </row>
    <row r="2378" spans="1:2" x14ac:dyDescent="0.35">
      <c r="A2378" s="43" t="s">
        <v>2515</v>
      </c>
      <c r="B2378" s="43">
        <v>0.1</v>
      </c>
    </row>
    <row r="2379" spans="1:2" x14ac:dyDescent="0.35">
      <c r="A2379" s="43" t="s">
        <v>2516</v>
      </c>
      <c r="B2379" s="43">
        <v>0.09</v>
      </c>
    </row>
    <row r="2380" spans="1:2" x14ac:dyDescent="0.35">
      <c r="A2380" s="43" t="s">
        <v>2517</v>
      </c>
      <c r="B2380" s="43">
        <v>0.08</v>
      </c>
    </row>
    <row r="2381" spans="1:2" x14ac:dyDescent="0.35">
      <c r="A2381" s="43" t="s">
        <v>2518</v>
      </c>
      <c r="B2381" s="43">
        <v>0.08</v>
      </c>
    </row>
    <row r="2382" spans="1:2" x14ac:dyDescent="0.35">
      <c r="A2382" s="43" t="s">
        <v>2519</v>
      </c>
      <c r="B2382" s="43">
        <v>0.09</v>
      </c>
    </row>
    <row r="2383" spans="1:2" x14ac:dyDescent="0.35">
      <c r="A2383" s="43" t="s">
        <v>2520</v>
      </c>
      <c r="B2383" s="43">
        <v>7.0000000000000007E-2</v>
      </c>
    </row>
    <row r="2384" spans="1:2" x14ac:dyDescent="0.35">
      <c r="A2384" s="43" t="s">
        <v>2521</v>
      </c>
      <c r="B2384" s="43">
        <v>7.0000000000000007E-2</v>
      </c>
    </row>
    <row r="2385" spans="1:2" x14ac:dyDescent="0.35">
      <c r="A2385" s="43" t="s">
        <v>2522</v>
      </c>
      <c r="B2385" s="43">
        <v>0.03</v>
      </c>
    </row>
    <row r="2386" spans="1:2" x14ac:dyDescent="0.35">
      <c r="A2386" s="43" t="s">
        <v>2523</v>
      </c>
      <c r="B2386" s="43">
        <v>-0.03</v>
      </c>
    </row>
    <row r="2387" spans="1:2" x14ac:dyDescent="0.35">
      <c r="A2387" s="43" t="s">
        <v>2524</v>
      </c>
      <c r="B2387" s="43">
        <v>-0.06</v>
      </c>
    </row>
    <row r="2388" spans="1:2" x14ac:dyDescent="0.35">
      <c r="A2388" s="43" t="s">
        <v>2525</v>
      </c>
      <c r="B2388" s="43">
        <v>-0.04</v>
      </c>
    </row>
    <row r="2389" spans="1:2" x14ac:dyDescent="0.35">
      <c r="A2389" s="43" t="s">
        <v>2526</v>
      </c>
      <c r="B2389" s="43">
        <v>-0.01</v>
      </c>
    </row>
    <row r="2390" spans="1:2" x14ac:dyDescent="0.35">
      <c r="A2390" s="43" t="s">
        <v>2527</v>
      </c>
      <c r="B2390" s="43">
        <v>0.01</v>
      </c>
    </row>
    <row r="2391" spans="1:2" x14ac:dyDescent="0.35">
      <c r="A2391" s="43" t="s">
        <v>2528</v>
      </c>
      <c r="B2391" s="43">
        <v>0.08</v>
      </c>
    </row>
    <row r="2392" spans="1:2" x14ac:dyDescent="0.35">
      <c r="A2392" s="43" t="s">
        <v>2529</v>
      </c>
      <c r="B2392" s="43">
        <v>0.08</v>
      </c>
    </row>
    <row r="2393" spans="1:2" x14ac:dyDescent="0.35">
      <c r="A2393" s="43" t="s">
        <v>2530</v>
      </c>
      <c r="B2393" s="43">
        <v>0.14000000000000001</v>
      </c>
    </row>
    <row r="2394" spans="1:2" x14ac:dyDescent="0.35">
      <c r="A2394" s="43" t="s">
        <v>2531</v>
      </c>
      <c r="B2394" s="43">
        <v>0.1</v>
      </c>
    </row>
    <row r="2395" spans="1:2" x14ac:dyDescent="0.35">
      <c r="A2395" s="43" t="s">
        <v>2532</v>
      </c>
      <c r="B2395" s="43">
        <v>0.06</v>
      </c>
    </row>
    <row r="2396" spans="1:2" x14ac:dyDescent="0.35">
      <c r="A2396" s="43" t="s">
        <v>2533</v>
      </c>
      <c r="B2396" s="43">
        <v>0.04</v>
      </c>
    </row>
    <row r="2397" spans="1:2" x14ac:dyDescent="0.35">
      <c r="A2397" s="43" t="s">
        <v>2534</v>
      </c>
      <c r="B2397" s="43">
        <v>0</v>
      </c>
    </row>
    <row r="2398" spans="1:2" x14ac:dyDescent="0.35">
      <c r="A2398" s="43" t="s">
        <v>2535</v>
      </c>
      <c r="B2398" s="43">
        <v>0</v>
      </c>
    </row>
    <row r="2399" spans="1:2" x14ac:dyDescent="0.35">
      <c r="A2399" s="43" t="s">
        <v>2536</v>
      </c>
      <c r="B2399" s="43">
        <v>-0.01</v>
      </c>
    </row>
    <row r="2400" spans="1:2" x14ac:dyDescent="0.35">
      <c r="A2400" s="43" t="s">
        <v>2537</v>
      </c>
      <c r="B2400" s="43">
        <v>-0.01</v>
      </c>
    </row>
    <row r="2401" spans="1:2" x14ac:dyDescent="0.35">
      <c r="A2401" s="43" t="s">
        <v>2538</v>
      </c>
      <c r="B2401" s="43">
        <v>-0.05</v>
      </c>
    </row>
    <row r="2402" spans="1:2" x14ac:dyDescent="0.35">
      <c r="A2402" s="43" t="s">
        <v>2539</v>
      </c>
      <c r="B2402" s="43">
        <v>-0.1</v>
      </c>
    </row>
    <row r="2403" spans="1:2" x14ac:dyDescent="0.35">
      <c r="A2403" s="43" t="s">
        <v>2540</v>
      </c>
      <c r="B2403" s="43">
        <v>-0.05</v>
      </c>
    </row>
    <row r="2404" spans="1:2" x14ac:dyDescent="0.35">
      <c r="A2404" s="43" t="s">
        <v>2541</v>
      </c>
      <c r="B2404" s="43">
        <v>-7.0000000000000007E-2</v>
      </c>
    </row>
    <row r="2405" spans="1:2" x14ac:dyDescent="0.35">
      <c r="A2405" s="43" t="s">
        <v>2542</v>
      </c>
      <c r="B2405" s="43">
        <v>-7.0000000000000007E-2</v>
      </c>
    </row>
    <row r="2406" spans="1:2" x14ac:dyDescent="0.35">
      <c r="A2406" s="43" t="s">
        <v>2543</v>
      </c>
      <c r="B2406" s="43">
        <v>-0.09</v>
      </c>
    </row>
    <row r="2407" spans="1:2" x14ac:dyDescent="0.35">
      <c r="A2407" s="43" t="s">
        <v>2544</v>
      </c>
      <c r="B2407" s="43">
        <v>-0.09</v>
      </c>
    </row>
    <row r="2408" spans="1:2" x14ac:dyDescent="0.35">
      <c r="A2408" s="43" t="s">
        <v>2545</v>
      </c>
      <c r="B2408" s="43">
        <v>-0.16</v>
      </c>
    </row>
    <row r="2409" spans="1:2" x14ac:dyDescent="0.35">
      <c r="A2409" s="43" t="s">
        <v>2546</v>
      </c>
      <c r="B2409" s="43">
        <v>-0.17</v>
      </c>
    </row>
    <row r="2410" spans="1:2" x14ac:dyDescent="0.35">
      <c r="A2410" s="43" t="s">
        <v>2547</v>
      </c>
      <c r="B2410" s="43">
        <v>-0.19</v>
      </c>
    </row>
    <row r="2411" spans="1:2" x14ac:dyDescent="0.35">
      <c r="A2411" s="43" t="s">
        <v>2548</v>
      </c>
      <c r="B2411" s="43">
        <v>-0.27</v>
      </c>
    </row>
    <row r="2412" spans="1:2" x14ac:dyDescent="0.35">
      <c r="A2412" s="43" t="s">
        <v>2549</v>
      </c>
      <c r="B2412" s="43">
        <v>-0.25</v>
      </c>
    </row>
    <row r="2413" spans="1:2" x14ac:dyDescent="0.35">
      <c r="A2413" s="43" t="s">
        <v>2550</v>
      </c>
      <c r="B2413" s="43">
        <v>-0.22</v>
      </c>
    </row>
    <row r="2414" spans="1:2" x14ac:dyDescent="0.35">
      <c r="A2414" s="43" t="s">
        <v>2551</v>
      </c>
      <c r="B2414" s="43">
        <v>-0.22</v>
      </c>
    </row>
    <row r="2415" spans="1:2" x14ac:dyDescent="0.35">
      <c r="A2415" s="43" t="s">
        <v>2552</v>
      </c>
      <c r="B2415" s="43">
        <v>-0.25</v>
      </c>
    </row>
    <row r="2416" spans="1:2" x14ac:dyDescent="0.35">
      <c r="A2416" s="43" t="s">
        <v>2553</v>
      </c>
      <c r="B2416" s="43">
        <v>-0.31</v>
      </c>
    </row>
    <row r="2417" spans="1:2" x14ac:dyDescent="0.35">
      <c r="A2417" s="43" t="s">
        <v>2554</v>
      </c>
      <c r="B2417" s="43">
        <v>-0.38</v>
      </c>
    </row>
    <row r="2418" spans="1:2" x14ac:dyDescent="0.35">
      <c r="A2418" s="43" t="s">
        <v>2555</v>
      </c>
      <c r="B2418" s="43">
        <v>-0.3</v>
      </c>
    </row>
    <row r="2419" spans="1:2" x14ac:dyDescent="0.35">
      <c r="A2419" s="43" t="s">
        <v>2556</v>
      </c>
      <c r="B2419" s="43">
        <v>-0.33</v>
      </c>
    </row>
    <row r="2420" spans="1:2" x14ac:dyDescent="0.35">
      <c r="A2420" s="43" t="s">
        <v>2557</v>
      </c>
      <c r="B2420" s="43">
        <v>-0.32</v>
      </c>
    </row>
    <row r="2421" spans="1:2" x14ac:dyDescent="0.35">
      <c r="A2421" s="43" t="s">
        <v>2558</v>
      </c>
      <c r="B2421" s="43">
        <v>-0.28000000000000003</v>
      </c>
    </row>
    <row r="2422" spans="1:2" x14ac:dyDescent="0.35">
      <c r="A2422" s="43" t="s">
        <v>2559</v>
      </c>
      <c r="B2422" s="43">
        <v>-0.27</v>
      </c>
    </row>
    <row r="2423" spans="1:2" x14ac:dyDescent="0.35">
      <c r="A2423" s="43" t="s">
        <v>2560</v>
      </c>
      <c r="B2423" s="43">
        <v>-0.3</v>
      </c>
    </row>
    <row r="2424" spans="1:2" x14ac:dyDescent="0.35">
      <c r="A2424" s="43" t="s">
        <v>2561</v>
      </c>
      <c r="B2424" s="43">
        <v>-0.32</v>
      </c>
    </row>
    <row r="2425" spans="1:2" x14ac:dyDescent="0.35">
      <c r="A2425" s="43" t="s">
        <v>2562</v>
      </c>
      <c r="B2425" s="43">
        <v>-0.38</v>
      </c>
    </row>
    <row r="2426" spans="1:2" x14ac:dyDescent="0.35">
      <c r="A2426" s="43" t="s">
        <v>2563</v>
      </c>
      <c r="B2426" s="43">
        <v>-0.35</v>
      </c>
    </row>
    <row r="2427" spans="1:2" x14ac:dyDescent="0.35">
      <c r="A2427" s="43" t="s">
        <v>2564</v>
      </c>
      <c r="B2427" s="43">
        <v>-0.34</v>
      </c>
    </row>
    <row r="2428" spans="1:2" x14ac:dyDescent="0.35">
      <c r="A2428" s="43" t="s">
        <v>2565</v>
      </c>
      <c r="B2428" s="43">
        <v>-0.32</v>
      </c>
    </row>
    <row r="2429" spans="1:2" x14ac:dyDescent="0.35">
      <c r="A2429" s="43" t="s">
        <v>2566</v>
      </c>
      <c r="B2429" s="43">
        <v>-0.35</v>
      </c>
    </row>
    <row r="2430" spans="1:2" x14ac:dyDescent="0.35">
      <c r="A2430" s="43" t="s">
        <v>2567</v>
      </c>
      <c r="B2430" s="43">
        <v>-0.28000000000000003</v>
      </c>
    </row>
    <row r="2431" spans="1:2" x14ac:dyDescent="0.35">
      <c r="A2431" s="43" t="s">
        <v>2568</v>
      </c>
      <c r="B2431" s="43">
        <v>-0.25</v>
      </c>
    </row>
    <row r="2432" spans="1:2" x14ac:dyDescent="0.35">
      <c r="A2432" s="43" t="s">
        <v>2569</v>
      </c>
      <c r="B2432" s="43">
        <v>-0.23</v>
      </c>
    </row>
    <row r="2433" spans="1:2" x14ac:dyDescent="0.35">
      <c r="A2433" s="43" t="s">
        <v>2570</v>
      </c>
      <c r="B2433" s="43">
        <v>-0.24</v>
      </c>
    </row>
    <row r="2434" spans="1:2" x14ac:dyDescent="0.35">
      <c r="A2434" s="43" t="s">
        <v>2571</v>
      </c>
      <c r="B2434" s="43">
        <v>-0.2</v>
      </c>
    </row>
    <row r="2435" spans="1:2" x14ac:dyDescent="0.35">
      <c r="A2435" s="43" t="s">
        <v>2572</v>
      </c>
      <c r="B2435" s="43">
        <v>-0.19</v>
      </c>
    </row>
    <row r="2436" spans="1:2" x14ac:dyDescent="0.35">
      <c r="A2436" s="43" t="s">
        <v>2573</v>
      </c>
      <c r="B2436" s="43">
        <v>-0.31</v>
      </c>
    </row>
    <row r="2437" spans="1:2" x14ac:dyDescent="0.35">
      <c r="A2437" s="43" t="s">
        <v>2574</v>
      </c>
      <c r="B2437" s="43">
        <v>-0.16</v>
      </c>
    </row>
    <row r="2438" spans="1:2" x14ac:dyDescent="0.35">
      <c r="A2438" s="43" t="s">
        <v>2575</v>
      </c>
      <c r="B2438" s="43">
        <v>-0.14000000000000001</v>
      </c>
    </row>
    <row r="2439" spans="1:2" x14ac:dyDescent="0.35">
      <c r="A2439" s="43" t="s">
        <v>2576</v>
      </c>
      <c r="B2439" s="43">
        <v>-0.14000000000000001</v>
      </c>
    </row>
    <row r="2440" spans="1:2" x14ac:dyDescent="0.35">
      <c r="A2440" s="43" t="s">
        <v>2577</v>
      </c>
      <c r="B2440" s="43">
        <v>-0.16</v>
      </c>
    </row>
    <row r="2441" spans="1:2" x14ac:dyDescent="0.35">
      <c r="A2441" s="43" t="s">
        <v>2578</v>
      </c>
      <c r="B2441" s="43">
        <v>-0.14000000000000001</v>
      </c>
    </row>
    <row r="2442" spans="1:2" x14ac:dyDescent="0.35">
      <c r="A2442" s="43" t="s">
        <v>2579</v>
      </c>
      <c r="B2442" s="43">
        <v>-0.16</v>
      </c>
    </row>
    <row r="2443" spans="1:2" x14ac:dyDescent="0.35">
      <c r="A2443" s="43" t="s">
        <v>2580</v>
      </c>
      <c r="B2443" s="43">
        <v>-0.24</v>
      </c>
    </row>
    <row r="2444" spans="1:2" x14ac:dyDescent="0.35">
      <c r="A2444" s="43" t="s">
        <v>2581</v>
      </c>
      <c r="B2444" s="43">
        <v>-0.24</v>
      </c>
    </row>
    <row r="2445" spans="1:2" x14ac:dyDescent="0.35">
      <c r="A2445" s="43" t="s">
        <v>2582</v>
      </c>
      <c r="B2445" s="43">
        <v>-0.27</v>
      </c>
    </row>
    <row r="2446" spans="1:2" x14ac:dyDescent="0.35">
      <c r="A2446" s="43" t="s">
        <v>2583</v>
      </c>
      <c r="B2446" s="43">
        <v>-0.25</v>
      </c>
    </row>
    <row r="2447" spans="1:2" x14ac:dyDescent="0.35">
      <c r="A2447" s="43" t="s">
        <v>2584</v>
      </c>
      <c r="B2447" s="43">
        <v>-0.24</v>
      </c>
    </row>
    <row r="2448" spans="1:2" x14ac:dyDescent="0.35">
      <c r="A2448" s="43" t="s">
        <v>2585</v>
      </c>
      <c r="B2448" s="43">
        <v>-0.24</v>
      </c>
    </row>
    <row r="2449" spans="1:2" x14ac:dyDescent="0.35">
      <c r="A2449" s="43" t="s">
        <v>2586</v>
      </c>
      <c r="B2449" s="43">
        <v>-0.2</v>
      </c>
    </row>
    <row r="2450" spans="1:2" x14ac:dyDescent="0.35">
      <c r="A2450" s="43" t="s">
        <v>2587</v>
      </c>
      <c r="B2450" s="43">
        <v>-0.2</v>
      </c>
    </row>
    <row r="2451" spans="1:2" x14ac:dyDescent="0.35">
      <c r="A2451" s="43" t="s">
        <v>2588</v>
      </c>
      <c r="B2451" s="43">
        <v>-0.24</v>
      </c>
    </row>
    <row r="2452" spans="1:2" x14ac:dyDescent="0.35">
      <c r="A2452" s="43" t="s">
        <v>2589</v>
      </c>
      <c r="B2452" s="43">
        <v>-0.24</v>
      </c>
    </row>
    <row r="2453" spans="1:2" x14ac:dyDescent="0.35">
      <c r="A2453" s="43" t="s">
        <v>2590</v>
      </c>
      <c r="B2453" s="43">
        <v>-0.24</v>
      </c>
    </row>
    <row r="2454" spans="1:2" x14ac:dyDescent="0.35">
      <c r="A2454" s="43" t="s">
        <v>2591</v>
      </c>
      <c r="B2454" s="43">
        <v>-0.24</v>
      </c>
    </row>
    <row r="2455" spans="1:2" x14ac:dyDescent="0.35">
      <c r="A2455" s="43" t="s">
        <v>2592</v>
      </c>
      <c r="B2455" s="43">
        <v>-0.23</v>
      </c>
    </row>
    <row r="2456" spans="1:2" x14ac:dyDescent="0.35">
      <c r="A2456" s="43" t="s">
        <v>2593</v>
      </c>
      <c r="B2456" s="43">
        <v>-0.19</v>
      </c>
    </row>
    <row r="2457" spans="1:2" x14ac:dyDescent="0.35">
      <c r="A2457" s="43" t="s">
        <v>2594</v>
      </c>
      <c r="B2457" s="43">
        <v>-0.13</v>
      </c>
    </row>
    <row r="2458" spans="1:2" x14ac:dyDescent="0.35">
      <c r="A2458" s="43" t="s">
        <v>2595</v>
      </c>
      <c r="B2458" s="43">
        <v>-0.16</v>
      </c>
    </row>
    <row r="2459" spans="1:2" x14ac:dyDescent="0.35">
      <c r="A2459" s="43" t="s">
        <v>2596</v>
      </c>
      <c r="B2459" s="43">
        <v>-0.15</v>
      </c>
    </row>
    <row r="2460" spans="1:2" x14ac:dyDescent="0.35">
      <c r="A2460" s="43" t="s">
        <v>2597</v>
      </c>
      <c r="B2460" s="43">
        <v>-0.12</v>
      </c>
    </row>
    <row r="2461" spans="1:2" x14ac:dyDescent="0.35">
      <c r="A2461" s="43" t="s">
        <v>2598</v>
      </c>
      <c r="B2461" s="43">
        <v>-7.0000000000000007E-2</v>
      </c>
    </row>
    <row r="2462" spans="1:2" x14ac:dyDescent="0.35">
      <c r="A2462" s="43" t="s">
        <v>2599</v>
      </c>
      <c r="B2462" s="43">
        <v>-7.0000000000000007E-2</v>
      </c>
    </row>
    <row r="2463" spans="1:2" x14ac:dyDescent="0.35">
      <c r="A2463" s="43" t="s">
        <v>2600</v>
      </c>
      <c r="B2463" s="43">
        <v>-0.03</v>
      </c>
    </row>
    <row r="2464" spans="1:2" x14ac:dyDescent="0.35">
      <c r="A2464" s="43" t="s">
        <v>2601</v>
      </c>
      <c r="B2464" s="43">
        <v>-0.05</v>
      </c>
    </row>
    <row r="2465" spans="1:2" x14ac:dyDescent="0.35">
      <c r="A2465" s="43" t="s">
        <v>2602</v>
      </c>
      <c r="B2465" s="43">
        <v>-0.09</v>
      </c>
    </row>
    <row r="2466" spans="1:2" x14ac:dyDescent="0.35">
      <c r="A2466" s="43" t="s">
        <v>2603</v>
      </c>
      <c r="B2466" s="43">
        <v>-0.08</v>
      </c>
    </row>
    <row r="2467" spans="1:2" x14ac:dyDescent="0.35">
      <c r="A2467" s="43" t="s">
        <v>2604</v>
      </c>
      <c r="B2467" s="43">
        <v>-0.08</v>
      </c>
    </row>
    <row r="2468" spans="1:2" x14ac:dyDescent="0.35">
      <c r="A2468" s="43" t="s">
        <v>2605</v>
      </c>
      <c r="B2468" s="43">
        <v>-0.03</v>
      </c>
    </row>
    <row r="2469" spans="1:2" x14ac:dyDescent="0.35">
      <c r="A2469" s="43" t="s">
        <v>2606</v>
      </c>
      <c r="B2469" s="43">
        <v>-0.04</v>
      </c>
    </row>
    <row r="2470" spans="1:2" x14ac:dyDescent="0.35">
      <c r="A2470" s="43" t="s">
        <v>2607</v>
      </c>
      <c r="B2470" s="43">
        <v>-0.05</v>
      </c>
    </row>
    <row r="2471" spans="1:2" x14ac:dyDescent="0.35">
      <c r="A2471" s="43" t="s">
        <v>2608</v>
      </c>
      <c r="B2471" s="43">
        <v>-0.09</v>
      </c>
    </row>
    <row r="2472" spans="1:2" x14ac:dyDescent="0.35">
      <c r="A2472" s="43" t="s">
        <v>2609</v>
      </c>
      <c r="B2472" s="43">
        <v>-0.04</v>
      </c>
    </row>
    <row r="2473" spans="1:2" x14ac:dyDescent="0.35">
      <c r="A2473" s="43" t="s">
        <v>2610</v>
      </c>
      <c r="B2473" s="43">
        <v>-0.01</v>
      </c>
    </row>
    <row r="2474" spans="1:2" x14ac:dyDescent="0.35">
      <c r="A2474" s="43" t="s">
        <v>2611</v>
      </c>
      <c r="B2474" s="43">
        <v>0</v>
      </c>
    </row>
    <row r="2475" spans="1:2" x14ac:dyDescent="0.35">
      <c r="A2475" s="43" t="s">
        <v>2612</v>
      </c>
      <c r="B2475" s="43">
        <v>0.03</v>
      </c>
    </row>
    <row r="2476" spans="1:2" x14ac:dyDescent="0.35">
      <c r="A2476" s="43" t="s">
        <v>2613</v>
      </c>
      <c r="B2476" s="43">
        <v>0.09</v>
      </c>
    </row>
    <row r="2477" spans="1:2" x14ac:dyDescent="0.35">
      <c r="A2477" s="43" t="s">
        <v>2614</v>
      </c>
      <c r="B2477" s="43">
        <v>0.08</v>
      </c>
    </row>
    <row r="2478" spans="1:2" x14ac:dyDescent="0.35">
      <c r="A2478" s="43" t="s">
        <v>2615</v>
      </c>
      <c r="B2478" s="43">
        <v>0.03</v>
      </c>
    </row>
    <row r="2479" spans="1:2" x14ac:dyDescent="0.35">
      <c r="A2479" s="43" t="s">
        <v>2616</v>
      </c>
      <c r="B2479" s="43">
        <v>0</v>
      </c>
    </row>
    <row r="2480" spans="1:2" x14ac:dyDescent="0.35">
      <c r="A2480" s="43" t="s">
        <v>2617</v>
      </c>
      <c r="B2480" s="43">
        <v>-0.01</v>
      </c>
    </row>
    <row r="2481" spans="1:2" x14ac:dyDescent="0.35">
      <c r="A2481" s="43" t="s">
        <v>2618</v>
      </c>
      <c r="B2481" s="43">
        <v>-0.02</v>
      </c>
    </row>
    <row r="2482" spans="1:2" x14ac:dyDescent="0.35">
      <c r="A2482" s="43" t="s">
        <v>2619</v>
      </c>
      <c r="B2482" s="43">
        <v>-0.02</v>
      </c>
    </row>
    <row r="2483" spans="1:2" x14ac:dyDescent="0.35">
      <c r="A2483" s="43" t="s">
        <v>2620</v>
      </c>
      <c r="B2483" s="43">
        <v>-0.05</v>
      </c>
    </row>
    <row r="2484" spans="1:2" x14ac:dyDescent="0.35">
      <c r="A2484" s="43" t="s">
        <v>2621</v>
      </c>
      <c r="B2484" s="43">
        <v>-0.02</v>
      </c>
    </row>
    <row r="2485" spans="1:2" x14ac:dyDescent="0.35">
      <c r="A2485" s="43" t="s">
        <v>2622</v>
      </c>
      <c r="B2485" s="43">
        <v>-0.04</v>
      </c>
    </row>
    <row r="2486" spans="1:2" x14ac:dyDescent="0.35">
      <c r="A2486" s="43" t="s">
        <v>2623</v>
      </c>
      <c r="B2486" s="43">
        <v>-0.03</v>
      </c>
    </row>
    <row r="2487" spans="1:2" x14ac:dyDescent="0.35">
      <c r="A2487" s="43" t="s">
        <v>2624</v>
      </c>
      <c r="B2487" s="43">
        <v>-0.03</v>
      </c>
    </row>
    <row r="2488" spans="1:2" x14ac:dyDescent="0.35">
      <c r="A2488" s="43" t="s">
        <v>2625</v>
      </c>
      <c r="B2488" s="43">
        <v>-0.06</v>
      </c>
    </row>
    <row r="2489" spans="1:2" x14ac:dyDescent="0.35">
      <c r="A2489" s="43" t="s">
        <v>2626</v>
      </c>
      <c r="B2489" s="43">
        <v>-0.04</v>
      </c>
    </row>
    <row r="2490" spans="1:2" x14ac:dyDescent="0.35">
      <c r="A2490" s="43" t="s">
        <v>2627</v>
      </c>
      <c r="B2490" s="43">
        <v>-0.05</v>
      </c>
    </row>
    <row r="2491" spans="1:2" x14ac:dyDescent="0.35">
      <c r="A2491" s="43" t="s">
        <v>2628</v>
      </c>
      <c r="B2491" s="43">
        <v>0.03</v>
      </c>
    </row>
    <row r="2492" spans="1:2" x14ac:dyDescent="0.35">
      <c r="A2492" s="43" t="s">
        <v>2629</v>
      </c>
      <c r="B2492" s="43">
        <v>0.01</v>
      </c>
    </row>
    <row r="2493" spans="1:2" x14ac:dyDescent="0.35">
      <c r="A2493" s="43" t="s">
        <v>2630</v>
      </c>
      <c r="B2493" s="43">
        <v>-0.01</v>
      </c>
    </row>
    <row r="2494" spans="1:2" x14ac:dyDescent="0.35">
      <c r="A2494" s="43" t="s">
        <v>2631</v>
      </c>
      <c r="B2494" s="43">
        <v>0.02</v>
      </c>
    </row>
    <row r="2495" spans="1:2" x14ac:dyDescent="0.35">
      <c r="A2495" s="43" t="s">
        <v>2632</v>
      </c>
      <c r="B2495" s="43">
        <v>0.02</v>
      </c>
    </row>
    <row r="2496" spans="1:2" x14ac:dyDescent="0.35">
      <c r="A2496" s="43" t="s">
        <v>2633</v>
      </c>
      <c r="B2496" s="43">
        <v>0.01</v>
      </c>
    </row>
    <row r="2497" spans="1:2" x14ac:dyDescent="0.35">
      <c r="A2497" s="43" t="s">
        <v>2634</v>
      </c>
      <c r="B2497" s="43">
        <v>0.02</v>
      </c>
    </row>
    <row r="2498" spans="1:2" x14ac:dyDescent="0.35">
      <c r="A2498" s="43" t="s">
        <v>2635</v>
      </c>
      <c r="B2498" s="43">
        <v>0</v>
      </c>
    </row>
    <row r="2499" spans="1:2" x14ac:dyDescent="0.35">
      <c r="A2499" s="43" t="s">
        <v>2636</v>
      </c>
      <c r="B2499" s="43">
        <v>-0.01</v>
      </c>
    </row>
    <row r="2500" spans="1:2" x14ac:dyDescent="0.35">
      <c r="A2500" s="43" t="s">
        <v>2637</v>
      </c>
      <c r="B2500" s="43">
        <v>0.05</v>
      </c>
    </row>
    <row r="2501" spans="1:2" x14ac:dyDescent="0.35">
      <c r="A2501" s="43" t="s">
        <v>2638</v>
      </c>
      <c r="B2501" s="43">
        <v>0</v>
      </c>
    </row>
    <row r="2502" spans="1:2" x14ac:dyDescent="0.35">
      <c r="A2502" s="43" t="s">
        <v>2639</v>
      </c>
      <c r="B2502" s="43">
        <v>0.02</v>
      </c>
    </row>
    <row r="2503" spans="1:2" x14ac:dyDescent="0.35">
      <c r="A2503" s="43" t="s">
        <v>2640</v>
      </c>
      <c r="B2503" s="43">
        <v>0.03</v>
      </c>
    </row>
    <row r="2504" spans="1:2" x14ac:dyDescent="0.35">
      <c r="A2504" s="43" t="s">
        <v>2641</v>
      </c>
      <c r="B2504" s="43">
        <v>0.09</v>
      </c>
    </row>
    <row r="2505" spans="1:2" x14ac:dyDescent="0.35">
      <c r="A2505" s="43" t="s">
        <v>2642</v>
      </c>
      <c r="B2505" s="43">
        <v>0.08</v>
      </c>
    </row>
    <row r="2506" spans="1:2" x14ac:dyDescent="0.35">
      <c r="A2506" s="43" t="s">
        <v>2643</v>
      </c>
      <c r="B2506" s="43">
        <v>0.06</v>
      </c>
    </row>
    <row r="2507" spans="1:2" x14ac:dyDescent="0.35">
      <c r="A2507" s="43" t="s">
        <v>2644</v>
      </c>
      <c r="B2507" s="43">
        <v>7.0000000000000007E-2</v>
      </c>
    </row>
    <row r="2508" spans="1:2" x14ac:dyDescent="0.35">
      <c r="A2508" s="43" t="s">
        <v>2645</v>
      </c>
      <c r="B2508" s="43">
        <v>0.11</v>
      </c>
    </row>
    <row r="2509" spans="1:2" x14ac:dyDescent="0.35">
      <c r="A2509" s="116" t="s">
        <v>121</v>
      </c>
      <c r="B2509" s="44">
        <f>ROUND(AVERAGE(B13:B1764),2)</f>
        <v>2.31</v>
      </c>
    </row>
    <row r="2510" spans="1:2" x14ac:dyDescent="0.35">
      <c r="A2510" s="116" t="s">
        <v>2646</v>
      </c>
      <c r="B2510" s="116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3665"/>
  <sheetViews>
    <sheetView workbookViewId="0">
      <selection activeCell="A2" sqref="A2:F2"/>
    </sheetView>
  </sheetViews>
  <sheetFormatPr defaultColWidth="8.7265625" defaultRowHeight="14.5" x14ac:dyDescent="0.35"/>
  <cols>
    <col min="1" max="1" width="12.81640625" style="24" customWidth="1"/>
    <col min="2" max="2" width="16" style="24" customWidth="1"/>
    <col min="3" max="6" width="8.7265625" style="24"/>
    <col min="7" max="7" width="15.1796875" style="24" customWidth="1"/>
    <col min="8" max="16384" width="8.7265625" style="24"/>
  </cols>
  <sheetData>
    <row r="1" spans="1:7" ht="15" thickBot="1" x14ac:dyDescent="0.4">
      <c r="A1" s="116"/>
      <c r="B1" s="116"/>
      <c r="C1" s="116"/>
      <c r="D1" s="116"/>
      <c r="E1" s="116"/>
      <c r="F1" s="116"/>
      <c r="G1" s="116"/>
    </row>
    <row r="2" spans="1:7" ht="15" thickBot="1" x14ac:dyDescent="0.4">
      <c r="A2" s="234" t="s">
        <v>2647</v>
      </c>
      <c r="B2" s="235"/>
      <c r="C2" s="235"/>
      <c r="D2" s="235"/>
      <c r="E2" s="235"/>
      <c r="F2" s="236"/>
      <c r="G2" s="116"/>
    </row>
    <row r="3" spans="1:7" x14ac:dyDescent="0.35">
      <c r="A3" s="38"/>
      <c r="B3" s="116"/>
      <c r="C3" s="116"/>
      <c r="D3" s="116"/>
      <c r="E3" s="116"/>
      <c r="F3" s="116"/>
      <c r="G3" s="116"/>
    </row>
    <row r="4" spans="1:7" x14ac:dyDescent="0.35">
      <c r="A4" s="39" t="s">
        <v>115</v>
      </c>
      <c r="B4" s="40">
        <v>40210</v>
      </c>
      <c r="C4" s="116"/>
      <c r="D4" s="116"/>
      <c r="E4" s="116"/>
      <c r="F4" s="116"/>
      <c r="G4" s="116"/>
    </row>
    <row r="5" spans="1:7" x14ac:dyDescent="0.35">
      <c r="A5" s="39" t="s">
        <v>116</v>
      </c>
      <c r="B5" s="40">
        <v>43496</v>
      </c>
      <c r="C5" s="116"/>
      <c r="D5" s="116"/>
      <c r="E5" s="116"/>
      <c r="F5" s="116"/>
      <c r="G5" s="116"/>
    </row>
    <row r="6" spans="1:7" x14ac:dyDescent="0.35">
      <c r="A6" s="38"/>
      <c r="B6" s="116"/>
      <c r="C6" s="116"/>
      <c r="D6" s="116"/>
      <c r="E6" s="116"/>
      <c r="F6" s="116"/>
      <c r="G6" s="116"/>
    </row>
    <row r="8" spans="1:7" x14ac:dyDescent="0.35">
      <c r="A8" s="38" t="s">
        <v>123</v>
      </c>
      <c r="B8" s="116"/>
      <c r="C8" s="116"/>
      <c r="D8" s="116"/>
      <c r="E8" s="116"/>
      <c r="F8" s="116"/>
      <c r="G8" s="116"/>
    </row>
    <row r="9" spans="1:7" x14ac:dyDescent="0.35">
      <c r="A9" s="38"/>
      <c r="B9" s="116"/>
      <c r="C9" s="116"/>
      <c r="D9" s="116"/>
      <c r="E9" s="116"/>
      <c r="F9" s="116"/>
      <c r="G9" s="116"/>
    </row>
    <row r="10" spans="1:7" x14ac:dyDescent="0.35">
      <c r="A10" s="116" t="s">
        <v>124</v>
      </c>
      <c r="B10" s="116"/>
      <c r="C10" s="116"/>
      <c r="D10" s="116"/>
      <c r="E10" s="116"/>
      <c r="F10" s="116"/>
      <c r="G10" s="116"/>
    </row>
    <row r="12" spans="1:7" ht="72.5" x14ac:dyDescent="0.35">
      <c r="A12" s="41" t="s">
        <v>119</v>
      </c>
      <c r="B12" s="41" t="s">
        <v>125</v>
      </c>
      <c r="C12" s="116"/>
      <c r="D12" s="116"/>
      <c r="E12" s="116"/>
      <c r="F12" s="116"/>
      <c r="G12" s="116"/>
    </row>
    <row r="13" spans="1:7" x14ac:dyDescent="0.35">
      <c r="A13" s="47">
        <v>40179</v>
      </c>
      <c r="B13" s="43"/>
      <c r="C13" s="116"/>
      <c r="D13" s="116"/>
      <c r="E13" s="116"/>
      <c r="F13" s="116"/>
      <c r="G13" s="64"/>
    </row>
    <row r="14" spans="1:7" x14ac:dyDescent="0.35">
      <c r="A14" s="47">
        <v>40180</v>
      </c>
      <c r="B14" s="43"/>
      <c r="C14" s="116"/>
      <c r="D14" s="116"/>
      <c r="E14" s="116"/>
      <c r="F14" s="116"/>
      <c r="G14" s="64"/>
    </row>
    <row r="15" spans="1:7" x14ac:dyDescent="0.35">
      <c r="A15" s="47">
        <v>40181</v>
      </c>
      <c r="B15" s="43"/>
      <c r="C15" s="116"/>
      <c r="D15" s="116"/>
      <c r="E15" s="116"/>
      <c r="F15" s="116"/>
      <c r="G15" s="64"/>
    </row>
    <row r="16" spans="1:7" x14ac:dyDescent="0.35">
      <c r="A16" s="47">
        <v>40182</v>
      </c>
      <c r="B16" s="43">
        <v>3.4</v>
      </c>
      <c r="C16" s="116"/>
      <c r="D16" s="116"/>
      <c r="E16" s="116"/>
      <c r="F16" s="116"/>
      <c r="G16" s="64"/>
    </row>
    <row r="17" spans="1:7" x14ac:dyDescent="0.35">
      <c r="A17" s="47">
        <v>40183</v>
      </c>
      <c r="B17" s="43">
        <v>3.41</v>
      </c>
      <c r="C17" s="116"/>
      <c r="D17" s="116"/>
      <c r="E17" s="116"/>
      <c r="F17" s="116"/>
      <c r="G17" s="64"/>
    </row>
    <row r="18" spans="1:7" x14ac:dyDescent="0.35">
      <c r="A18" s="47">
        <v>40184</v>
      </c>
      <c r="B18" s="43">
        <v>3.39</v>
      </c>
      <c r="C18" s="116"/>
      <c r="D18" s="116"/>
      <c r="E18" s="116"/>
      <c r="F18" s="116"/>
      <c r="G18" s="64"/>
    </row>
    <row r="19" spans="1:7" x14ac:dyDescent="0.35">
      <c r="A19" s="47">
        <v>40185</v>
      </c>
      <c r="B19" s="43">
        <v>3.38</v>
      </c>
      <c r="C19" s="116"/>
      <c r="D19" s="116"/>
      <c r="E19" s="116"/>
      <c r="F19" s="116"/>
      <c r="G19" s="64"/>
    </row>
    <row r="20" spans="1:7" x14ac:dyDescent="0.35">
      <c r="A20" s="47">
        <v>40186</v>
      </c>
      <c r="B20" s="43">
        <v>3.39</v>
      </c>
      <c r="C20" s="116"/>
      <c r="D20" s="116"/>
      <c r="E20" s="116"/>
      <c r="F20" s="116"/>
      <c r="G20" s="64"/>
    </row>
    <row r="21" spans="1:7" x14ac:dyDescent="0.35">
      <c r="A21" s="47">
        <v>40187</v>
      </c>
      <c r="B21" s="43"/>
      <c r="C21" s="116"/>
      <c r="D21" s="116"/>
      <c r="E21" s="116"/>
      <c r="F21" s="116"/>
      <c r="G21" s="64"/>
    </row>
    <row r="22" spans="1:7" x14ac:dyDescent="0.35">
      <c r="A22" s="47">
        <v>40188</v>
      </c>
      <c r="B22" s="43"/>
      <c r="C22" s="116"/>
      <c r="D22" s="116"/>
      <c r="E22" s="116"/>
      <c r="F22" s="116"/>
      <c r="G22" s="64"/>
    </row>
    <row r="23" spans="1:7" x14ac:dyDescent="0.35">
      <c r="A23" s="47">
        <v>40189</v>
      </c>
      <c r="B23" s="43">
        <v>3.38</v>
      </c>
      <c r="C23" s="116"/>
      <c r="D23" s="116"/>
      <c r="E23" s="116"/>
      <c r="F23" s="116"/>
      <c r="G23" s="64"/>
    </row>
    <row r="24" spans="1:7" x14ac:dyDescent="0.35">
      <c r="A24" s="47">
        <v>40190</v>
      </c>
      <c r="B24" s="43">
        <v>3.32</v>
      </c>
      <c r="C24" s="116"/>
      <c r="D24" s="116"/>
      <c r="E24" s="116"/>
      <c r="F24" s="116"/>
      <c r="G24" s="64"/>
    </row>
    <row r="25" spans="1:7" x14ac:dyDescent="0.35">
      <c r="A25" s="47">
        <v>40191</v>
      </c>
      <c r="B25" s="43">
        <v>3.33</v>
      </c>
      <c r="C25" s="116"/>
      <c r="D25" s="116"/>
      <c r="E25" s="116"/>
      <c r="F25" s="116"/>
      <c r="G25" s="64"/>
    </row>
    <row r="26" spans="1:7" x14ac:dyDescent="0.35">
      <c r="A26" s="47">
        <v>40192</v>
      </c>
      <c r="B26" s="43">
        <v>3.32</v>
      </c>
      <c r="C26" s="116"/>
      <c r="D26" s="116"/>
      <c r="E26" s="116"/>
      <c r="F26" s="116"/>
      <c r="G26" s="64"/>
    </row>
    <row r="27" spans="1:7" x14ac:dyDescent="0.35">
      <c r="A27" s="47">
        <v>40193</v>
      </c>
      <c r="B27" s="43">
        <v>3.28</v>
      </c>
      <c r="C27" s="116"/>
      <c r="D27" s="116"/>
      <c r="E27" s="116"/>
      <c r="F27" s="116"/>
      <c r="G27" s="64"/>
    </row>
    <row r="28" spans="1:7" x14ac:dyDescent="0.35">
      <c r="A28" s="47">
        <v>40194</v>
      </c>
      <c r="B28" s="43"/>
      <c r="C28" s="116"/>
      <c r="D28" s="116"/>
      <c r="E28" s="116"/>
      <c r="F28" s="116"/>
      <c r="G28" s="64"/>
    </row>
    <row r="29" spans="1:7" x14ac:dyDescent="0.35">
      <c r="A29" s="47">
        <v>40195</v>
      </c>
      <c r="B29" s="43"/>
      <c r="C29" s="116"/>
      <c r="D29" s="116"/>
      <c r="E29" s="116"/>
      <c r="F29" s="116"/>
      <c r="G29" s="64"/>
    </row>
    <row r="30" spans="1:7" x14ac:dyDescent="0.35">
      <c r="A30" s="47">
        <v>40196</v>
      </c>
      <c r="B30" s="43">
        <v>3.25</v>
      </c>
      <c r="C30" s="116"/>
      <c r="D30" s="116"/>
      <c r="E30" s="116"/>
      <c r="F30" s="116"/>
      <c r="G30" s="64"/>
    </row>
    <row r="31" spans="1:7" x14ac:dyDescent="0.35">
      <c r="A31" s="47">
        <v>40197</v>
      </c>
      <c r="B31" s="43">
        <v>3.29</v>
      </c>
      <c r="C31" s="116"/>
      <c r="D31" s="116"/>
      <c r="E31" s="116"/>
      <c r="F31" s="116"/>
      <c r="G31" s="64"/>
    </row>
    <row r="32" spans="1:7" x14ac:dyDescent="0.35">
      <c r="A32" s="47">
        <v>40198</v>
      </c>
      <c r="B32" s="43">
        <v>3.26</v>
      </c>
      <c r="C32" s="116"/>
      <c r="D32" s="116"/>
      <c r="E32" s="116"/>
      <c r="F32" s="116"/>
      <c r="G32" s="64"/>
    </row>
    <row r="33" spans="1:7" x14ac:dyDescent="0.35">
      <c r="A33" s="47">
        <v>40199</v>
      </c>
      <c r="B33" s="43">
        <v>3.22</v>
      </c>
      <c r="C33" s="116"/>
      <c r="D33" s="116"/>
      <c r="E33" s="116"/>
      <c r="F33" s="116"/>
      <c r="G33" s="64"/>
    </row>
    <row r="34" spans="1:7" x14ac:dyDescent="0.35">
      <c r="A34" s="47">
        <v>40200</v>
      </c>
      <c r="B34" s="43">
        <v>3.2</v>
      </c>
      <c r="C34" s="116"/>
      <c r="D34" s="116"/>
      <c r="E34" s="116"/>
      <c r="F34" s="116"/>
      <c r="G34" s="64"/>
    </row>
    <row r="35" spans="1:7" x14ac:dyDescent="0.35">
      <c r="A35" s="47">
        <v>40201</v>
      </c>
      <c r="B35" s="43"/>
      <c r="C35" s="116"/>
      <c r="D35" s="116"/>
      <c r="E35" s="116"/>
      <c r="F35" s="116"/>
      <c r="G35" s="64"/>
    </row>
    <row r="36" spans="1:7" x14ac:dyDescent="0.35">
      <c r="A36" s="47">
        <v>40202</v>
      </c>
      <c r="B36" s="43"/>
      <c r="C36" s="116"/>
      <c r="D36" s="116"/>
      <c r="E36" s="116"/>
      <c r="F36" s="116"/>
      <c r="G36" s="64"/>
    </row>
    <row r="37" spans="1:7" x14ac:dyDescent="0.35">
      <c r="A37" s="47">
        <v>40203</v>
      </c>
      <c r="B37" s="43">
        <v>3.22</v>
      </c>
      <c r="C37" s="116"/>
      <c r="D37" s="116"/>
      <c r="E37" s="116"/>
      <c r="F37" s="116"/>
      <c r="G37" s="64"/>
    </row>
    <row r="38" spans="1:7" x14ac:dyDescent="0.35">
      <c r="A38" s="47">
        <v>40204</v>
      </c>
      <c r="B38" s="43">
        <v>3.19</v>
      </c>
      <c r="C38" s="116"/>
      <c r="D38" s="116"/>
      <c r="E38" s="116"/>
      <c r="F38" s="116"/>
      <c r="G38" s="64"/>
    </row>
    <row r="39" spans="1:7" x14ac:dyDescent="0.35">
      <c r="A39" s="47">
        <v>40205</v>
      </c>
      <c r="B39" s="43">
        <v>3.21</v>
      </c>
      <c r="C39" s="116"/>
      <c r="D39" s="116"/>
      <c r="E39" s="116"/>
      <c r="F39" s="116"/>
      <c r="G39" s="64"/>
    </row>
    <row r="40" spans="1:7" x14ac:dyDescent="0.35">
      <c r="A40" s="47">
        <v>40206</v>
      </c>
      <c r="B40" s="43">
        <v>3.23</v>
      </c>
      <c r="C40" s="116"/>
      <c r="D40" s="116"/>
      <c r="E40" s="116"/>
      <c r="F40" s="116"/>
      <c r="G40" s="64"/>
    </row>
    <row r="41" spans="1:7" x14ac:dyDescent="0.35">
      <c r="A41" s="47">
        <v>40207</v>
      </c>
      <c r="B41" s="43">
        <v>3.2</v>
      </c>
      <c r="C41" s="116"/>
      <c r="D41" s="116"/>
      <c r="E41" s="116"/>
      <c r="F41" s="116"/>
      <c r="G41" s="64"/>
    </row>
    <row r="42" spans="1:7" x14ac:dyDescent="0.35">
      <c r="A42" s="47">
        <v>40208</v>
      </c>
      <c r="B42" s="43"/>
      <c r="C42" s="116"/>
      <c r="D42" s="116"/>
      <c r="E42" s="116"/>
      <c r="F42" s="116"/>
      <c r="G42" s="64"/>
    </row>
    <row r="43" spans="1:7" x14ac:dyDescent="0.35">
      <c r="A43" s="47">
        <v>40209</v>
      </c>
      <c r="B43" s="43"/>
      <c r="C43" s="116"/>
      <c r="D43" s="116"/>
      <c r="E43" s="116"/>
      <c r="F43" s="116"/>
      <c r="G43" s="64"/>
    </row>
    <row r="44" spans="1:7" x14ac:dyDescent="0.35">
      <c r="A44" s="47">
        <v>40210</v>
      </c>
      <c r="B44" s="43">
        <v>3.19</v>
      </c>
      <c r="C44" s="116"/>
      <c r="D44" s="116"/>
      <c r="E44" s="116"/>
      <c r="F44" s="116"/>
      <c r="G44" s="64"/>
    </row>
    <row r="45" spans="1:7" x14ac:dyDescent="0.35">
      <c r="A45" s="47">
        <v>40211</v>
      </c>
      <c r="B45" s="43">
        <v>3.21</v>
      </c>
      <c r="C45" s="116"/>
      <c r="D45" s="116"/>
      <c r="E45" s="116"/>
      <c r="F45" s="116"/>
      <c r="G45" s="64"/>
    </row>
    <row r="46" spans="1:7" x14ac:dyDescent="0.35">
      <c r="A46" s="47">
        <v>40212</v>
      </c>
      <c r="B46" s="43">
        <v>3.23</v>
      </c>
      <c r="C46" s="116"/>
      <c r="D46" s="116"/>
      <c r="E46" s="116"/>
      <c r="F46" s="116"/>
      <c r="G46" s="64"/>
    </row>
    <row r="47" spans="1:7" x14ac:dyDescent="0.35">
      <c r="A47" s="47">
        <v>40213</v>
      </c>
      <c r="B47" s="43">
        <v>3.22</v>
      </c>
      <c r="C47" s="116"/>
      <c r="D47" s="116"/>
      <c r="E47" s="116"/>
      <c r="F47" s="116"/>
      <c r="G47" s="64"/>
    </row>
    <row r="48" spans="1:7" x14ac:dyDescent="0.35">
      <c r="A48" s="47">
        <v>40214</v>
      </c>
      <c r="B48" s="43">
        <v>3.12</v>
      </c>
      <c r="C48" s="116"/>
      <c r="D48" s="116"/>
      <c r="E48" s="116"/>
      <c r="F48" s="116"/>
      <c r="G48" s="64"/>
    </row>
    <row r="49" spans="1:7" x14ac:dyDescent="0.35">
      <c r="A49" s="47">
        <v>40215</v>
      </c>
      <c r="B49" s="43"/>
      <c r="C49" s="116"/>
      <c r="D49" s="116"/>
      <c r="E49" s="116"/>
      <c r="F49" s="116"/>
      <c r="G49" s="64"/>
    </row>
    <row r="50" spans="1:7" x14ac:dyDescent="0.35">
      <c r="A50" s="47">
        <v>40216</v>
      </c>
      <c r="B50" s="43"/>
      <c r="C50" s="116"/>
      <c r="D50" s="116"/>
      <c r="E50" s="116"/>
      <c r="F50" s="116"/>
      <c r="G50" s="64"/>
    </row>
    <row r="51" spans="1:7" x14ac:dyDescent="0.35">
      <c r="A51" s="47">
        <v>40217</v>
      </c>
      <c r="B51" s="43">
        <v>3.12</v>
      </c>
      <c r="C51" s="116"/>
      <c r="D51" s="116"/>
      <c r="E51" s="116"/>
      <c r="F51" s="116"/>
      <c r="G51" s="64"/>
    </row>
    <row r="52" spans="1:7" x14ac:dyDescent="0.35">
      <c r="A52" s="47">
        <v>40218</v>
      </c>
      <c r="B52" s="43">
        <v>3.16</v>
      </c>
      <c r="C52" s="116"/>
      <c r="D52" s="116"/>
      <c r="E52" s="116"/>
      <c r="F52" s="116"/>
      <c r="G52" s="64"/>
    </row>
    <row r="53" spans="1:7" x14ac:dyDescent="0.35">
      <c r="A53" s="47">
        <v>40219</v>
      </c>
      <c r="B53" s="43">
        <v>3.24</v>
      </c>
      <c r="C53" s="116"/>
      <c r="D53" s="116"/>
      <c r="E53" s="116"/>
      <c r="F53" s="116"/>
      <c r="G53" s="64"/>
    </row>
    <row r="54" spans="1:7" x14ac:dyDescent="0.35">
      <c r="A54" s="47">
        <v>40220</v>
      </c>
      <c r="B54" s="43">
        <v>3.23</v>
      </c>
      <c r="C54" s="116"/>
      <c r="D54" s="116"/>
      <c r="E54" s="116"/>
      <c r="F54" s="116"/>
      <c r="G54" s="64"/>
    </row>
    <row r="55" spans="1:7" x14ac:dyDescent="0.35">
      <c r="A55" s="47">
        <v>40221</v>
      </c>
      <c r="B55" s="43">
        <v>3.21</v>
      </c>
      <c r="C55" s="116"/>
      <c r="D55" s="116"/>
      <c r="E55" s="116"/>
      <c r="F55" s="116"/>
      <c r="G55" s="64"/>
    </row>
    <row r="56" spans="1:7" x14ac:dyDescent="0.35">
      <c r="A56" s="47">
        <v>40222</v>
      </c>
      <c r="B56" s="43"/>
      <c r="C56" s="116"/>
      <c r="D56" s="116"/>
      <c r="E56" s="116"/>
      <c r="F56" s="116"/>
      <c r="G56" s="64"/>
    </row>
    <row r="57" spans="1:7" x14ac:dyDescent="0.35">
      <c r="A57" s="47">
        <v>40223</v>
      </c>
      <c r="B57" s="43"/>
      <c r="C57" s="116"/>
      <c r="D57" s="116"/>
      <c r="E57" s="116"/>
      <c r="F57" s="116"/>
      <c r="G57" s="64"/>
    </row>
    <row r="58" spans="1:7" x14ac:dyDescent="0.35">
      <c r="A58" s="47">
        <v>40224</v>
      </c>
      <c r="B58" s="43">
        <v>3.2</v>
      </c>
      <c r="C58" s="116"/>
      <c r="D58" s="116"/>
      <c r="E58" s="116"/>
      <c r="F58" s="116"/>
      <c r="G58" s="64"/>
    </row>
    <row r="59" spans="1:7" x14ac:dyDescent="0.35">
      <c r="A59" s="47">
        <v>40225</v>
      </c>
      <c r="B59" s="43">
        <v>3.2</v>
      </c>
      <c r="C59" s="116"/>
      <c r="D59" s="116"/>
      <c r="E59" s="116"/>
      <c r="F59" s="116"/>
      <c r="G59" s="64"/>
    </row>
    <row r="60" spans="1:7" x14ac:dyDescent="0.35">
      <c r="A60" s="47">
        <v>40226</v>
      </c>
      <c r="B60" s="43">
        <v>3.2</v>
      </c>
      <c r="C60" s="116"/>
      <c r="D60" s="116"/>
      <c r="E60" s="116"/>
      <c r="F60" s="116"/>
      <c r="G60" s="64"/>
    </row>
    <row r="61" spans="1:7" x14ac:dyDescent="0.35">
      <c r="A61" s="47">
        <v>40227</v>
      </c>
      <c r="B61" s="43">
        <v>3.21</v>
      </c>
      <c r="C61" s="116"/>
      <c r="D61" s="116"/>
      <c r="E61" s="116"/>
      <c r="F61" s="116"/>
      <c r="G61" s="64"/>
    </row>
    <row r="62" spans="1:7" x14ac:dyDescent="0.35">
      <c r="A62" s="47">
        <v>40228</v>
      </c>
      <c r="B62" s="43">
        <v>3.28</v>
      </c>
      <c r="C62" s="116"/>
      <c r="D62" s="116"/>
      <c r="E62" s="116"/>
      <c r="F62" s="116"/>
      <c r="G62" s="64"/>
    </row>
    <row r="63" spans="1:7" x14ac:dyDescent="0.35">
      <c r="A63" s="47">
        <v>40229</v>
      </c>
      <c r="B63" s="43"/>
      <c r="C63" s="116"/>
      <c r="D63" s="116"/>
      <c r="E63" s="116"/>
      <c r="F63" s="116"/>
      <c r="G63" s="64"/>
    </row>
    <row r="64" spans="1:7" x14ac:dyDescent="0.35">
      <c r="A64" s="47">
        <v>40230</v>
      </c>
      <c r="B64" s="43"/>
      <c r="C64" s="116"/>
      <c r="D64" s="116"/>
      <c r="E64" s="116"/>
      <c r="F64" s="116"/>
      <c r="G64" s="64"/>
    </row>
    <row r="65" spans="1:7" x14ac:dyDescent="0.35">
      <c r="A65" s="47">
        <v>40231</v>
      </c>
      <c r="B65" s="43">
        <v>3.28</v>
      </c>
      <c r="C65" s="116"/>
      <c r="D65" s="116"/>
      <c r="E65" s="116"/>
      <c r="F65" s="116"/>
      <c r="G65" s="64"/>
    </row>
    <row r="66" spans="1:7" x14ac:dyDescent="0.35">
      <c r="A66" s="47">
        <v>40232</v>
      </c>
      <c r="B66" s="43">
        <v>3.25</v>
      </c>
      <c r="C66" s="116"/>
      <c r="D66" s="116"/>
      <c r="E66" s="116"/>
      <c r="F66" s="116"/>
      <c r="G66" s="64"/>
    </row>
    <row r="67" spans="1:7" x14ac:dyDescent="0.35">
      <c r="A67" s="47">
        <v>40233</v>
      </c>
      <c r="B67" s="43">
        <v>3.14</v>
      </c>
      <c r="C67" s="116"/>
      <c r="D67" s="116"/>
      <c r="E67" s="116"/>
      <c r="F67" s="116"/>
      <c r="G67" s="64"/>
    </row>
    <row r="68" spans="1:7" x14ac:dyDescent="0.35">
      <c r="A68" s="47">
        <v>40234</v>
      </c>
      <c r="B68" s="43">
        <v>3.11</v>
      </c>
      <c r="C68" s="116"/>
      <c r="D68" s="116"/>
      <c r="E68" s="116"/>
      <c r="F68" s="116"/>
      <c r="G68" s="64"/>
    </row>
    <row r="69" spans="1:7" x14ac:dyDescent="0.35">
      <c r="A69" s="47">
        <v>40235</v>
      </c>
      <c r="B69" s="43">
        <v>3.11</v>
      </c>
      <c r="C69" s="116"/>
      <c r="D69" s="116"/>
      <c r="E69" s="116"/>
      <c r="F69" s="116"/>
      <c r="G69" s="64"/>
    </row>
    <row r="70" spans="1:7" x14ac:dyDescent="0.35">
      <c r="A70" s="47">
        <v>40236</v>
      </c>
      <c r="B70" s="43"/>
      <c r="C70" s="116"/>
      <c r="D70" s="116"/>
      <c r="E70" s="116"/>
      <c r="F70" s="116"/>
      <c r="G70" s="64"/>
    </row>
    <row r="71" spans="1:7" x14ac:dyDescent="0.35">
      <c r="A71" s="47">
        <v>40237</v>
      </c>
      <c r="B71" s="43"/>
      <c r="C71" s="116"/>
      <c r="D71" s="116"/>
      <c r="E71" s="116"/>
      <c r="F71" s="116"/>
      <c r="G71" s="64"/>
    </row>
    <row r="72" spans="1:7" x14ac:dyDescent="0.35">
      <c r="A72" s="47">
        <v>40238</v>
      </c>
      <c r="B72" s="43">
        <v>3.12</v>
      </c>
      <c r="C72" s="116"/>
      <c r="D72" s="116"/>
      <c r="E72" s="116"/>
      <c r="F72" s="116"/>
      <c r="G72" s="64"/>
    </row>
    <row r="73" spans="1:7" x14ac:dyDescent="0.35">
      <c r="A73" s="47">
        <v>40239</v>
      </c>
      <c r="B73" s="43">
        <v>3.11</v>
      </c>
      <c r="C73" s="116"/>
      <c r="D73" s="116"/>
      <c r="E73" s="116"/>
      <c r="F73" s="116"/>
      <c r="G73" s="64"/>
    </row>
    <row r="74" spans="1:7" x14ac:dyDescent="0.35">
      <c r="A74" s="47">
        <v>40240</v>
      </c>
      <c r="B74" s="43">
        <v>3.12</v>
      </c>
      <c r="C74" s="116"/>
      <c r="D74" s="116"/>
      <c r="E74" s="116"/>
      <c r="F74" s="116"/>
      <c r="G74" s="64"/>
    </row>
    <row r="75" spans="1:7" x14ac:dyDescent="0.35">
      <c r="A75" s="47">
        <v>40241</v>
      </c>
      <c r="B75" s="43">
        <v>3.15</v>
      </c>
      <c r="C75" s="116"/>
      <c r="D75" s="116"/>
      <c r="E75" s="116"/>
      <c r="F75" s="116"/>
      <c r="G75" s="64"/>
    </row>
    <row r="76" spans="1:7" x14ac:dyDescent="0.35">
      <c r="A76" s="47">
        <v>40242</v>
      </c>
      <c r="B76" s="43">
        <v>3.12</v>
      </c>
      <c r="C76" s="116"/>
      <c r="D76" s="116"/>
      <c r="E76" s="116"/>
      <c r="F76" s="116"/>
      <c r="G76" s="64"/>
    </row>
    <row r="77" spans="1:7" x14ac:dyDescent="0.35">
      <c r="A77" s="47">
        <v>40243</v>
      </c>
      <c r="B77" s="43"/>
      <c r="C77" s="116"/>
      <c r="D77" s="116"/>
      <c r="E77" s="116"/>
      <c r="F77" s="116"/>
      <c r="G77" s="64"/>
    </row>
    <row r="78" spans="1:7" x14ac:dyDescent="0.35">
      <c r="A78" s="47">
        <v>40244</v>
      </c>
      <c r="B78" s="43"/>
      <c r="C78" s="116"/>
      <c r="D78" s="116"/>
      <c r="E78" s="116"/>
      <c r="F78" s="116"/>
      <c r="G78" s="64"/>
    </row>
    <row r="79" spans="1:7" x14ac:dyDescent="0.35">
      <c r="A79" s="47">
        <v>40245</v>
      </c>
      <c r="B79" s="43">
        <v>3.16</v>
      </c>
      <c r="C79" s="116"/>
      <c r="D79" s="116"/>
      <c r="E79" s="116"/>
      <c r="F79" s="116"/>
      <c r="G79" s="64"/>
    </row>
    <row r="80" spans="1:7" x14ac:dyDescent="0.35">
      <c r="A80" s="47">
        <v>40246</v>
      </c>
      <c r="B80" s="43">
        <v>3.14</v>
      </c>
      <c r="C80" s="116"/>
      <c r="D80" s="116"/>
      <c r="E80" s="116"/>
      <c r="F80" s="116"/>
      <c r="G80" s="64"/>
    </row>
    <row r="81" spans="1:7" x14ac:dyDescent="0.35">
      <c r="A81" s="47">
        <v>40247</v>
      </c>
      <c r="B81" s="43">
        <v>3.13</v>
      </c>
      <c r="C81" s="116"/>
      <c r="D81" s="116"/>
      <c r="E81" s="116"/>
      <c r="F81" s="116"/>
      <c r="G81" s="64"/>
    </row>
    <row r="82" spans="1:7" x14ac:dyDescent="0.35">
      <c r="A82" s="47">
        <v>40248</v>
      </c>
      <c r="B82" s="43">
        <v>3.16</v>
      </c>
      <c r="C82" s="116"/>
      <c r="D82" s="116"/>
      <c r="E82" s="116"/>
      <c r="F82" s="116"/>
      <c r="G82" s="64"/>
    </row>
    <row r="83" spans="1:7" x14ac:dyDescent="0.35">
      <c r="A83" s="47">
        <v>40249</v>
      </c>
      <c r="B83" s="43">
        <v>3.19</v>
      </c>
      <c r="C83" s="116"/>
      <c r="D83" s="116"/>
      <c r="E83" s="116"/>
      <c r="F83" s="116"/>
      <c r="G83" s="64"/>
    </row>
    <row r="84" spans="1:7" x14ac:dyDescent="0.35">
      <c r="A84" s="47">
        <v>40250</v>
      </c>
      <c r="B84" s="43"/>
      <c r="C84" s="116"/>
      <c r="D84" s="116"/>
      <c r="E84" s="116"/>
      <c r="F84" s="116"/>
      <c r="G84" s="64"/>
    </row>
    <row r="85" spans="1:7" x14ac:dyDescent="0.35">
      <c r="A85" s="47">
        <v>40251</v>
      </c>
      <c r="B85" s="43"/>
      <c r="C85" s="116"/>
      <c r="D85" s="116"/>
      <c r="E85" s="116"/>
      <c r="F85" s="116"/>
      <c r="G85" s="64"/>
    </row>
    <row r="86" spans="1:7" x14ac:dyDescent="0.35">
      <c r="A86" s="47">
        <v>40252</v>
      </c>
      <c r="B86" s="43">
        <v>3.15</v>
      </c>
      <c r="C86" s="116"/>
      <c r="D86" s="116"/>
      <c r="E86" s="116"/>
      <c r="F86" s="116"/>
      <c r="G86" s="64"/>
    </row>
    <row r="87" spans="1:7" x14ac:dyDescent="0.35">
      <c r="A87" s="47">
        <v>40253</v>
      </c>
      <c r="B87" s="43">
        <v>3.17</v>
      </c>
      <c r="C87" s="116"/>
      <c r="D87" s="116"/>
      <c r="E87" s="116"/>
      <c r="F87" s="116"/>
      <c r="G87" s="64"/>
    </row>
    <row r="88" spans="1:7" x14ac:dyDescent="0.35">
      <c r="A88" s="47">
        <v>40254</v>
      </c>
      <c r="B88" s="43">
        <v>3.13</v>
      </c>
      <c r="C88" s="116"/>
      <c r="D88" s="116"/>
      <c r="E88" s="116"/>
      <c r="F88" s="116"/>
      <c r="G88" s="64"/>
    </row>
    <row r="89" spans="1:7" x14ac:dyDescent="0.35">
      <c r="A89" s="47">
        <v>40255</v>
      </c>
      <c r="B89" s="43">
        <v>3.1</v>
      </c>
      <c r="C89" s="116"/>
      <c r="D89" s="116"/>
      <c r="E89" s="116"/>
      <c r="F89" s="116"/>
      <c r="G89" s="64"/>
    </row>
    <row r="90" spans="1:7" x14ac:dyDescent="0.35">
      <c r="A90" s="47">
        <v>40256</v>
      </c>
      <c r="B90" s="43">
        <v>3.11</v>
      </c>
      <c r="C90" s="116"/>
      <c r="D90" s="116"/>
      <c r="E90" s="116"/>
      <c r="F90" s="116"/>
      <c r="G90" s="64"/>
    </row>
    <row r="91" spans="1:7" x14ac:dyDescent="0.35">
      <c r="A91" s="47">
        <v>40257</v>
      </c>
      <c r="B91" s="43"/>
      <c r="C91" s="116"/>
      <c r="D91" s="116"/>
      <c r="E91" s="116"/>
      <c r="F91" s="116"/>
      <c r="G91" s="64"/>
    </row>
    <row r="92" spans="1:7" x14ac:dyDescent="0.35">
      <c r="A92" s="47">
        <v>40258</v>
      </c>
      <c r="B92" s="43"/>
      <c r="C92" s="116"/>
      <c r="D92" s="116"/>
      <c r="E92" s="116"/>
      <c r="F92" s="116"/>
      <c r="G92" s="64"/>
    </row>
    <row r="93" spans="1:7" x14ac:dyDescent="0.35">
      <c r="A93" s="47">
        <v>40259</v>
      </c>
      <c r="B93" s="43">
        <v>3.09</v>
      </c>
      <c r="C93" s="116"/>
      <c r="D93" s="116"/>
      <c r="E93" s="116"/>
      <c r="F93" s="116"/>
      <c r="G93" s="64"/>
    </row>
    <row r="94" spans="1:7" x14ac:dyDescent="0.35">
      <c r="A94" s="47">
        <v>40260</v>
      </c>
      <c r="B94" s="43">
        <v>3.06</v>
      </c>
      <c r="C94" s="116"/>
      <c r="D94" s="116"/>
      <c r="E94" s="116"/>
      <c r="F94" s="116"/>
      <c r="G94" s="64"/>
    </row>
    <row r="95" spans="1:7" x14ac:dyDescent="0.35">
      <c r="A95" s="47">
        <v>40261</v>
      </c>
      <c r="B95" s="43">
        <v>3.06</v>
      </c>
      <c r="C95" s="116"/>
      <c r="D95" s="116"/>
      <c r="E95" s="116"/>
      <c r="F95" s="116"/>
      <c r="G95" s="64"/>
    </row>
    <row r="96" spans="1:7" x14ac:dyDescent="0.35">
      <c r="A96" s="47">
        <v>40262</v>
      </c>
      <c r="B96" s="43">
        <v>3.11</v>
      </c>
      <c r="C96" s="116"/>
      <c r="D96" s="116"/>
      <c r="E96" s="116"/>
      <c r="F96" s="116"/>
      <c r="G96" s="64"/>
    </row>
    <row r="97" spans="1:7" x14ac:dyDescent="0.35">
      <c r="A97" s="47">
        <v>40263</v>
      </c>
      <c r="B97" s="43">
        <v>3.15</v>
      </c>
      <c r="C97" s="116"/>
      <c r="D97" s="116"/>
      <c r="E97" s="116"/>
      <c r="F97" s="116"/>
      <c r="G97" s="64"/>
    </row>
    <row r="98" spans="1:7" x14ac:dyDescent="0.35">
      <c r="A98" s="47">
        <v>40264</v>
      </c>
      <c r="B98" s="43"/>
      <c r="C98" s="116"/>
      <c r="D98" s="116"/>
      <c r="E98" s="116"/>
      <c r="F98" s="116"/>
      <c r="G98" s="64"/>
    </row>
    <row r="99" spans="1:7" x14ac:dyDescent="0.35">
      <c r="A99" s="47">
        <v>40265</v>
      </c>
      <c r="B99" s="43"/>
      <c r="C99" s="116"/>
      <c r="D99" s="116"/>
      <c r="E99" s="116"/>
      <c r="F99" s="116"/>
      <c r="G99" s="64"/>
    </row>
    <row r="100" spans="1:7" x14ac:dyDescent="0.35">
      <c r="A100" s="47">
        <v>40266</v>
      </c>
      <c r="B100" s="43">
        <v>3.15</v>
      </c>
      <c r="C100" s="116"/>
      <c r="D100" s="116"/>
      <c r="E100" s="116"/>
      <c r="F100" s="116"/>
      <c r="G100" s="64"/>
    </row>
    <row r="101" spans="1:7" x14ac:dyDescent="0.35">
      <c r="A101" s="47">
        <v>40267</v>
      </c>
      <c r="B101" s="43">
        <v>3.12</v>
      </c>
      <c r="C101" s="116"/>
      <c r="D101" s="116"/>
      <c r="E101" s="116"/>
      <c r="F101" s="116"/>
      <c r="G101" s="64"/>
    </row>
    <row r="102" spans="1:7" x14ac:dyDescent="0.35">
      <c r="A102" s="47">
        <v>40268</v>
      </c>
      <c r="B102" s="43">
        <v>3.1</v>
      </c>
      <c r="C102" s="116"/>
      <c r="D102" s="116"/>
      <c r="E102" s="116"/>
      <c r="F102" s="116"/>
      <c r="G102" s="64"/>
    </row>
    <row r="103" spans="1:7" x14ac:dyDescent="0.35">
      <c r="A103" s="47">
        <v>40269</v>
      </c>
      <c r="B103" s="43">
        <v>3.1</v>
      </c>
      <c r="C103" s="116"/>
      <c r="D103" s="116"/>
      <c r="E103" s="116"/>
      <c r="F103" s="116"/>
      <c r="G103" s="64"/>
    </row>
    <row r="104" spans="1:7" x14ac:dyDescent="0.35">
      <c r="A104" s="47">
        <v>40270</v>
      </c>
      <c r="B104" s="43"/>
      <c r="C104" s="116"/>
      <c r="D104" s="116"/>
      <c r="E104" s="116"/>
      <c r="F104" s="116"/>
      <c r="G104" s="64"/>
    </row>
    <row r="105" spans="1:7" x14ac:dyDescent="0.35">
      <c r="A105" s="47">
        <v>40271</v>
      </c>
      <c r="B105" s="43"/>
      <c r="C105" s="116"/>
      <c r="D105" s="116"/>
      <c r="E105" s="116"/>
      <c r="F105" s="116"/>
      <c r="G105" s="64"/>
    </row>
    <row r="106" spans="1:7" x14ac:dyDescent="0.35">
      <c r="A106" s="47">
        <v>40272</v>
      </c>
      <c r="B106" s="43"/>
      <c r="C106" s="116"/>
      <c r="D106" s="116"/>
      <c r="E106" s="116"/>
      <c r="F106" s="116"/>
      <c r="G106" s="64"/>
    </row>
    <row r="107" spans="1:7" x14ac:dyDescent="0.35">
      <c r="A107" s="47">
        <v>40273</v>
      </c>
      <c r="B107" s="43"/>
      <c r="C107" s="116"/>
      <c r="D107" s="116"/>
      <c r="E107" s="116"/>
      <c r="F107" s="116"/>
      <c r="G107" s="64"/>
    </row>
    <row r="108" spans="1:7" x14ac:dyDescent="0.35">
      <c r="A108" s="47">
        <v>40274</v>
      </c>
      <c r="B108" s="43">
        <v>3.15</v>
      </c>
      <c r="C108" s="116"/>
      <c r="D108" s="116"/>
      <c r="E108" s="116"/>
      <c r="F108" s="116"/>
      <c r="G108" s="64"/>
    </row>
    <row r="109" spans="1:7" x14ac:dyDescent="0.35">
      <c r="A109" s="47">
        <v>40275</v>
      </c>
      <c r="B109" s="43">
        <v>3.12</v>
      </c>
      <c r="C109" s="116"/>
      <c r="D109" s="116"/>
      <c r="E109" s="116"/>
      <c r="F109" s="116"/>
      <c r="G109" s="64"/>
    </row>
    <row r="110" spans="1:7" x14ac:dyDescent="0.35">
      <c r="A110" s="47">
        <v>40276</v>
      </c>
      <c r="B110" s="43">
        <v>3.09</v>
      </c>
      <c r="C110" s="116"/>
      <c r="D110" s="116"/>
      <c r="E110" s="116"/>
      <c r="F110" s="116"/>
      <c r="G110" s="64"/>
    </row>
    <row r="111" spans="1:7" x14ac:dyDescent="0.35">
      <c r="A111" s="47">
        <v>40277</v>
      </c>
      <c r="B111" s="43">
        <v>3.13</v>
      </c>
      <c r="C111" s="116"/>
      <c r="D111" s="116"/>
      <c r="E111" s="116"/>
      <c r="F111" s="116"/>
      <c r="G111" s="64"/>
    </row>
    <row r="112" spans="1:7" x14ac:dyDescent="0.35">
      <c r="A112" s="47">
        <v>40278</v>
      </c>
      <c r="B112" s="43"/>
      <c r="C112" s="116"/>
      <c r="D112" s="116"/>
      <c r="E112" s="116"/>
      <c r="F112" s="116"/>
      <c r="G112" s="64"/>
    </row>
    <row r="113" spans="1:7" x14ac:dyDescent="0.35">
      <c r="A113" s="47">
        <v>40279</v>
      </c>
      <c r="B113" s="43"/>
      <c r="C113" s="116"/>
      <c r="D113" s="116"/>
      <c r="E113" s="116"/>
      <c r="F113" s="116"/>
      <c r="G113" s="64"/>
    </row>
    <row r="114" spans="1:7" x14ac:dyDescent="0.35">
      <c r="A114" s="47">
        <v>40280</v>
      </c>
      <c r="B114" s="43">
        <v>3.19</v>
      </c>
      <c r="C114" s="116"/>
      <c r="D114" s="116"/>
      <c r="E114" s="116"/>
      <c r="F114" s="116"/>
      <c r="G114" s="64"/>
    </row>
    <row r="115" spans="1:7" x14ac:dyDescent="0.35">
      <c r="A115" s="47">
        <v>40281</v>
      </c>
      <c r="B115" s="43">
        <v>3.17</v>
      </c>
      <c r="C115" s="116"/>
      <c r="D115" s="116"/>
      <c r="E115" s="116"/>
      <c r="F115" s="116"/>
      <c r="G115" s="64"/>
    </row>
    <row r="116" spans="1:7" x14ac:dyDescent="0.35">
      <c r="A116" s="47">
        <v>40282</v>
      </c>
      <c r="B116" s="43">
        <v>3.15</v>
      </c>
      <c r="C116" s="116"/>
      <c r="D116" s="116"/>
      <c r="E116" s="116"/>
      <c r="F116" s="116"/>
      <c r="G116" s="64"/>
    </row>
    <row r="117" spans="1:7" x14ac:dyDescent="0.35">
      <c r="A117" s="47">
        <v>40283</v>
      </c>
      <c r="B117" s="43">
        <v>3.12</v>
      </c>
      <c r="C117" s="116"/>
      <c r="D117" s="116"/>
      <c r="E117" s="116"/>
      <c r="F117" s="116"/>
      <c r="G117" s="64"/>
    </row>
    <row r="118" spans="1:7" x14ac:dyDescent="0.35">
      <c r="A118" s="47">
        <v>40284</v>
      </c>
      <c r="B118" s="43">
        <v>3.11</v>
      </c>
      <c r="C118" s="116"/>
      <c r="D118" s="116"/>
      <c r="E118" s="116"/>
      <c r="F118" s="116"/>
      <c r="G118" s="64"/>
    </row>
    <row r="119" spans="1:7" x14ac:dyDescent="0.35">
      <c r="A119" s="47">
        <v>40285</v>
      </c>
      <c r="B119" s="43"/>
      <c r="C119" s="116"/>
      <c r="D119" s="116"/>
      <c r="E119" s="116"/>
      <c r="F119" s="116"/>
      <c r="G119" s="64"/>
    </row>
    <row r="120" spans="1:7" x14ac:dyDescent="0.35">
      <c r="A120" s="47">
        <v>40286</v>
      </c>
      <c r="B120" s="43"/>
      <c r="C120" s="116"/>
      <c r="D120" s="116"/>
      <c r="E120" s="116"/>
      <c r="F120" s="116"/>
      <c r="G120" s="64"/>
    </row>
    <row r="121" spans="1:7" x14ac:dyDescent="0.35">
      <c r="A121" s="47">
        <v>40287</v>
      </c>
      <c r="B121" s="43">
        <v>3.07</v>
      </c>
      <c r="C121" s="116"/>
      <c r="D121" s="116"/>
      <c r="E121" s="116"/>
      <c r="F121" s="116"/>
      <c r="G121" s="64"/>
    </row>
    <row r="122" spans="1:7" x14ac:dyDescent="0.35">
      <c r="A122" s="47">
        <v>40288</v>
      </c>
      <c r="B122" s="43">
        <v>3.1</v>
      </c>
      <c r="C122" s="116"/>
      <c r="D122" s="116"/>
      <c r="E122" s="116"/>
      <c r="F122" s="116"/>
      <c r="G122" s="64"/>
    </row>
    <row r="123" spans="1:7" x14ac:dyDescent="0.35">
      <c r="A123" s="47">
        <v>40289</v>
      </c>
      <c r="B123" s="43">
        <v>3.1</v>
      </c>
      <c r="C123" s="116"/>
      <c r="D123" s="116"/>
      <c r="E123" s="116"/>
      <c r="F123" s="116"/>
      <c r="G123" s="64"/>
    </row>
    <row r="124" spans="1:7" x14ac:dyDescent="0.35">
      <c r="A124" s="47">
        <v>40290</v>
      </c>
      <c r="B124" s="43">
        <v>3.07</v>
      </c>
      <c r="C124" s="116"/>
      <c r="D124" s="116"/>
      <c r="E124" s="116"/>
      <c r="F124" s="116"/>
      <c r="G124" s="64"/>
    </row>
    <row r="125" spans="1:7" x14ac:dyDescent="0.35">
      <c r="A125" s="47">
        <v>40291</v>
      </c>
      <c r="B125" s="43">
        <v>3.09</v>
      </c>
      <c r="C125" s="116"/>
      <c r="D125" s="116"/>
      <c r="E125" s="116"/>
      <c r="F125" s="116"/>
      <c r="G125" s="64"/>
    </row>
    <row r="126" spans="1:7" x14ac:dyDescent="0.35">
      <c r="A126" s="47">
        <v>40292</v>
      </c>
      <c r="B126" s="43"/>
      <c r="C126" s="116"/>
      <c r="D126" s="116"/>
      <c r="E126" s="116"/>
      <c r="F126" s="116"/>
      <c r="G126" s="64"/>
    </row>
    <row r="127" spans="1:7" x14ac:dyDescent="0.35">
      <c r="A127" s="47">
        <v>40293</v>
      </c>
      <c r="B127" s="43"/>
      <c r="C127" s="116"/>
      <c r="D127" s="116"/>
      <c r="E127" s="116"/>
      <c r="F127" s="116"/>
      <c r="G127" s="64"/>
    </row>
    <row r="128" spans="1:7" x14ac:dyDescent="0.35">
      <c r="A128" s="47">
        <v>40294</v>
      </c>
      <c r="B128" s="43">
        <v>3.04</v>
      </c>
      <c r="C128" s="116"/>
      <c r="D128" s="116"/>
      <c r="E128" s="116"/>
      <c r="F128" s="116"/>
      <c r="G128" s="64"/>
    </row>
    <row r="129" spans="1:7" x14ac:dyDescent="0.35">
      <c r="A129" s="47">
        <v>40295</v>
      </c>
      <c r="B129" s="43">
        <v>3.04</v>
      </c>
      <c r="C129" s="116"/>
      <c r="D129" s="116"/>
      <c r="E129" s="116"/>
      <c r="F129" s="116"/>
      <c r="G129" s="64"/>
    </row>
    <row r="130" spans="1:7" x14ac:dyDescent="0.35">
      <c r="A130" s="47">
        <v>40296</v>
      </c>
      <c r="B130" s="43">
        <v>3.01</v>
      </c>
      <c r="C130" s="116"/>
      <c r="D130" s="116"/>
      <c r="E130" s="116"/>
      <c r="F130" s="116"/>
      <c r="G130" s="64"/>
    </row>
    <row r="131" spans="1:7" x14ac:dyDescent="0.35">
      <c r="A131" s="47">
        <v>40297</v>
      </c>
      <c r="B131" s="43">
        <v>3.05</v>
      </c>
      <c r="C131" s="116"/>
      <c r="D131" s="116"/>
      <c r="E131" s="116"/>
      <c r="F131" s="116"/>
      <c r="G131" s="64"/>
    </row>
    <row r="132" spans="1:7" x14ac:dyDescent="0.35">
      <c r="A132" s="47">
        <v>40298</v>
      </c>
      <c r="B132" s="43">
        <v>3.05</v>
      </c>
      <c r="C132" s="116"/>
      <c r="D132" s="116"/>
      <c r="E132" s="116"/>
      <c r="F132" s="116"/>
      <c r="G132" s="64"/>
    </row>
    <row r="133" spans="1:7" x14ac:dyDescent="0.35">
      <c r="A133" s="47">
        <v>40299</v>
      </c>
      <c r="B133" s="43"/>
      <c r="C133" s="116"/>
      <c r="D133" s="116"/>
      <c r="E133" s="116"/>
      <c r="F133" s="116"/>
      <c r="G133" s="64"/>
    </row>
    <row r="134" spans="1:7" x14ac:dyDescent="0.35">
      <c r="A134" s="47">
        <v>40300</v>
      </c>
      <c r="B134" s="43"/>
      <c r="C134" s="116"/>
      <c r="D134" s="116"/>
      <c r="E134" s="116"/>
      <c r="F134" s="116"/>
      <c r="G134" s="64"/>
    </row>
    <row r="135" spans="1:7" x14ac:dyDescent="0.35">
      <c r="A135" s="47">
        <v>40301</v>
      </c>
      <c r="B135" s="43">
        <v>3.04</v>
      </c>
      <c r="C135" s="116"/>
      <c r="D135" s="116"/>
      <c r="E135" s="116"/>
      <c r="F135" s="116"/>
      <c r="G135" s="64"/>
    </row>
    <row r="136" spans="1:7" x14ac:dyDescent="0.35">
      <c r="A136" s="47">
        <v>40302</v>
      </c>
      <c r="B136" s="43">
        <v>3.01</v>
      </c>
      <c r="C136" s="116"/>
      <c r="D136" s="116"/>
      <c r="E136" s="116"/>
      <c r="F136" s="116"/>
      <c r="G136" s="64"/>
    </row>
    <row r="137" spans="1:7" x14ac:dyDescent="0.35">
      <c r="A137" s="47">
        <v>40303</v>
      </c>
      <c r="B137" s="43">
        <v>2.91</v>
      </c>
      <c r="C137" s="116"/>
      <c r="D137" s="116"/>
      <c r="E137" s="116"/>
      <c r="F137" s="116"/>
      <c r="G137" s="64"/>
    </row>
    <row r="138" spans="1:7" x14ac:dyDescent="0.35">
      <c r="A138" s="47">
        <v>40304</v>
      </c>
      <c r="B138" s="43">
        <v>2.91</v>
      </c>
      <c r="C138" s="116"/>
      <c r="D138" s="116"/>
      <c r="E138" s="116"/>
      <c r="F138" s="116"/>
      <c r="G138" s="64"/>
    </row>
    <row r="139" spans="1:7" x14ac:dyDescent="0.35">
      <c r="A139" s="47">
        <v>40305</v>
      </c>
      <c r="B139" s="43">
        <v>2.73</v>
      </c>
      <c r="C139" s="116"/>
      <c r="D139" s="116"/>
      <c r="E139" s="116"/>
      <c r="F139" s="116"/>
      <c r="G139" s="64"/>
    </row>
    <row r="140" spans="1:7" x14ac:dyDescent="0.35">
      <c r="A140" s="47">
        <v>40306</v>
      </c>
      <c r="B140" s="43"/>
      <c r="C140" s="116"/>
      <c r="D140" s="116"/>
      <c r="E140" s="116"/>
      <c r="F140" s="116"/>
      <c r="G140" s="64"/>
    </row>
    <row r="141" spans="1:7" x14ac:dyDescent="0.35">
      <c r="A141" s="47">
        <v>40307</v>
      </c>
      <c r="B141" s="43"/>
      <c r="C141" s="116"/>
      <c r="D141" s="116"/>
      <c r="E141" s="116"/>
      <c r="F141" s="116"/>
      <c r="G141" s="64"/>
    </row>
    <row r="142" spans="1:7" x14ac:dyDescent="0.35">
      <c r="A142" s="47">
        <v>40308</v>
      </c>
      <c r="B142" s="43">
        <v>2.97</v>
      </c>
      <c r="C142" s="116"/>
      <c r="D142" s="116"/>
      <c r="E142" s="116"/>
      <c r="F142" s="116"/>
      <c r="G142" s="64"/>
    </row>
    <row r="143" spans="1:7" x14ac:dyDescent="0.35">
      <c r="A143" s="47">
        <v>40309</v>
      </c>
      <c r="B143" s="43">
        <v>2.88</v>
      </c>
      <c r="C143" s="116"/>
      <c r="D143" s="116"/>
      <c r="E143" s="116"/>
      <c r="F143" s="116"/>
      <c r="G143" s="64"/>
    </row>
    <row r="144" spans="1:7" x14ac:dyDescent="0.35">
      <c r="A144" s="47">
        <v>40310</v>
      </c>
      <c r="B144" s="43">
        <v>2.94</v>
      </c>
      <c r="C144" s="116"/>
      <c r="D144" s="116"/>
      <c r="E144" s="116"/>
      <c r="F144" s="116"/>
      <c r="G144" s="64"/>
    </row>
    <row r="145" spans="1:7" x14ac:dyDescent="0.35">
      <c r="A145" s="47">
        <v>40311</v>
      </c>
      <c r="B145" s="43">
        <v>2.94</v>
      </c>
      <c r="C145" s="116"/>
      <c r="D145" s="116"/>
      <c r="E145" s="116"/>
      <c r="F145" s="116"/>
      <c r="G145" s="64"/>
    </row>
    <row r="146" spans="1:7" x14ac:dyDescent="0.35">
      <c r="A146" s="47">
        <v>40312</v>
      </c>
      <c r="B146" s="43">
        <v>2.88</v>
      </c>
      <c r="C146" s="116"/>
      <c r="D146" s="116"/>
      <c r="E146" s="116"/>
      <c r="F146" s="116"/>
      <c r="G146" s="64"/>
    </row>
    <row r="147" spans="1:7" x14ac:dyDescent="0.35">
      <c r="A147" s="47">
        <v>40313</v>
      </c>
      <c r="B147" s="43"/>
      <c r="C147" s="116"/>
      <c r="D147" s="116"/>
      <c r="E147" s="116"/>
      <c r="F147" s="116"/>
      <c r="G147" s="64"/>
    </row>
    <row r="148" spans="1:7" x14ac:dyDescent="0.35">
      <c r="A148" s="47">
        <v>40314</v>
      </c>
      <c r="B148" s="43"/>
      <c r="C148" s="116"/>
      <c r="D148" s="116"/>
      <c r="E148" s="116"/>
      <c r="F148" s="116"/>
      <c r="G148" s="64"/>
    </row>
    <row r="149" spans="1:7" x14ac:dyDescent="0.35">
      <c r="A149" s="47">
        <v>40315</v>
      </c>
      <c r="B149" s="43">
        <v>2.87</v>
      </c>
      <c r="C149" s="116"/>
      <c r="D149" s="116"/>
      <c r="E149" s="116"/>
      <c r="F149" s="116"/>
      <c r="G149" s="64"/>
    </row>
    <row r="150" spans="1:7" x14ac:dyDescent="0.35">
      <c r="A150" s="47">
        <v>40316</v>
      </c>
      <c r="B150" s="43">
        <v>2.87</v>
      </c>
      <c r="C150" s="116"/>
      <c r="D150" s="116"/>
      <c r="E150" s="116"/>
      <c r="F150" s="116"/>
      <c r="G150" s="64"/>
    </row>
    <row r="151" spans="1:7" x14ac:dyDescent="0.35">
      <c r="A151" s="47">
        <v>40317</v>
      </c>
      <c r="B151" s="43">
        <v>2.77</v>
      </c>
      <c r="C151" s="116"/>
      <c r="D151" s="116"/>
      <c r="E151" s="116"/>
      <c r="F151" s="116"/>
      <c r="G151" s="64"/>
    </row>
    <row r="152" spans="1:7" x14ac:dyDescent="0.35">
      <c r="A152" s="47">
        <v>40318</v>
      </c>
      <c r="B152" s="43">
        <v>2.77</v>
      </c>
      <c r="C152" s="116"/>
      <c r="D152" s="116"/>
      <c r="E152" s="116"/>
      <c r="F152" s="116"/>
      <c r="G152" s="64"/>
    </row>
    <row r="153" spans="1:7" x14ac:dyDescent="0.35">
      <c r="A153" s="47">
        <v>40319</v>
      </c>
      <c r="B153" s="43">
        <v>2.68</v>
      </c>
      <c r="C153" s="116"/>
      <c r="D153" s="116"/>
      <c r="E153" s="116"/>
      <c r="F153" s="116"/>
      <c r="G153" s="64"/>
    </row>
    <row r="154" spans="1:7" x14ac:dyDescent="0.35">
      <c r="A154" s="47">
        <v>40320</v>
      </c>
      <c r="B154" s="43"/>
      <c r="C154" s="116"/>
      <c r="D154" s="116"/>
      <c r="E154" s="116"/>
      <c r="F154" s="116"/>
      <c r="G154" s="64"/>
    </row>
    <row r="155" spans="1:7" x14ac:dyDescent="0.35">
      <c r="A155" s="47">
        <v>40321</v>
      </c>
      <c r="B155" s="43"/>
      <c r="C155" s="116"/>
      <c r="D155" s="116"/>
      <c r="E155" s="116"/>
      <c r="F155" s="116"/>
      <c r="G155" s="64"/>
    </row>
    <row r="156" spans="1:7" x14ac:dyDescent="0.35">
      <c r="A156" s="47">
        <v>40322</v>
      </c>
      <c r="B156" s="43">
        <v>2.65</v>
      </c>
      <c r="C156" s="116"/>
      <c r="D156" s="116"/>
      <c r="E156" s="116"/>
      <c r="F156" s="116"/>
      <c r="G156" s="64"/>
    </row>
    <row r="157" spans="1:7" x14ac:dyDescent="0.35">
      <c r="A157" s="47">
        <v>40323</v>
      </c>
      <c r="B157" s="43">
        <v>2.57</v>
      </c>
      <c r="C157" s="116"/>
      <c r="D157" s="116"/>
      <c r="E157" s="116"/>
      <c r="F157" s="116"/>
      <c r="G157" s="64"/>
    </row>
    <row r="158" spans="1:7" x14ac:dyDescent="0.35">
      <c r="A158" s="47">
        <v>40324</v>
      </c>
      <c r="B158" s="43">
        <v>2.65</v>
      </c>
      <c r="C158" s="116"/>
      <c r="D158" s="116"/>
      <c r="E158" s="116"/>
      <c r="F158" s="116"/>
      <c r="G158" s="64"/>
    </row>
    <row r="159" spans="1:7" x14ac:dyDescent="0.35">
      <c r="A159" s="47">
        <v>40325</v>
      </c>
      <c r="B159" s="43">
        <v>2.67</v>
      </c>
      <c r="C159" s="116"/>
      <c r="D159" s="116"/>
      <c r="E159" s="116"/>
      <c r="F159" s="116"/>
      <c r="G159" s="64"/>
    </row>
    <row r="160" spans="1:7" x14ac:dyDescent="0.35">
      <c r="A160" s="47">
        <v>40326</v>
      </c>
      <c r="B160" s="43">
        <v>2.7</v>
      </c>
      <c r="C160" s="116"/>
      <c r="D160" s="116"/>
      <c r="E160" s="116"/>
      <c r="F160" s="116"/>
      <c r="G160" s="64"/>
    </row>
    <row r="161" spans="1:7" x14ac:dyDescent="0.35">
      <c r="A161" s="47">
        <v>40327</v>
      </c>
      <c r="B161" s="43"/>
      <c r="C161" s="116"/>
      <c r="D161" s="116"/>
      <c r="E161" s="116"/>
      <c r="F161" s="116"/>
      <c r="G161" s="64"/>
    </row>
    <row r="162" spans="1:7" x14ac:dyDescent="0.35">
      <c r="A162" s="47">
        <v>40328</v>
      </c>
      <c r="B162" s="43"/>
      <c r="C162" s="116"/>
      <c r="D162" s="116"/>
      <c r="E162" s="116"/>
      <c r="F162" s="116"/>
      <c r="G162" s="64"/>
    </row>
    <row r="163" spans="1:7" x14ac:dyDescent="0.35">
      <c r="A163" s="47">
        <v>40329</v>
      </c>
      <c r="B163" s="43">
        <v>2.67</v>
      </c>
      <c r="C163" s="116"/>
      <c r="D163" s="116"/>
      <c r="E163" s="116"/>
      <c r="F163" s="116"/>
      <c r="G163" s="64"/>
    </row>
    <row r="164" spans="1:7" x14ac:dyDescent="0.35">
      <c r="A164" s="47">
        <v>40330</v>
      </c>
      <c r="B164" s="43">
        <v>2.6</v>
      </c>
      <c r="C164" s="116"/>
      <c r="D164" s="116"/>
      <c r="E164" s="116"/>
      <c r="F164" s="116"/>
      <c r="G164" s="64"/>
    </row>
    <row r="165" spans="1:7" x14ac:dyDescent="0.35">
      <c r="A165" s="47">
        <v>40331</v>
      </c>
      <c r="B165" s="43">
        <v>2.64</v>
      </c>
      <c r="C165" s="116"/>
      <c r="D165" s="116"/>
      <c r="E165" s="116"/>
      <c r="F165" s="116"/>
      <c r="G165" s="64"/>
    </row>
    <row r="166" spans="1:7" x14ac:dyDescent="0.35">
      <c r="A166" s="47">
        <v>40332</v>
      </c>
      <c r="B166" s="43">
        <v>2.71</v>
      </c>
      <c r="C166" s="116"/>
      <c r="D166" s="116"/>
      <c r="E166" s="116"/>
      <c r="F166" s="116"/>
      <c r="G166" s="64"/>
    </row>
    <row r="167" spans="1:7" x14ac:dyDescent="0.35">
      <c r="A167" s="47">
        <v>40333</v>
      </c>
      <c r="B167" s="43">
        <v>2.67</v>
      </c>
      <c r="C167" s="116"/>
      <c r="D167" s="116"/>
      <c r="E167" s="116"/>
      <c r="F167" s="116"/>
      <c r="G167" s="64"/>
    </row>
    <row r="168" spans="1:7" x14ac:dyDescent="0.35">
      <c r="A168" s="47">
        <v>40334</v>
      </c>
      <c r="B168" s="43"/>
      <c r="C168" s="116"/>
      <c r="D168" s="116"/>
      <c r="E168" s="116"/>
      <c r="F168" s="116"/>
      <c r="G168" s="64"/>
    </row>
    <row r="169" spans="1:7" x14ac:dyDescent="0.35">
      <c r="A169" s="47">
        <v>40335</v>
      </c>
      <c r="B169" s="43"/>
      <c r="C169" s="116"/>
      <c r="D169" s="116"/>
      <c r="E169" s="116"/>
      <c r="F169" s="116"/>
      <c r="G169" s="64"/>
    </row>
    <row r="170" spans="1:7" x14ac:dyDescent="0.35">
      <c r="A170" s="47">
        <v>40336</v>
      </c>
      <c r="B170" s="43">
        <v>2.57</v>
      </c>
      <c r="C170" s="116"/>
      <c r="D170" s="116"/>
      <c r="E170" s="116"/>
      <c r="F170" s="116"/>
      <c r="G170" s="64"/>
    </row>
    <row r="171" spans="1:7" x14ac:dyDescent="0.35">
      <c r="A171" s="47">
        <v>40337</v>
      </c>
      <c r="B171" s="43">
        <v>2.52</v>
      </c>
      <c r="C171" s="116"/>
      <c r="D171" s="116"/>
      <c r="E171" s="116"/>
      <c r="F171" s="116"/>
      <c r="G171" s="64"/>
    </row>
    <row r="172" spans="1:7" x14ac:dyDescent="0.35">
      <c r="A172" s="47">
        <v>40338</v>
      </c>
      <c r="B172" s="43">
        <v>2.52</v>
      </c>
      <c r="C172" s="116"/>
      <c r="D172" s="116"/>
      <c r="E172" s="116"/>
      <c r="F172" s="116"/>
      <c r="G172" s="64"/>
    </row>
    <row r="173" spans="1:7" x14ac:dyDescent="0.35">
      <c r="A173" s="47">
        <v>40339</v>
      </c>
      <c r="B173" s="43">
        <v>2.58</v>
      </c>
      <c r="C173" s="116"/>
      <c r="D173" s="116"/>
      <c r="E173" s="116"/>
      <c r="F173" s="116"/>
      <c r="G173" s="64"/>
    </row>
    <row r="174" spans="1:7" x14ac:dyDescent="0.35">
      <c r="A174" s="47">
        <v>40340</v>
      </c>
      <c r="B174" s="43">
        <v>2.62</v>
      </c>
      <c r="C174" s="116"/>
      <c r="D174" s="116"/>
      <c r="E174" s="116"/>
      <c r="F174" s="116"/>
      <c r="G174" s="64"/>
    </row>
    <row r="175" spans="1:7" x14ac:dyDescent="0.35">
      <c r="A175" s="47">
        <v>40341</v>
      </c>
      <c r="B175" s="43"/>
      <c r="C175" s="116"/>
      <c r="D175" s="116"/>
      <c r="E175" s="116"/>
      <c r="F175" s="116"/>
      <c r="G175" s="64"/>
    </row>
    <row r="176" spans="1:7" x14ac:dyDescent="0.35">
      <c r="A176" s="47">
        <v>40342</v>
      </c>
      <c r="B176" s="43"/>
      <c r="C176" s="116"/>
      <c r="D176" s="116"/>
      <c r="E176" s="116"/>
      <c r="F176" s="116"/>
      <c r="G176" s="64"/>
    </row>
    <row r="177" spans="1:7" x14ac:dyDescent="0.35">
      <c r="A177" s="47">
        <v>40343</v>
      </c>
      <c r="B177" s="43">
        <v>2.62</v>
      </c>
      <c r="C177" s="116"/>
      <c r="D177" s="116"/>
      <c r="E177" s="116"/>
      <c r="F177" s="116"/>
      <c r="G177" s="64"/>
    </row>
    <row r="178" spans="1:7" x14ac:dyDescent="0.35">
      <c r="A178" s="47">
        <v>40344</v>
      </c>
      <c r="B178" s="43">
        <v>2.67</v>
      </c>
      <c r="C178" s="116"/>
      <c r="D178" s="116"/>
      <c r="E178" s="116"/>
      <c r="F178" s="116"/>
      <c r="G178" s="64"/>
    </row>
    <row r="179" spans="1:7" x14ac:dyDescent="0.35">
      <c r="A179" s="47">
        <v>40345</v>
      </c>
      <c r="B179" s="43">
        <v>2.66</v>
      </c>
      <c r="C179" s="116"/>
      <c r="D179" s="116"/>
      <c r="E179" s="116"/>
      <c r="F179" s="116"/>
      <c r="G179" s="64"/>
    </row>
    <row r="180" spans="1:7" x14ac:dyDescent="0.35">
      <c r="A180" s="47">
        <v>40346</v>
      </c>
      <c r="B180" s="43">
        <v>2.68</v>
      </c>
      <c r="C180" s="116"/>
      <c r="D180" s="116"/>
      <c r="E180" s="116"/>
      <c r="F180" s="116"/>
      <c r="G180" s="64"/>
    </row>
    <row r="181" spans="1:7" x14ac:dyDescent="0.35">
      <c r="A181" s="47">
        <v>40347</v>
      </c>
      <c r="B181" s="43">
        <v>2.68</v>
      </c>
      <c r="C181" s="116"/>
      <c r="D181" s="116"/>
      <c r="E181" s="116"/>
      <c r="F181" s="116"/>
      <c r="G181" s="64"/>
    </row>
    <row r="182" spans="1:7" x14ac:dyDescent="0.35">
      <c r="A182" s="47">
        <v>40348</v>
      </c>
      <c r="B182" s="43"/>
      <c r="C182" s="116"/>
      <c r="D182" s="116"/>
      <c r="E182" s="116"/>
      <c r="F182" s="116"/>
      <c r="G182" s="64"/>
    </row>
    <row r="183" spans="1:7" x14ac:dyDescent="0.35">
      <c r="A183" s="47">
        <v>40349</v>
      </c>
      <c r="B183" s="43"/>
      <c r="C183" s="116"/>
      <c r="D183" s="116"/>
      <c r="E183" s="116"/>
      <c r="F183" s="116"/>
      <c r="G183" s="64"/>
    </row>
    <row r="184" spans="1:7" x14ac:dyDescent="0.35">
      <c r="A184" s="47">
        <v>40350</v>
      </c>
      <c r="B184" s="43">
        <v>2.76</v>
      </c>
      <c r="C184" s="116"/>
      <c r="D184" s="116"/>
      <c r="E184" s="116"/>
      <c r="F184" s="116"/>
      <c r="G184" s="64"/>
    </row>
    <row r="185" spans="1:7" x14ac:dyDescent="0.35">
      <c r="A185" s="47">
        <v>40351</v>
      </c>
      <c r="B185" s="43">
        <v>2.7</v>
      </c>
      <c r="C185" s="116"/>
      <c r="D185" s="116"/>
      <c r="E185" s="116"/>
      <c r="F185" s="116"/>
      <c r="G185" s="64"/>
    </row>
    <row r="186" spans="1:7" x14ac:dyDescent="0.35">
      <c r="A186" s="47">
        <v>40352</v>
      </c>
      <c r="B186" s="43">
        <v>2.67</v>
      </c>
      <c r="C186" s="116"/>
      <c r="D186" s="116"/>
      <c r="E186" s="116"/>
      <c r="F186" s="116"/>
      <c r="G186" s="64"/>
    </row>
    <row r="187" spans="1:7" x14ac:dyDescent="0.35">
      <c r="A187" s="47">
        <v>40353</v>
      </c>
      <c r="B187" s="43">
        <v>2.61</v>
      </c>
      <c r="C187" s="116"/>
      <c r="D187" s="116"/>
      <c r="E187" s="116"/>
      <c r="F187" s="116"/>
      <c r="G187" s="64"/>
    </row>
    <row r="188" spans="1:7" x14ac:dyDescent="0.35">
      <c r="A188" s="47">
        <v>40354</v>
      </c>
      <c r="B188" s="43">
        <v>2.6</v>
      </c>
      <c r="C188" s="116"/>
      <c r="D188" s="116"/>
      <c r="E188" s="116"/>
      <c r="F188" s="116"/>
      <c r="G188" s="64"/>
    </row>
    <row r="189" spans="1:7" x14ac:dyDescent="0.35">
      <c r="A189" s="47">
        <v>40355</v>
      </c>
      <c r="B189" s="43"/>
      <c r="C189" s="116"/>
      <c r="D189" s="116"/>
      <c r="E189" s="116"/>
      <c r="F189" s="116"/>
      <c r="G189" s="64"/>
    </row>
    <row r="190" spans="1:7" x14ac:dyDescent="0.35">
      <c r="A190" s="47">
        <v>40356</v>
      </c>
      <c r="B190" s="43"/>
      <c r="C190" s="116"/>
      <c r="D190" s="116"/>
      <c r="E190" s="116"/>
      <c r="F190" s="116"/>
      <c r="G190" s="64"/>
    </row>
    <row r="191" spans="1:7" x14ac:dyDescent="0.35">
      <c r="A191" s="47">
        <v>40357</v>
      </c>
      <c r="B191" s="43">
        <v>2.62</v>
      </c>
      <c r="C191" s="116"/>
      <c r="D191" s="116"/>
      <c r="E191" s="116"/>
      <c r="F191" s="116"/>
      <c r="G191" s="64"/>
    </row>
    <row r="192" spans="1:7" x14ac:dyDescent="0.35">
      <c r="A192" s="47">
        <v>40358</v>
      </c>
      <c r="B192" s="43">
        <v>2.5299999999999998</v>
      </c>
      <c r="C192" s="116"/>
      <c r="D192" s="116"/>
      <c r="E192" s="116"/>
      <c r="F192" s="116"/>
      <c r="G192" s="64"/>
    </row>
    <row r="193" spans="1:7" x14ac:dyDescent="0.35">
      <c r="A193" s="47">
        <v>40359</v>
      </c>
      <c r="B193" s="43">
        <v>2.57</v>
      </c>
      <c r="C193" s="116"/>
      <c r="D193" s="116"/>
      <c r="E193" s="116"/>
      <c r="F193" s="116"/>
      <c r="G193" s="64"/>
    </row>
    <row r="194" spans="1:7" x14ac:dyDescent="0.35">
      <c r="A194" s="47">
        <v>40360</v>
      </c>
      <c r="B194" s="43">
        <v>2.59</v>
      </c>
      <c r="C194" s="116"/>
      <c r="D194" s="116"/>
      <c r="E194" s="116"/>
      <c r="F194" s="116"/>
      <c r="G194" s="64"/>
    </row>
    <row r="195" spans="1:7" x14ac:dyDescent="0.35">
      <c r="A195" s="47">
        <v>40361</v>
      </c>
      <c r="B195" s="43">
        <v>2.56</v>
      </c>
      <c r="C195" s="116"/>
      <c r="D195" s="116"/>
      <c r="E195" s="116"/>
      <c r="F195" s="116"/>
      <c r="G195" s="64"/>
    </row>
    <row r="196" spans="1:7" x14ac:dyDescent="0.35">
      <c r="A196" s="47">
        <v>40362</v>
      </c>
      <c r="B196" s="43"/>
      <c r="C196" s="116"/>
      <c r="D196" s="116"/>
      <c r="E196" s="116"/>
      <c r="F196" s="116"/>
      <c r="G196" s="64"/>
    </row>
    <row r="197" spans="1:7" x14ac:dyDescent="0.35">
      <c r="A197" s="47">
        <v>40363</v>
      </c>
      <c r="B197" s="43"/>
      <c r="C197" s="116"/>
      <c r="D197" s="116"/>
      <c r="E197" s="116"/>
      <c r="F197" s="116"/>
      <c r="G197" s="64"/>
    </row>
    <row r="198" spans="1:7" x14ac:dyDescent="0.35">
      <c r="A198" s="47">
        <v>40364</v>
      </c>
      <c r="B198" s="43">
        <v>2.5499999999999998</v>
      </c>
      <c r="C198" s="116"/>
      <c r="D198" s="116"/>
      <c r="E198" s="116"/>
      <c r="F198" s="116"/>
      <c r="G198" s="64"/>
    </row>
    <row r="199" spans="1:7" x14ac:dyDescent="0.35">
      <c r="A199" s="47">
        <v>40365</v>
      </c>
      <c r="B199" s="43">
        <v>2.59</v>
      </c>
      <c r="C199" s="116"/>
      <c r="D199" s="116"/>
      <c r="E199" s="116"/>
      <c r="F199" s="116"/>
      <c r="G199" s="64"/>
    </row>
    <row r="200" spans="1:7" x14ac:dyDescent="0.35">
      <c r="A200" s="47">
        <v>40366</v>
      </c>
      <c r="B200" s="43">
        <v>2.57</v>
      </c>
      <c r="C200" s="116"/>
      <c r="D200" s="116"/>
      <c r="E200" s="116"/>
      <c r="F200" s="116"/>
      <c r="G200" s="64"/>
    </row>
    <row r="201" spans="1:7" x14ac:dyDescent="0.35">
      <c r="A201" s="47">
        <v>40367</v>
      </c>
      <c r="B201" s="43">
        <v>2.6</v>
      </c>
      <c r="C201" s="116"/>
      <c r="D201" s="116"/>
      <c r="E201" s="116"/>
      <c r="F201" s="116"/>
      <c r="G201" s="64"/>
    </row>
    <row r="202" spans="1:7" x14ac:dyDescent="0.35">
      <c r="A202" s="47">
        <v>40368</v>
      </c>
      <c r="B202" s="43">
        <v>2.66</v>
      </c>
      <c r="C202" s="116"/>
      <c r="D202" s="116"/>
      <c r="E202" s="116"/>
      <c r="F202" s="116"/>
      <c r="G202" s="64"/>
    </row>
    <row r="203" spans="1:7" x14ac:dyDescent="0.35">
      <c r="A203" s="47">
        <v>40369</v>
      </c>
      <c r="B203" s="43"/>
      <c r="C203" s="116"/>
      <c r="D203" s="116"/>
      <c r="E203" s="116"/>
      <c r="F203" s="116"/>
      <c r="G203" s="64"/>
    </row>
    <row r="204" spans="1:7" x14ac:dyDescent="0.35">
      <c r="A204" s="47">
        <v>40370</v>
      </c>
      <c r="B204" s="43"/>
      <c r="C204" s="116"/>
      <c r="D204" s="116"/>
      <c r="E204" s="116"/>
      <c r="F204" s="116"/>
      <c r="G204" s="64"/>
    </row>
    <row r="205" spans="1:7" x14ac:dyDescent="0.35">
      <c r="A205" s="47">
        <v>40371</v>
      </c>
      <c r="B205" s="43">
        <v>2.59</v>
      </c>
      <c r="C205" s="116"/>
      <c r="D205" s="116"/>
      <c r="E205" s="116"/>
      <c r="F205" s="116"/>
      <c r="G205" s="64"/>
    </row>
    <row r="206" spans="1:7" x14ac:dyDescent="0.35">
      <c r="A206" s="47">
        <v>40372</v>
      </c>
      <c r="B206" s="43">
        <v>2.63</v>
      </c>
      <c r="C206" s="116"/>
      <c r="D206" s="116"/>
      <c r="E206" s="116"/>
      <c r="F206" s="116"/>
      <c r="G206" s="64"/>
    </row>
    <row r="207" spans="1:7" x14ac:dyDescent="0.35">
      <c r="A207" s="47">
        <v>40373</v>
      </c>
      <c r="B207" s="43">
        <v>2.66</v>
      </c>
      <c r="C207" s="116"/>
      <c r="D207" s="116"/>
      <c r="E207" s="116"/>
      <c r="F207" s="116"/>
      <c r="G207" s="64"/>
    </row>
    <row r="208" spans="1:7" x14ac:dyDescent="0.35">
      <c r="A208" s="47">
        <v>40374</v>
      </c>
      <c r="B208" s="43">
        <v>2.66</v>
      </c>
      <c r="C208" s="116"/>
      <c r="D208" s="116"/>
      <c r="E208" s="116"/>
      <c r="F208" s="116"/>
      <c r="G208" s="64"/>
    </row>
    <row r="209" spans="1:7" x14ac:dyDescent="0.35">
      <c r="A209" s="47">
        <v>40375</v>
      </c>
      <c r="B209" s="43">
        <v>2.65</v>
      </c>
      <c r="C209" s="116"/>
      <c r="D209" s="116"/>
      <c r="E209" s="116"/>
      <c r="F209" s="116"/>
      <c r="G209" s="64"/>
    </row>
    <row r="210" spans="1:7" x14ac:dyDescent="0.35">
      <c r="A210" s="47">
        <v>40376</v>
      </c>
      <c r="B210" s="43"/>
      <c r="C210" s="116"/>
      <c r="D210" s="116"/>
      <c r="E210" s="116"/>
      <c r="F210" s="116"/>
      <c r="G210" s="64"/>
    </row>
    <row r="211" spans="1:7" x14ac:dyDescent="0.35">
      <c r="A211" s="47">
        <v>40377</v>
      </c>
      <c r="B211" s="43"/>
      <c r="C211" s="116"/>
      <c r="D211" s="116"/>
      <c r="E211" s="116"/>
      <c r="F211" s="116"/>
      <c r="G211" s="64"/>
    </row>
    <row r="212" spans="1:7" x14ac:dyDescent="0.35">
      <c r="A212" s="47">
        <v>40378</v>
      </c>
      <c r="B212" s="43">
        <v>2.61</v>
      </c>
      <c r="C212" s="116"/>
      <c r="D212" s="116"/>
      <c r="E212" s="116"/>
      <c r="F212" s="116"/>
      <c r="G212" s="64"/>
    </row>
    <row r="213" spans="1:7" x14ac:dyDescent="0.35">
      <c r="A213" s="47">
        <v>40379</v>
      </c>
      <c r="B213" s="43">
        <v>2.65</v>
      </c>
      <c r="C213" s="116"/>
      <c r="D213" s="116"/>
      <c r="E213" s="116"/>
      <c r="F213" s="116"/>
      <c r="G213" s="64"/>
    </row>
    <row r="214" spans="1:7" x14ac:dyDescent="0.35">
      <c r="A214" s="47">
        <v>40380</v>
      </c>
      <c r="B214" s="43">
        <v>2.66</v>
      </c>
      <c r="C214" s="116"/>
      <c r="D214" s="116"/>
      <c r="E214" s="116"/>
      <c r="F214" s="116"/>
      <c r="G214" s="64"/>
    </row>
    <row r="215" spans="1:7" x14ac:dyDescent="0.35">
      <c r="A215" s="47">
        <v>40381</v>
      </c>
      <c r="B215" s="43">
        <v>2.63</v>
      </c>
      <c r="C215" s="116"/>
      <c r="D215" s="116"/>
      <c r="E215" s="116"/>
      <c r="F215" s="116"/>
      <c r="G215" s="64"/>
    </row>
    <row r="216" spans="1:7" x14ac:dyDescent="0.35">
      <c r="A216" s="47">
        <v>40382</v>
      </c>
      <c r="B216" s="43">
        <v>2.69</v>
      </c>
      <c r="C216" s="116"/>
      <c r="D216" s="116"/>
      <c r="E216" s="116"/>
      <c r="F216" s="116"/>
      <c r="G216" s="64"/>
    </row>
    <row r="217" spans="1:7" x14ac:dyDescent="0.35">
      <c r="A217" s="47">
        <v>40383</v>
      </c>
      <c r="B217" s="43"/>
      <c r="C217" s="116"/>
      <c r="D217" s="116"/>
      <c r="E217" s="116"/>
      <c r="F217" s="116"/>
      <c r="G217" s="64"/>
    </row>
    <row r="218" spans="1:7" x14ac:dyDescent="0.35">
      <c r="A218" s="47">
        <v>40384</v>
      </c>
      <c r="B218" s="43"/>
      <c r="C218" s="116"/>
      <c r="D218" s="116"/>
      <c r="E218" s="116"/>
      <c r="F218" s="116"/>
      <c r="G218" s="64"/>
    </row>
    <row r="219" spans="1:7" x14ac:dyDescent="0.35">
      <c r="A219" s="47">
        <v>40385</v>
      </c>
      <c r="B219" s="43">
        <v>2.72</v>
      </c>
      <c r="C219" s="116"/>
      <c r="D219" s="116"/>
      <c r="E219" s="116"/>
      <c r="F219" s="116"/>
      <c r="G219" s="64"/>
    </row>
    <row r="220" spans="1:7" x14ac:dyDescent="0.35">
      <c r="A220" s="47">
        <v>40386</v>
      </c>
      <c r="B220" s="43">
        <v>2.75</v>
      </c>
      <c r="C220" s="116"/>
      <c r="D220" s="116"/>
      <c r="E220" s="116"/>
      <c r="F220" s="116"/>
      <c r="G220" s="64"/>
    </row>
    <row r="221" spans="1:7" x14ac:dyDescent="0.35">
      <c r="A221" s="47">
        <v>40387</v>
      </c>
      <c r="B221" s="43">
        <v>2.77</v>
      </c>
      <c r="C221" s="116"/>
      <c r="D221" s="116"/>
      <c r="E221" s="116"/>
      <c r="F221" s="116"/>
      <c r="G221" s="64"/>
    </row>
    <row r="222" spans="1:7" x14ac:dyDescent="0.35">
      <c r="A222" s="47">
        <v>40388</v>
      </c>
      <c r="B222" s="43">
        <v>2.74</v>
      </c>
      <c r="C222" s="116"/>
      <c r="D222" s="116"/>
      <c r="E222" s="116"/>
      <c r="F222" s="116"/>
      <c r="G222" s="64"/>
    </row>
    <row r="223" spans="1:7" x14ac:dyDescent="0.35">
      <c r="A223" s="47">
        <v>40389</v>
      </c>
      <c r="B223" s="43">
        <v>2.68</v>
      </c>
      <c r="C223" s="116"/>
      <c r="D223" s="116"/>
      <c r="E223" s="116"/>
      <c r="F223" s="116"/>
      <c r="G223" s="64"/>
    </row>
    <row r="224" spans="1:7" x14ac:dyDescent="0.35">
      <c r="A224" s="47">
        <v>40390</v>
      </c>
      <c r="B224" s="43"/>
      <c r="C224" s="116"/>
      <c r="D224" s="116"/>
      <c r="E224" s="116"/>
      <c r="F224" s="116"/>
      <c r="G224" s="64"/>
    </row>
    <row r="225" spans="1:7" x14ac:dyDescent="0.35">
      <c r="A225" s="47">
        <v>40391</v>
      </c>
      <c r="B225" s="43"/>
      <c r="C225" s="116"/>
      <c r="D225" s="116"/>
      <c r="E225" s="116"/>
      <c r="F225" s="116"/>
      <c r="G225" s="64"/>
    </row>
    <row r="226" spans="1:7" x14ac:dyDescent="0.35">
      <c r="A226" s="47">
        <v>40392</v>
      </c>
      <c r="B226" s="43">
        <v>2.7</v>
      </c>
      <c r="C226" s="116"/>
      <c r="D226" s="116"/>
      <c r="E226" s="116"/>
      <c r="F226" s="116"/>
      <c r="G226" s="64"/>
    </row>
    <row r="227" spans="1:7" x14ac:dyDescent="0.35">
      <c r="A227" s="47">
        <v>40393</v>
      </c>
      <c r="B227" s="43">
        <v>2.67</v>
      </c>
      <c r="C227" s="116"/>
      <c r="D227" s="116"/>
      <c r="E227" s="116"/>
      <c r="F227" s="116"/>
      <c r="G227" s="64"/>
    </row>
    <row r="228" spans="1:7" x14ac:dyDescent="0.35">
      <c r="A228" s="47">
        <v>40394</v>
      </c>
      <c r="B228" s="43">
        <v>2.59</v>
      </c>
      <c r="C228" s="116"/>
      <c r="D228" s="116"/>
      <c r="E228" s="116"/>
      <c r="F228" s="116"/>
      <c r="G228" s="64"/>
    </row>
    <row r="229" spans="1:7" x14ac:dyDescent="0.35">
      <c r="A229" s="47">
        <v>40395</v>
      </c>
      <c r="B229" s="43">
        <v>2.6</v>
      </c>
      <c r="C229" s="116"/>
      <c r="D229" s="116"/>
      <c r="E229" s="116"/>
      <c r="F229" s="116"/>
      <c r="G229" s="64"/>
    </row>
    <row r="230" spans="1:7" x14ac:dyDescent="0.35">
      <c r="A230" s="47">
        <v>40396</v>
      </c>
      <c r="B230" s="43">
        <v>2.57</v>
      </c>
      <c r="C230" s="116"/>
      <c r="D230" s="116"/>
      <c r="E230" s="116"/>
      <c r="F230" s="116"/>
      <c r="G230" s="64"/>
    </row>
    <row r="231" spans="1:7" x14ac:dyDescent="0.35">
      <c r="A231" s="47">
        <v>40397</v>
      </c>
      <c r="B231" s="43"/>
      <c r="C231" s="116"/>
      <c r="D231" s="116"/>
      <c r="E231" s="116"/>
      <c r="F231" s="116"/>
      <c r="G231" s="64"/>
    </row>
    <row r="232" spans="1:7" x14ac:dyDescent="0.35">
      <c r="A232" s="47">
        <v>40398</v>
      </c>
      <c r="B232" s="43"/>
      <c r="C232" s="116"/>
      <c r="D232" s="116"/>
      <c r="E232" s="116"/>
      <c r="F232" s="116"/>
      <c r="G232" s="64"/>
    </row>
    <row r="233" spans="1:7" x14ac:dyDescent="0.35">
      <c r="A233" s="47">
        <v>40399</v>
      </c>
      <c r="B233" s="43">
        <v>2.52</v>
      </c>
      <c r="C233" s="116"/>
      <c r="D233" s="116"/>
      <c r="E233" s="116"/>
      <c r="F233" s="116"/>
      <c r="G233" s="64"/>
    </row>
    <row r="234" spans="1:7" x14ac:dyDescent="0.35">
      <c r="A234" s="47">
        <v>40400</v>
      </c>
      <c r="B234" s="43">
        <v>2.54</v>
      </c>
      <c r="C234" s="116"/>
      <c r="D234" s="116"/>
      <c r="E234" s="116"/>
      <c r="F234" s="116"/>
      <c r="G234" s="64"/>
    </row>
    <row r="235" spans="1:7" x14ac:dyDescent="0.35">
      <c r="A235" s="47">
        <v>40401</v>
      </c>
      <c r="B235" s="43">
        <v>2.4900000000000002</v>
      </c>
      <c r="C235" s="116"/>
      <c r="D235" s="116"/>
      <c r="E235" s="116"/>
      <c r="F235" s="116"/>
      <c r="G235" s="64"/>
    </row>
    <row r="236" spans="1:7" x14ac:dyDescent="0.35">
      <c r="A236" s="47">
        <v>40402</v>
      </c>
      <c r="B236" s="43">
        <v>2.4300000000000002</v>
      </c>
      <c r="C236" s="116"/>
      <c r="D236" s="116"/>
      <c r="E236" s="116"/>
      <c r="F236" s="116"/>
      <c r="G236" s="64"/>
    </row>
    <row r="237" spans="1:7" x14ac:dyDescent="0.35">
      <c r="A237" s="47">
        <v>40403</v>
      </c>
      <c r="B237" s="43">
        <v>2.4300000000000002</v>
      </c>
      <c r="C237" s="116"/>
      <c r="D237" s="116"/>
      <c r="E237" s="116"/>
      <c r="F237" s="116"/>
      <c r="G237" s="64"/>
    </row>
    <row r="238" spans="1:7" x14ac:dyDescent="0.35">
      <c r="A238" s="47">
        <v>40404</v>
      </c>
      <c r="B238" s="43"/>
      <c r="C238" s="116"/>
      <c r="D238" s="116"/>
      <c r="E238" s="116"/>
      <c r="F238" s="116"/>
      <c r="G238" s="64"/>
    </row>
    <row r="239" spans="1:7" x14ac:dyDescent="0.35">
      <c r="A239" s="47">
        <v>40405</v>
      </c>
      <c r="B239" s="43"/>
      <c r="C239" s="116"/>
      <c r="D239" s="116"/>
      <c r="E239" s="116"/>
      <c r="F239" s="116"/>
      <c r="G239" s="64"/>
    </row>
    <row r="240" spans="1:7" x14ac:dyDescent="0.35">
      <c r="A240" s="47">
        <v>40406</v>
      </c>
      <c r="B240" s="43">
        <v>2.35</v>
      </c>
      <c r="C240" s="116"/>
      <c r="D240" s="116"/>
      <c r="E240" s="116"/>
      <c r="F240" s="116"/>
      <c r="G240" s="64"/>
    </row>
    <row r="241" spans="1:7" x14ac:dyDescent="0.35">
      <c r="A241" s="47">
        <v>40407</v>
      </c>
      <c r="B241" s="43">
        <v>2.36</v>
      </c>
      <c r="C241" s="116"/>
      <c r="D241" s="116"/>
      <c r="E241" s="116"/>
      <c r="F241" s="116"/>
      <c r="G241" s="64"/>
    </row>
    <row r="242" spans="1:7" x14ac:dyDescent="0.35">
      <c r="A242" s="47">
        <v>40408</v>
      </c>
      <c r="B242" s="43">
        <v>2.37</v>
      </c>
      <c r="C242" s="116"/>
      <c r="D242" s="116"/>
      <c r="E242" s="116"/>
      <c r="F242" s="116"/>
      <c r="G242" s="64"/>
    </row>
    <row r="243" spans="1:7" x14ac:dyDescent="0.35">
      <c r="A243" s="47">
        <v>40409</v>
      </c>
      <c r="B243" s="43">
        <v>2.36</v>
      </c>
      <c r="C243" s="116"/>
      <c r="D243" s="116"/>
      <c r="E243" s="116"/>
      <c r="F243" s="116"/>
      <c r="G243" s="64"/>
    </row>
    <row r="244" spans="1:7" x14ac:dyDescent="0.35">
      <c r="A244" s="47">
        <v>40410</v>
      </c>
      <c r="B244" s="43">
        <v>2.29</v>
      </c>
      <c r="C244" s="116"/>
      <c r="D244" s="116"/>
      <c r="E244" s="116"/>
      <c r="F244" s="116"/>
      <c r="G244" s="64"/>
    </row>
    <row r="245" spans="1:7" x14ac:dyDescent="0.35">
      <c r="A245" s="47">
        <v>40411</v>
      </c>
      <c r="B245" s="43"/>
      <c r="C245" s="116"/>
      <c r="D245" s="116"/>
      <c r="E245" s="116"/>
      <c r="F245" s="116"/>
      <c r="G245" s="64"/>
    </row>
    <row r="246" spans="1:7" x14ac:dyDescent="0.35">
      <c r="A246" s="47">
        <v>40412</v>
      </c>
      <c r="B246" s="43"/>
      <c r="C246" s="116"/>
      <c r="D246" s="116"/>
      <c r="E246" s="116"/>
      <c r="F246" s="116"/>
      <c r="G246" s="64"/>
    </row>
    <row r="247" spans="1:7" x14ac:dyDescent="0.35">
      <c r="A247" s="47">
        <v>40413</v>
      </c>
      <c r="B247" s="43">
        <v>2.29</v>
      </c>
      <c r="C247" s="116"/>
      <c r="D247" s="116"/>
      <c r="E247" s="116"/>
      <c r="F247" s="116"/>
      <c r="G247" s="64"/>
    </row>
    <row r="248" spans="1:7" x14ac:dyDescent="0.35">
      <c r="A248" s="47">
        <v>40414</v>
      </c>
      <c r="B248" s="43">
        <v>2.2400000000000002</v>
      </c>
      <c r="C248" s="116"/>
      <c r="D248" s="116"/>
      <c r="E248" s="116"/>
      <c r="F248" s="116"/>
      <c r="G248" s="64"/>
    </row>
    <row r="249" spans="1:7" x14ac:dyDescent="0.35">
      <c r="A249" s="47">
        <v>40415</v>
      </c>
      <c r="B249" s="43">
        <v>2.1800000000000002</v>
      </c>
      <c r="C249" s="116"/>
      <c r="D249" s="116"/>
      <c r="E249" s="116"/>
      <c r="F249" s="116"/>
      <c r="G249" s="64"/>
    </row>
    <row r="250" spans="1:7" x14ac:dyDescent="0.35">
      <c r="A250" s="47">
        <v>40416</v>
      </c>
      <c r="B250" s="43">
        <v>2.16</v>
      </c>
      <c r="C250" s="116"/>
      <c r="D250" s="116"/>
      <c r="E250" s="116"/>
      <c r="F250" s="116"/>
      <c r="G250" s="64"/>
    </row>
    <row r="251" spans="1:7" x14ac:dyDescent="0.35">
      <c r="A251" s="47">
        <v>40417</v>
      </c>
      <c r="B251" s="43">
        <v>2.11</v>
      </c>
      <c r="C251" s="116"/>
      <c r="D251" s="116"/>
      <c r="E251" s="116"/>
      <c r="F251" s="116"/>
      <c r="G251" s="64"/>
    </row>
    <row r="252" spans="1:7" x14ac:dyDescent="0.35">
      <c r="A252" s="47">
        <v>40418</v>
      </c>
      <c r="B252" s="43"/>
      <c r="C252" s="116"/>
      <c r="D252" s="116"/>
      <c r="E252" s="116"/>
      <c r="F252" s="116"/>
      <c r="G252" s="64"/>
    </row>
    <row r="253" spans="1:7" x14ac:dyDescent="0.35">
      <c r="A253" s="47">
        <v>40419</v>
      </c>
      <c r="B253" s="43"/>
      <c r="C253" s="116"/>
      <c r="D253" s="116"/>
      <c r="E253" s="116"/>
      <c r="F253" s="116"/>
      <c r="G253" s="64"/>
    </row>
    <row r="254" spans="1:7" x14ac:dyDescent="0.35">
      <c r="A254" s="47">
        <v>40420</v>
      </c>
      <c r="B254" s="43">
        <v>2.17</v>
      </c>
      <c r="C254" s="116"/>
      <c r="D254" s="116"/>
      <c r="E254" s="116"/>
      <c r="F254" s="116"/>
      <c r="G254" s="64"/>
    </row>
    <row r="255" spans="1:7" x14ac:dyDescent="0.35">
      <c r="A255" s="47">
        <v>40421</v>
      </c>
      <c r="B255" s="43">
        <v>2.1</v>
      </c>
      <c r="C255" s="116"/>
      <c r="D255" s="116"/>
      <c r="E255" s="116"/>
      <c r="F255" s="116"/>
      <c r="G255" s="64"/>
    </row>
    <row r="256" spans="1:7" x14ac:dyDescent="0.35">
      <c r="A256" s="47">
        <v>40422</v>
      </c>
      <c r="B256" s="43">
        <v>2.17</v>
      </c>
      <c r="C256" s="116"/>
      <c r="D256" s="116"/>
      <c r="E256" s="116"/>
      <c r="F256" s="116"/>
      <c r="G256" s="64"/>
    </row>
    <row r="257" spans="1:7" x14ac:dyDescent="0.35">
      <c r="A257" s="47">
        <v>40423</v>
      </c>
      <c r="B257" s="43">
        <v>2.23</v>
      </c>
      <c r="C257" s="116"/>
      <c r="D257" s="116"/>
      <c r="E257" s="116"/>
      <c r="F257" s="116"/>
      <c r="G257" s="64"/>
    </row>
    <row r="258" spans="1:7" x14ac:dyDescent="0.35">
      <c r="A258" s="47">
        <v>40424</v>
      </c>
      <c r="B258" s="43">
        <v>2.29</v>
      </c>
      <c r="C258" s="116"/>
      <c r="D258" s="116"/>
      <c r="E258" s="116"/>
      <c r="F258" s="116"/>
      <c r="G258" s="64"/>
    </row>
    <row r="259" spans="1:7" x14ac:dyDescent="0.35">
      <c r="A259" s="47">
        <v>40425</v>
      </c>
      <c r="B259" s="43"/>
      <c r="C259" s="116"/>
      <c r="D259" s="116"/>
      <c r="E259" s="116"/>
      <c r="F259" s="116"/>
      <c r="G259" s="64"/>
    </row>
    <row r="260" spans="1:7" x14ac:dyDescent="0.35">
      <c r="A260" s="47">
        <v>40426</v>
      </c>
      <c r="B260" s="43"/>
      <c r="C260" s="116"/>
      <c r="D260" s="116"/>
      <c r="E260" s="116"/>
      <c r="F260" s="116"/>
      <c r="G260" s="64"/>
    </row>
    <row r="261" spans="1:7" x14ac:dyDescent="0.35">
      <c r="A261" s="47">
        <v>40427</v>
      </c>
      <c r="B261" s="43">
        <v>2.3199999999999998</v>
      </c>
      <c r="C261" s="116"/>
      <c r="D261" s="116"/>
      <c r="E261" s="116"/>
      <c r="F261" s="116"/>
      <c r="G261" s="64"/>
    </row>
    <row r="262" spans="1:7" x14ac:dyDescent="0.35">
      <c r="A262" s="47">
        <v>40428</v>
      </c>
      <c r="B262" s="43">
        <v>2.2799999999999998</v>
      </c>
      <c r="C262" s="116"/>
      <c r="D262" s="116"/>
      <c r="E262" s="116"/>
      <c r="F262" s="116"/>
      <c r="G262" s="64"/>
    </row>
    <row r="263" spans="1:7" x14ac:dyDescent="0.35">
      <c r="A263" s="47">
        <v>40429</v>
      </c>
      <c r="B263" s="43">
        <v>2.21</v>
      </c>
      <c r="C263" s="116"/>
      <c r="D263" s="116"/>
      <c r="E263" s="116"/>
      <c r="F263" s="116"/>
      <c r="G263" s="64"/>
    </row>
    <row r="264" spans="1:7" x14ac:dyDescent="0.35">
      <c r="A264" s="47">
        <v>40430</v>
      </c>
      <c r="B264" s="43">
        <v>2.3199999999999998</v>
      </c>
      <c r="C264" s="116"/>
      <c r="D264" s="116"/>
      <c r="E264" s="116"/>
      <c r="F264" s="116"/>
      <c r="G264" s="64"/>
    </row>
    <row r="265" spans="1:7" x14ac:dyDescent="0.35">
      <c r="A265" s="47">
        <v>40431</v>
      </c>
      <c r="B265" s="43">
        <v>2.34</v>
      </c>
      <c r="C265" s="116"/>
      <c r="D265" s="116"/>
      <c r="E265" s="116"/>
      <c r="F265" s="116"/>
      <c r="G265" s="64"/>
    </row>
    <row r="266" spans="1:7" x14ac:dyDescent="0.35">
      <c r="A266" s="47">
        <v>40432</v>
      </c>
      <c r="B266" s="43"/>
      <c r="C266" s="116"/>
      <c r="D266" s="116"/>
      <c r="E266" s="116"/>
      <c r="F266" s="116"/>
      <c r="G266" s="64"/>
    </row>
    <row r="267" spans="1:7" x14ac:dyDescent="0.35">
      <c r="A267" s="47">
        <v>40433</v>
      </c>
      <c r="B267" s="43"/>
      <c r="C267" s="116"/>
      <c r="D267" s="116"/>
      <c r="E267" s="116"/>
      <c r="F267" s="116"/>
      <c r="G267" s="64"/>
    </row>
    <row r="268" spans="1:7" x14ac:dyDescent="0.35">
      <c r="A268" s="47">
        <v>40434</v>
      </c>
      <c r="B268" s="43">
        <v>2.4500000000000002</v>
      </c>
      <c r="C268" s="116"/>
      <c r="D268" s="116"/>
      <c r="E268" s="116"/>
      <c r="F268" s="116"/>
      <c r="G268" s="64"/>
    </row>
    <row r="269" spans="1:7" x14ac:dyDescent="0.35">
      <c r="A269" s="47">
        <v>40435</v>
      </c>
      <c r="B269" s="43">
        <v>2.36</v>
      </c>
      <c r="C269" s="116"/>
      <c r="D269" s="116"/>
      <c r="E269" s="116"/>
      <c r="F269" s="116"/>
      <c r="G269" s="64"/>
    </row>
    <row r="270" spans="1:7" x14ac:dyDescent="0.35">
      <c r="A270" s="47">
        <v>40436</v>
      </c>
      <c r="B270" s="43">
        <v>2.38</v>
      </c>
      <c r="C270" s="116"/>
      <c r="D270" s="116"/>
      <c r="E270" s="116"/>
      <c r="F270" s="116"/>
      <c r="G270" s="64"/>
    </row>
    <row r="271" spans="1:7" x14ac:dyDescent="0.35">
      <c r="A271" s="47">
        <v>40437</v>
      </c>
      <c r="B271" s="43">
        <v>2.44</v>
      </c>
      <c r="C271" s="116"/>
      <c r="D271" s="116"/>
      <c r="E271" s="116"/>
      <c r="F271" s="116"/>
      <c r="G271" s="64"/>
    </row>
    <row r="272" spans="1:7" x14ac:dyDescent="0.35">
      <c r="A272" s="47">
        <v>40438</v>
      </c>
      <c r="B272" s="43">
        <v>2.48</v>
      </c>
      <c r="C272" s="116"/>
      <c r="D272" s="116"/>
      <c r="E272" s="116"/>
      <c r="F272" s="116"/>
      <c r="G272" s="64"/>
    </row>
    <row r="273" spans="1:7" x14ac:dyDescent="0.35">
      <c r="A273" s="47">
        <v>40439</v>
      </c>
      <c r="B273" s="43"/>
      <c r="C273" s="116"/>
      <c r="D273" s="116"/>
      <c r="E273" s="116"/>
      <c r="F273" s="116"/>
      <c r="G273" s="64"/>
    </row>
    <row r="274" spans="1:7" x14ac:dyDescent="0.35">
      <c r="A274" s="47">
        <v>40440</v>
      </c>
      <c r="B274" s="43"/>
      <c r="C274" s="116"/>
      <c r="D274" s="116"/>
      <c r="E274" s="116"/>
      <c r="F274" s="116"/>
      <c r="G274" s="64"/>
    </row>
    <row r="275" spans="1:7" x14ac:dyDescent="0.35">
      <c r="A275" s="47">
        <v>40441</v>
      </c>
      <c r="B275" s="43">
        <v>2.4700000000000002</v>
      </c>
      <c r="C275" s="116"/>
      <c r="D275" s="116"/>
      <c r="E275" s="116"/>
      <c r="F275" s="116"/>
      <c r="G275" s="64"/>
    </row>
    <row r="276" spans="1:7" x14ac:dyDescent="0.35">
      <c r="A276" s="47">
        <v>40442</v>
      </c>
      <c r="B276" s="43">
        <v>2.4900000000000002</v>
      </c>
      <c r="C276" s="116"/>
      <c r="D276" s="116"/>
      <c r="E276" s="116"/>
      <c r="F276" s="116"/>
      <c r="G276" s="64"/>
    </row>
    <row r="277" spans="1:7" x14ac:dyDescent="0.35">
      <c r="A277" s="47">
        <v>40443</v>
      </c>
      <c r="B277" s="43">
        <v>2.34</v>
      </c>
      <c r="C277" s="116"/>
      <c r="D277" s="116"/>
      <c r="E277" s="116"/>
      <c r="F277" s="116"/>
      <c r="G277" s="64"/>
    </row>
    <row r="278" spans="1:7" x14ac:dyDescent="0.35">
      <c r="A278" s="47">
        <v>40444</v>
      </c>
      <c r="B278" s="43">
        <v>2.29</v>
      </c>
      <c r="C278" s="116"/>
      <c r="D278" s="116"/>
      <c r="E278" s="116"/>
      <c r="F278" s="116"/>
      <c r="G278" s="64"/>
    </row>
    <row r="279" spans="1:7" x14ac:dyDescent="0.35">
      <c r="A279" s="47">
        <v>40445</v>
      </c>
      <c r="B279" s="43">
        <v>2.29</v>
      </c>
      <c r="C279" s="116"/>
      <c r="D279" s="116"/>
      <c r="E279" s="116"/>
      <c r="F279" s="116"/>
      <c r="G279" s="64"/>
    </row>
    <row r="280" spans="1:7" x14ac:dyDescent="0.35">
      <c r="A280" s="47">
        <v>40446</v>
      </c>
      <c r="B280" s="43"/>
      <c r="C280" s="116"/>
      <c r="D280" s="116"/>
      <c r="E280" s="116"/>
      <c r="F280" s="116"/>
      <c r="G280" s="64"/>
    </row>
    <row r="281" spans="1:7" x14ac:dyDescent="0.35">
      <c r="A281" s="47">
        <v>40447</v>
      </c>
      <c r="B281" s="43"/>
      <c r="C281" s="116"/>
      <c r="D281" s="116"/>
      <c r="E281" s="116"/>
      <c r="F281" s="116"/>
      <c r="G281" s="64"/>
    </row>
    <row r="282" spans="1:7" x14ac:dyDescent="0.35">
      <c r="A282" s="47">
        <v>40448</v>
      </c>
      <c r="B282" s="43">
        <v>2.2999999999999998</v>
      </c>
      <c r="C282" s="116"/>
      <c r="D282" s="116"/>
      <c r="E282" s="116"/>
      <c r="F282" s="116"/>
      <c r="G282" s="64"/>
    </row>
    <row r="283" spans="1:7" x14ac:dyDescent="0.35">
      <c r="A283" s="47">
        <v>40449</v>
      </c>
      <c r="B283" s="43">
        <v>2.2400000000000002</v>
      </c>
      <c r="C283" s="116"/>
      <c r="D283" s="116"/>
      <c r="E283" s="116"/>
      <c r="F283" s="116"/>
      <c r="G283" s="64"/>
    </row>
    <row r="284" spans="1:7" x14ac:dyDescent="0.35">
      <c r="A284" s="47">
        <v>40450</v>
      </c>
      <c r="B284" s="43">
        <v>2.2400000000000002</v>
      </c>
      <c r="C284" s="116"/>
      <c r="D284" s="116"/>
      <c r="E284" s="116"/>
      <c r="F284" s="116"/>
      <c r="G284" s="64"/>
    </row>
    <row r="285" spans="1:7" x14ac:dyDescent="0.35">
      <c r="A285" s="47">
        <v>40451</v>
      </c>
      <c r="B285" s="43">
        <v>2.2200000000000002</v>
      </c>
      <c r="C285" s="116"/>
      <c r="D285" s="116"/>
      <c r="E285" s="116"/>
      <c r="F285" s="116"/>
      <c r="G285" s="64"/>
    </row>
    <row r="286" spans="1:7" x14ac:dyDescent="0.35">
      <c r="A286" s="47">
        <v>40452</v>
      </c>
      <c r="B286" s="43">
        <v>2.3199999999999998</v>
      </c>
      <c r="C286" s="116"/>
      <c r="D286" s="116"/>
      <c r="E286" s="116"/>
      <c r="F286" s="116"/>
      <c r="G286" s="64"/>
    </row>
    <row r="287" spans="1:7" x14ac:dyDescent="0.35">
      <c r="A287" s="47">
        <v>40453</v>
      </c>
      <c r="B287" s="43"/>
      <c r="C287" s="116"/>
      <c r="D287" s="116"/>
      <c r="E287" s="116"/>
      <c r="F287" s="116"/>
      <c r="G287" s="64"/>
    </row>
    <row r="288" spans="1:7" x14ac:dyDescent="0.35">
      <c r="A288" s="47">
        <v>40454</v>
      </c>
      <c r="B288" s="43"/>
      <c r="C288" s="116"/>
      <c r="D288" s="116"/>
      <c r="E288" s="116"/>
      <c r="F288" s="116"/>
      <c r="G288" s="64"/>
    </row>
    <row r="289" spans="1:7" x14ac:dyDescent="0.35">
      <c r="A289" s="47">
        <v>40455</v>
      </c>
      <c r="B289" s="43">
        <v>2.25</v>
      </c>
      <c r="C289" s="116"/>
      <c r="D289" s="116"/>
      <c r="E289" s="116"/>
      <c r="F289" s="116"/>
      <c r="G289" s="64"/>
    </row>
    <row r="290" spans="1:7" x14ac:dyDescent="0.35">
      <c r="A290" s="47">
        <v>40456</v>
      </c>
      <c r="B290" s="43">
        <v>2.2400000000000002</v>
      </c>
      <c r="C290" s="116"/>
      <c r="D290" s="116"/>
      <c r="E290" s="116"/>
      <c r="F290" s="116"/>
      <c r="G290" s="64"/>
    </row>
    <row r="291" spans="1:7" x14ac:dyDescent="0.35">
      <c r="A291" s="47">
        <v>40457</v>
      </c>
      <c r="B291" s="43">
        <v>2.25</v>
      </c>
      <c r="C291" s="116"/>
      <c r="D291" s="116"/>
      <c r="E291" s="116"/>
      <c r="F291" s="116"/>
      <c r="G291" s="64"/>
    </row>
    <row r="292" spans="1:7" x14ac:dyDescent="0.35">
      <c r="A292" s="47">
        <v>40458</v>
      </c>
      <c r="B292" s="43">
        <v>2.2599999999999998</v>
      </c>
      <c r="C292" s="116"/>
      <c r="D292" s="116"/>
      <c r="E292" s="116"/>
      <c r="F292" s="116"/>
      <c r="G292" s="64"/>
    </row>
    <row r="293" spans="1:7" x14ac:dyDescent="0.35">
      <c r="A293" s="47">
        <v>40459</v>
      </c>
      <c r="B293" s="43">
        <v>2.27</v>
      </c>
      <c r="C293" s="116"/>
      <c r="D293" s="116"/>
      <c r="E293" s="116"/>
      <c r="F293" s="116"/>
      <c r="G293" s="64"/>
    </row>
    <row r="294" spans="1:7" x14ac:dyDescent="0.35">
      <c r="A294" s="47">
        <v>40460</v>
      </c>
      <c r="B294" s="43"/>
      <c r="C294" s="116"/>
      <c r="D294" s="116"/>
      <c r="E294" s="116"/>
      <c r="F294" s="116"/>
      <c r="G294" s="64"/>
    </row>
    <row r="295" spans="1:7" x14ac:dyDescent="0.35">
      <c r="A295" s="47">
        <v>40461</v>
      </c>
      <c r="B295" s="43"/>
      <c r="C295" s="116"/>
      <c r="D295" s="116"/>
      <c r="E295" s="116"/>
      <c r="F295" s="116"/>
      <c r="G295" s="64"/>
    </row>
    <row r="296" spans="1:7" x14ac:dyDescent="0.35">
      <c r="A296" s="47">
        <v>40462</v>
      </c>
      <c r="B296" s="43">
        <v>2.2799999999999998</v>
      </c>
      <c r="C296" s="116"/>
      <c r="D296" s="116"/>
      <c r="E296" s="116"/>
      <c r="F296" s="116"/>
      <c r="G296" s="64"/>
    </row>
    <row r="297" spans="1:7" x14ac:dyDescent="0.35">
      <c r="A297" s="47">
        <v>40463</v>
      </c>
      <c r="B297" s="43">
        <v>2.2200000000000002</v>
      </c>
      <c r="C297" s="116"/>
      <c r="D297" s="116"/>
      <c r="E297" s="116"/>
      <c r="F297" s="116"/>
      <c r="G297" s="64"/>
    </row>
    <row r="298" spans="1:7" x14ac:dyDescent="0.35">
      <c r="A298" s="47">
        <v>40464</v>
      </c>
      <c r="B298" s="43">
        <v>2.2999999999999998</v>
      </c>
      <c r="C298" s="116"/>
      <c r="D298" s="116"/>
      <c r="E298" s="116"/>
      <c r="F298" s="116"/>
      <c r="G298" s="64"/>
    </row>
    <row r="299" spans="1:7" x14ac:dyDescent="0.35">
      <c r="A299" s="47">
        <v>40465</v>
      </c>
      <c r="B299" s="43">
        <v>2.29</v>
      </c>
      <c r="C299" s="116"/>
      <c r="D299" s="116"/>
      <c r="E299" s="116"/>
      <c r="F299" s="116"/>
      <c r="G299" s="64"/>
    </row>
    <row r="300" spans="1:7" x14ac:dyDescent="0.35">
      <c r="A300" s="47">
        <v>40466</v>
      </c>
      <c r="B300" s="43">
        <v>2.3199999999999998</v>
      </c>
      <c r="C300" s="116"/>
      <c r="D300" s="116"/>
      <c r="E300" s="116"/>
      <c r="F300" s="116"/>
      <c r="G300" s="64"/>
    </row>
    <row r="301" spans="1:7" x14ac:dyDescent="0.35">
      <c r="A301" s="47">
        <v>40467</v>
      </c>
      <c r="B301" s="43"/>
      <c r="C301" s="116"/>
      <c r="D301" s="116"/>
      <c r="E301" s="116"/>
      <c r="F301" s="116"/>
      <c r="G301" s="64"/>
    </row>
    <row r="302" spans="1:7" x14ac:dyDescent="0.35">
      <c r="A302" s="47">
        <v>40468</v>
      </c>
      <c r="B302" s="43"/>
      <c r="C302" s="116"/>
      <c r="D302" s="116"/>
      <c r="E302" s="116"/>
      <c r="F302" s="116"/>
      <c r="G302" s="64"/>
    </row>
    <row r="303" spans="1:7" x14ac:dyDescent="0.35">
      <c r="A303" s="47">
        <v>40469</v>
      </c>
      <c r="B303" s="43">
        <v>2.37</v>
      </c>
      <c r="C303" s="116"/>
      <c r="D303" s="116"/>
      <c r="E303" s="116"/>
      <c r="F303" s="116"/>
      <c r="G303" s="64"/>
    </row>
    <row r="304" spans="1:7" x14ac:dyDescent="0.35">
      <c r="A304" s="47">
        <v>40470</v>
      </c>
      <c r="B304" s="43">
        <v>2.4</v>
      </c>
      <c r="C304" s="116"/>
      <c r="D304" s="116"/>
      <c r="E304" s="116"/>
      <c r="F304" s="116"/>
      <c r="G304" s="64"/>
    </row>
    <row r="305" spans="1:7" x14ac:dyDescent="0.35">
      <c r="A305" s="47">
        <v>40471</v>
      </c>
      <c r="B305" s="43">
        <v>2.41</v>
      </c>
      <c r="C305" s="116"/>
      <c r="D305" s="116"/>
      <c r="E305" s="116"/>
      <c r="F305" s="116"/>
      <c r="G305" s="64"/>
    </row>
    <row r="306" spans="1:7" x14ac:dyDescent="0.35">
      <c r="A306" s="47">
        <v>40472</v>
      </c>
      <c r="B306" s="43">
        <v>2.4500000000000002</v>
      </c>
      <c r="C306" s="116"/>
      <c r="D306" s="116"/>
      <c r="E306" s="116"/>
      <c r="F306" s="116"/>
      <c r="G306" s="64"/>
    </row>
    <row r="307" spans="1:7" x14ac:dyDescent="0.35">
      <c r="A307" s="47">
        <v>40473</v>
      </c>
      <c r="B307" s="43">
        <v>2.4700000000000002</v>
      </c>
      <c r="C307" s="116"/>
      <c r="D307" s="116"/>
      <c r="E307" s="116"/>
      <c r="F307" s="116"/>
      <c r="G307" s="64"/>
    </row>
    <row r="308" spans="1:7" x14ac:dyDescent="0.35">
      <c r="A308" s="47">
        <v>40474</v>
      </c>
      <c r="B308" s="43"/>
      <c r="C308" s="116"/>
      <c r="D308" s="116"/>
      <c r="E308" s="116"/>
      <c r="F308" s="116"/>
      <c r="G308" s="64"/>
    </row>
    <row r="309" spans="1:7" x14ac:dyDescent="0.35">
      <c r="A309" s="47">
        <v>40475</v>
      </c>
      <c r="B309" s="43"/>
      <c r="C309" s="116"/>
      <c r="D309" s="116"/>
      <c r="E309" s="116"/>
      <c r="F309" s="116"/>
      <c r="G309" s="64"/>
    </row>
    <row r="310" spans="1:7" x14ac:dyDescent="0.35">
      <c r="A310" s="47">
        <v>40476</v>
      </c>
      <c r="B310" s="43">
        <v>2.46</v>
      </c>
      <c r="C310" s="116"/>
      <c r="D310" s="116"/>
      <c r="E310" s="116"/>
      <c r="F310" s="116"/>
      <c r="G310" s="64"/>
    </row>
    <row r="311" spans="1:7" x14ac:dyDescent="0.35">
      <c r="A311" s="47">
        <v>40477</v>
      </c>
      <c r="B311" s="43">
        <v>2.5</v>
      </c>
      <c r="C311" s="116"/>
      <c r="D311" s="116"/>
      <c r="E311" s="116"/>
      <c r="F311" s="116"/>
      <c r="G311" s="64"/>
    </row>
    <row r="312" spans="1:7" x14ac:dyDescent="0.35">
      <c r="A312" s="47">
        <v>40478</v>
      </c>
      <c r="B312" s="43">
        <v>2.56</v>
      </c>
      <c r="C312" s="116"/>
      <c r="D312" s="116"/>
      <c r="E312" s="116"/>
      <c r="F312" s="116"/>
      <c r="G312" s="64"/>
    </row>
    <row r="313" spans="1:7" x14ac:dyDescent="0.35">
      <c r="A313" s="47">
        <v>40479</v>
      </c>
      <c r="B313" s="43">
        <v>2.56</v>
      </c>
      <c r="C313" s="116"/>
      <c r="D313" s="116"/>
      <c r="E313" s="116"/>
      <c r="F313" s="116"/>
      <c r="G313" s="64"/>
    </row>
    <row r="314" spans="1:7" x14ac:dyDescent="0.35">
      <c r="A314" s="47">
        <v>40480</v>
      </c>
      <c r="B314" s="43">
        <v>2.54</v>
      </c>
      <c r="C314" s="116"/>
      <c r="D314" s="116"/>
      <c r="E314" s="116"/>
      <c r="F314" s="116"/>
      <c r="G314" s="64"/>
    </row>
    <row r="315" spans="1:7" x14ac:dyDescent="0.35">
      <c r="A315" s="47">
        <v>40481</v>
      </c>
      <c r="B315" s="43"/>
      <c r="C315" s="116"/>
      <c r="D315" s="116"/>
      <c r="E315" s="116"/>
      <c r="F315" s="116"/>
      <c r="G315" s="64"/>
    </row>
    <row r="316" spans="1:7" x14ac:dyDescent="0.35">
      <c r="A316" s="47">
        <v>40482</v>
      </c>
      <c r="B316" s="43"/>
      <c r="C316" s="116"/>
      <c r="D316" s="116"/>
      <c r="E316" s="116"/>
      <c r="F316" s="116"/>
      <c r="G316" s="64"/>
    </row>
    <row r="317" spans="1:7" x14ac:dyDescent="0.35">
      <c r="A317" s="47">
        <v>40483</v>
      </c>
      <c r="B317" s="43">
        <v>2.4700000000000002</v>
      </c>
      <c r="C317" s="116"/>
      <c r="D317" s="116"/>
      <c r="E317" s="116"/>
      <c r="F317" s="116"/>
      <c r="G317" s="64"/>
    </row>
    <row r="318" spans="1:7" x14ac:dyDescent="0.35">
      <c r="A318" s="47">
        <v>40484</v>
      </c>
      <c r="B318" s="43">
        <v>2.4500000000000002</v>
      </c>
      <c r="C318" s="116"/>
      <c r="D318" s="116"/>
      <c r="E318" s="116"/>
      <c r="F318" s="116"/>
      <c r="G318" s="64"/>
    </row>
    <row r="319" spans="1:7" x14ac:dyDescent="0.35">
      <c r="A319" s="47">
        <v>40485</v>
      </c>
      <c r="B319" s="43">
        <v>2.4500000000000002</v>
      </c>
      <c r="C319" s="116"/>
      <c r="D319" s="116"/>
      <c r="E319" s="116"/>
      <c r="F319" s="116"/>
      <c r="G319" s="64"/>
    </row>
    <row r="320" spans="1:7" x14ac:dyDescent="0.35">
      <c r="A320" s="47">
        <v>40486</v>
      </c>
      <c r="B320" s="43">
        <v>2.4900000000000002</v>
      </c>
      <c r="C320" s="116"/>
      <c r="D320" s="116"/>
      <c r="E320" s="116"/>
      <c r="F320" s="116"/>
      <c r="G320" s="64"/>
    </row>
    <row r="321" spans="1:7" x14ac:dyDescent="0.35">
      <c r="A321" s="47">
        <v>40487</v>
      </c>
      <c r="B321" s="43">
        <v>2.37</v>
      </c>
      <c r="C321" s="116"/>
      <c r="D321" s="116"/>
      <c r="E321" s="116"/>
      <c r="F321" s="116"/>
      <c r="G321" s="64"/>
    </row>
    <row r="322" spans="1:7" x14ac:dyDescent="0.35">
      <c r="A322" s="47">
        <v>40488</v>
      </c>
      <c r="B322" s="43"/>
      <c r="C322" s="116"/>
      <c r="D322" s="116"/>
      <c r="E322" s="116"/>
      <c r="F322" s="116"/>
      <c r="G322" s="64"/>
    </row>
    <row r="323" spans="1:7" x14ac:dyDescent="0.35">
      <c r="A323" s="47">
        <v>40489</v>
      </c>
      <c r="B323" s="43"/>
      <c r="C323" s="116"/>
      <c r="D323" s="116"/>
      <c r="E323" s="116"/>
      <c r="F323" s="116"/>
      <c r="G323" s="64"/>
    </row>
    <row r="324" spans="1:7" x14ac:dyDescent="0.35">
      <c r="A324" s="47">
        <v>40490</v>
      </c>
      <c r="B324" s="43">
        <v>2.39</v>
      </c>
      <c r="C324" s="116"/>
      <c r="D324" s="116"/>
      <c r="E324" s="116"/>
      <c r="F324" s="116"/>
      <c r="G324" s="64"/>
    </row>
    <row r="325" spans="1:7" x14ac:dyDescent="0.35">
      <c r="A325" s="47">
        <v>40491</v>
      </c>
      <c r="B325" s="43">
        <v>2.37</v>
      </c>
      <c r="C325" s="116"/>
      <c r="D325" s="116"/>
      <c r="E325" s="116"/>
      <c r="F325" s="116"/>
      <c r="G325" s="64"/>
    </row>
    <row r="326" spans="1:7" x14ac:dyDescent="0.35">
      <c r="A326" s="47">
        <v>40492</v>
      </c>
      <c r="B326" s="43">
        <v>2.4500000000000002</v>
      </c>
      <c r="C326" s="116"/>
      <c r="D326" s="116"/>
      <c r="E326" s="116"/>
      <c r="F326" s="116"/>
      <c r="G326" s="64"/>
    </row>
    <row r="327" spans="1:7" x14ac:dyDescent="0.35">
      <c r="A327" s="47">
        <v>40493</v>
      </c>
      <c r="B327" s="43">
        <v>2.4</v>
      </c>
      <c r="C327" s="116"/>
      <c r="D327" s="116"/>
      <c r="E327" s="116"/>
      <c r="F327" s="116"/>
      <c r="G327" s="64"/>
    </row>
    <row r="328" spans="1:7" x14ac:dyDescent="0.35">
      <c r="A328" s="47">
        <v>40494</v>
      </c>
      <c r="B328" s="43">
        <v>2.44</v>
      </c>
      <c r="C328" s="116"/>
      <c r="D328" s="116"/>
      <c r="E328" s="116"/>
      <c r="F328" s="116"/>
      <c r="G328" s="64"/>
    </row>
    <row r="329" spans="1:7" x14ac:dyDescent="0.35">
      <c r="A329" s="47">
        <v>40495</v>
      </c>
      <c r="B329" s="43"/>
      <c r="C329" s="116"/>
      <c r="D329" s="116"/>
      <c r="E329" s="116"/>
      <c r="F329" s="116"/>
      <c r="G329" s="64"/>
    </row>
    <row r="330" spans="1:7" x14ac:dyDescent="0.35">
      <c r="A330" s="47">
        <v>40496</v>
      </c>
      <c r="B330" s="43"/>
      <c r="C330" s="116"/>
      <c r="D330" s="116"/>
      <c r="E330" s="116"/>
      <c r="F330" s="116"/>
      <c r="G330" s="64"/>
    </row>
    <row r="331" spans="1:7" x14ac:dyDescent="0.35">
      <c r="A331" s="47">
        <v>40497</v>
      </c>
      <c r="B331" s="43">
        <v>2.5499999999999998</v>
      </c>
      <c r="C331" s="116"/>
      <c r="D331" s="116"/>
      <c r="E331" s="116"/>
      <c r="F331" s="116"/>
      <c r="G331" s="64"/>
    </row>
    <row r="332" spans="1:7" x14ac:dyDescent="0.35">
      <c r="A332" s="47">
        <v>40498</v>
      </c>
      <c r="B332" s="43">
        <v>2.57</v>
      </c>
      <c r="C332" s="116"/>
      <c r="D332" s="116"/>
      <c r="E332" s="116"/>
      <c r="F332" s="116"/>
      <c r="G332" s="64"/>
    </row>
    <row r="333" spans="1:7" x14ac:dyDescent="0.35">
      <c r="A333" s="47">
        <v>40499</v>
      </c>
      <c r="B333" s="43">
        <v>2.59</v>
      </c>
      <c r="C333" s="116"/>
      <c r="D333" s="116"/>
      <c r="E333" s="116"/>
      <c r="F333" s="116"/>
      <c r="G333" s="64"/>
    </row>
    <row r="334" spans="1:7" x14ac:dyDescent="0.35">
      <c r="A334" s="47">
        <v>40500</v>
      </c>
      <c r="B334" s="43">
        <v>2.65</v>
      </c>
      <c r="C334" s="116"/>
      <c r="D334" s="116"/>
      <c r="E334" s="116"/>
      <c r="F334" s="116"/>
      <c r="G334" s="64"/>
    </row>
    <row r="335" spans="1:7" x14ac:dyDescent="0.35">
      <c r="A335" s="47">
        <v>40501</v>
      </c>
      <c r="B335" s="43">
        <v>2.68</v>
      </c>
      <c r="C335" s="116"/>
      <c r="D335" s="116"/>
      <c r="E335" s="116"/>
      <c r="F335" s="116"/>
      <c r="G335" s="64"/>
    </row>
    <row r="336" spans="1:7" x14ac:dyDescent="0.35">
      <c r="A336" s="47">
        <v>40502</v>
      </c>
      <c r="B336" s="43"/>
      <c r="C336" s="116"/>
      <c r="D336" s="116"/>
      <c r="E336" s="116"/>
      <c r="F336" s="116"/>
      <c r="G336" s="64"/>
    </row>
    <row r="337" spans="1:7" x14ac:dyDescent="0.35">
      <c r="A337" s="47">
        <v>40503</v>
      </c>
      <c r="B337" s="43"/>
      <c r="C337" s="116"/>
      <c r="D337" s="116"/>
      <c r="E337" s="116"/>
      <c r="F337" s="116"/>
      <c r="G337" s="64"/>
    </row>
    <row r="338" spans="1:7" x14ac:dyDescent="0.35">
      <c r="A338" s="47">
        <v>40504</v>
      </c>
      <c r="B338" s="43">
        <v>2.71</v>
      </c>
      <c r="C338" s="116"/>
      <c r="D338" s="116"/>
      <c r="E338" s="116"/>
      <c r="F338" s="116"/>
      <c r="G338" s="64"/>
    </row>
    <row r="339" spans="1:7" x14ac:dyDescent="0.35">
      <c r="A339" s="47">
        <v>40505</v>
      </c>
      <c r="B339" s="43">
        <v>2.62</v>
      </c>
      <c r="C339" s="116"/>
      <c r="D339" s="116"/>
      <c r="E339" s="116"/>
      <c r="F339" s="116"/>
      <c r="G339" s="64"/>
    </row>
    <row r="340" spans="1:7" x14ac:dyDescent="0.35">
      <c r="A340" s="47">
        <v>40506</v>
      </c>
      <c r="B340" s="43">
        <v>2.61</v>
      </c>
      <c r="C340" s="116"/>
      <c r="D340" s="116"/>
      <c r="E340" s="116"/>
      <c r="F340" s="116"/>
      <c r="G340" s="64"/>
    </row>
    <row r="341" spans="1:7" x14ac:dyDescent="0.35">
      <c r="A341" s="47">
        <v>40507</v>
      </c>
      <c r="B341" s="43">
        <v>2.73</v>
      </c>
      <c r="C341" s="116"/>
      <c r="D341" s="116"/>
      <c r="E341" s="116"/>
      <c r="F341" s="116"/>
      <c r="G341" s="64"/>
    </row>
    <row r="342" spans="1:7" x14ac:dyDescent="0.35">
      <c r="A342" s="47">
        <v>40508</v>
      </c>
      <c r="B342" s="43">
        <v>2.69</v>
      </c>
      <c r="C342" s="116"/>
      <c r="D342" s="116"/>
      <c r="E342" s="116"/>
      <c r="F342" s="116"/>
      <c r="G342" s="64"/>
    </row>
    <row r="343" spans="1:7" x14ac:dyDescent="0.35">
      <c r="A343" s="47">
        <v>40509</v>
      </c>
      <c r="B343" s="43"/>
      <c r="C343" s="116"/>
      <c r="D343" s="116"/>
      <c r="E343" s="116"/>
      <c r="F343" s="116"/>
      <c r="G343" s="64"/>
    </row>
    <row r="344" spans="1:7" x14ac:dyDescent="0.35">
      <c r="A344" s="47">
        <v>40510</v>
      </c>
      <c r="B344" s="43"/>
      <c r="C344" s="116"/>
      <c r="D344" s="116"/>
      <c r="E344" s="116"/>
      <c r="F344" s="116"/>
      <c r="G344" s="64"/>
    </row>
    <row r="345" spans="1:7" x14ac:dyDescent="0.35">
      <c r="A345" s="47">
        <v>40511</v>
      </c>
      <c r="B345" s="43">
        <v>2.75</v>
      </c>
      <c r="C345" s="116"/>
      <c r="D345" s="116"/>
      <c r="E345" s="116"/>
      <c r="F345" s="116"/>
      <c r="G345" s="64"/>
    </row>
    <row r="346" spans="1:7" x14ac:dyDescent="0.35">
      <c r="A346" s="47">
        <v>40512</v>
      </c>
      <c r="B346" s="43">
        <v>2.69</v>
      </c>
      <c r="C346" s="116"/>
      <c r="D346" s="116"/>
      <c r="E346" s="116"/>
      <c r="F346" s="116"/>
      <c r="G346" s="64"/>
    </row>
    <row r="347" spans="1:7" x14ac:dyDescent="0.35">
      <c r="A347" s="47">
        <v>40513</v>
      </c>
      <c r="B347" s="43">
        <v>2.75</v>
      </c>
      <c r="C347" s="116"/>
      <c r="D347" s="116"/>
      <c r="E347" s="116"/>
      <c r="F347" s="116"/>
      <c r="G347" s="64"/>
    </row>
    <row r="348" spans="1:7" x14ac:dyDescent="0.35">
      <c r="A348" s="47">
        <v>40514</v>
      </c>
      <c r="B348" s="43">
        <v>2.83</v>
      </c>
      <c r="C348" s="116"/>
      <c r="D348" s="116"/>
      <c r="E348" s="116"/>
      <c r="F348" s="116"/>
      <c r="G348" s="64"/>
    </row>
    <row r="349" spans="1:7" x14ac:dyDescent="0.35">
      <c r="A349" s="47">
        <v>40515</v>
      </c>
      <c r="B349" s="43">
        <v>2.83</v>
      </c>
      <c r="C349" s="116"/>
      <c r="D349" s="116"/>
      <c r="E349" s="116"/>
      <c r="F349" s="116"/>
      <c r="G349" s="64"/>
    </row>
    <row r="350" spans="1:7" x14ac:dyDescent="0.35">
      <c r="A350" s="47">
        <v>40516</v>
      </c>
      <c r="B350" s="43"/>
      <c r="C350" s="116"/>
      <c r="D350" s="116"/>
      <c r="E350" s="116"/>
      <c r="F350" s="116"/>
      <c r="G350" s="64"/>
    </row>
    <row r="351" spans="1:7" x14ac:dyDescent="0.35">
      <c r="A351" s="47">
        <v>40517</v>
      </c>
      <c r="B351" s="43"/>
      <c r="C351" s="116"/>
      <c r="D351" s="116"/>
      <c r="E351" s="116"/>
      <c r="F351" s="116"/>
      <c r="G351" s="64"/>
    </row>
    <row r="352" spans="1:7" x14ac:dyDescent="0.35">
      <c r="A352" s="47">
        <v>40518</v>
      </c>
      <c r="B352" s="43">
        <v>2.83</v>
      </c>
      <c r="C352" s="116"/>
      <c r="D352" s="116"/>
      <c r="E352" s="116"/>
      <c r="F352" s="116"/>
      <c r="G352" s="64"/>
    </row>
    <row r="353" spans="1:7" x14ac:dyDescent="0.35">
      <c r="A353" s="47">
        <v>40519</v>
      </c>
      <c r="B353" s="43">
        <v>2.89</v>
      </c>
      <c r="C353" s="116"/>
      <c r="D353" s="116"/>
      <c r="E353" s="116"/>
      <c r="F353" s="116"/>
      <c r="G353" s="64"/>
    </row>
    <row r="354" spans="1:7" x14ac:dyDescent="0.35">
      <c r="A354" s="47">
        <v>40520</v>
      </c>
      <c r="B354" s="43">
        <v>2.99</v>
      </c>
      <c r="C354" s="116"/>
      <c r="D354" s="116"/>
      <c r="E354" s="116"/>
      <c r="F354" s="116"/>
      <c r="G354" s="64"/>
    </row>
    <row r="355" spans="1:7" x14ac:dyDescent="0.35">
      <c r="A355" s="47">
        <v>40521</v>
      </c>
      <c r="B355" s="43">
        <v>2.97</v>
      </c>
      <c r="C355" s="116"/>
      <c r="D355" s="116"/>
      <c r="E355" s="116"/>
      <c r="F355" s="116"/>
      <c r="G355" s="64"/>
    </row>
    <row r="356" spans="1:7" x14ac:dyDescent="0.35">
      <c r="A356" s="47">
        <v>40522</v>
      </c>
      <c r="B356" s="43">
        <v>2.96</v>
      </c>
      <c r="C356" s="116"/>
      <c r="D356" s="116"/>
      <c r="E356" s="116"/>
      <c r="F356" s="116"/>
      <c r="G356" s="64"/>
    </row>
    <row r="357" spans="1:7" x14ac:dyDescent="0.35">
      <c r="A357" s="47">
        <v>40523</v>
      </c>
      <c r="B357" s="43"/>
      <c r="C357" s="116"/>
      <c r="D357" s="116"/>
      <c r="E357" s="116"/>
      <c r="F357" s="116"/>
      <c r="G357" s="64"/>
    </row>
    <row r="358" spans="1:7" x14ac:dyDescent="0.35">
      <c r="A358" s="47">
        <v>40524</v>
      </c>
      <c r="B358" s="43"/>
      <c r="C358" s="116"/>
      <c r="D358" s="116"/>
      <c r="E358" s="116"/>
      <c r="F358" s="116"/>
      <c r="G358" s="64"/>
    </row>
    <row r="359" spans="1:7" x14ac:dyDescent="0.35">
      <c r="A359" s="47">
        <v>40525</v>
      </c>
      <c r="B359" s="43">
        <v>2.97</v>
      </c>
      <c r="C359" s="116"/>
      <c r="D359" s="116"/>
      <c r="E359" s="116"/>
      <c r="F359" s="116"/>
      <c r="G359" s="64"/>
    </row>
    <row r="360" spans="1:7" x14ac:dyDescent="0.35">
      <c r="A360" s="47">
        <v>40526</v>
      </c>
      <c r="B360" s="43">
        <v>2.97</v>
      </c>
      <c r="C360" s="116"/>
      <c r="D360" s="116"/>
      <c r="E360" s="116"/>
      <c r="F360" s="116"/>
      <c r="G360" s="64"/>
    </row>
    <row r="361" spans="1:7" x14ac:dyDescent="0.35">
      <c r="A361" s="47">
        <v>40527</v>
      </c>
      <c r="B361" s="43">
        <v>3.02</v>
      </c>
      <c r="C361" s="116"/>
      <c r="D361" s="116"/>
      <c r="E361" s="116"/>
      <c r="F361" s="116"/>
      <c r="G361" s="64"/>
    </row>
    <row r="362" spans="1:7" x14ac:dyDescent="0.35">
      <c r="A362" s="47">
        <v>40528</v>
      </c>
      <c r="B362" s="43">
        <v>3.02</v>
      </c>
      <c r="C362" s="116"/>
      <c r="D362" s="116"/>
      <c r="E362" s="116"/>
      <c r="F362" s="116"/>
      <c r="G362" s="64"/>
    </row>
    <row r="363" spans="1:7" x14ac:dyDescent="0.35">
      <c r="A363" s="47">
        <v>40529</v>
      </c>
      <c r="B363" s="43">
        <v>3.04</v>
      </c>
      <c r="C363" s="116"/>
      <c r="D363" s="116"/>
      <c r="E363" s="116"/>
      <c r="F363" s="116"/>
      <c r="G363" s="64"/>
    </row>
    <row r="364" spans="1:7" x14ac:dyDescent="0.35">
      <c r="A364" s="47">
        <v>40530</v>
      </c>
      <c r="B364" s="43"/>
      <c r="C364" s="116"/>
      <c r="D364" s="116"/>
      <c r="E364" s="116"/>
      <c r="F364" s="116"/>
      <c r="G364" s="64"/>
    </row>
    <row r="365" spans="1:7" x14ac:dyDescent="0.35">
      <c r="A365" s="47">
        <v>40531</v>
      </c>
      <c r="B365" s="43"/>
      <c r="C365" s="116"/>
      <c r="D365" s="116"/>
      <c r="E365" s="116"/>
      <c r="F365" s="116"/>
      <c r="G365" s="64"/>
    </row>
    <row r="366" spans="1:7" x14ac:dyDescent="0.35">
      <c r="A366" s="47">
        <v>40532</v>
      </c>
      <c r="B366" s="43">
        <v>2.99</v>
      </c>
      <c r="C366" s="116"/>
      <c r="D366" s="116"/>
      <c r="E366" s="116"/>
      <c r="F366" s="116"/>
      <c r="G366" s="64"/>
    </row>
    <row r="367" spans="1:7" x14ac:dyDescent="0.35">
      <c r="A367" s="47">
        <v>40533</v>
      </c>
      <c r="B367" s="43">
        <v>2.96</v>
      </c>
      <c r="C367" s="116"/>
      <c r="D367" s="116"/>
      <c r="E367" s="116"/>
      <c r="F367" s="116"/>
      <c r="G367" s="64"/>
    </row>
    <row r="368" spans="1:7" x14ac:dyDescent="0.35">
      <c r="A368" s="47">
        <v>40534</v>
      </c>
      <c r="B368" s="43">
        <v>2.98</v>
      </c>
      <c r="C368" s="116"/>
      <c r="D368" s="116"/>
      <c r="E368" s="116"/>
      <c r="F368" s="116"/>
      <c r="G368" s="64"/>
    </row>
    <row r="369" spans="1:7" x14ac:dyDescent="0.35">
      <c r="A369" s="47">
        <v>40535</v>
      </c>
      <c r="B369" s="43">
        <v>2.94</v>
      </c>
      <c r="C369" s="116"/>
      <c r="D369" s="116"/>
      <c r="E369" s="116"/>
      <c r="F369" s="116"/>
      <c r="G369" s="64"/>
    </row>
    <row r="370" spans="1:7" x14ac:dyDescent="0.35">
      <c r="A370" s="47">
        <v>40536</v>
      </c>
      <c r="B370" s="43"/>
      <c r="C370" s="116"/>
      <c r="D370" s="116"/>
      <c r="E370" s="116"/>
      <c r="F370" s="116"/>
      <c r="G370" s="64"/>
    </row>
    <row r="371" spans="1:7" x14ac:dyDescent="0.35">
      <c r="A371" s="47">
        <v>40537</v>
      </c>
      <c r="B371" s="43"/>
      <c r="C371" s="116"/>
      <c r="D371" s="116"/>
      <c r="E371" s="116"/>
      <c r="F371" s="116"/>
      <c r="G371" s="64"/>
    </row>
    <row r="372" spans="1:7" x14ac:dyDescent="0.35">
      <c r="A372" s="47">
        <v>40538</v>
      </c>
      <c r="B372" s="43"/>
      <c r="C372" s="116"/>
      <c r="D372" s="116"/>
      <c r="E372" s="116"/>
      <c r="F372" s="116"/>
      <c r="G372" s="64"/>
    </row>
    <row r="373" spans="1:7" x14ac:dyDescent="0.35">
      <c r="A373" s="47">
        <v>40539</v>
      </c>
      <c r="B373" s="43">
        <v>3.04</v>
      </c>
      <c r="C373" s="116"/>
      <c r="D373" s="116"/>
      <c r="E373" s="116"/>
      <c r="F373" s="116"/>
      <c r="G373" s="64"/>
    </row>
    <row r="374" spans="1:7" x14ac:dyDescent="0.35">
      <c r="A374" s="47">
        <v>40540</v>
      </c>
      <c r="B374" s="43">
        <v>2.97</v>
      </c>
      <c r="C374" s="116"/>
      <c r="D374" s="116"/>
      <c r="E374" s="116"/>
      <c r="F374" s="116"/>
      <c r="G374" s="64"/>
    </row>
    <row r="375" spans="1:7" x14ac:dyDescent="0.35">
      <c r="A375" s="47">
        <v>40541</v>
      </c>
      <c r="B375" s="43">
        <v>3</v>
      </c>
      <c r="C375" s="116"/>
      <c r="D375" s="116"/>
      <c r="E375" s="116"/>
      <c r="F375" s="116"/>
      <c r="G375" s="64"/>
    </row>
    <row r="376" spans="1:7" x14ac:dyDescent="0.35">
      <c r="A376" s="47">
        <v>40542</v>
      </c>
      <c r="B376" s="43">
        <v>2.98</v>
      </c>
      <c r="C376" s="116"/>
      <c r="D376" s="116"/>
      <c r="E376" s="116"/>
      <c r="F376" s="116"/>
      <c r="G376" s="64"/>
    </row>
    <row r="377" spans="1:7" x14ac:dyDescent="0.35">
      <c r="A377" s="47">
        <v>40543</v>
      </c>
      <c r="B377" s="43"/>
      <c r="C377" s="116"/>
      <c r="D377" s="116"/>
      <c r="E377" s="116"/>
      <c r="F377" s="116"/>
      <c r="G377" s="64"/>
    </row>
    <row r="378" spans="1:7" x14ac:dyDescent="0.35">
      <c r="A378" s="47">
        <v>40544</v>
      </c>
      <c r="B378" s="43"/>
      <c r="C378" s="116"/>
      <c r="D378" s="116"/>
      <c r="E378" s="116"/>
      <c r="F378" s="116"/>
      <c r="G378" s="64"/>
    </row>
    <row r="379" spans="1:7" x14ac:dyDescent="0.35">
      <c r="A379" s="47">
        <v>40545</v>
      </c>
      <c r="B379" s="43"/>
      <c r="C379" s="116"/>
      <c r="D379" s="116"/>
      <c r="E379" s="116"/>
      <c r="F379" s="116"/>
      <c r="G379" s="64"/>
    </row>
    <row r="380" spans="1:7" x14ac:dyDescent="0.35">
      <c r="A380" s="47">
        <v>40546</v>
      </c>
      <c r="B380" s="43">
        <v>2.94</v>
      </c>
      <c r="C380" s="116"/>
      <c r="D380" s="116"/>
      <c r="E380" s="116"/>
      <c r="F380" s="116"/>
      <c r="G380" s="64"/>
    </row>
    <row r="381" spans="1:7" x14ac:dyDescent="0.35">
      <c r="A381" s="47">
        <v>40547</v>
      </c>
      <c r="B381" s="43">
        <v>2.94</v>
      </c>
      <c r="C381" s="116"/>
      <c r="D381" s="116"/>
      <c r="E381" s="116"/>
      <c r="F381" s="116"/>
      <c r="G381" s="64"/>
    </row>
    <row r="382" spans="1:7" x14ac:dyDescent="0.35">
      <c r="A382" s="47">
        <v>40548</v>
      </c>
      <c r="B382" s="43">
        <v>2.88</v>
      </c>
      <c r="C382" s="116"/>
      <c r="D382" s="116"/>
      <c r="E382" s="116"/>
      <c r="F382" s="116"/>
      <c r="G382" s="64"/>
    </row>
    <row r="383" spans="1:7" x14ac:dyDescent="0.35">
      <c r="A383" s="47">
        <v>40549</v>
      </c>
      <c r="B383" s="43">
        <v>2.97</v>
      </c>
      <c r="C383" s="116"/>
      <c r="D383" s="116"/>
      <c r="E383" s="116"/>
      <c r="F383" s="116"/>
      <c r="G383" s="64"/>
    </row>
    <row r="384" spans="1:7" x14ac:dyDescent="0.35">
      <c r="A384" s="47">
        <v>40550</v>
      </c>
      <c r="B384" s="43">
        <v>2.92</v>
      </c>
      <c r="C384" s="116"/>
      <c r="D384" s="116"/>
      <c r="E384" s="116"/>
      <c r="F384" s="116"/>
      <c r="G384" s="64"/>
    </row>
    <row r="385" spans="1:7" x14ac:dyDescent="0.35">
      <c r="A385" s="47">
        <v>40551</v>
      </c>
      <c r="B385" s="43"/>
      <c r="C385" s="116"/>
      <c r="D385" s="116"/>
      <c r="E385" s="116"/>
      <c r="F385" s="116"/>
      <c r="G385" s="64"/>
    </row>
    <row r="386" spans="1:7" x14ac:dyDescent="0.35">
      <c r="A386" s="47">
        <v>40552</v>
      </c>
      <c r="B386" s="43"/>
      <c r="C386" s="116"/>
      <c r="D386" s="116"/>
      <c r="E386" s="116"/>
      <c r="F386" s="116"/>
      <c r="G386" s="64"/>
    </row>
    <row r="387" spans="1:7" x14ac:dyDescent="0.35">
      <c r="A387" s="47">
        <v>40553</v>
      </c>
      <c r="B387" s="43">
        <v>2.88</v>
      </c>
      <c r="C387" s="116"/>
      <c r="D387" s="116"/>
      <c r="E387" s="116"/>
      <c r="F387" s="116"/>
      <c r="G387" s="64"/>
    </row>
    <row r="388" spans="1:7" x14ac:dyDescent="0.35">
      <c r="A388" s="47">
        <v>40554</v>
      </c>
      <c r="B388" s="43">
        <v>2.86</v>
      </c>
      <c r="C388" s="116"/>
      <c r="D388" s="116"/>
      <c r="E388" s="116"/>
      <c r="F388" s="116"/>
      <c r="G388" s="64"/>
    </row>
    <row r="389" spans="1:7" x14ac:dyDescent="0.35">
      <c r="A389" s="47">
        <v>40555</v>
      </c>
      <c r="B389" s="43">
        <v>2.96</v>
      </c>
      <c r="C389" s="116"/>
      <c r="D389" s="116"/>
      <c r="E389" s="116"/>
      <c r="F389" s="116"/>
      <c r="G389" s="64"/>
    </row>
    <row r="390" spans="1:7" x14ac:dyDescent="0.35">
      <c r="A390" s="47">
        <v>40556</v>
      </c>
      <c r="B390" s="43">
        <v>3.02</v>
      </c>
      <c r="C390" s="116"/>
      <c r="D390" s="116"/>
      <c r="E390" s="116"/>
      <c r="F390" s="116"/>
      <c r="G390" s="64"/>
    </row>
    <row r="391" spans="1:7" x14ac:dyDescent="0.35">
      <c r="A391" s="47">
        <v>40557</v>
      </c>
      <c r="B391" s="43">
        <v>3.04</v>
      </c>
      <c r="C391" s="116"/>
      <c r="D391" s="116"/>
      <c r="E391" s="116"/>
      <c r="F391" s="116"/>
      <c r="G391" s="64"/>
    </row>
    <row r="392" spans="1:7" x14ac:dyDescent="0.35">
      <c r="A392" s="47">
        <v>40558</v>
      </c>
      <c r="B392" s="43"/>
      <c r="C392" s="116"/>
      <c r="D392" s="116"/>
      <c r="E392" s="116"/>
      <c r="F392" s="116"/>
      <c r="G392" s="64"/>
    </row>
    <row r="393" spans="1:7" x14ac:dyDescent="0.35">
      <c r="A393" s="47">
        <v>40559</v>
      </c>
      <c r="B393" s="43"/>
      <c r="C393" s="116"/>
      <c r="D393" s="116"/>
      <c r="E393" s="116"/>
      <c r="F393" s="116"/>
      <c r="G393" s="64"/>
    </row>
    <row r="394" spans="1:7" x14ac:dyDescent="0.35">
      <c r="A394" s="47">
        <v>40560</v>
      </c>
      <c r="B394" s="43">
        <v>3.02</v>
      </c>
      <c r="C394" s="116"/>
      <c r="D394" s="116"/>
      <c r="E394" s="116"/>
      <c r="F394" s="116"/>
      <c r="G394" s="64"/>
    </row>
    <row r="395" spans="1:7" x14ac:dyDescent="0.35">
      <c r="A395" s="47">
        <v>40561</v>
      </c>
      <c r="B395" s="43">
        <v>3.08</v>
      </c>
      <c r="C395" s="116"/>
      <c r="D395" s="116"/>
      <c r="E395" s="116"/>
      <c r="F395" s="116"/>
      <c r="G395" s="64"/>
    </row>
    <row r="396" spans="1:7" x14ac:dyDescent="0.35">
      <c r="A396" s="47">
        <v>40562</v>
      </c>
      <c r="B396" s="43">
        <v>3.11</v>
      </c>
      <c r="C396" s="116"/>
      <c r="D396" s="116"/>
      <c r="E396" s="116"/>
      <c r="F396" s="116"/>
      <c r="G396" s="64"/>
    </row>
    <row r="397" spans="1:7" x14ac:dyDescent="0.35">
      <c r="A397" s="47">
        <v>40563</v>
      </c>
      <c r="B397" s="43">
        <v>3.12</v>
      </c>
      <c r="C397" s="116"/>
      <c r="D397" s="116"/>
      <c r="E397" s="116"/>
      <c r="F397" s="116"/>
      <c r="G397" s="64"/>
    </row>
    <row r="398" spans="1:7" x14ac:dyDescent="0.35">
      <c r="A398" s="47">
        <v>40564</v>
      </c>
      <c r="B398" s="43">
        <v>3.17</v>
      </c>
      <c r="C398" s="116"/>
      <c r="D398" s="116"/>
      <c r="E398" s="116"/>
      <c r="F398" s="116"/>
      <c r="G398" s="64"/>
    </row>
    <row r="399" spans="1:7" x14ac:dyDescent="0.35">
      <c r="A399" s="47">
        <v>40565</v>
      </c>
      <c r="B399" s="43"/>
      <c r="C399" s="116"/>
      <c r="D399" s="116"/>
      <c r="E399" s="116"/>
      <c r="F399" s="116"/>
      <c r="G399" s="64"/>
    </row>
    <row r="400" spans="1:7" x14ac:dyDescent="0.35">
      <c r="A400" s="47">
        <v>40566</v>
      </c>
      <c r="B400" s="43"/>
      <c r="C400" s="116"/>
      <c r="D400" s="116"/>
      <c r="E400" s="116"/>
      <c r="F400" s="116"/>
      <c r="G400" s="64"/>
    </row>
    <row r="401" spans="1:7" x14ac:dyDescent="0.35">
      <c r="A401" s="47">
        <v>40567</v>
      </c>
      <c r="B401" s="43">
        <v>3.17</v>
      </c>
      <c r="C401" s="116"/>
      <c r="D401" s="116"/>
      <c r="E401" s="116"/>
      <c r="F401" s="116"/>
      <c r="G401" s="64"/>
    </row>
    <row r="402" spans="1:7" x14ac:dyDescent="0.35">
      <c r="A402" s="47">
        <v>40568</v>
      </c>
      <c r="B402" s="43">
        <v>3.11</v>
      </c>
      <c r="C402" s="116"/>
      <c r="D402" s="116"/>
      <c r="E402" s="116"/>
      <c r="F402" s="116"/>
      <c r="G402" s="64"/>
    </row>
    <row r="403" spans="1:7" x14ac:dyDescent="0.35">
      <c r="A403" s="47">
        <v>40569</v>
      </c>
      <c r="B403" s="43">
        <v>3.17</v>
      </c>
      <c r="C403" s="116"/>
      <c r="D403" s="116"/>
      <c r="E403" s="116"/>
      <c r="F403" s="116"/>
      <c r="G403" s="64"/>
    </row>
    <row r="404" spans="1:7" x14ac:dyDescent="0.35">
      <c r="A404" s="47">
        <v>40570</v>
      </c>
      <c r="B404" s="43">
        <v>3.18</v>
      </c>
      <c r="C404" s="116"/>
      <c r="D404" s="116"/>
      <c r="E404" s="116"/>
      <c r="F404" s="116"/>
      <c r="G404" s="64"/>
    </row>
    <row r="405" spans="1:7" x14ac:dyDescent="0.35">
      <c r="A405" s="47">
        <v>40571</v>
      </c>
      <c r="B405" s="43">
        <v>3.2</v>
      </c>
      <c r="C405" s="116"/>
      <c r="D405" s="116"/>
      <c r="E405" s="116"/>
      <c r="F405" s="116"/>
      <c r="G405" s="64"/>
    </row>
    <row r="406" spans="1:7" x14ac:dyDescent="0.35">
      <c r="A406" s="47">
        <v>40572</v>
      </c>
      <c r="B406" s="43"/>
      <c r="C406" s="116"/>
      <c r="D406" s="116"/>
      <c r="E406" s="116"/>
      <c r="F406" s="116"/>
      <c r="G406" s="64"/>
    </row>
    <row r="407" spans="1:7" x14ac:dyDescent="0.35">
      <c r="A407" s="47">
        <v>40573</v>
      </c>
      <c r="B407" s="43"/>
      <c r="C407" s="116"/>
      <c r="D407" s="116"/>
      <c r="E407" s="116"/>
      <c r="F407" s="116"/>
      <c r="G407" s="64"/>
    </row>
    <row r="408" spans="1:7" x14ac:dyDescent="0.35">
      <c r="A408" s="47">
        <v>40574</v>
      </c>
      <c r="B408" s="43">
        <v>3.15</v>
      </c>
      <c r="C408" s="116"/>
      <c r="D408" s="116"/>
      <c r="E408" s="116"/>
      <c r="F408" s="116"/>
      <c r="G408" s="64"/>
    </row>
    <row r="409" spans="1:7" x14ac:dyDescent="0.35">
      <c r="A409" s="47">
        <v>40575</v>
      </c>
      <c r="B409" s="43">
        <v>3.19</v>
      </c>
      <c r="C409" s="116"/>
      <c r="D409" s="116"/>
      <c r="E409" s="116"/>
      <c r="F409" s="116"/>
      <c r="G409" s="64"/>
    </row>
    <row r="410" spans="1:7" x14ac:dyDescent="0.35">
      <c r="A410" s="47">
        <v>40576</v>
      </c>
      <c r="B410" s="43">
        <v>3.21</v>
      </c>
      <c r="C410" s="116"/>
      <c r="D410" s="116"/>
      <c r="E410" s="116"/>
      <c r="F410" s="116"/>
      <c r="G410" s="64"/>
    </row>
    <row r="411" spans="1:7" x14ac:dyDescent="0.35">
      <c r="A411" s="47">
        <v>40577</v>
      </c>
      <c r="B411" s="43">
        <v>3.25</v>
      </c>
      <c r="C411" s="116"/>
      <c r="D411" s="116"/>
      <c r="E411" s="116"/>
      <c r="F411" s="116"/>
      <c r="G411" s="64"/>
    </row>
    <row r="412" spans="1:7" x14ac:dyDescent="0.35">
      <c r="A412" s="47">
        <v>40578</v>
      </c>
      <c r="B412" s="43">
        <v>3.23</v>
      </c>
      <c r="C412" s="116"/>
      <c r="D412" s="116"/>
      <c r="E412" s="116"/>
      <c r="F412" s="116"/>
      <c r="G412" s="64"/>
    </row>
    <row r="413" spans="1:7" x14ac:dyDescent="0.35">
      <c r="A413" s="47">
        <v>40579</v>
      </c>
      <c r="B413" s="43"/>
      <c r="C413" s="116"/>
      <c r="D413" s="116"/>
      <c r="E413" s="116"/>
      <c r="F413" s="116"/>
      <c r="G413" s="64"/>
    </row>
    <row r="414" spans="1:7" x14ac:dyDescent="0.35">
      <c r="A414" s="47">
        <v>40580</v>
      </c>
      <c r="B414" s="43"/>
      <c r="C414" s="116"/>
      <c r="D414" s="116"/>
      <c r="E414" s="116"/>
      <c r="F414" s="116"/>
      <c r="G414" s="64"/>
    </row>
    <row r="415" spans="1:7" x14ac:dyDescent="0.35">
      <c r="A415" s="47">
        <v>40581</v>
      </c>
      <c r="B415" s="43">
        <v>3.27</v>
      </c>
      <c r="C415" s="116"/>
      <c r="D415" s="116"/>
      <c r="E415" s="116"/>
      <c r="F415" s="116"/>
      <c r="G415" s="64"/>
    </row>
    <row r="416" spans="1:7" x14ac:dyDescent="0.35">
      <c r="A416" s="47">
        <v>40582</v>
      </c>
      <c r="B416" s="43">
        <v>3.23</v>
      </c>
      <c r="C416" s="116"/>
      <c r="D416" s="116"/>
      <c r="E416" s="116"/>
      <c r="F416" s="116"/>
      <c r="G416" s="64"/>
    </row>
    <row r="417" spans="1:7" x14ac:dyDescent="0.35">
      <c r="A417" s="47">
        <v>40583</v>
      </c>
      <c r="B417" s="43">
        <v>3.27</v>
      </c>
      <c r="C417" s="116"/>
      <c r="D417" s="116"/>
      <c r="E417" s="116"/>
      <c r="F417" s="116"/>
      <c r="G417" s="64"/>
    </row>
    <row r="418" spans="1:7" x14ac:dyDescent="0.35">
      <c r="A418" s="47">
        <v>40584</v>
      </c>
      <c r="B418" s="43">
        <v>3.27</v>
      </c>
      <c r="C418" s="116"/>
      <c r="D418" s="116"/>
      <c r="E418" s="116"/>
      <c r="F418" s="116"/>
      <c r="G418" s="64"/>
    </row>
    <row r="419" spans="1:7" x14ac:dyDescent="0.35">
      <c r="A419" s="47">
        <v>40585</v>
      </c>
      <c r="B419" s="43">
        <v>3.27</v>
      </c>
      <c r="C419" s="116"/>
      <c r="D419" s="116"/>
      <c r="E419" s="116"/>
      <c r="F419" s="116"/>
      <c r="G419" s="64"/>
    </row>
    <row r="420" spans="1:7" x14ac:dyDescent="0.35">
      <c r="A420" s="47">
        <v>40586</v>
      </c>
      <c r="B420" s="43"/>
      <c r="C420" s="116"/>
      <c r="D420" s="116"/>
      <c r="E420" s="116"/>
      <c r="F420" s="116"/>
      <c r="G420" s="64"/>
    </row>
    <row r="421" spans="1:7" x14ac:dyDescent="0.35">
      <c r="A421" s="47">
        <v>40587</v>
      </c>
      <c r="B421" s="43"/>
      <c r="C421" s="116"/>
      <c r="D421" s="116"/>
      <c r="E421" s="116"/>
      <c r="F421" s="116"/>
      <c r="G421" s="64"/>
    </row>
    <row r="422" spans="1:7" x14ac:dyDescent="0.35">
      <c r="A422" s="47">
        <v>40588</v>
      </c>
      <c r="B422" s="43">
        <v>3.29</v>
      </c>
      <c r="C422" s="116"/>
      <c r="D422" s="116"/>
      <c r="E422" s="116"/>
      <c r="F422" s="116"/>
      <c r="G422" s="64"/>
    </row>
    <row r="423" spans="1:7" x14ac:dyDescent="0.35">
      <c r="A423" s="47">
        <v>40589</v>
      </c>
      <c r="B423" s="43">
        <v>3.31</v>
      </c>
      <c r="C423" s="116"/>
      <c r="D423" s="116"/>
      <c r="E423" s="116"/>
      <c r="F423" s="116"/>
      <c r="G423" s="64"/>
    </row>
    <row r="424" spans="1:7" x14ac:dyDescent="0.35">
      <c r="A424" s="47">
        <v>40590</v>
      </c>
      <c r="B424" s="43">
        <v>3.27</v>
      </c>
      <c r="C424" s="116"/>
      <c r="D424" s="116"/>
      <c r="E424" s="116"/>
      <c r="F424" s="116"/>
      <c r="G424" s="64"/>
    </row>
    <row r="425" spans="1:7" x14ac:dyDescent="0.35">
      <c r="A425" s="47">
        <v>40591</v>
      </c>
      <c r="B425" s="43">
        <v>3.23</v>
      </c>
      <c r="C425" s="116"/>
      <c r="D425" s="116"/>
      <c r="E425" s="116"/>
      <c r="F425" s="116"/>
      <c r="G425" s="64"/>
    </row>
    <row r="426" spans="1:7" x14ac:dyDescent="0.35">
      <c r="A426" s="47">
        <v>40592</v>
      </c>
      <c r="B426" s="43">
        <v>3.19</v>
      </c>
      <c r="C426" s="116"/>
      <c r="D426" s="116"/>
      <c r="E426" s="116"/>
      <c r="F426" s="116"/>
      <c r="G426" s="64"/>
    </row>
    <row r="427" spans="1:7" x14ac:dyDescent="0.35">
      <c r="A427" s="47">
        <v>40593</v>
      </c>
      <c r="B427" s="43"/>
      <c r="C427" s="116"/>
      <c r="D427" s="116"/>
      <c r="E427" s="116"/>
      <c r="F427" s="116"/>
      <c r="G427" s="64"/>
    </row>
    <row r="428" spans="1:7" x14ac:dyDescent="0.35">
      <c r="A428" s="47">
        <v>40594</v>
      </c>
      <c r="B428" s="43"/>
      <c r="C428" s="116"/>
      <c r="D428" s="116"/>
      <c r="E428" s="116"/>
      <c r="F428" s="116"/>
      <c r="G428" s="64"/>
    </row>
    <row r="429" spans="1:7" x14ac:dyDescent="0.35">
      <c r="A429" s="47">
        <v>40595</v>
      </c>
      <c r="B429" s="43">
        <v>3.2</v>
      </c>
      <c r="C429" s="116"/>
      <c r="D429" s="116"/>
      <c r="E429" s="116"/>
      <c r="F429" s="116"/>
      <c r="G429" s="64"/>
    </row>
    <row r="430" spans="1:7" x14ac:dyDescent="0.35">
      <c r="A430" s="47">
        <v>40596</v>
      </c>
      <c r="B430" s="43">
        <v>3.14</v>
      </c>
      <c r="C430" s="116"/>
      <c r="D430" s="116"/>
      <c r="E430" s="116"/>
      <c r="F430" s="116"/>
      <c r="G430" s="64"/>
    </row>
    <row r="431" spans="1:7" x14ac:dyDescent="0.35">
      <c r="A431" s="47">
        <v>40597</v>
      </c>
      <c r="B431" s="43">
        <v>3.15</v>
      </c>
      <c r="C431" s="116"/>
      <c r="D431" s="116"/>
      <c r="E431" s="116"/>
      <c r="F431" s="116"/>
      <c r="G431" s="64"/>
    </row>
    <row r="432" spans="1:7" x14ac:dyDescent="0.35">
      <c r="A432" s="47">
        <v>40598</v>
      </c>
      <c r="B432" s="43">
        <v>3.14</v>
      </c>
      <c r="C432" s="116"/>
      <c r="D432" s="116"/>
      <c r="E432" s="116"/>
      <c r="F432" s="116"/>
      <c r="G432" s="64"/>
    </row>
    <row r="433" spans="1:7" x14ac:dyDescent="0.35">
      <c r="A433" s="47">
        <v>40599</v>
      </c>
      <c r="B433" s="43">
        <v>3.17</v>
      </c>
      <c r="C433" s="116"/>
      <c r="D433" s="116"/>
      <c r="E433" s="116"/>
      <c r="F433" s="116"/>
      <c r="G433" s="64"/>
    </row>
    <row r="434" spans="1:7" x14ac:dyDescent="0.35">
      <c r="A434" s="47">
        <v>40600</v>
      </c>
      <c r="B434" s="43"/>
      <c r="C434" s="116"/>
      <c r="D434" s="116"/>
      <c r="E434" s="116"/>
      <c r="F434" s="116"/>
      <c r="G434" s="64"/>
    </row>
    <row r="435" spans="1:7" x14ac:dyDescent="0.35">
      <c r="A435" s="47">
        <v>40601</v>
      </c>
      <c r="B435" s="43"/>
      <c r="C435" s="116"/>
      <c r="D435" s="116"/>
      <c r="E435" s="116"/>
      <c r="F435" s="116"/>
      <c r="G435" s="64"/>
    </row>
    <row r="436" spans="1:7" x14ac:dyDescent="0.35">
      <c r="A436" s="47">
        <v>40602</v>
      </c>
      <c r="B436" s="43">
        <v>3.13</v>
      </c>
      <c r="C436" s="116"/>
      <c r="D436" s="116"/>
      <c r="E436" s="116"/>
      <c r="F436" s="116"/>
      <c r="G436" s="64"/>
    </row>
    <row r="437" spans="1:7" x14ac:dyDescent="0.35">
      <c r="A437" s="47">
        <v>40603</v>
      </c>
      <c r="B437" s="43">
        <v>3.19</v>
      </c>
      <c r="C437" s="116"/>
      <c r="D437" s="116"/>
      <c r="E437" s="116"/>
      <c r="F437" s="116"/>
      <c r="G437" s="64"/>
    </row>
    <row r="438" spans="1:7" x14ac:dyDescent="0.35">
      <c r="A438" s="47">
        <v>40604</v>
      </c>
      <c r="B438" s="43">
        <v>3.17</v>
      </c>
      <c r="C438" s="116"/>
      <c r="D438" s="116"/>
      <c r="E438" s="116"/>
      <c r="F438" s="116"/>
      <c r="G438" s="64"/>
    </row>
    <row r="439" spans="1:7" x14ac:dyDescent="0.35">
      <c r="A439" s="47">
        <v>40605</v>
      </c>
      <c r="B439" s="43">
        <v>3.23</v>
      </c>
      <c r="C439" s="116"/>
      <c r="D439" s="116"/>
      <c r="E439" s="116"/>
      <c r="F439" s="116"/>
      <c r="G439" s="64"/>
    </row>
    <row r="440" spans="1:7" x14ac:dyDescent="0.35">
      <c r="A440" s="47">
        <v>40606</v>
      </c>
      <c r="B440" s="43">
        <v>3.31</v>
      </c>
      <c r="C440" s="116"/>
      <c r="D440" s="116"/>
      <c r="E440" s="116"/>
      <c r="F440" s="116"/>
      <c r="G440" s="64"/>
    </row>
    <row r="441" spans="1:7" x14ac:dyDescent="0.35">
      <c r="A441" s="47">
        <v>40607</v>
      </c>
      <c r="B441" s="43"/>
      <c r="C441" s="116"/>
      <c r="D441" s="116"/>
      <c r="E441" s="116"/>
      <c r="F441" s="116"/>
      <c r="G441" s="64"/>
    </row>
    <row r="442" spans="1:7" x14ac:dyDescent="0.35">
      <c r="A442" s="47">
        <v>40608</v>
      </c>
      <c r="B442" s="43"/>
      <c r="C442" s="116"/>
      <c r="D442" s="116"/>
      <c r="E442" s="116"/>
      <c r="F442" s="116"/>
      <c r="G442" s="64"/>
    </row>
    <row r="443" spans="1:7" x14ac:dyDescent="0.35">
      <c r="A443" s="47">
        <v>40609</v>
      </c>
      <c r="B443" s="43">
        <v>3.3</v>
      </c>
      <c r="C443" s="116"/>
      <c r="D443" s="116"/>
      <c r="E443" s="116"/>
      <c r="F443" s="116"/>
      <c r="G443" s="64"/>
    </row>
    <row r="444" spans="1:7" x14ac:dyDescent="0.35">
      <c r="A444" s="47">
        <v>40610</v>
      </c>
      <c r="B444" s="43">
        <v>3.28</v>
      </c>
      <c r="C444" s="116"/>
      <c r="D444" s="116"/>
      <c r="E444" s="116"/>
      <c r="F444" s="116"/>
      <c r="G444" s="64"/>
    </row>
    <row r="445" spans="1:7" x14ac:dyDescent="0.35">
      <c r="A445" s="47">
        <v>40611</v>
      </c>
      <c r="B445" s="43">
        <v>3.27</v>
      </c>
      <c r="C445" s="116"/>
      <c r="D445" s="116"/>
      <c r="E445" s="116"/>
      <c r="F445" s="116"/>
      <c r="G445" s="64"/>
    </row>
    <row r="446" spans="1:7" x14ac:dyDescent="0.35">
      <c r="A446" s="47">
        <v>40612</v>
      </c>
      <c r="B446" s="43">
        <v>3.25</v>
      </c>
      <c r="C446" s="116"/>
      <c r="D446" s="116"/>
      <c r="E446" s="116"/>
      <c r="F446" s="116"/>
      <c r="G446" s="64"/>
    </row>
    <row r="447" spans="1:7" x14ac:dyDescent="0.35">
      <c r="A447" s="47">
        <v>40613</v>
      </c>
      <c r="B447" s="43">
        <v>3.19</v>
      </c>
      <c r="C447" s="116"/>
      <c r="D447" s="116"/>
      <c r="E447" s="116"/>
      <c r="F447" s="116"/>
      <c r="G447" s="64"/>
    </row>
    <row r="448" spans="1:7" x14ac:dyDescent="0.35">
      <c r="A448" s="47">
        <v>40614</v>
      </c>
      <c r="B448" s="43"/>
      <c r="C448" s="116"/>
      <c r="D448" s="116"/>
      <c r="E448" s="116"/>
      <c r="F448" s="116"/>
      <c r="G448" s="64"/>
    </row>
    <row r="449" spans="1:7" x14ac:dyDescent="0.35">
      <c r="A449" s="47">
        <v>40615</v>
      </c>
      <c r="B449" s="43"/>
      <c r="C449" s="116"/>
      <c r="D449" s="116"/>
      <c r="E449" s="116"/>
      <c r="F449" s="116"/>
      <c r="G449" s="64"/>
    </row>
    <row r="450" spans="1:7" x14ac:dyDescent="0.35">
      <c r="A450" s="47">
        <v>40616</v>
      </c>
      <c r="B450" s="43">
        <v>3.25</v>
      </c>
      <c r="C450" s="116"/>
      <c r="D450" s="116"/>
      <c r="E450" s="116"/>
      <c r="F450" s="116"/>
      <c r="G450" s="64"/>
    </row>
    <row r="451" spans="1:7" x14ac:dyDescent="0.35">
      <c r="A451" s="47">
        <v>40617</v>
      </c>
      <c r="B451" s="43">
        <v>3.11</v>
      </c>
      <c r="C451" s="116"/>
      <c r="D451" s="116"/>
      <c r="E451" s="116"/>
      <c r="F451" s="116"/>
      <c r="G451" s="64"/>
    </row>
    <row r="452" spans="1:7" x14ac:dyDescent="0.35">
      <c r="A452" s="47">
        <v>40618</v>
      </c>
      <c r="B452" s="43">
        <v>3.14</v>
      </c>
      <c r="C452" s="116"/>
      <c r="D452" s="116"/>
      <c r="E452" s="116"/>
      <c r="F452" s="116"/>
      <c r="G452" s="64"/>
    </row>
    <row r="453" spans="1:7" x14ac:dyDescent="0.35">
      <c r="A453" s="47">
        <v>40619</v>
      </c>
      <c r="B453" s="43">
        <v>3.12</v>
      </c>
      <c r="C453" s="116"/>
      <c r="D453" s="116"/>
      <c r="E453" s="116"/>
      <c r="F453" s="116"/>
      <c r="G453" s="64"/>
    </row>
    <row r="454" spans="1:7" x14ac:dyDescent="0.35">
      <c r="A454" s="47">
        <v>40620</v>
      </c>
      <c r="B454" s="43">
        <v>3.14</v>
      </c>
      <c r="C454" s="116"/>
      <c r="D454" s="116"/>
      <c r="E454" s="116"/>
      <c r="F454" s="116"/>
      <c r="G454" s="64"/>
    </row>
    <row r="455" spans="1:7" x14ac:dyDescent="0.35">
      <c r="A455" s="47">
        <v>40621</v>
      </c>
      <c r="B455" s="43"/>
      <c r="C455" s="116"/>
      <c r="D455" s="116"/>
      <c r="E455" s="116"/>
      <c r="F455" s="116"/>
      <c r="G455" s="64"/>
    </row>
    <row r="456" spans="1:7" x14ac:dyDescent="0.35">
      <c r="A456" s="47">
        <v>40622</v>
      </c>
      <c r="B456" s="43"/>
      <c r="C456" s="116"/>
      <c r="D456" s="116"/>
      <c r="E456" s="116"/>
      <c r="F456" s="116"/>
      <c r="G456" s="64"/>
    </row>
    <row r="457" spans="1:7" x14ac:dyDescent="0.35">
      <c r="A457" s="47">
        <v>40623</v>
      </c>
      <c r="B457" s="43">
        <v>3.21</v>
      </c>
      <c r="C457" s="116"/>
      <c r="D457" s="116"/>
      <c r="E457" s="116"/>
      <c r="F457" s="116"/>
      <c r="G457" s="64"/>
    </row>
    <row r="458" spans="1:7" x14ac:dyDescent="0.35">
      <c r="A458" s="47">
        <v>40624</v>
      </c>
      <c r="B458" s="43">
        <v>3.28</v>
      </c>
      <c r="C458" s="116"/>
      <c r="D458" s="116"/>
      <c r="E458" s="116"/>
      <c r="F458" s="116"/>
      <c r="G458" s="64"/>
    </row>
    <row r="459" spans="1:7" x14ac:dyDescent="0.35">
      <c r="A459" s="47">
        <v>40625</v>
      </c>
      <c r="B459" s="43">
        <v>3.24</v>
      </c>
      <c r="C459" s="116"/>
      <c r="D459" s="116"/>
      <c r="E459" s="116"/>
      <c r="F459" s="116"/>
      <c r="G459" s="64"/>
    </row>
    <row r="460" spans="1:7" x14ac:dyDescent="0.35">
      <c r="A460" s="47">
        <v>40626</v>
      </c>
      <c r="B460" s="43">
        <v>3.23</v>
      </c>
      <c r="C460" s="116"/>
      <c r="D460" s="116"/>
      <c r="E460" s="116"/>
      <c r="F460" s="116"/>
      <c r="G460" s="64"/>
    </row>
    <row r="461" spans="1:7" x14ac:dyDescent="0.35">
      <c r="A461" s="47">
        <v>40627</v>
      </c>
      <c r="B461" s="43">
        <v>3.27</v>
      </c>
      <c r="C461" s="116"/>
      <c r="D461" s="116"/>
      <c r="E461" s="116"/>
      <c r="F461" s="116"/>
      <c r="G461" s="64"/>
    </row>
    <row r="462" spans="1:7" x14ac:dyDescent="0.35">
      <c r="A462" s="47">
        <v>40628</v>
      </c>
      <c r="B462" s="43"/>
      <c r="C462" s="116"/>
      <c r="D462" s="116"/>
      <c r="E462" s="116"/>
      <c r="F462" s="116"/>
      <c r="G462" s="64"/>
    </row>
    <row r="463" spans="1:7" x14ac:dyDescent="0.35">
      <c r="A463" s="47">
        <v>40629</v>
      </c>
      <c r="B463" s="43"/>
      <c r="C463" s="116"/>
      <c r="D463" s="116"/>
      <c r="E463" s="116"/>
      <c r="F463" s="116"/>
      <c r="G463" s="64"/>
    </row>
    <row r="464" spans="1:7" x14ac:dyDescent="0.35">
      <c r="A464" s="47">
        <v>40630</v>
      </c>
      <c r="B464" s="43">
        <v>3.31</v>
      </c>
      <c r="C464" s="116"/>
      <c r="D464" s="116"/>
      <c r="E464" s="116"/>
      <c r="F464" s="116"/>
      <c r="G464" s="64"/>
    </row>
    <row r="465" spans="1:7" x14ac:dyDescent="0.35">
      <c r="A465" s="47">
        <v>40631</v>
      </c>
      <c r="B465" s="43">
        <v>3.31</v>
      </c>
      <c r="C465" s="116"/>
      <c r="D465" s="116"/>
      <c r="E465" s="116"/>
      <c r="F465" s="116"/>
      <c r="G465" s="64"/>
    </row>
    <row r="466" spans="1:7" x14ac:dyDescent="0.35">
      <c r="A466" s="47">
        <v>40632</v>
      </c>
      <c r="B466" s="43">
        <v>3.35</v>
      </c>
      <c r="C466" s="116"/>
      <c r="D466" s="116"/>
      <c r="E466" s="116"/>
      <c r="F466" s="116"/>
      <c r="G466" s="64"/>
    </row>
    <row r="467" spans="1:7" x14ac:dyDescent="0.35">
      <c r="A467" s="47">
        <v>40633</v>
      </c>
      <c r="B467" s="43">
        <v>3.35</v>
      </c>
      <c r="C467" s="116"/>
      <c r="D467" s="116"/>
      <c r="E467" s="116"/>
      <c r="F467" s="116"/>
      <c r="G467" s="64"/>
    </row>
    <row r="468" spans="1:7" x14ac:dyDescent="0.35">
      <c r="A468" s="47">
        <v>40634</v>
      </c>
      <c r="B468" s="43">
        <v>3.38</v>
      </c>
      <c r="C468" s="116"/>
      <c r="D468" s="116"/>
      <c r="E468" s="116"/>
      <c r="F468" s="116"/>
      <c r="G468" s="64"/>
    </row>
    <row r="469" spans="1:7" x14ac:dyDescent="0.35">
      <c r="A469" s="47">
        <v>40635</v>
      </c>
      <c r="B469" s="43"/>
      <c r="C469" s="116"/>
      <c r="D469" s="116"/>
      <c r="E469" s="116"/>
      <c r="F469" s="116"/>
      <c r="G469" s="64"/>
    </row>
    <row r="470" spans="1:7" x14ac:dyDescent="0.35">
      <c r="A470" s="47">
        <v>40636</v>
      </c>
      <c r="B470" s="43"/>
      <c r="C470" s="116"/>
      <c r="D470" s="116"/>
      <c r="E470" s="116"/>
      <c r="F470" s="116"/>
      <c r="G470" s="64"/>
    </row>
    <row r="471" spans="1:7" x14ac:dyDescent="0.35">
      <c r="A471" s="47">
        <v>40637</v>
      </c>
      <c r="B471" s="43">
        <v>3.39</v>
      </c>
      <c r="C471" s="116"/>
      <c r="D471" s="116"/>
      <c r="E471" s="116"/>
      <c r="F471" s="116"/>
      <c r="G471" s="64"/>
    </row>
    <row r="472" spans="1:7" x14ac:dyDescent="0.35">
      <c r="A472" s="47">
        <v>40638</v>
      </c>
      <c r="B472" s="43">
        <v>3.38</v>
      </c>
      <c r="C472" s="116"/>
      <c r="D472" s="116"/>
      <c r="E472" s="116"/>
      <c r="F472" s="116"/>
      <c r="G472" s="64"/>
    </row>
    <row r="473" spans="1:7" x14ac:dyDescent="0.35">
      <c r="A473" s="47">
        <v>40639</v>
      </c>
      <c r="B473" s="43">
        <v>3.39</v>
      </c>
      <c r="C473" s="116"/>
      <c r="D473" s="116"/>
      <c r="E473" s="116"/>
      <c r="F473" s="116"/>
      <c r="G473" s="64"/>
    </row>
    <row r="474" spans="1:7" x14ac:dyDescent="0.35">
      <c r="A474" s="47">
        <v>40640</v>
      </c>
      <c r="B474" s="43">
        <v>3.45</v>
      </c>
      <c r="C474" s="116"/>
      <c r="D474" s="116"/>
      <c r="E474" s="116"/>
      <c r="F474" s="116"/>
      <c r="G474" s="64"/>
    </row>
    <row r="475" spans="1:7" x14ac:dyDescent="0.35">
      <c r="A475" s="47">
        <v>40641</v>
      </c>
      <c r="B475" s="43">
        <v>3.46</v>
      </c>
      <c r="C475" s="116"/>
      <c r="D475" s="116"/>
      <c r="E475" s="116"/>
      <c r="F475" s="116"/>
      <c r="G475" s="64"/>
    </row>
    <row r="476" spans="1:7" x14ac:dyDescent="0.35">
      <c r="A476" s="47">
        <v>40642</v>
      </c>
      <c r="B476" s="43"/>
      <c r="C476" s="116"/>
      <c r="D476" s="116"/>
      <c r="E476" s="116"/>
      <c r="F476" s="116"/>
      <c r="G476" s="64"/>
    </row>
    <row r="477" spans="1:7" x14ac:dyDescent="0.35">
      <c r="A477" s="47">
        <v>40643</v>
      </c>
      <c r="B477" s="43"/>
      <c r="C477" s="116"/>
      <c r="D477" s="116"/>
      <c r="E477" s="116"/>
      <c r="F477" s="116"/>
      <c r="G477" s="64"/>
    </row>
    <row r="478" spans="1:7" x14ac:dyDescent="0.35">
      <c r="A478" s="47">
        <v>40644</v>
      </c>
      <c r="B478" s="43">
        <v>3.49</v>
      </c>
      <c r="C478" s="116"/>
      <c r="D478" s="116"/>
      <c r="E478" s="116"/>
      <c r="F478" s="116"/>
      <c r="G478" s="64"/>
    </row>
    <row r="479" spans="1:7" x14ac:dyDescent="0.35">
      <c r="A479" s="47">
        <v>40645</v>
      </c>
      <c r="B479" s="43">
        <v>3.46</v>
      </c>
      <c r="C479" s="116"/>
      <c r="D479" s="116"/>
      <c r="E479" s="116"/>
      <c r="F479" s="116"/>
      <c r="G479" s="64"/>
    </row>
    <row r="480" spans="1:7" x14ac:dyDescent="0.35">
      <c r="A480" s="47">
        <v>40646</v>
      </c>
      <c r="B480" s="43">
        <v>3.46</v>
      </c>
      <c r="C480" s="116"/>
      <c r="D480" s="116"/>
      <c r="E480" s="116"/>
      <c r="F480" s="116"/>
      <c r="G480" s="64"/>
    </row>
    <row r="481" spans="1:7" x14ac:dyDescent="0.35">
      <c r="A481" s="47">
        <v>40647</v>
      </c>
      <c r="B481" s="43">
        <v>3.41</v>
      </c>
      <c r="C481" s="116"/>
      <c r="D481" s="116"/>
      <c r="E481" s="116"/>
      <c r="F481" s="116"/>
      <c r="G481" s="64"/>
    </row>
    <row r="482" spans="1:7" x14ac:dyDescent="0.35">
      <c r="A482" s="47">
        <v>40648</v>
      </c>
      <c r="B482" s="43">
        <v>3.42</v>
      </c>
      <c r="C482" s="116"/>
      <c r="D482" s="116"/>
      <c r="E482" s="116"/>
      <c r="F482" s="116"/>
      <c r="G482" s="64"/>
    </row>
    <row r="483" spans="1:7" x14ac:dyDescent="0.35">
      <c r="A483" s="47">
        <v>40649</v>
      </c>
      <c r="B483" s="43"/>
      <c r="C483" s="116"/>
      <c r="D483" s="116"/>
      <c r="E483" s="116"/>
      <c r="F483" s="116"/>
      <c r="G483" s="64"/>
    </row>
    <row r="484" spans="1:7" x14ac:dyDescent="0.35">
      <c r="A484" s="47">
        <v>40650</v>
      </c>
      <c r="B484" s="43"/>
      <c r="C484" s="116"/>
      <c r="D484" s="116"/>
      <c r="E484" s="116"/>
      <c r="F484" s="116"/>
      <c r="G484" s="64"/>
    </row>
    <row r="485" spans="1:7" x14ac:dyDescent="0.35">
      <c r="A485" s="47">
        <v>40651</v>
      </c>
      <c r="B485" s="43">
        <v>3.34</v>
      </c>
      <c r="C485" s="116"/>
      <c r="D485" s="116"/>
      <c r="E485" s="116"/>
      <c r="F485" s="116"/>
      <c r="G485" s="64"/>
    </row>
    <row r="486" spans="1:7" x14ac:dyDescent="0.35">
      <c r="A486" s="47">
        <v>40652</v>
      </c>
      <c r="B486" s="43">
        <v>3.29</v>
      </c>
      <c r="C486" s="116"/>
      <c r="D486" s="116"/>
      <c r="E486" s="116"/>
      <c r="F486" s="116"/>
      <c r="G486" s="64"/>
    </row>
    <row r="487" spans="1:7" x14ac:dyDescent="0.35">
      <c r="A487" s="47">
        <v>40653</v>
      </c>
      <c r="B487" s="43">
        <v>3.31</v>
      </c>
      <c r="C487" s="116"/>
      <c r="D487" s="116"/>
      <c r="E487" s="116"/>
      <c r="F487" s="116"/>
      <c r="G487" s="64"/>
    </row>
    <row r="488" spans="1:7" x14ac:dyDescent="0.35">
      <c r="A488" s="47">
        <v>40654</v>
      </c>
      <c r="B488" s="43">
        <v>3.31</v>
      </c>
      <c r="C488" s="116"/>
      <c r="D488" s="116"/>
      <c r="E488" s="116"/>
      <c r="F488" s="116"/>
      <c r="G488" s="64"/>
    </row>
    <row r="489" spans="1:7" x14ac:dyDescent="0.35">
      <c r="A489" s="47">
        <v>40655</v>
      </c>
      <c r="B489" s="43"/>
      <c r="C489" s="116"/>
      <c r="D489" s="116"/>
      <c r="E489" s="116"/>
      <c r="F489" s="116"/>
      <c r="G489" s="64"/>
    </row>
    <row r="490" spans="1:7" x14ac:dyDescent="0.35">
      <c r="A490" s="47">
        <v>40656</v>
      </c>
      <c r="B490" s="43"/>
      <c r="C490" s="116"/>
      <c r="D490" s="116"/>
      <c r="E490" s="116"/>
      <c r="F490" s="116"/>
      <c r="G490" s="64"/>
    </row>
    <row r="491" spans="1:7" x14ac:dyDescent="0.35">
      <c r="A491" s="47">
        <v>40657</v>
      </c>
      <c r="B491" s="43"/>
      <c r="C491" s="116"/>
      <c r="D491" s="116"/>
      <c r="E491" s="116"/>
      <c r="F491" s="116"/>
      <c r="G491" s="64"/>
    </row>
    <row r="492" spans="1:7" x14ac:dyDescent="0.35">
      <c r="A492" s="47">
        <v>40658</v>
      </c>
      <c r="B492" s="43"/>
      <c r="C492" s="116"/>
      <c r="D492" s="116"/>
      <c r="E492" s="116"/>
      <c r="F492" s="116"/>
      <c r="G492" s="64"/>
    </row>
    <row r="493" spans="1:7" x14ac:dyDescent="0.35">
      <c r="A493" s="47">
        <v>40659</v>
      </c>
      <c r="B493" s="43">
        <v>3.26</v>
      </c>
      <c r="C493" s="116"/>
      <c r="D493" s="116"/>
      <c r="E493" s="116"/>
      <c r="F493" s="116"/>
      <c r="G493" s="64"/>
    </row>
    <row r="494" spans="1:7" x14ac:dyDescent="0.35">
      <c r="A494" s="47">
        <v>40660</v>
      </c>
      <c r="B494" s="43">
        <v>3.29</v>
      </c>
      <c r="C494" s="116"/>
      <c r="D494" s="116"/>
      <c r="E494" s="116"/>
      <c r="F494" s="116"/>
      <c r="G494" s="64"/>
    </row>
    <row r="495" spans="1:7" x14ac:dyDescent="0.35">
      <c r="A495" s="47">
        <v>40661</v>
      </c>
      <c r="B495" s="43">
        <v>3.31</v>
      </c>
      <c r="C495" s="116"/>
      <c r="D495" s="116"/>
      <c r="E495" s="116"/>
      <c r="F495" s="116"/>
      <c r="G495" s="64"/>
    </row>
    <row r="496" spans="1:7" x14ac:dyDescent="0.35">
      <c r="A496" s="47">
        <v>40662</v>
      </c>
      <c r="B496" s="43">
        <v>3.27</v>
      </c>
      <c r="C496" s="116"/>
      <c r="D496" s="116"/>
      <c r="E496" s="116"/>
      <c r="F496" s="116"/>
      <c r="G496" s="64"/>
    </row>
    <row r="497" spans="1:7" x14ac:dyDescent="0.35">
      <c r="A497" s="47">
        <v>40663</v>
      </c>
      <c r="B497" s="43"/>
      <c r="C497" s="116"/>
      <c r="D497" s="116"/>
      <c r="E497" s="116"/>
      <c r="F497" s="116"/>
      <c r="G497" s="64"/>
    </row>
    <row r="498" spans="1:7" x14ac:dyDescent="0.35">
      <c r="A498" s="47">
        <v>40664</v>
      </c>
      <c r="B498" s="43"/>
      <c r="C498" s="116"/>
      <c r="D498" s="116"/>
      <c r="E498" s="116"/>
      <c r="F498" s="116"/>
      <c r="G498" s="64"/>
    </row>
    <row r="499" spans="1:7" x14ac:dyDescent="0.35">
      <c r="A499" s="47">
        <v>40665</v>
      </c>
      <c r="B499" s="43">
        <v>3.27</v>
      </c>
      <c r="C499" s="116"/>
      <c r="D499" s="116"/>
      <c r="E499" s="116"/>
      <c r="F499" s="116"/>
      <c r="G499" s="64"/>
    </row>
    <row r="500" spans="1:7" x14ac:dyDescent="0.35">
      <c r="A500" s="47">
        <v>40666</v>
      </c>
      <c r="B500" s="43">
        <v>3.27</v>
      </c>
      <c r="C500" s="116"/>
      <c r="D500" s="116"/>
      <c r="E500" s="116"/>
      <c r="F500" s="116"/>
      <c r="G500" s="64"/>
    </row>
    <row r="501" spans="1:7" x14ac:dyDescent="0.35">
      <c r="A501" s="47">
        <v>40667</v>
      </c>
      <c r="B501" s="43">
        <v>3.3</v>
      </c>
      <c r="C501" s="116"/>
      <c r="D501" s="116"/>
      <c r="E501" s="116"/>
      <c r="F501" s="116"/>
      <c r="G501" s="64"/>
    </row>
    <row r="502" spans="1:7" x14ac:dyDescent="0.35">
      <c r="A502" s="47">
        <v>40668</v>
      </c>
      <c r="B502" s="43">
        <v>3.32</v>
      </c>
      <c r="C502" s="116"/>
      <c r="D502" s="116"/>
      <c r="E502" s="116"/>
      <c r="F502" s="116"/>
      <c r="G502" s="64"/>
    </row>
    <row r="503" spans="1:7" x14ac:dyDescent="0.35">
      <c r="A503" s="47">
        <v>40669</v>
      </c>
      <c r="B503" s="43">
        <v>3.18</v>
      </c>
      <c r="C503" s="116"/>
      <c r="D503" s="116"/>
      <c r="E503" s="116"/>
      <c r="F503" s="116"/>
      <c r="G503" s="64"/>
    </row>
    <row r="504" spans="1:7" x14ac:dyDescent="0.35">
      <c r="A504" s="47">
        <v>40670</v>
      </c>
      <c r="B504" s="43"/>
      <c r="C504" s="116"/>
      <c r="D504" s="116"/>
      <c r="E504" s="116"/>
      <c r="F504" s="116"/>
      <c r="G504" s="64"/>
    </row>
    <row r="505" spans="1:7" x14ac:dyDescent="0.35">
      <c r="A505" s="47">
        <v>40671</v>
      </c>
      <c r="B505" s="43"/>
      <c r="C505" s="116"/>
      <c r="D505" s="116"/>
      <c r="E505" s="116"/>
      <c r="F505" s="116"/>
      <c r="G505" s="64"/>
    </row>
    <row r="506" spans="1:7" x14ac:dyDescent="0.35">
      <c r="A506" s="47">
        <v>40672</v>
      </c>
      <c r="B506" s="43">
        <v>3.15</v>
      </c>
      <c r="C506" s="116"/>
      <c r="D506" s="116"/>
      <c r="E506" s="116"/>
      <c r="F506" s="116"/>
      <c r="G506" s="64"/>
    </row>
    <row r="507" spans="1:7" x14ac:dyDescent="0.35">
      <c r="A507" s="47">
        <v>40673</v>
      </c>
      <c r="B507" s="43">
        <v>3.13</v>
      </c>
      <c r="C507" s="116"/>
      <c r="D507" s="116"/>
      <c r="E507" s="116"/>
      <c r="F507" s="116"/>
      <c r="G507" s="64"/>
    </row>
    <row r="508" spans="1:7" x14ac:dyDescent="0.35">
      <c r="A508" s="47">
        <v>40674</v>
      </c>
      <c r="B508" s="43">
        <v>3.16</v>
      </c>
      <c r="C508" s="116"/>
      <c r="D508" s="116"/>
      <c r="E508" s="116"/>
      <c r="F508" s="116"/>
      <c r="G508" s="64"/>
    </row>
    <row r="509" spans="1:7" x14ac:dyDescent="0.35">
      <c r="A509" s="47">
        <v>40675</v>
      </c>
      <c r="B509" s="43">
        <v>3.11</v>
      </c>
      <c r="C509" s="116"/>
      <c r="D509" s="116"/>
      <c r="E509" s="116"/>
      <c r="F509" s="116"/>
      <c r="G509" s="64"/>
    </row>
    <row r="510" spans="1:7" x14ac:dyDescent="0.35">
      <c r="A510" s="47">
        <v>40676</v>
      </c>
      <c r="B510" s="43">
        <v>3.14</v>
      </c>
      <c r="C510" s="116"/>
      <c r="D510" s="116"/>
      <c r="E510" s="116"/>
      <c r="F510" s="116"/>
      <c r="G510" s="64"/>
    </row>
    <row r="511" spans="1:7" x14ac:dyDescent="0.35">
      <c r="A511" s="47">
        <v>40677</v>
      </c>
      <c r="B511" s="43"/>
      <c r="C511" s="116"/>
      <c r="D511" s="116"/>
      <c r="E511" s="116"/>
      <c r="F511" s="116"/>
      <c r="G511" s="64"/>
    </row>
    <row r="512" spans="1:7" x14ac:dyDescent="0.35">
      <c r="A512" s="47">
        <v>40678</v>
      </c>
      <c r="B512" s="43"/>
      <c r="C512" s="116"/>
      <c r="D512" s="116"/>
      <c r="E512" s="116"/>
      <c r="F512" s="116"/>
      <c r="G512" s="64"/>
    </row>
    <row r="513" spans="1:7" x14ac:dyDescent="0.35">
      <c r="A513" s="47">
        <v>40679</v>
      </c>
      <c r="B513" s="43">
        <v>3.08</v>
      </c>
      <c r="C513" s="116"/>
      <c r="D513" s="116"/>
      <c r="E513" s="116"/>
      <c r="F513" s="116"/>
      <c r="G513" s="64"/>
    </row>
    <row r="514" spans="1:7" x14ac:dyDescent="0.35">
      <c r="A514" s="47">
        <v>40680</v>
      </c>
      <c r="B514" s="43">
        <v>3.15</v>
      </c>
      <c r="C514" s="116"/>
      <c r="D514" s="116"/>
      <c r="E514" s="116"/>
      <c r="F514" s="116"/>
      <c r="G514" s="64"/>
    </row>
    <row r="515" spans="1:7" x14ac:dyDescent="0.35">
      <c r="A515" s="47">
        <v>40681</v>
      </c>
      <c r="B515" s="43">
        <v>3.1</v>
      </c>
      <c r="C515" s="116"/>
      <c r="D515" s="116"/>
      <c r="E515" s="116"/>
      <c r="F515" s="116"/>
      <c r="G515" s="64"/>
    </row>
    <row r="516" spans="1:7" x14ac:dyDescent="0.35">
      <c r="A516" s="47">
        <v>40682</v>
      </c>
      <c r="B516" s="43">
        <v>3.12</v>
      </c>
      <c r="C516" s="116"/>
      <c r="D516" s="116"/>
      <c r="E516" s="116"/>
      <c r="F516" s="116"/>
      <c r="G516" s="64"/>
    </row>
    <row r="517" spans="1:7" x14ac:dyDescent="0.35">
      <c r="A517" s="47">
        <v>40683</v>
      </c>
      <c r="B517" s="43">
        <v>3.12</v>
      </c>
      <c r="C517" s="116"/>
      <c r="D517" s="116"/>
      <c r="E517" s="116"/>
      <c r="F517" s="116"/>
      <c r="G517" s="64"/>
    </row>
    <row r="518" spans="1:7" x14ac:dyDescent="0.35">
      <c r="A518" s="47">
        <v>40684</v>
      </c>
      <c r="B518" s="43"/>
      <c r="C518" s="116"/>
      <c r="D518" s="116"/>
      <c r="E518" s="116"/>
      <c r="F518" s="116"/>
      <c r="G518" s="64"/>
    </row>
    <row r="519" spans="1:7" x14ac:dyDescent="0.35">
      <c r="A519" s="47">
        <v>40685</v>
      </c>
      <c r="B519" s="43"/>
      <c r="C519" s="116"/>
      <c r="D519" s="116"/>
      <c r="E519" s="116"/>
      <c r="F519" s="116"/>
      <c r="G519" s="64"/>
    </row>
    <row r="520" spans="1:7" x14ac:dyDescent="0.35">
      <c r="A520" s="47">
        <v>40686</v>
      </c>
      <c r="B520" s="43">
        <v>3</v>
      </c>
      <c r="C520" s="116"/>
      <c r="D520" s="116"/>
      <c r="E520" s="116"/>
      <c r="F520" s="116"/>
      <c r="G520" s="64"/>
    </row>
    <row r="521" spans="1:7" x14ac:dyDescent="0.35">
      <c r="A521" s="47">
        <v>40687</v>
      </c>
      <c r="B521" s="43">
        <v>3.04</v>
      </c>
      <c r="C521" s="116"/>
      <c r="D521" s="116"/>
      <c r="E521" s="116"/>
      <c r="F521" s="116"/>
      <c r="G521" s="64"/>
    </row>
    <row r="522" spans="1:7" x14ac:dyDescent="0.35">
      <c r="A522" s="47">
        <v>40688</v>
      </c>
      <c r="B522" s="43">
        <v>3.03</v>
      </c>
      <c r="C522" s="116"/>
      <c r="D522" s="116"/>
      <c r="E522" s="116"/>
      <c r="F522" s="116"/>
      <c r="G522" s="64"/>
    </row>
    <row r="523" spans="1:7" x14ac:dyDescent="0.35">
      <c r="A523" s="47">
        <v>40689</v>
      </c>
      <c r="B523" s="43">
        <v>3.05</v>
      </c>
      <c r="C523" s="116"/>
      <c r="D523" s="116"/>
      <c r="E523" s="116"/>
      <c r="F523" s="116"/>
      <c r="G523" s="64"/>
    </row>
    <row r="524" spans="1:7" x14ac:dyDescent="0.35">
      <c r="A524" s="47">
        <v>40690</v>
      </c>
      <c r="B524" s="43">
        <v>2.98</v>
      </c>
      <c r="C524" s="116"/>
      <c r="D524" s="116"/>
      <c r="E524" s="116"/>
      <c r="F524" s="116"/>
      <c r="G524" s="64"/>
    </row>
    <row r="525" spans="1:7" x14ac:dyDescent="0.35">
      <c r="A525" s="47">
        <v>40691</v>
      </c>
      <c r="B525" s="43"/>
      <c r="C525" s="116"/>
      <c r="D525" s="116"/>
      <c r="E525" s="116"/>
      <c r="F525" s="116"/>
      <c r="G525" s="64"/>
    </row>
    <row r="526" spans="1:7" x14ac:dyDescent="0.35">
      <c r="A526" s="47">
        <v>40692</v>
      </c>
      <c r="B526" s="43"/>
      <c r="C526" s="116"/>
      <c r="D526" s="116"/>
      <c r="E526" s="116"/>
      <c r="F526" s="116"/>
      <c r="G526" s="64"/>
    </row>
    <row r="527" spans="1:7" x14ac:dyDescent="0.35">
      <c r="A527" s="47">
        <v>40693</v>
      </c>
      <c r="B527" s="43">
        <v>2.99</v>
      </c>
      <c r="C527" s="116"/>
      <c r="D527" s="116"/>
      <c r="E527" s="116"/>
      <c r="F527" s="116"/>
      <c r="G527" s="64"/>
    </row>
    <row r="528" spans="1:7" x14ac:dyDescent="0.35">
      <c r="A528" s="47">
        <v>40694</v>
      </c>
      <c r="B528" s="43">
        <v>3.04</v>
      </c>
      <c r="C528" s="116"/>
      <c r="D528" s="116"/>
      <c r="E528" s="116"/>
      <c r="F528" s="116"/>
      <c r="G528" s="64"/>
    </row>
    <row r="529" spans="1:7" x14ac:dyDescent="0.35">
      <c r="A529" s="47">
        <v>40695</v>
      </c>
      <c r="B529" s="43">
        <v>3.05</v>
      </c>
      <c r="C529" s="116"/>
      <c r="D529" s="116"/>
      <c r="E529" s="116"/>
      <c r="F529" s="116"/>
      <c r="G529" s="64"/>
    </row>
    <row r="530" spans="1:7" x14ac:dyDescent="0.35">
      <c r="A530" s="47">
        <v>40696</v>
      </c>
      <c r="B530" s="43">
        <v>2.98</v>
      </c>
      <c r="C530" s="116"/>
      <c r="D530" s="116"/>
      <c r="E530" s="116"/>
      <c r="F530" s="116"/>
      <c r="G530" s="64"/>
    </row>
    <row r="531" spans="1:7" x14ac:dyDescent="0.35">
      <c r="A531" s="47">
        <v>40697</v>
      </c>
      <c r="B531" s="43">
        <v>3.02</v>
      </c>
      <c r="C531" s="116"/>
      <c r="D531" s="116"/>
      <c r="E531" s="116"/>
      <c r="F531" s="116"/>
      <c r="G531" s="64"/>
    </row>
    <row r="532" spans="1:7" x14ac:dyDescent="0.35">
      <c r="A532" s="47">
        <v>40698</v>
      </c>
      <c r="B532" s="43"/>
      <c r="C532" s="116"/>
      <c r="D532" s="116"/>
      <c r="E532" s="116"/>
      <c r="F532" s="116"/>
      <c r="G532" s="64"/>
    </row>
    <row r="533" spans="1:7" x14ac:dyDescent="0.35">
      <c r="A533" s="47">
        <v>40699</v>
      </c>
      <c r="B533" s="43"/>
      <c r="C533" s="116"/>
      <c r="D533" s="116"/>
      <c r="E533" s="116"/>
      <c r="F533" s="116"/>
      <c r="G533" s="64"/>
    </row>
    <row r="534" spans="1:7" x14ac:dyDescent="0.35">
      <c r="A534" s="47">
        <v>40700</v>
      </c>
      <c r="B534" s="43">
        <v>3.03</v>
      </c>
      <c r="C534" s="116"/>
      <c r="D534" s="116"/>
      <c r="E534" s="116"/>
      <c r="F534" s="116"/>
      <c r="G534" s="64"/>
    </row>
    <row r="535" spans="1:7" x14ac:dyDescent="0.35">
      <c r="A535" s="47">
        <v>40701</v>
      </c>
      <c r="B535" s="43">
        <v>3.04</v>
      </c>
      <c r="C535" s="116"/>
      <c r="D535" s="116"/>
      <c r="E535" s="116"/>
      <c r="F535" s="116"/>
      <c r="G535" s="64"/>
    </row>
    <row r="536" spans="1:7" x14ac:dyDescent="0.35">
      <c r="A536" s="47">
        <v>40702</v>
      </c>
      <c r="B536" s="43">
        <v>3.07</v>
      </c>
      <c r="C536" s="116"/>
      <c r="D536" s="116"/>
      <c r="E536" s="116"/>
      <c r="F536" s="116"/>
      <c r="G536" s="64"/>
    </row>
    <row r="537" spans="1:7" x14ac:dyDescent="0.35">
      <c r="A537" s="47">
        <v>40703</v>
      </c>
      <c r="B537" s="43">
        <v>3.04</v>
      </c>
      <c r="C537" s="116"/>
      <c r="D537" s="116"/>
      <c r="E537" s="116"/>
      <c r="F537" s="116"/>
      <c r="G537" s="64"/>
    </row>
    <row r="538" spans="1:7" x14ac:dyDescent="0.35">
      <c r="A538" s="47">
        <v>40704</v>
      </c>
      <c r="B538" s="43">
        <v>3.02</v>
      </c>
      <c r="C538" s="116"/>
      <c r="D538" s="116"/>
      <c r="E538" s="116"/>
      <c r="F538" s="116"/>
      <c r="G538" s="64"/>
    </row>
    <row r="539" spans="1:7" x14ac:dyDescent="0.35">
      <c r="A539" s="47">
        <v>40705</v>
      </c>
      <c r="B539" s="43"/>
      <c r="C539" s="116"/>
      <c r="D539" s="116"/>
      <c r="E539" s="116"/>
      <c r="F539" s="116"/>
      <c r="G539" s="64"/>
    </row>
    <row r="540" spans="1:7" x14ac:dyDescent="0.35">
      <c r="A540" s="47">
        <v>40706</v>
      </c>
      <c r="B540" s="43"/>
      <c r="C540" s="116"/>
      <c r="D540" s="116"/>
      <c r="E540" s="116"/>
      <c r="F540" s="116"/>
      <c r="G540" s="64"/>
    </row>
    <row r="541" spans="1:7" x14ac:dyDescent="0.35">
      <c r="A541" s="47">
        <v>40707</v>
      </c>
      <c r="B541" s="43">
        <v>2.95</v>
      </c>
      <c r="C541" s="116"/>
      <c r="D541" s="116"/>
      <c r="E541" s="116"/>
      <c r="F541" s="116"/>
      <c r="G541" s="64"/>
    </row>
    <row r="542" spans="1:7" x14ac:dyDescent="0.35">
      <c r="A542" s="47">
        <v>40708</v>
      </c>
      <c r="B542" s="43">
        <v>2.98</v>
      </c>
      <c r="C542" s="116"/>
      <c r="D542" s="116"/>
      <c r="E542" s="116"/>
      <c r="F542" s="116"/>
      <c r="G542" s="64"/>
    </row>
    <row r="543" spans="1:7" x14ac:dyDescent="0.35">
      <c r="A543" s="47">
        <v>40709</v>
      </c>
      <c r="B543" s="43">
        <v>3.01</v>
      </c>
      <c r="C543" s="116"/>
      <c r="D543" s="116"/>
      <c r="E543" s="116"/>
      <c r="F543" s="116"/>
      <c r="G543" s="64"/>
    </row>
    <row r="544" spans="1:7" x14ac:dyDescent="0.35">
      <c r="A544" s="47">
        <v>40710</v>
      </c>
      <c r="B544" s="43">
        <v>2.91</v>
      </c>
      <c r="C544" s="116"/>
      <c r="D544" s="116"/>
      <c r="E544" s="116"/>
      <c r="F544" s="116"/>
      <c r="G544" s="64"/>
    </row>
    <row r="545" spans="1:7" x14ac:dyDescent="0.35">
      <c r="A545" s="47">
        <v>40711</v>
      </c>
      <c r="B545" s="43">
        <v>2.95</v>
      </c>
      <c r="C545" s="116"/>
      <c r="D545" s="116"/>
      <c r="E545" s="116"/>
      <c r="F545" s="116"/>
      <c r="G545" s="64"/>
    </row>
    <row r="546" spans="1:7" x14ac:dyDescent="0.35">
      <c r="A546" s="47">
        <v>40712</v>
      </c>
      <c r="B546" s="43"/>
      <c r="C546" s="116"/>
      <c r="D546" s="116"/>
      <c r="E546" s="116"/>
      <c r="F546" s="116"/>
      <c r="G546" s="64"/>
    </row>
    <row r="547" spans="1:7" x14ac:dyDescent="0.35">
      <c r="A547" s="47">
        <v>40713</v>
      </c>
      <c r="B547" s="43"/>
      <c r="C547" s="116"/>
      <c r="D547" s="116"/>
      <c r="E547" s="116"/>
      <c r="F547" s="116"/>
      <c r="G547" s="64"/>
    </row>
    <row r="548" spans="1:7" x14ac:dyDescent="0.35">
      <c r="A548" s="47">
        <v>40714</v>
      </c>
      <c r="B548" s="43">
        <v>2.93</v>
      </c>
      <c r="C548" s="116"/>
      <c r="D548" s="116"/>
      <c r="E548" s="116"/>
      <c r="F548" s="116"/>
      <c r="G548" s="64"/>
    </row>
    <row r="549" spans="1:7" x14ac:dyDescent="0.35">
      <c r="A549" s="47">
        <v>40715</v>
      </c>
      <c r="B549" s="43">
        <v>2.95</v>
      </c>
      <c r="C549" s="116"/>
      <c r="D549" s="116"/>
      <c r="E549" s="116"/>
      <c r="F549" s="116"/>
      <c r="G549" s="64"/>
    </row>
    <row r="550" spans="1:7" x14ac:dyDescent="0.35">
      <c r="A550" s="47">
        <v>40716</v>
      </c>
      <c r="B550" s="43">
        <v>2.96</v>
      </c>
      <c r="C550" s="116"/>
      <c r="D550" s="116"/>
      <c r="E550" s="116"/>
      <c r="F550" s="116"/>
      <c r="G550" s="64"/>
    </row>
    <row r="551" spans="1:7" x14ac:dyDescent="0.35">
      <c r="A551" s="47">
        <v>40717</v>
      </c>
      <c r="B551" s="43">
        <v>2.93</v>
      </c>
      <c r="C551" s="116"/>
      <c r="D551" s="116"/>
      <c r="E551" s="116"/>
      <c r="F551" s="116"/>
      <c r="G551" s="64"/>
    </row>
    <row r="552" spans="1:7" x14ac:dyDescent="0.35">
      <c r="A552" s="47">
        <v>40718</v>
      </c>
      <c r="B552" s="43">
        <v>2.89</v>
      </c>
      <c r="C552" s="116"/>
      <c r="D552" s="116"/>
      <c r="E552" s="116"/>
      <c r="F552" s="116"/>
      <c r="G552" s="64"/>
    </row>
    <row r="553" spans="1:7" x14ac:dyDescent="0.35">
      <c r="A553" s="47">
        <v>40719</v>
      </c>
      <c r="B553" s="43"/>
      <c r="C553" s="116"/>
      <c r="D553" s="116"/>
      <c r="E553" s="116"/>
      <c r="F553" s="116"/>
      <c r="G553" s="64"/>
    </row>
    <row r="554" spans="1:7" x14ac:dyDescent="0.35">
      <c r="A554" s="47">
        <v>40720</v>
      </c>
      <c r="B554" s="43"/>
      <c r="C554" s="116"/>
      <c r="D554" s="116"/>
      <c r="E554" s="116"/>
      <c r="F554" s="116"/>
      <c r="G554" s="64"/>
    </row>
    <row r="555" spans="1:7" x14ac:dyDescent="0.35">
      <c r="A555" s="47">
        <v>40721</v>
      </c>
      <c r="B555" s="43">
        <v>2.87</v>
      </c>
      <c r="C555" s="116"/>
      <c r="D555" s="116"/>
      <c r="E555" s="116"/>
      <c r="F555" s="116"/>
      <c r="G555" s="64"/>
    </row>
    <row r="556" spans="1:7" x14ac:dyDescent="0.35">
      <c r="A556" s="47">
        <v>40722</v>
      </c>
      <c r="B556" s="43">
        <v>2.88</v>
      </c>
      <c r="C556" s="116"/>
      <c r="D556" s="116"/>
      <c r="E556" s="116"/>
      <c r="F556" s="116"/>
      <c r="G556" s="64"/>
    </row>
    <row r="557" spans="1:7" x14ac:dyDescent="0.35">
      <c r="A557" s="47">
        <v>40723</v>
      </c>
      <c r="B557" s="43">
        <v>2.96</v>
      </c>
      <c r="C557" s="116"/>
      <c r="D557" s="116"/>
      <c r="E557" s="116"/>
      <c r="F557" s="116"/>
      <c r="G557" s="64"/>
    </row>
    <row r="558" spans="1:7" x14ac:dyDescent="0.35">
      <c r="A558" s="47">
        <v>40724</v>
      </c>
      <c r="B558" s="43">
        <v>2.98</v>
      </c>
      <c r="C558" s="116"/>
      <c r="D558" s="116"/>
      <c r="E558" s="116"/>
      <c r="F558" s="116"/>
      <c r="G558" s="64"/>
    </row>
    <row r="559" spans="1:7" x14ac:dyDescent="0.35">
      <c r="A559" s="47">
        <v>40725</v>
      </c>
      <c r="B559" s="43">
        <v>3.03</v>
      </c>
      <c r="C559" s="116"/>
      <c r="D559" s="116"/>
      <c r="E559" s="116"/>
      <c r="F559" s="116"/>
      <c r="G559" s="64"/>
    </row>
    <row r="560" spans="1:7" x14ac:dyDescent="0.35">
      <c r="A560" s="47">
        <v>40726</v>
      </c>
      <c r="B560" s="43"/>
      <c r="C560" s="116"/>
      <c r="D560" s="116"/>
      <c r="E560" s="116"/>
      <c r="F560" s="116"/>
      <c r="G560" s="64"/>
    </row>
    <row r="561" spans="1:7" x14ac:dyDescent="0.35">
      <c r="A561" s="47">
        <v>40727</v>
      </c>
      <c r="B561" s="43"/>
      <c r="C561" s="116"/>
      <c r="D561" s="116"/>
      <c r="E561" s="116"/>
      <c r="F561" s="116"/>
      <c r="G561" s="64"/>
    </row>
    <row r="562" spans="1:7" x14ac:dyDescent="0.35">
      <c r="A562" s="47">
        <v>40728</v>
      </c>
      <c r="B562" s="43">
        <v>3.01</v>
      </c>
      <c r="C562" s="116"/>
      <c r="D562" s="116"/>
      <c r="E562" s="116"/>
      <c r="F562" s="116"/>
      <c r="G562" s="64"/>
    </row>
    <row r="563" spans="1:7" x14ac:dyDescent="0.35">
      <c r="A563" s="47">
        <v>40729</v>
      </c>
      <c r="B563" s="43">
        <v>3</v>
      </c>
      <c r="C563" s="116"/>
      <c r="D563" s="116"/>
      <c r="E563" s="116"/>
      <c r="F563" s="116"/>
      <c r="G563" s="64"/>
    </row>
    <row r="564" spans="1:7" x14ac:dyDescent="0.35">
      <c r="A564" s="47">
        <v>40730</v>
      </c>
      <c r="B564" s="43">
        <v>2.95</v>
      </c>
      <c r="C564" s="116"/>
      <c r="D564" s="116"/>
      <c r="E564" s="116"/>
      <c r="F564" s="116"/>
      <c r="G564" s="64"/>
    </row>
    <row r="565" spans="1:7" x14ac:dyDescent="0.35">
      <c r="A565" s="47">
        <v>40731</v>
      </c>
      <c r="B565" s="43">
        <v>2.96</v>
      </c>
      <c r="C565" s="116"/>
      <c r="D565" s="116"/>
      <c r="E565" s="116"/>
      <c r="F565" s="116"/>
      <c r="G565" s="64"/>
    </row>
    <row r="566" spans="1:7" x14ac:dyDescent="0.35">
      <c r="A566" s="47">
        <v>40732</v>
      </c>
      <c r="B566" s="43">
        <v>2.94</v>
      </c>
      <c r="C566" s="116"/>
      <c r="D566" s="116"/>
      <c r="E566" s="116"/>
      <c r="F566" s="116"/>
      <c r="G566" s="64"/>
    </row>
    <row r="567" spans="1:7" x14ac:dyDescent="0.35">
      <c r="A567" s="47">
        <v>40733</v>
      </c>
      <c r="B567" s="43"/>
      <c r="C567" s="116"/>
      <c r="D567" s="116"/>
      <c r="E567" s="116"/>
      <c r="F567" s="116"/>
      <c r="G567" s="64"/>
    </row>
    <row r="568" spans="1:7" x14ac:dyDescent="0.35">
      <c r="A568" s="47">
        <v>40734</v>
      </c>
      <c r="B568" s="43"/>
      <c r="C568" s="116"/>
      <c r="D568" s="116"/>
      <c r="E568" s="116"/>
      <c r="F568" s="116"/>
      <c r="G568" s="64"/>
    </row>
    <row r="569" spans="1:7" x14ac:dyDescent="0.35">
      <c r="A569" s="47">
        <v>40735</v>
      </c>
      <c r="B569" s="43">
        <v>2.75</v>
      </c>
      <c r="C569" s="116"/>
      <c r="D569" s="116"/>
      <c r="E569" s="116"/>
      <c r="F569" s="116"/>
      <c r="G569" s="64"/>
    </row>
    <row r="570" spans="1:7" x14ac:dyDescent="0.35">
      <c r="A570" s="47">
        <v>40736</v>
      </c>
      <c r="B570" s="43">
        <v>2.61</v>
      </c>
      <c r="C570" s="116"/>
      <c r="D570" s="116"/>
      <c r="E570" s="116"/>
      <c r="F570" s="116"/>
      <c r="G570" s="64"/>
    </row>
    <row r="571" spans="1:7" x14ac:dyDescent="0.35">
      <c r="A571" s="47">
        <v>40737</v>
      </c>
      <c r="B571" s="43">
        <v>2.72</v>
      </c>
      <c r="C571" s="116"/>
      <c r="D571" s="116"/>
      <c r="E571" s="116"/>
      <c r="F571" s="116"/>
      <c r="G571" s="64"/>
    </row>
    <row r="572" spans="1:7" x14ac:dyDescent="0.35">
      <c r="A572" s="47">
        <v>40738</v>
      </c>
      <c r="B572" s="43">
        <v>2.75</v>
      </c>
      <c r="C572" s="116"/>
      <c r="D572" s="116"/>
      <c r="E572" s="116"/>
      <c r="F572" s="116"/>
      <c r="G572" s="64"/>
    </row>
    <row r="573" spans="1:7" x14ac:dyDescent="0.35">
      <c r="A573" s="47">
        <v>40739</v>
      </c>
      <c r="B573" s="43">
        <v>2.71</v>
      </c>
      <c r="C573" s="116"/>
      <c r="D573" s="116"/>
      <c r="E573" s="116"/>
      <c r="F573" s="116"/>
      <c r="G573" s="64"/>
    </row>
    <row r="574" spans="1:7" x14ac:dyDescent="0.35">
      <c r="A574" s="47">
        <v>40740</v>
      </c>
      <c r="B574" s="43"/>
      <c r="C574" s="116"/>
      <c r="D574" s="116"/>
      <c r="E574" s="116"/>
      <c r="F574" s="116"/>
      <c r="G574" s="64"/>
    </row>
    <row r="575" spans="1:7" x14ac:dyDescent="0.35">
      <c r="A575" s="47">
        <v>40741</v>
      </c>
      <c r="B575" s="43"/>
      <c r="C575" s="116"/>
      <c r="D575" s="116"/>
      <c r="E575" s="116"/>
      <c r="F575" s="116"/>
      <c r="G575" s="64"/>
    </row>
    <row r="576" spans="1:7" x14ac:dyDescent="0.35">
      <c r="A576" s="47">
        <v>40742</v>
      </c>
      <c r="B576" s="43">
        <v>2.65</v>
      </c>
      <c r="C576" s="116"/>
      <c r="D576" s="116"/>
      <c r="E576" s="116"/>
      <c r="F576" s="116"/>
      <c r="G576" s="64"/>
    </row>
    <row r="577" spans="1:7" x14ac:dyDescent="0.35">
      <c r="A577" s="47">
        <v>40743</v>
      </c>
      <c r="B577" s="43">
        <v>2.72</v>
      </c>
      <c r="C577" s="116"/>
      <c r="D577" s="116"/>
      <c r="E577" s="116"/>
      <c r="F577" s="116"/>
      <c r="G577" s="64"/>
    </row>
    <row r="578" spans="1:7" x14ac:dyDescent="0.35">
      <c r="A578" s="47">
        <v>40744</v>
      </c>
      <c r="B578" s="43">
        <v>2.71</v>
      </c>
      <c r="C578" s="116"/>
      <c r="D578" s="116"/>
      <c r="E578" s="116"/>
      <c r="F578" s="116"/>
      <c r="G578" s="64"/>
    </row>
    <row r="579" spans="1:7" x14ac:dyDescent="0.35">
      <c r="A579" s="47">
        <v>40745</v>
      </c>
      <c r="B579" s="43">
        <v>2.78</v>
      </c>
      <c r="C579" s="116"/>
      <c r="D579" s="116"/>
      <c r="E579" s="116"/>
      <c r="F579" s="116"/>
      <c r="G579" s="64"/>
    </row>
    <row r="580" spans="1:7" x14ac:dyDescent="0.35">
      <c r="A580" s="47">
        <v>40746</v>
      </c>
      <c r="B580" s="43">
        <v>2.91</v>
      </c>
      <c r="C580" s="116"/>
      <c r="D580" s="116"/>
      <c r="E580" s="116"/>
      <c r="F580" s="116"/>
      <c r="G580" s="64"/>
    </row>
    <row r="581" spans="1:7" x14ac:dyDescent="0.35">
      <c r="A581" s="47">
        <v>40747</v>
      </c>
      <c r="B581" s="43"/>
      <c r="C581" s="116"/>
      <c r="D581" s="116"/>
      <c r="E581" s="116"/>
      <c r="F581" s="116"/>
      <c r="G581" s="64"/>
    </row>
    <row r="582" spans="1:7" x14ac:dyDescent="0.35">
      <c r="A582" s="47">
        <v>40748</v>
      </c>
      <c r="B582" s="43"/>
      <c r="C582" s="116"/>
      <c r="D582" s="116"/>
      <c r="E582" s="116"/>
      <c r="F582" s="116"/>
      <c r="G582" s="64"/>
    </row>
    <row r="583" spans="1:7" x14ac:dyDescent="0.35">
      <c r="A583" s="47">
        <v>40749</v>
      </c>
      <c r="B583" s="43">
        <v>2.8</v>
      </c>
      <c r="C583" s="116"/>
      <c r="D583" s="116"/>
      <c r="E583" s="116"/>
      <c r="F583" s="116"/>
      <c r="G583" s="64"/>
    </row>
    <row r="584" spans="1:7" x14ac:dyDescent="0.35">
      <c r="A584" s="47">
        <v>40750</v>
      </c>
      <c r="B584" s="43">
        <v>2.74</v>
      </c>
      <c r="C584" s="116"/>
      <c r="D584" s="116"/>
      <c r="E584" s="116"/>
      <c r="F584" s="116"/>
      <c r="G584" s="64"/>
    </row>
    <row r="585" spans="1:7" x14ac:dyDescent="0.35">
      <c r="A585" s="47">
        <v>40751</v>
      </c>
      <c r="B585" s="43">
        <v>2.7</v>
      </c>
      <c r="C585" s="116"/>
      <c r="D585" s="116"/>
      <c r="E585" s="116"/>
      <c r="F585" s="116"/>
      <c r="G585" s="64"/>
    </row>
    <row r="586" spans="1:7" x14ac:dyDescent="0.35">
      <c r="A586" s="47">
        <v>40752</v>
      </c>
      <c r="B586" s="43">
        <v>2.64</v>
      </c>
      <c r="C586" s="116"/>
      <c r="D586" s="116"/>
      <c r="E586" s="116"/>
      <c r="F586" s="116"/>
      <c r="G586" s="64"/>
    </row>
    <row r="587" spans="1:7" x14ac:dyDescent="0.35">
      <c r="A587" s="47">
        <v>40753</v>
      </c>
      <c r="B587" s="43">
        <v>2.6</v>
      </c>
      <c r="C587" s="116"/>
      <c r="D587" s="116"/>
      <c r="E587" s="116"/>
      <c r="F587" s="116"/>
      <c r="G587" s="64"/>
    </row>
    <row r="588" spans="1:7" x14ac:dyDescent="0.35">
      <c r="A588" s="47">
        <v>40754</v>
      </c>
      <c r="B588" s="43"/>
      <c r="C588" s="116"/>
      <c r="D588" s="116"/>
      <c r="E588" s="116"/>
      <c r="F588" s="116"/>
      <c r="G588" s="64"/>
    </row>
    <row r="589" spans="1:7" x14ac:dyDescent="0.35">
      <c r="A589" s="47">
        <v>40755</v>
      </c>
      <c r="B589" s="43"/>
      <c r="C589" s="116"/>
      <c r="D589" s="116"/>
      <c r="E589" s="116"/>
      <c r="F589" s="116"/>
      <c r="G589" s="64"/>
    </row>
    <row r="590" spans="1:7" x14ac:dyDescent="0.35">
      <c r="A590" s="47">
        <v>40756</v>
      </c>
      <c r="B590" s="43">
        <v>2.57</v>
      </c>
      <c r="C590" s="116"/>
      <c r="D590" s="116"/>
      <c r="E590" s="116"/>
      <c r="F590" s="116"/>
      <c r="G590" s="64"/>
    </row>
    <row r="591" spans="1:7" x14ac:dyDescent="0.35">
      <c r="A591" s="47">
        <v>40757</v>
      </c>
      <c r="B591" s="43">
        <v>2.41</v>
      </c>
      <c r="C591" s="116"/>
      <c r="D591" s="116"/>
      <c r="E591" s="116"/>
      <c r="F591" s="116"/>
      <c r="G591" s="64"/>
    </row>
    <row r="592" spans="1:7" x14ac:dyDescent="0.35">
      <c r="A592" s="47">
        <v>40758</v>
      </c>
      <c r="B592" s="43">
        <v>2.41</v>
      </c>
      <c r="C592" s="116"/>
      <c r="D592" s="116"/>
      <c r="E592" s="116"/>
      <c r="F592" s="116"/>
      <c r="G592" s="64"/>
    </row>
    <row r="593" spans="1:7" x14ac:dyDescent="0.35">
      <c r="A593" s="47">
        <v>40759</v>
      </c>
      <c r="B593" s="43">
        <v>2.42</v>
      </c>
      <c r="C593" s="116"/>
      <c r="D593" s="116"/>
      <c r="E593" s="116"/>
      <c r="F593" s="116"/>
      <c r="G593" s="64"/>
    </row>
    <row r="594" spans="1:7" x14ac:dyDescent="0.35">
      <c r="A594" s="47">
        <v>40760</v>
      </c>
      <c r="B594" s="43">
        <v>2.33</v>
      </c>
      <c r="C594" s="116"/>
      <c r="D594" s="116"/>
      <c r="E594" s="116"/>
      <c r="F594" s="116"/>
      <c r="G594" s="64"/>
    </row>
    <row r="595" spans="1:7" x14ac:dyDescent="0.35">
      <c r="A595" s="47">
        <v>40761</v>
      </c>
      <c r="B595" s="43"/>
      <c r="C595" s="116"/>
      <c r="D595" s="116"/>
      <c r="E595" s="116"/>
      <c r="F595" s="116"/>
      <c r="G595" s="64"/>
    </row>
    <row r="596" spans="1:7" x14ac:dyDescent="0.35">
      <c r="A596" s="47">
        <v>40762</v>
      </c>
      <c r="B596" s="43"/>
      <c r="C596" s="116"/>
      <c r="D596" s="116"/>
      <c r="E596" s="116"/>
      <c r="F596" s="116"/>
      <c r="G596" s="64"/>
    </row>
    <row r="597" spans="1:7" x14ac:dyDescent="0.35">
      <c r="A597" s="47">
        <v>40763</v>
      </c>
      <c r="B597" s="43">
        <v>2.41</v>
      </c>
      <c r="C597" s="116"/>
      <c r="D597" s="116"/>
      <c r="E597" s="116"/>
      <c r="F597" s="116"/>
      <c r="G597" s="64"/>
    </row>
    <row r="598" spans="1:7" x14ac:dyDescent="0.35">
      <c r="A598" s="47">
        <v>40764</v>
      </c>
      <c r="B598" s="43">
        <v>2.29</v>
      </c>
      <c r="C598" s="116"/>
      <c r="D598" s="116"/>
      <c r="E598" s="116"/>
      <c r="F598" s="116"/>
      <c r="G598" s="64"/>
    </row>
    <row r="599" spans="1:7" x14ac:dyDescent="0.35">
      <c r="A599" s="47">
        <v>40765</v>
      </c>
      <c r="B599" s="43">
        <v>2.33</v>
      </c>
      <c r="C599" s="116"/>
      <c r="D599" s="116"/>
      <c r="E599" s="116"/>
      <c r="F599" s="116"/>
      <c r="G599" s="64"/>
    </row>
    <row r="600" spans="1:7" x14ac:dyDescent="0.35">
      <c r="A600" s="47">
        <v>40766</v>
      </c>
      <c r="B600" s="43">
        <v>2.2400000000000002</v>
      </c>
      <c r="C600" s="116"/>
      <c r="D600" s="116"/>
      <c r="E600" s="116"/>
      <c r="F600" s="116"/>
      <c r="G600" s="64"/>
    </row>
    <row r="601" spans="1:7" x14ac:dyDescent="0.35">
      <c r="A601" s="47">
        <v>40767</v>
      </c>
      <c r="B601" s="43">
        <v>2.2999999999999998</v>
      </c>
      <c r="C601" s="116"/>
      <c r="D601" s="116"/>
      <c r="E601" s="116"/>
      <c r="F601" s="116"/>
      <c r="G601" s="64"/>
    </row>
    <row r="602" spans="1:7" x14ac:dyDescent="0.35">
      <c r="A602" s="47">
        <v>40768</v>
      </c>
      <c r="B602" s="43"/>
      <c r="C602" s="116"/>
      <c r="D602" s="116"/>
      <c r="E602" s="116"/>
      <c r="F602" s="116"/>
      <c r="G602" s="64"/>
    </row>
    <row r="603" spans="1:7" x14ac:dyDescent="0.35">
      <c r="A603" s="47">
        <v>40769</v>
      </c>
      <c r="B603" s="43"/>
      <c r="C603" s="116"/>
      <c r="D603" s="116"/>
      <c r="E603" s="116"/>
      <c r="F603" s="116"/>
      <c r="G603" s="64"/>
    </row>
    <row r="604" spans="1:7" x14ac:dyDescent="0.35">
      <c r="A604" s="47">
        <v>40770</v>
      </c>
      <c r="B604" s="43">
        <v>2.35</v>
      </c>
      <c r="C604" s="116"/>
      <c r="D604" s="116"/>
      <c r="E604" s="116"/>
      <c r="F604" s="116"/>
      <c r="G604" s="64"/>
    </row>
    <row r="605" spans="1:7" x14ac:dyDescent="0.35">
      <c r="A605" s="47">
        <v>40771</v>
      </c>
      <c r="B605" s="43">
        <v>2.2999999999999998</v>
      </c>
      <c r="C605" s="116"/>
      <c r="D605" s="116"/>
      <c r="E605" s="116"/>
      <c r="F605" s="116"/>
      <c r="G605" s="64"/>
    </row>
    <row r="606" spans="1:7" x14ac:dyDescent="0.35">
      <c r="A606" s="47">
        <v>40772</v>
      </c>
      <c r="B606" s="43">
        <v>2.27</v>
      </c>
      <c r="C606" s="116"/>
      <c r="D606" s="116"/>
      <c r="E606" s="116"/>
      <c r="F606" s="116"/>
      <c r="G606" s="64"/>
    </row>
    <row r="607" spans="1:7" x14ac:dyDescent="0.35">
      <c r="A607" s="47">
        <v>40773</v>
      </c>
      <c r="B607" s="43">
        <v>2.15</v>
      </c>
      <c r="C607" s="116"/>
      <c r="D607" s="116"/>
      <c r="E607" s="116"/>
      <c r="F607" s="116"/>
      <c r="G607" s="64"/>
    </row>
    <row r="608" spans="1:7" x14ac:dyDescent="0.35">
      <c r="A608" s="47">
        <v>40774</v>
      </c>
      <c r="B608" s="43">
        <v>2.1</v>
      </c>
      <c r="C608" s="116"/>
      <c r="D608" s="116"/>
      <c r="E608" s="116"/>
      <c r="F608" s="116"/>
      <c r="G608" s="64"/>
    </row>
    <row r="609" spans="1:7" x14ac:dyDescent="0.35">
      <c r="A609" s="47">
        <v>40775</v>
      </c>
      <c r="B609" s="43"/>
      <c r="C609" s="116"/>
      <c r="D609" s="116"/>
      <c r="E609" s="116"/>
      <c r="F609" s="116"/>
      <c r="G609" s="64"/>
    </row>
    <row r="610" spans="1:7" x14ac:dyDescent="0.35">
      <c r="A610" s="47">
        <v>40776</v>
      </c>
      <c r="B610" s="43"/>
      <c r="C610" s="116"/>
      <c r="D610" s="116"/>
      <c r="E610" s="116"/>
      <c r="F610" s="116"/>
      <c r="G610" s="64"/>
    </row>
    <row r="611" spans="1:7" x14ac:dyDescent="0.35">
      <c r="A611" s="47">
        <v>40777</v>
      </c>
      <c r="B611" s="43">
        <v>2.12</v>
      </c>
      <c r="C611" s="116"/>
      <c r="D611" s="116"/>
      <c r="E611" s="116"/>
      <c r="F611" s="116"/>
      <c r="G611" s="64"/>
    </row>
    <row r="612" spans="1:7" x14ac:dyDescent="0.35">
      <c r="A612" s="47">
        <v>40778</v>
      </c>
      <c r="B612" s="43">
        <v>2.16</v>
      </c>
      <c r="C612" s="116"/>
      <c r="D612" s="116"/>
      <c r="E612" s="116"/>
      <c r="F612" s="116"/>
      <c r="G612" s="64"/>
    </row>
    <row r="613" spans="1:7" x14ac:dyDescent="0.35">
      <c r="A613" s="47">
        <v>40779</v>
      </c>
      <c r="B613" s="43">
        <v>2.16</v>
      </c>
      <c r="C613" s="116"/>
      <c r="D613" s="116"/>
      <c r="E613" s="116"/>
      <c r="F613" s="116"/>
      <c r="G613" s="64"/>
    </row>
    <row r="614" spans="1:7" x14ac:dyDescent="0.35">
      <c r="A614" s="47">
        <v>40780</v>
      </c>
      <c r="B614" s="43">
        <v>2.23</v>
      </c>
      <c r="C614" s="116"/>
      <c r="D614" s="116"/>
      <c r="E614" s="116"/>
      <c r="F614" s="116"/>
      <c r="G614" s="64"/>
    </row>
    <row r="615" spans="1:7" x14ac:dyDescent="0.35">
      <c r="A615" s="47">
        <v>40781</v>
      </c>
      <c r="B615" s="43">
        <v>2.19</v>
      </c>
      <c r="C615" s="116"/>
      <c r="D615" s="116"/>
      <c r="E615" s="116"/>
      <c r="F615" s="116"/>
      <c r="G615" s="64"/>
    </row>
    <row r="616" spans="1:7" x14ac:dyDescent="0.35">
      <c r="A616" s="47">
        <v>40782</v>
      </c>
      <c r="B616" s="43"/>
      <c r="C616" s="116"/>
      <c r="D616" s="116"/>
      <c r="E616" s="116"/>
      <c r="F616" s="116"/>
      <c r="G616" s="64"/>
    </row>
    <row r="617" spans="1:7" x14ac:dyDescent="0.35">
      <c r="A617" s="47">
        <v>40783</v>
      </c>
      <c r="B617" s="43"/>
      <c r="C617" s="116"/>
      <c r="D617" s="116"/>
      <c r="E617" s="116"/>
      <c r="F617" s="116"/>
      <c r="G617" s="64"/>
    </row>
    <row r="618" spans="1:7" x14ac:dyDescent="0.35">
      <c r="A618" s="47">
        <v>40784</v>
      </c>
      <c r="B618" s="43">
        <v>2.1800000000000002</v>
      </c>
      <c r="C618" s="116"/>
      <c r="D618" s="116"/>
      <c r="E618" s="116"/>
      <c r="F618" s="116"/>
      <c r="G618" s="64"/>
    </row>
    <row r="619" spans="1:7" x14ac:dyDescent="0.35">
      <c r="A619" s="47">
        <v>40785</v>
      </c>
      <c r="B619" s="43">
        <v>2.1800000000000002</v>
      </c>
      <c r="C619" s="116"/>
      <c r="D619" s="116"/>
      <c r="E619" s="116"/>
      <c r="F619" s="116"/>
      <c r="G619" s="64"/>
    </row>
    <row r="620" spans="1:7" x14ac:dyDescent="0.35">
      <c r="A620" s="47">
        <v>40786</v>
      </c>
      <c r="B620" s="43">
        <v>2.1800000000000002</v>
      </c>
      <c r="C620" s="116"/>
      <c r="D620" s="116"/>
      <c r="E620" s="116"/>
      <c r="F620" s="116"/>
      <c r="G620" s="64"/>
    </row>
    <row r="621" spans="1:7" x14ac:dyDescent="0.35">
      <c r="A621" s="47">
        <v>40787</v>
      </c>
      <c r="B621" s="43">
        <v>2.19</v>
      </c>
      <c r="C621" s="116"/>
      <c r="D621" s="116"/>
      <c r="E621" s="116"/>
      <c r="F621" s="116"/>
      <c r="G621" s="64"/>
    </row>
    <row r="622" spans="1:7" x14ac:dyDescent="0.35">
      <c r="A622" s="47">
        <v>40788</v>
      </c>
      <c r="B622" s="43">
        <v>2.1</v>
      </c>
      <c r="C622" s="116"/>
      <c r="D622" s="116"/>
      <c r="E622" s="116"/>
      <c r="F622" s="116"/>
      <c r="G622" s="64"/>
    </row>
    <row r="623" spans="1:7" x14ac:dyDescent="0.35">
      <c r="A623" s="47">
        <v>40789</v>
      </c>
      <c r="B623" s="43"/>
      <c r="C623" s="116"/>
      <c r="D623" s="116"/>
      <c r="E623" s="116"/>
      <c r="F623" s="116"/>
      <c r="G623" s="64"/>
    </row>
    <row r="624" spans="1:7" x14ac:dyDescent="0.35">
      <c r="A624" s="47">
        <v>40790</v>
      </c>
      <c r="B624" s="43"/>
      <c r="C624" s="116"/>
      <c r="D624" s="116"/>
      <c r="E624" s="116"/>
      <c r="F624" s="116"/>
      <c r="G624" s="64"/>
    </row>
    <row r="625" spans="1:7" x14ac:dyDescent="0.35">
      <c r="A625" s="47">
        <v>40791</v>
      </c>
      <c r="B625" s="43">
        <v>1.93</v>
      </c>
      <c r="C625" s="116"/>
      <c r="D625" s="116"/>
      <c r="E625" s="116"/>
      <c r="F625" s="116"/>
      <c r="G625" s="64"/>
    </row>
    <row r="626" spans="1:7" x14ac:dyDescent="0.35">
      <c r="A626" s="47">
        <v>40792</v>
      </c>
      <c r="B626" s="43">
        <v>1.91</v>
      </c>
      <c r="C626" s="116"/>
      <c r="D626" s="116"/>
      <c r="E626" s="116"/>
      <c r="F626" s="116"/>
      <c r="G626" s="64"/>
    </row>
    <row r="627" spans="1:7" x14ac:dyDescent="0.35">
      <c r="A627" s="47">
        <v>40793</v>
      </c>
      <c r="B627" s="43">
        <v>1.92</v>
      </c>
      <c r="C627" s="116"/>
      <c r="D627" s="116"/>
      <c r="E627" s="116"/>
      <c r="F627" s="116"/>
      <c r="G627" s="64"/>
    </row>
    <row r="628" spans="1:7" x14ac:dyDescent="0.35">
      <c r="A628" s="47">
        <v>40794</v>
      </c>
      <c r="B628" s="43">
        <v>1.9</v>
      </c>
      <c r="C628" s="116"/>
      <c r="D628" s="116"/>
      <c r="E628" s="116"/>
      <c r="F628" s="116"/>
      <c r="G628" s="64"/>
    </row>
    <row r="629" spans="1:7" x14ac:dyDescent="0.35">
      <c r="A629" s="47">
        <v>40795</v>
      </c>
      <c r="B629" s="43">
        <v>1.83</v>
      </c>
      <c r="C629" s="116"/>
      <c r="D629" s="116"/>
      <c r="E629" s="116"/>
      <c r="F629" s="116"/>
      <c r="G629" s="64"/>
    </row>
    <row r="630" spans="1:7" x14ac:dyDescent="0.35">
      <c r="A630" s="47">
        <v>40796</v>
      </c>
      <c r="B630" s="43"/>
      <c r="C630" s="116"/>
      <c r="D630" s="116"/>
      <c r="E630" s="116"/>
      <c r="F630" s="116"/>
      <c r="G630" s="64"/>
    </row>
    <row r="631" spans="1:7" x14ac:dyDescent="0.35">
      <c r="A631" s="47">
        <v>40797</v>
      </c>
      <c r="B631" s="43"/>
      <c r="C631" s="116"/>
      <c r="D631" s="116"/>
      <c r="E631" s="116"/>
      <c r="F631" s="116"/>
      <c r="G631" s="64"/>
    </row>
    <row r="632" spans="1:7" x14ac:dyDescent="0.35">
      <c r="A632" s="47">
        <v>40798</v>
      </c>
      <c r="B632" s="43">
        <v>1.71</v>
      </c>
      <c r="C632" s="116"/>
      <c r="D632" s="116"/>
      <c r="E632" s="116"/>
      <c r="F632" s="116"/>
      <c r="G632" s="64"/>
    </row>
    <row r="633" spans="1:7" x14ac:dyDescent="0.35">
      <c r="A633" s="47">
        <v>40799</v>
      </c>
      <c r="B633" s="43">
        <v>1.71</v>
      </c>
      <c r="C633" s="116"/>
      <c r="D633" s="116"/>
      <c r="E633" s="116"/>
      <c r="F633" s="116"/>
      <c r="G633" s="64"/>
    </row>
    <row r="634" spans="1:7" x14ac:dyDescent="0.35">
      <c r="A634" s="47">
        <v>40800</v>
      </c>
      <c r="B634" s="43">
        <v>1.79</v>
      </c>
      <c r="C634" s="116"/>
      <c r="D634" s="116"/>
      <c r="E634" s="116"/>
      <c r="F634" s="116"/>
      <c r="G634" s="64"/>
    </row>
    <row r="635" spans="1:7" x14ac:dyDescent="0.35">
      <c r="A635" s="47">
        <v>40801</v>
      </c>
      <c r="B635" s="43">
        <v>1.9</v>
      </c>
      <c r="C635" s="116"/>
      <c r="D635" s="116"/>
      <c r="E635" s="116"/>
      <c r="F635" s="116"/>
      <c r="G635" s="64"/>
    </row>
    <row r="636" spans="1:7" x14ac:dyDescent="0.35">
      <c r="A636" s="47">
        <v>40802</v>
      </c>
      <c r="B636" s="43">
        <v>1.92</v>
      </c>
      <c r="C636" s="116"/>
      <c r="D636" s="116"/>
      <c r="E636" s="116"/>
      <c r="F636" s="116"/>
      <c r="G636" s="64"/>
    </row>
    <row r="637" spans="1:7" x14ac:dyDescent="0.35">
      <c r="A637" s="47">
        <v>40803</v>
      </c>
      <c r="B637" s="43"/>
      <c r="C637" s="116"/>
      <c r="D637" s="116"/>
      <c r="E637" s="116"/>
      <c r="F637" s="116"/>
      <c r="G637" s="64"/>
    </row>
    <row r="638" spans="1:7" x14ac:dyDescent="0.35">
      <c r="A638" s="47">
        <v>40804</v>
      </c>
      <c r="B638" s="43"/>
      <c r="C638" s="116"/>
      <c r="D638" s="116"/>
      <c r="E638" s="116"/>
      <c r="F638" s="116"/>
      <c r="G638" s="64"/>
    </row>
    <row r="639" spans="1:7" x14ac:dyDescent="0.35">
      <c r="A639" s="47">
        <v>40805</v>
      </c>
      <c r="B639" s="43">
        <v>1.78</v>
      </c>
      <c r="C639" s="116"/>
      <c r="D639" s="116"/>
      <c r="E639" s="116"/>
      <c r="F639" s="116"/>
      <c r="G639" s="64"/>
    </row>
    <row r="640" spans="1:7" x14ac:dyDescent="0.35">
      <c r="A640" s="47">
        <v>40806</v>
      </c>
      <c r="B640" s="43">
        <v>1.77</v>
      </c>
      <c r="C640" s="116"/>
      <c r="D640" s="116"/>
      <c r="E640" s="116"/>
      <c r="F640" s="116"/>
      <c r="G640" s="64"/>
    </row>
    <row r="641" spans="1:7" x14ac:dyDescent="0.35">
      <c r="A641" s="47">
        <v>40807</v>
      </c>
      <c r="B641" s="43">
        <v>1.81</v>
      </c>
      <c r="C641" s="116"/>
      <c r="D641" s="116"/>
      <c r="E641" s="116"/>
      <c r="F641" s="116"/>
      <c r="G641" s="64"/>
    </row>
    <row r="642" spans="1:7" x14ac:dyDescent="0.35">
      <c r="A642" s="47">
        <v>40808</v>
      </c>
      <c r="B642" s="43">
        <v>1.68</v>
      </c>
      <c r="C642" s="116"/>
      <c r="D642" s="116"/>
      <c r="E642" s="116"/>
      <c r="F642" s="116"/>
      <c r="G642" s="64"/>
    </row>
    <row r="643" spans="1:7" x14ac:dyDescent="0.35">
      <c r="A643" s="47">
        <v>40809</v>
      </c>
      <c r="B643" s="43">
        <v>1.7</v>
      </c>
      <c r="C643" s="116"/>
      <c r="D643" s="116"/>
      <c r="E643" s="116"/>
      <c r="F643" s="116"/>
      <c r="G643" s="64"/>
    </row>
    <row r="644" spans="1:7" x14ac:dyDescent="0.35">
      <c r="A644" s="47">
        <v>40810</v>
      </c>
      <c r="B644" s="43"/>
      <c r="C644" s="116"/>
      <c r="D644" s="116"/>
      <c r="E644" s="116"/>
      <c r="F644" s="116"/>
      <c r="G644" s="64"/>
    </row>
    <row r="645" spans="1:7" x14ac:dyDescent="0.35">
      <c r="A645" s="47">
        <v>40811</v>
      </c>
      <c r="B645" s="43"/>
      <c r="C645" s="116"/>
      <c r="D645" s="116"/>
      <c r="E645" s="116"/>
      <c r="F645" s="116"/>
      <c r="G645" s="64"/>
    </row>
    <row r="646" spans="1:7" x14ac:dyDescent="0.35">
      <c r="A646" s="47">
        <v>40812</v>
      </c>
      <c r="B646" s="43">
        <v>1.8</v>
      </c>
      <c r="C646" s="116"/>
      <c r="D646" s="116"/>
      <c r="E646" s="116"/>
      <c r="F646" s="116"/>
      <c r="G646" s="64"/>
    </row>
    <row r="647" spans="1:7" x14ac:dyDescent="0.35">
      <c r="A647" s="47">
        <v>40813</v>
      </c>
      <c r="B647" s="43">
        <v>1.88</v>
      </c>
      <c r="C647" s="116"/>
      <c r="D647" s="116"/>
      <c r="E647" s="116"/>
      <c r="F647" s="116"/>
      <c r="G647" s="64"/>
    </row>
    <row r="648" spans="1:7" x14ac:dyDescent="0.35">
      <c r="A648" s="47">
        <v>40814</v>
      </c>
      <c r="B648" s="43">
        <v>1.96</v>
      </c>
      <c r="C648" s="116"/>
      <c r="D648" s="116"/>
      <c r="E648" s="116"/>
      <c r="F648" s="116"/>
      <c r="G648" s="64"/>
    </row>
    <row r="649" spans="1:7" x14ac:dyDescent="0.35">
      <c r="A649" s="47">
        <v>40815</v>
      </c>
      <c r="B649" s="43">
        <v>1.98</v>
      </c>
      <c r="C649" s="116"/>
      <c r="D649" s="116"/>
      <c r="E649" s="116"/>
      <c r="F649" s="116"/>
      <c r="G649" s="64"/>
    </row>
    <row r="650" spans="1:7" x14ac:dyDescent="0.35">
      <c r="A650" s="47">
        <v>40816</v>
      </c>
      <c r="B650" s="43">
        <v>1.97</v>
      </c>
      <c r="C650" s="116"/>
      <c r="D650" s="116"/>
      <c r="E650" s="116"/>
      <c r="F650" s="116"/>
      <c r="G650" s="64"/>
    </row>
    <row r="651" spans="1:7" x14ac:dyDescent="0.35">
      <c r="A651" s="47">
        <v>40817</v>
      </c>
      <c r="B651" s="43"/>
      <c r="C651" s="116"/>
      <c r="D651" s="116"/>
      <c r="E651" s="116"/>
      <c r="F651" s="116"/>
      <c r="G651" s="64"/>
    </row>
    <row r="652" spans="1:7" x14ac:dyDescent="0.35">
      <c r="A652" s="47">
        <v>40818</v>
      </c>
      <c r="B652" s="43"/>
      <c r="C652" s="116"/>
      <c r="D652" s="116"/>
      <c r="E652" s="116"/>
      <c r="F652" s="116"/>
      <c r="G652" s="64"/>
    </row>
    <row r="653" spans="1:7" x14ac:dyDescent="0.35">
      <c r="A653" s="47">
        <v>40819</v>
      </c>
      <c r="B653" s="43">
        <v>1.82</v>
      </c>
      <c r="C653" s="116"/>
      <c r="D653" s="116"/>
      <c r="E653" s="116"/>
      <c r="F653" s="116"/>
      <c r="G653" s="64"/>
    </row>
    <row r="654" spans="1:7" x14ac:dyDescent="0.35">
      <c r="A654" s="47">
        <v>40820</v>
      </c>
      <c r="B654" s="43">
        <v>1.74</v>
      </c>
      <c r="C654" s="116"/>
      <c r="D654" s="116"/>
      <c r="E654" s="116"/>
      <c r="F654" s="116"/>
      <c r="G654" s="64"/>
    </row>
    <row r="655" spans="1:7" x14ac:dyDescent="0.35">
      <c r="A655" s="47">
        <v>40821</v>
      </c>
      <c r="B655" s="43">
        <v>1.76</v>
      </c>
      <c r="C655" s="116"/>
      <c r="D655" s="116"/>
      <c r="E655" s="116"/>
      <c r="F655" s="116"/>
      <c r="G655" s="64"/>
    </row>
    <row r="656" spans="1:7" x14ac:dyDescent="0.35">
      <c r="A656" s="47">
        <v>40822</v>
      </c>
      <c r="B656" s="43">
        <v>1.89</v>
      </c>
      <c r="C656" s="116"/>
      <c r="D656" s="116"/>
      <c r="E656" s="116"/>
      <c r="F656" s="116"/>
      <c r="G656" s="64"/>
    </row>
    <row r="657" spans="1:7" x14ac:dyDescent="0.35">
      <c r="A657" s="47">
        <v>40823</v>
      </c>
      <c r="B657" s="43">
        <v>1.94</v>
      </c>
      <c r="C657" s="116"/>
      <c r="D657" s="116"/>
      <c r="E657" s="116"/>
      <c r="F657" s="116"/>
      <c r="G657" s="64"/>
    </row>
    <row r="658" spans="1:7" x14ac:dyDescent="0.35">
      <c r="A658" s="47">
        <v>40824</v>
      </c>
      <c r="B658" s="43"/>
      <c r="C658" s="116"/>
      <c r="D658" s="116"/>
      <c r="E658" s="116"/>
      <c r="F658" s="116"/>
      <c r="G658" s="64"/>
    </row>
    <row r="659" spans="1:7" x14ac:dyDescent="0.35">
      <c r="A659" s="47">
        <v>40825</v>
      </c>
      <c r="B659" s="43"/>
      <c r="C659" s="116"/>
      <c r="D659" s="116"/>
      <c r="E659" s="116"/>
      <c r="F659" s="116"/>
      <c r="G659" s="64"/>
    </row>
    <row r="660" spans="1:7" x14ac:dyDescent="0.35">
      <c r="A660" s="47">
        <v>40826</v>
      </c>
      <c r="B660" s="43">
        <v>2.02</v>
      </c>
      <c r="C660" s="116"/>
      <c r="D660" s="116"/>
      <c r="E660" s="116"/>
      <c r="F660" s="116"/>
      <c r="G660" s="64"/>
    </row>
    <row r="661" spans="1:7" x14ac:dyDescent="0.35">
      <c r="A661" s="47">
        <v>40827</v>
      </c>
      <c r="B661" s="43">
        <v>2.0499999999999998</v>
      </c>
      <c r="C661" s="116"/>
      <c r="D661" s="116"/>
      <c r="E661" s="116"/>
      <c r="F661" s="116"/>
      <c r="G661" s="64"/>
    </row>
    <row r="662" spans="1:7" x14ac:dyDescent="0.35">
      <c r="A662" s="47">
        <v>40828</v>
      </c>
      <c r="B662" s="43">
        <v>2.15</v>
      </c>
      <c r="C662" s="116"/>
      <c r="D662" s="116"/>
      <c r="E662" s="116"/>
      <c r="F662" s="116"/>
      <c r="G662" s="64"/>
    </row>
    <row r="663" spans="1:7" x14ac:dyDescent="0.35">
      <c r="A663" s="47">
        <v>40829</v>
      </c>
      <c r="B663" s="43">
        <v>2.17</v>
      </c>
      <c r="C663" s="116"/>
      <c r="D663" s="116"/>
      <c r="E663" s="116"/>
      <c r="F663" s="116"/>
      <c r="G663" s="64"/>
    </row>
    <row r="664" spans="1:7" x14ac:dyDescent="0.35">
      <c r="A664" s="47">
        <v>40830</v>
      </c>
      <c r="B664" s="43">
        <v>2.1800000000000002</v>
      </c>
      <c r="C664" s="116"/>
      <c r="D664" s="116"/>
      <c r="E664" s="116"/>
      <c r="F664" s="116"/>
      <c r="G664" s="64"/>
    </row>
    <row r="665" spans="1:7" x14ac:dyDescent="0.35">
      <c r="A665" s="47">
        <v>40831</v>
      </c>
      <c r="B665" s="43"/>
      <c r="C665" s="116"/>
      <c r="D665" s="116"/>
      <c r="E665" s="116"/>
      <c r="F665" s="116"/>
      <c r="G665" s="64"/>
    </row>
    <row r="666" spans="1:7" x14ac:dyDescent="0.35">
      <c r="A666" s="47">
        <v>40832</v>
      </c>
      <c r="B666" s="43"/>
      <c r="C666" s="116"/>
      <c r="D666" s="116"/>
      <c r="E666" s="116"/>
      <c r="F666" s="116"/>
      <c r="G666" s="64"/>
    </row>
    <row r="667" spans="1:7" x14ac:dyDescent="0.35">
      <c r="A667" s="47">
        <v>40833</v>
      </c>
      <c r="B667" s="43">
        <v>2.2400000000000002</v>
      </c>
      <c r="C667" s="116"/>
      <c r="D667" s="116"/>
      <c r="E667" s="116"/>
      <c r="F667" s="116"/>
      <c r="G667" s="64"/>
    </row>
    <row r="668" spans="1:7" x14ac:dyDescent="0.35">
      <c r="A668" s="47">
        <v>40834</v>
      </c>
      <c r="B668" s="43">
        <v>2</v>
      </c>
      <c r="C668" s="116"/>
      <c r="D668" s="116"/>
      <c r="E668" s="116"/>
      <c r="F668" s="116"/>
      <c r="G668" s="64"/>
    </row>
    <row r="669" spans="1:7" x14ac:dyDescent="0.35">
      <c r="A669" s="47">
        <v>40835</v>
      </c>
      <c r="B669" s="43">
        <v>2.12</v>
      </c>
      <c r="C669" s="116"/>
      <c r="D669" s="116"/>
      <c r="E669" s="116"/>
      <c r="F669" s="116"/>
      <c r="G669" s="64"/>
    </row>
    <row r="670" spans="1:7" x14ac:dyDescent="0.35">
      <c r="A670" s="47">
        <v>40836</v>
      </c>
      <c r="B670" s="43">
        <v>2.0299999999999998</v>
      </c>
      <c r="C670" s="116"/>
      <c r="D670" s="116"/>
      <c r="E670" s="116"/>
      <c r="F670" s="116"/>
      <c r="G670" s="64"/>
    </row>
    <row r="671" spans="1:7" x14ac:dyDescent="0.35">
      <c r="A671" s="47">
        <v>40837</v>
      </c>
      <c r="B671" s="43">
        <v>2.02</v>
      </c>
      <c r="C671" s="116"/>
      <c r="D671" s="116"/>
      <c r="E671" s="116"/>
      <c r="F671" s="116"/>
      <c r="G671" s="64"/>
    </row>
    <row r="672" spans="1:7" x14ac:dyDescent="0.35">
      <c r="A672" s="47">
        <v>40838</v>
      </c>
      <c r="B672" s="43"/>
      <c r="C672" s="116"/>
      <c r="D672" s="116"/>
      <c r="E672" s="116"/>
      <c r="F672" s="116"/>
      <c r="G672" s="64"/>
    </row>
    <row r="673" spans="1:7" x14ac:dyDescent="0.35">
      <c r="A673" s="47">
        <v>40839</v>
      </c>
      <c r="B673" s="43"/>
      <c r="C673" s="116"/>
      <c r="D673" s="116"/>
      <c r="E673" s="116"/>
      <c r="F673" s="116"/>
      <c r="G673" s="64"/>
    </row>
    <row r="674" spans="1:7" x14ac:dyDescent="0.35">
      <c r="A674" s="47">
        <v>40840</v>
      </c>
      <c r="B674" s="43">
        <v>2.04</v>
      </c>
      <c r="C674" s="116"/>
      <c r="D674" s="116"/>
      <c r="E674" s="116"/>
      <c r="F674" s="116"/>
      <c r="G674" s="64"/>
    </row>
    <row r="675" spans="1:7" x14ac:dyDescent="0.35">
      <c r="A675" s="47">
        <v>40841</v>
      </c>
      <c r="B675" s="43">
        <v>2.15</v>
      </c>
      <c r="C675" s="116"/>
      <c r="D675" s="116"/>
      <c r="E675" s="116"/>
      <c r="F675" s="116"/>
      <c r="G675" s="64"/>
    </row>
    <row r="676" spans="1:7" x14ac:dyDescent="0.35">
      <c r="A676" s="47">
        <v>40842</v>
      </c>
      <c r="B676" s="43">
        <v>2.09</v>
      </c>
      <c r="C676" s="116"/>
      <c r="D676" s="116"/>
      <c r="E676" s="116"/>
      <c r="F676" s="116"/>
      <c r="G676" s="64"/>
    </row>
    <row r="677" spans="1:7" x14ac:dyDescent="0.35">
      <c r="A677" s="47">
        <v>40843</v>
      </c>
      <c r="B677" s="43">
        <v>2.11</v>
      </c>
      <c r="C677" s="116"/>
      <c r="D677" s="116"/>
      <c r="E677" s="116"/>
      <c r="F677" s="116"/>
      <c r="G677" s="64"/>
    </row>
    <row r="678" spans="1:7" x14ac:dyDescent="0.35">
      <c r="A678" s="47">
        <v>40844</v>
      </c>
      <c r="B678" s="43">
        <v>2.25</v>
      </c>
      <c r="C678" s="116"/>
      <c r="D678" s="116"/>
      <c r="E678" s="116"/>
      <c r="F678" s="116"/>
      <c r="G678" s="64"/>
    </row>
    <row r="679" spans="1:7" x14ac:dyDescent="0.35">
      <c r="A679" s="47">
        <v>40845</v>
      </c>
      <c r="B679" s="43"/>
      <c r="C679" s="116"/>
      <c r="D679" s="116"/>
      <c r="E679" s="116"/>
      <c r="F679" s="116"/>
      <c r="G679" s="64"/>
    </row>
    <row r="680" spans="1:7" x14ac:dyDescent="0.35">
      <c r="A680" s="47">
        <v>40846</v>
      </c>
      <c r="B680" s="43"/>
      <c r="C680" s="116"/>
      <c r="D680" s="116"/>
      <c r="E680" s="116"/>
      <c r="F680" s="116"/>
      <c r="G680" s="64"/>
    </row>
    <row r="681" spans="1:7" x14ac:dyDescent="0.35">
      <c r="A681" s="47">
        <v>40847</v>
      </c>
      <c r="B681" s="43">
        <v>2.11</v>
      </c>
      <c r="C681" s="116"/>
      <c r="D681" s="116"/>
      <c r="E681" s="116"/>
      <c r="F681" s="116"/>
      <c r="G681" s="64"/>
    </row>
    <row r="682" spans="1:7" x14ac:dyDescent="0.35">
      <c r="A682" s="47">
        <v>40848</v>
      </c>
      <c r="B682" s="43">
        <v>1.85</v>
      </c>
      <c r="C682" s="116"/>
      <c r="D682" s="116"/>
      <c r="E682" s="116"/>
      <c r="F682" s="116"/>
      <c r="G682" s="64"/>
    </row>
    <row r="683" spans="1:7" x14ac:dyDescent="0.35">
      <c r="A683" s="47">
        <v>40849</v>
      </c>
      <c r="B683" s="43">
        <v>1.81</v>
      </c>
      <c r="C683" s="116"/>
      <c r="D683" s="116"/>
      <c r="E683" s="116"/>
      <c r="F683" s="116"/>
      <c r="G683" s="64"/>
    </row>
    <row r="684" spans="1:7" x14ac:dyDescent="0.35">
      <c r="A684" s="47">
        <v>40850</v>
      </c>
      <c r="B684" s="43">
        <v>1.87</v>
      </c>
      <c r="C684" s="116"/>
      <c r="D684" s="116"/>
      <c r="E684" s="116"/>
      <c r="F684" s="116"/>
      <c r="G684" s="64"/>
    </row>
    <row r="685" spans="1:7" x14ac:dyDescent="0.35">
      <c r="A685" s="47">
        <v>40851</v>
      </c>
      <c r="B685" s="43">
        <v>1.93</v>
      </c>
      <c r="C685" s="116"/>
      <c r="D685" s="116"/>
      <c r="E685" s="116"/>
      <c r="F685" s="116"/>
      <c r="G685" s="64"/>
    </row>
    <row r="686" spans="1:7" x14ac:dyDescent="0.35">
      <c r="A686" s="47">
        <v>40852</v>
      </c>
      <c r="B686" s="43"/>
      <c r="C686" s="116"/>
      <c r="D686" s="116"/>
      <c r="E686" s="116"/>
      <c r="F686" s="116"/>
      <c r="G686" s="64"/>
    </row>
    <row r="687" spans="1:7" x14ac:dyDescent="0.35">
      <c r="A687" s="47">
        <v>40853</v>
      </c>
      <c r="B687" s="43"/>
      <c r="C687" s="116"/>
      <c r="D687" s="116"/>
      <c r="E687" s="116"/>
      <c r="F687" s="116"/>
      <c r="G687" s="64"/>
    </row>
    <row r="688" spans="1:7" x14ac:dyDescent="0.35">
      <c r="A688" s="47">
        <v>40854</v>
      </c>
      <c r="B688" s="43">
        <v>1.76</v>
      </c>
      <c r="C688" s="116"/>
      <c r="D688" s="116"/>
      <c r="E688" s="116"/>
      <c r="F688" s="116"/>
      <c r="G688" s="64"/>
    </row>
    <row r="689" spans="1:7" x14ac:dyDescent="0.35">
      <c r="A689" s="47">
        <v>40855</v>
      </c>
      <c r="B689" s="43">
        <v>1.83</v>
      </c>
      <c r="C689" s="116"/>
      <c r="D689" s="116"/>
      <c r="E689" s="116"/>
      <c r="F689" s="116"/>
      <c r="G689" s="64"/>
    </row>
    <row r="690" spans="1:7" x14ac:dyDescent="0.35">
      <c r="A690" s="47">
        <v>40856</v>
      </c>
      <c r="B690" s="43">
        <v>1.71</v>
      </c>
      <c r="C690" s="116"/>
      <c r="D690" s="116"/>
      <c r="E690" s="116"/>
      <c r="F690" s="116"/>
      <c r="G690" s="64"/>
    </row>
    <row r="691" spans="1:7" x14ac:dyDescent="0.35">
      <c r="A691" s="47">
        <v>40857</v>
      </c>
      <c r="B691" s="43">
        <v>1.78</v>
      </c>
      <c r="C691" s="116"/>
      <c r="D691" s="116"/>
      <c r="E691" s="116"/>
      <c r="F691" s="116"/>
      <c r="G691" s="64"/>
    </row>
    <row r="692" spans="1:7" x14ac:dyDescent="0.35">
      <c r="A692" s="47">
        <v>40858</v>
      </c>
      <c r="B692" s="43">
        <v>1.8</v>
      </c>
      <c r="C692" s="116"/>
      <c r="D692" s="116"/>
      <c r="E692" s="116"/>
      <c r="F692" s="116"/>
      <c r="G692" s="64"/>
    </row>
    <row r="693" spans="1:7" x14ac:dyDescent="0.35">
      <c r="A693" s="47">
        <v>40859</v>
      </c>
      <c r="B693" s="43"/>
      <c r="C693" s="116"/>
      <c r="D693" s="116"/>
      <c r="E693" s="116"/>
      <c r="F693" s="116"/>
      <c r="G693" s="64"/>
    </row>
    <row r="694" spans="1:7" x14ac:dyDescent="0.35">
      <c r="A694" s="47">
        <v>40860</v>
      </c>
      <c r="B694" s="43"/>
      <c r="C694" s="116"/>
      <c r="D694" s="116"/>
      <c r="E694" s="116"/>
      <c r="F694" s="116"/>
      <c r="G694" s="64"/>
    </row>
    <row r="695" spans="1:7" x14ac:dyDescent="0.35">
      <c r="A695" s="47">
        <v>40861</v>
      </c>
      <c r="B695" s="43">
        <v>1.84</v>
      </c>
      <c r="C695" s="116"/>
      <c r="D695" s="116"/>
      <c r="E695" s="116"/>
      <c r="F695" s="116"/>
      <c r="G695" s="64"/>
    </row>
    <row r="696" spans="1:7" x14ac:dyDescent="0.35">
      <c r="A696" s="47">
        <v>40862</v>
      </c>
      <c r="B696" s="43">
        <v>1.77</v>
      </c>
      <c r="C696" s="116"/>
      <c r="D696" s="116"/>
      <c r="E696" s="116"/>
      <c r="F696" s="116"/>
      <c r="G696" s="64"/>
    </row>
    <row r="697" spans="1:7" x14ac:dyDescent="0.35">
      <c r="A697" s="47">
        <v>40863</v>
      </c>
      <c r="B697" s="43">
        <v>1.83</v>
      </c>
      <c r="C697" s="116"/>
      <c r="D697" s="116"/>
      <c r="E697" s="116"/>
      <c r="F697" s="116"/>
      <c r="G697" s="64"/>
    </row>
    <row r="698" spans="1:7" x14ac:dyDescent="0.35">
      <c r="A698" s="47">
        <v>40864</v>
      </c>
      <c r="B698" s="43">
        <v>1.76</v>
      </c>
      <c r="C698" s="116"/>
      <c r="D698" s="116"/>
      <c r="E698" s="116"/>
      <c r="F698" s="116"/>
      <c r="G698" s="64"/>
    </row>
    <row r="699" spans="1:7" x14ac:dyDescent="0.35">
      <c r="A699" s="47">
        <v>40865</v>
      </c>
      <c r="B699" s="43">
        <v>1.91</v>
      </c>
      <c r="C699" s="116"/>
      <c r="D699" s="116"/>
      <c r="E699" s="116"/>
      <c r="F699" s="116"/>
      <c r="G699" s="64"/>
    </row>
    <row r="700" spans="1:7" x14ac:dyDescent="0.35">
      <c r="A700" s="47">
        <v>40866</v>
      </c>
      <c r="B700" s="43"/>
      <c r="C700" s="116"/>
      <c r="D700" s="116"/>
      <c r="E700" s="116"/>
      <c r="F700" s="116"/>
      <c r="G700" s="64"/>
    </row>
    <row r="701" spans="1:7" x14ac:dyDescent="0.35">
      <c r="A701" s="47">
        <v>40867</v>
      </c>
      <c r="B701" s="43"/>
      <c r="C701" s="116"/>
      <c r="D701" s="116"/>
      <c r="E701" s="116"/>
      <c r="F701" s="116"/>
      <c r="G701" s="64"/>
    </row>
    <row r="702" spans="1:7" x14ac:dyDescent="0.35">
      <c r="A702" s="47">
        <v>40868</v>
      </c>
      <c r="B702" s="43">
        <v>1.88</v>
      </c>
      <c r="C702" s="116"/>
      <c r="D702" s="116"/>
      <c r="E702" s="116"/>
      <c r="F702" s="116"/>
      <c r="G702" s="64"/>
    </row>
    <row r="703" spans="1:7" x14ac:dyDescent="0.35">
      <c r="A703" s="47">
        <v>40869</v>
      </c>
      <c r="B703" s="43">
        <v>1.92</v>
      </c>
      <c r="C703" s="116"/>
      <c r="D703" s="116"/>
      <c r="E703" s="116"/>
      <c r="F703" s="116"/>
      <c r="G703" s="64"/>
    </row>
    <row r="704" spans="1:7" x14ac:dyDescent="0.35">
      <c r="A704" s="47">
        <v>40870</v>
      </c>
      <c r="B704" s="43">
        <v>2.0299999999999998</v>
      </c>
      <c r="C704" s="116"/>
      <c r="D704" s="116"/>
      <c r="E704" s="116"/>
      <c r="F704" s="116"/>
      <c r="G704" s="64"/>
    </row>
    <row r="705" spans="1:7" x14ac:dyDescent="0.35">
      <c r="A705" s="47">
        <v>40871</v>
      </c>
      <c r="B705" s="43">
        <v>2.2200000000000002</v>
      </c>
      <c r="C705" s="116"/>
      <c r="D705" s="116"/>
      <c r="E705" s="116"/>
      <c r="F705" s="116"/>
      <c r="G705" s="64"/>
    </row>
    <row r="706" spans="1:7" x14ac:dyDescent="0.35">
      <c r="A706" s="47">
        <v>40872</v>
      </c>
      <c r="B706" s="43">
        <v>2.19</v>
      </c>
      <c r="C706" s="116"/>
      <c r="D706" s="116"/>
      <c r="E706" s="116"/>
      <c r="F706" s="116"/>
      <c r="G706" s="64"/>
    </row>
    <row r="707" spans="1:7" x14ac:dyDescent="0.35">
      <c r="A707" s="47">
        <v>40873</v>
      </c>
      <c r="B707" s="43"/>
      <c r="C707" s="116"/>
      <c r="D707" s="116"/>
      <c r="E707" s="116"/>
      <c r="F707" s="116"/>
      <c r="G707" s="64"/>
    </row>
    <row r="708" spans="1:7" x14ac:dyDescent="0.35">
      <c r="A708" s="47">
        <v>40874</v>
      </c>
      <c r="B708" s="43"/>
      <c r="C708" s="116"/>
      <c r="D708" s="116"/>
      <c r="E708" s="116"/>
      <c r="F708" s="116"/>
      <c r="G708" s="64"/>
    </row>
    <row r="709" spans="1:7" x14ac:dyDescent="0.35">
      <c r="A709" s="47">
        <v>40875</v>
      </c>
      <c r="B709" s="43">
        <v>2.31</v>
      </c>
      <c r="C709" s="116"/>
      <c r="D709" s="116"/>
      <c r="E709" s="116"/>
      <c r="F709" s="116"/>
      <c r="G709" s="64"/>
    </row>
    <row r="710" spans="1:7" x14ac:dyDescent="0.35">
      <c r="A710" s="47">
        <v>40876</v>
      </c>
      <c r="B710" s="43">
        <v>2.3199999999999998</v>
      </c>
      <c r="C710" s="116"/>
      <c r="D710" s="116"/>
      <c r="E710" s="116"/>
      <c r="F710" s="116"/>
      <c r="G710" s="64"/>
    </row>
    <row r="711" spans="1:7" x14ac:dyDescent="0.35">
      <c r="A711" s="47">
        <v>40877</v>
      </c>
      <c r="B711" s="43">
        <v>2.2999999999999998</v>
      </c>
      <c r="C711" s="116"/>
      <c r="D711" s="116"/>
      <c r="E711" s="116"/>
      <c r="F711" s="116"/>
      <c r="G711" s="64"/>
    </row>
    <row r="712" spans="1:7" x14ac:dyDescent="0.35">
      <c r="A712" s="47">
        <v>40878</v>
      </c>
      <c r="B712" s="43">
        <v>2.2799999999999998</v>
      </c>
      <c r="C712" s="116"/>
      <c r="D712" s="116"/>
      <c r="E712" s="116"/>
      <c r="F712" s="116"/>
      <c r="G712" s="64"/>
    </row>
    <row r="713" spans="1:7" x14ac:dyDescent="0.35">
      <c r="A713" s="47">
        <v>40879</v>
      </c>
      <c r="B713" s="43">
        <v>2.1800000000000002</v>
      </c>
      <c r="C713" s="116"/>
      <c r="D713" s="116"/>
      <c r="E713" s="116"/>
      <c r="F713" s="116"/>
      <c r="G713" s="64"/>
    </row>
    <row r="714" spans="1:7" x14ac:dyDescent="0.35">
      <c r="A714" s="47">
        <v>40880</v>
      </c>
      <c r="B714" s="43"/>
      <c r="C714" s="116"/>
      <c r="D714" s="116"/>
      <c r="E714" s="116"/>
      <c r="F714" s="116"/>
      <c r="G714" s="64"/>
    </row>
    <row r="715" spans="1:7" x14ac:dyDescent="0.35">
      <c r="A715" s="47">
        <v>40881</v>
      </c>
      <c r="B715" s="43"/>
      <c r="C715" s="116"/>
      <c r="D715" s="116"/>
      <c r="E715" s="116"/>
      <c r="F715" s="116"/>
      <c r="G715" s="64"/>
    </row>
    <row r="716" spans="1:7" x14ac:dyDescent="0.35">
      <c r="A716" s="47">
        <v>40882</v>
      </c>
      <c r="B716" s="43">
        <v>2.19</v>
      </c>
      <c r="C716" s="116"/>
      <c r="D716" s="116"/>
      <c r="E716" s="116"/>
      <c r="F716" s="116"/>
      <c r="G716" s="64"/>
    </row>
    <row r="717" spans="1:7" x14ac:dyDescent="0.35">
      <c r="A717" s="47">
        <v>40883</v>
      </c>
      <c r="B717" s="43">
        <v>2.23</v>
      </c>
      <c r="C717" s="116"/>
      <c r="D717" s="116"/>
      <c r="E717" s="116"/>
      <c r="F717" s="116"/>
      <c r="G717" s="64"/>
    </row>
    <row r="718" spans="1:7" x14ac:dyDescent="0.35">
      <c r="A718" s="47">
        <v>40884</v>
      </c>
      <c r="B718" s="43">
        <v>2.14</v>
      </c>
      <c r="C718" s="116"/>
      <c r="D718" s="116"/>
      <c r="E718" s="116"/>
      <c r="F718" s="116"/>
      <c r="G718" s="64"/>
    </row>
    <row r="719" spans="1:7" x14ac:dyDescent="0.35">
      <c r="A719" s="47">
        <v>40885</v>
      </c>
      <c r="B719" s="43">
        <v>2.1</v>
      </c>
      <c r="C719" s="116"/>
      <c r="D719" s="116"/>
      <c r="E719" s="116"/>
      <c r="F719" s="116"/>
      <c r="G719" s="64"/>
    </row>
    <row r="720" spans="1:7" x14ac:dyDescent="0.35">
      <c r="A720" s="47">
        <v>40886</v>
      </c>
      <c r="B720" s="43">
        <v>2.0499999999999998</v>
      </c>
      <c r="C720" s="116"/>
      <c r="D720" s="116"/>
      <c r="E720" s="116"/>
      <c r="F720" s="116"/>
      <c r="G720" s="64"/>
    </row>
    <row r="721" spans="1:7" x14ac:dyDescent="0.35">
      <c r="A721" s="47">
        <v>40887</v>
      </c>
      <c r="B721" s="43"/>
      <c r="C721" s="116"/>
      <c r="D721" s="116"/>
      <c r="E721" s="116"/>
      <c r="F721" s="116"/>
      <c r="G721" s="64"/>
    </row>
    <row r="722" spans="1:7" x14ac:dyDescent="0.35">
      <c r="A722" s="47">
        <v>40888</v>
      </c>
      <c r="B722" s="43"/>
      <c r="C722" s="116"/>
      <c r="D722" s="116"/>
      <c r="E722" s="116"/>
      <c r="F722" s="116"/>
      <c r="G722" s="64"/>
    </row>
    <row r="723" spans="1:7" x14ac:dyDescent="0.35">
      <c r="A723" s="47">
        <v>40889</v>
      </c>
      <c r="B723" s="43">
        <v>2.0699999999999998</v>
      </c>
      <c r="C723" s="116"/>
      <c r="D723" s="116"/>
      <c r="E723" s="116"/>
      <c r="F723" s="116"/>
      <c r="G723" s="64"/>
    </row>
    <row r="724" spans="1:7" x14ac:dyDescent="0.35">
      <c r="A724" s="47">
        <v>40890</v>
      </c>
      <c r="B724" s="43">
        <v>2.0499999999999998</v>
      </c>
      <c r="C724" s="116"/>
      <c r="D724" s="116"/>
      <c r="E724" s="116"/>
      <c r="F724" s="116"/>
      <c r="G724" s="64"/>
    </row>
    <row r="725" spans="1:7" x14ac:dyDescent="0.35">
      <c r="A725" s="47">
        <v>40891</v>
      </c>
      <c r="B725" s="43">
        <v>2.0299999999999998</v>
      </c>
      <c r="C725" s="116"/>
      <c r="D725" s="116"/>
      <c r="E725" s="116"/>
      <c r="F725" s="116"/>
      <c r="G725" s="64"/>
    </row>
    <row r="726" spans="1:7" x14ac:dyDescent="0.35">
      <c r="A726" s="47">
        <v>40892</v>
      </c>
      <c r="B726" s="43">
        <v>1.93</v>
      </c>
      <c r="C726" s="116"/>
      <c r="D726" s="116"/>
      <c r="E726" s="116"/>
      <c r="F726" s="116"/>
      <c r="G726" s="64"/>
    </row>
    <row r="727" spans="1:7" x14ac:dyDescent="0.35">
      <c r="A727" s="47">
        <v>40893</v>
      </c>
      <c r="B727" s="43">
        <v>1.93</v>
      </c>
      <c r="C727" s="116"/>
      <c r="D727" s="116"/>
      <c r="E727" s="116"/>
      <c r="F727" s="116"/>
      <c r="G727" s="64"/>
    </row>
    <row r="728" spans="1:7" x14ac:dyDescent="0.35">
      <c r="A728" s="47">
        <v>40894</v>
      </c>
      <c r="B728" s="43"/>
      <c r="C728" s="116"/>
      <c r="D728" s="116"/>
      <c r="E728" s="116"/>
      <c r="F728" s="116"/>
      <c r="G728" s="64"/>
    </row>
    <row r="729" spans="1:7" x14ac:dyDescent="0.35">
      <c r="A729" s="47">
        <v>40895</v>
      </c>
      <c r="B729" s="43"/>
      <c r="C729" s="116"/>
      <c r="D729" s="116"/>
      <c r="E729" s="116"/>
      <c r="F729" s="116"/>
      <c r="G729" s="64"/>
    </row>
    <row r="730" spans="1:7" x14ac:dyDescent="0.35">
      <c r="A730" s="47">
        <v>40896</v>
      </c>
      <c r="B730" s="43">
        <v>1.9</v>
      </c>
      <c r="C730" s="116"/>
      <c r="D730" s="116"/>
      <c r="E730" s="116"/>
      <c r="F730" s="116"/>
      <c r="G730" s="64"/>
    </row>
    <row r="731" spans="1:7" x14ac:dyDescent="0.35">
      <c r="A731" s="47">
        <v>40897</v>
      </c>
      <c r="B731" s="43">
        <v>1.92</v>
      </c>
      <c r="C731" s="116"/>
      <c r="D731" s="116"/>
      <c r="E731" s="116"/>
      <c r="F731" s="116"/>
      <c r="G731" s="64"/>
    </row>
    <row r="732" spans="1:7" x14ac:dyDescent="0.35">
      <c r="A732" s="47">
        <v>40898</v>
      </c>
      <c r="B732" s="43">
        <v>2</v>
      </c>
      <c r="C732" s="116"/>
      <c r="D732" s="116"/>
      <c r="E732" s="116"/>
      <c r="F732" s="116"/>
      <c r="G732" s="64"/>
    </row>
    <row r="733" spans="1:7" x14ac:dyDescent="0.35">
      <c r="A733" s="47">
        <v>40899</v>
      </c>
      <c r="B733" s="43">
        <v>1.97</v>
      </c>
      <c r="C733" s="116"/>
      <c r="D733" s="116"/>
      <c r="E733" s="116"/>
      <c r="F733" s="116"/>
      <c r="G733" s="64"/>
    </row>
    <row r="734" spans="1:7" x14ac:dyDescent="0.35">
      <c r="A734" s="47">
        <v>40900</v>
      </c>
      <c r="B734" s="43">
        <v>1.93</v>
      </c>
      <c r="C734" s="116"/>
      <c r="D734" s="116"/>
      <c r="E734" s="116"/>
      <c r="F734" s="116"/>
      <c r="G734" s="64"/>
    </row>
    <row r="735" spans="1:7" x14ac:dyDescent="0.35">
      <c r="A735" s="47">
        <v>40901</v>
      </c>
      <c r="B735" s="43"/>
      <c r="C735" s="116"/>
      <c r="D735" s="116"/>
      <c r="E735" s="116"/>
      <c r="F735" s="116"/>
      <c r="G735" s="64"/>
    </row>
    <row r="736" spans="1:7" x14ac:dyDescent="0.35">
      <c r="A736" s="47">
        <v>40902</v>
      </c>
      <c r="B736" s="43"/>
      <c r="C736" s="116"/>
      <c r="D736" s="116"/>
      <c r="E736" s="116"/>
      <c r="F736" s="116"/>
      <c r="G736" s="64"/>
    </row>
    <row r="737" spans="1:7" x14ac:dyDescent="0.35">
      <c r="A737" s="47">
        <v>40903</v>
      </c>
      <c r="B737" s="43"/>
      <c r="C737" s="116"/>
      <c r="D737" s="116"/>
      <c r="E737" s="116"/>
      <c r="F737" s="116"/>
      <c r="G737" s="64"/>
    </row>
    <row r="738" spans="1:7" x14ac:dyDescent="0.35">
      <c r="A738" s="47">
        <v>40904</v>
      </c>
      <c r="B738" s="43">
        <v>1.94</v>
      </c>
      <c r="C738" s="116"/>
      <c r="D738" s="116"/>
      <c r="E738" s="116"/>
      <c r="F738" s="116"/>
      <c r="G738" s="64"/>
    </row>
    <row r="739" spans="1:7" x14ac:dyDescent="0.35">
      <c r="A739" s="47">
        <v>40905</v>
      </c>
      <c r="B739" s="43">
        <v>1.92</v>
      </c>
      <c r="C739" s="116"/>
      <c r="D739" s="116"/>
      <c r="E739" s="116"/>
      <c r="F739" s="116"/>
      <c r="G739" s="64"/>
    </row>
    <row r="740" spans="1:7" x14ac:dyDescent="0.35">
      <c r="A740" s="47">
        <v>40906</v>
      </c>
      <c r="B740" s="43">
        <v>1.9</v>
      </c>
      <c r="C740" s="116"/>
      <c r="D740" s="116"/>
      <c r="E740" s="116"/>
      <c r="F740" s="116"/>
      <c r="G740" s="64"/>
    </row>
    <row r="741" spans="1:7" x14ac:dyDescent="0.35">
      <c r="A741" s="47">
        <v>40907</v>
      </c>
      <c r="B741" s="43">
        <v>1.83</v>
      </c>
      <c r="C741" s="116"/>
      <c r="D741" s="116"/>
      <c r="E741" s="116"/>
      <c r="F741" s="116"/>
      <c r="G741" s="64"/>
    </row>
    <row r="742" spans="1:7" x14ac:dyDescent="0.35">
      <c r="A742" s="47">
        <v>40908</v>
      </c>
      <c r="B742" s="43"/>
      <c r="C742" s="116"/>
      <c r="D742" s="116"/>
      <c r="E742" s="116"/>
      <c r="F742" s="116"/>
      <c r="G742" s="64"/>
    </row>
    <row r="743" spans="1:7" x14ac:dyDescent="0.35">
      <c r="A743" s="47">
        <v>40909</v>
      </c>
      <c r="B743" s="43"/>
      <c r="C743" s="116"/>
      <c r="D743" s="116"/>
      <c r="E743" s="116"/>
      <c r="F743" s="116"/>
      <c r="G743" s="64"/>
    </row>
    <row r="744" spans="1:7" x14ac:dyDescent="0.35">
      <c r="A744" s="47">
        <v>40910</v>
      </c>
      <c r="B744" s="43">
        <v>1.86</v>
      </c>
      <c r="C744" s="116"/>
      <c r="D744" s="116"/>
      <c r="E744" s="116"/>
      <c r="F744" s="116"/>
      <c r="G744" s="64"/>
    </row>
    <row r="745" spans="1:7" x14ac:dyDescent="0.35">
      <c r="A745" s="47">
        <v>40911</v>
      </c>
      <c r="B745" s="43">
        <v>1.92</v>
      </c>
      <c r="C745" s="116"/>
      <c r="D745" s="116"/>
      <c r="E745" s="116"/>
      <c r="F745" s="116"/>
      <c r="G745" s="64"/>
    </row>
    <row r="746" spans="1:7" x14ac:dyDescent="0.35">
      <c r="A746" s="47">
        <v>40912</v>
      </c>
      <c r="B746" s="43">
        <v>1.93</v>
      </c>
      <c r="C746" s="116"/>
      <c r="D746" s="116"/>
      <c r="E746" s="116"/>
      <c r="F746" s="116"/>
      <c r="G746" s="64"/>
    </row>
    <row r="747" spans="1:7" x14ac:dyDescent="0.35">
      <c r="A747" s="47">
        <v>40913</v>
      </c>
      <c r="B747" s="43">
        <v>1.89</v>
      </c>
      <c r="C747" s="116"/>
      <c r="D747" s="116"/>
      <c r="E747" s="116"/>
      <c r="F747" s="116"/>
      <c r="G747" s="64"/>
    </row>
    <row r="748" spans="1:7" x14ac:dyDescent="0.35">
      <c r="A748" s="47">
        <v>40914</v>
      </c>
      <c r="B748" s="43">
        <v>1.9</v>
      </c>
      <c r="C748" s="116"/>
      <c r="D748" s="116"/>
      <c r="E748" s="116"/>
      <c r="F748" s="116"/>
      <c r="G748" s="64"/>
    </row>
    <row r="749" spans="1:7" x14ac:dyDescent="0.35">
      <c r="A749" s="47">
        <v>40915</v>
      </c>
      <c r="B749" s="43"/>
      <c r="C749" s="116"/>
      <c r="D749" s="116"/>
      <c r="E749" s="116"/>
      <c r="F749" s="116"/>
      <c r="G749" s="64"/>
    </row>
    <row r="750" spans="1:7" x14ac:dyDescent="0.35">
      <c r="A750" s="47">
        <v>40916</v>
      </c>
      <c r="B750" s="43"/>
      <c r="C750" s="116"/>
      <c r="D750" s="116"/>
      <c r="E750" s="116"/>
      <c r="F750" s="116"/>
      <c r="G750" s="64"/>
    </row>
    <row r="751" spans="1:7" x14ac:dyDescent="0.35">
      <c r="A751" s="47">
        <v>40917</v>
      </c>
      <c r="B751" s="43">
        <v>1.87</v>
      </c>
      <c r="C751" s="116"/>
      <c r="D751" s="116"/>
      <c r="E751" s="116"/>
      <c r="F751" s="116"/>
      <c r="G751" s="64"/>
    </row>
    <row r="752" spans="1:7" x14ac:dyDescent="0.35">
      <c r="A752" s="47">
        <v>40918</v>
      </c>
      <c r="B752" s="43">
        <v>1.87</v>
      </c>
      <c r="C752" s="116"/>
      <c r="D752" s="116"/>
      <c r="E752" s="116"/>
      <c r="F752" s="116"/>
      <c r="G752" s="64"/>
    </row>
    <row r="753" spans="1:7" x14ac:dyDescent="0.35">
      <c r="A753" s="47">
        <v>40919</v>
      </c>
      <c r="B753" s="43">
        <v>1.88</v>
      </c>
      <c r="C753" s="116"/>
      <c r="D753" s="116"/>
      <c r="E753" s="116"/>
      <c r="F753" s="116"/>
      <c r="G753" s="64"/>
    </row>
    <row r="754" spans="1:7" x14ac:dyDescent="0.35">
      <c r="A754" s="47">
        <v>40920</v>
      </c>
      <c r="B754" s="43">
        <v>1.84</v>
      </c>
      <c r="C754" s="116"/>
      <c r="D754" s="116"/>
      <c r="E754" s="116"/>
      <c r="F754" s="116"/>
      <c r="G754" s="64"/>
    </row>
    <row r="755" spans="1:7" x14ac:dyDescent="0.35">
      <c r="A755" s="47">
        <v>40921</v>
      </c>
      <c r="B755" s="43">
        <v>1.81</v>
      </c>
      <c r="C755" s="116"/>
      <c r="D755" s="116"/>
      <c r="E755" s="116"/>
      <c r="F755" s="116"/>
      <c r="G755" s="64"/>
    </row>
    <row r="756" spans="1:7" x14ac:dyDescent="0.35">
      <c r="A756" s="47">
        <v>40922</v>
      </c>
      <c r="B756" s="43"/>
      <c r="C756" s="116"/>
      <c r="D756" s="116"/>
      <c r="E756" s="116"/>
      <c r="F756" s="116"/>
      <c r="G756" s="64"/>
    </row>
    <row r="757" spans="1:7" x14ac:dyDescent="0.35">
      <c r="A757" s="47">
        <v>40923</v>
      </c>
      <c r="B757" s="43"/>
      <c r="C757" s="116"/>
      <c r="D757" s="116"/>
      <c r="E757" s="116"/>
      <c r="F757" s="116"/>
      <c r="G757" s="64"/>
    </row>
    <row r="758" spans="1:7" x14ac:dyDescent="0.35">
      <c r="A758" s="47">
        <v>40924</v>
      </c>
      <c r="B758" s="43">
        <v>1.76</v>
      </c>
      <c r="C758" s="116"/>
      <c r="D758" s="116"/>
      <c r="E758" s="116"/>
      <c r="F758" s="116"/>
      <c r="G758" s="64"/>
    </row>
    <row r="759" spans="1:7" x14ac:dyDescent="0.35">
      <c r="A759" s="47">
        <v>40925</v>
      </c>
      <c r="B759" s="43">
        <v>1.82</v>
      </c>
      <c r="C759" s="116"/>
      <c r="D759" s="116"/>
      <c r="E759" s="116"/>
      <c r="F759" s="116"/>
      <c r="G759" s="64"/>
    </row>
    <row r="760" spans="1:7" x14ac:dyDescent="0.35">
      <c r="A760" s="47">
        <v>40926</v>
      </c>
      <c r="B760" s="43">
        <v>1.8</v>
      </c>
      <c r="C760" s="116"/>
      <c r="D760" s="116"/>
      <c r="E760" s="116"/>
      <c r="F760" s="116"/>
      <c r="G760" s="64"/>
    </row>
    <row r="761" spans="1:7" x14ac:dyDescent="0.35">
      <c r="A761" s="47">
        <v>40927</v>
      </c>
      <c r="B761" s="43">
        <v>1.8</v>
      </c>
      <c r="C761" s="116"/>
      <c r="D761" s="116"/>
      <c r="E761" s="116"/>
      <c r="F761" s="116"/>
      <c r="G761" s="64"/>
    </row>
    <row r="762" spans="1:7" x14ac:dyDescent="0.35">
      <c r="A762" s="47">
        <v>40928</v>
      </c>
      <c r="B762" s="43">
        <v>1.87</v>
      </c>
      <c r="C762" s="116"/>
      <c r="D762" s="116"/>
      <c r="E762" s="116"/>
      <c r="F762" s="116"/>
      <c r="G762" s="64"/>
    </row>
    <row r="763" spans="1:7" x14ac:dyDescent="0.35">
      <c r="A763" s="47">
        <v>40929</v>
      </c>
      <c r="B763" s="43"/>
      <c r="C763" s="116"/>
      <c r="D763" s="116"/>
      <c r="E763" s="116"/>
      <c r="F763" s="116"/>
      <c r="G763" s="64"/>
    </row>
    <row r="764" spans="1:7" x14ac:dyDescent="0.35">
      <c r="A764" s="47">
        <v>40930</v>
      </c>
      <c r="B764" s="43"/>
      <c r="C764" s="116"/>
      <c r="D764" s="116"/>
      <c r="E764" s="116"/>
      <c r="F764" s="116"/>
      <c r="G764" s="64"/>
    </row>
    <row r="765" spans="1:7" x14ac:dyDescent="0.35">
      <c r="A765" s="47">
        <v>40931</v>
      </c>
      <c r="B765" s="43">
        <v>1.91</v>
      </c>
      <c r="C765" s="116"/>
      <c r="D765" s="116"/>
      <c r="E765" s="116"/>
      <c r="F765" s="116"/>
      <c r="G765" s="64"/>
    </row>
    <row r="766" spans="1:7" x14ac:dyDescent="0.35">
      <c r="A766" s="47">
        <v>40932</v>
      </c>
      <c r="B766" s="43">
        <v>1.98</v>
      </c>
      <c r="C766" s="116"/>
      <c r="D766" s="116"/>
      <c r="E766" s="116"/>
      <c r="F766" s="116"/>
      <c r="G766" s="64"/>
    </row>
    <row r="767" spans="1:7" x14ac:dyDescent="0.35">
      <c r="A767" s="47">
        <v>40933</v>
      </c>
      <c r="B767" s="43">
        <v>1.98</v>
      </c>
      <c r="C767" s="116"/>
      <c r="D767" s="116"/>
      <c r="E767" s="116"/>
      <c r="F767" s="116"/>
      <c r="G767" s="64"/>
    </row>
    <row r="768" spans="1:7" x14ac:dyDescent="0.35">
      <c r="A768" s="47">
        <v>40934</v>
      </c>
      <c r="B768" s="43">
        <v>1.94</v>
      </c>
      <c r="C768" s="116"/>
      <c r="D768" s="116"/>
      <c r="E768" s="116"/>
      <c r="F768" s="116"/>
      <c r="G768" s="64"/>
    </row>
    <row r="769" spans="1:7" x14ac:dyDescent="0.35">
      <c r="A769" s="47">
        <v>40935</v>
      </c>
      <c r="B769" s="43">
        <v>1.89</v>
      </c>
      <c r="C769" s="116"/>
      <c r="D769" s="116"/>
      <c r="E769" s="116"/>
      <c r="F769" s="116"/>
      <c r="G769" s="64"/>
    </row>
    <row r="770" spans="1:7" x14ac:dyDescent="0.35">
      <c r="A770" s="47">
        <v>40936</v>
      </c>
      <c r="B770" s="43"/>
      <c r="C770" s="116"/>
      <c r="D770" s="116"/>
      <c r="E770" s="116"/>
      <c r="F770" s="116"/>
      <c r="G770" s="64"/>
    </row>
    <row r="771" spans="1:7" x14ac:dyDescent="0.35">
      <c r="A771" s="47">
        <v>40937</v>
      </c>
      <c r="B771" s="43"/>
      <c r="C771" s="116"/>
      <c r="D771" s="116"/>
      <c r="E771" s="116"/>
      <c r="F771" s="116"/>
      <c r="G771" s="64"/>
    </row>
    <row r="772" spans="1:7" x14ac:dyDescent="0.35">
      <c r="A772" s="47">
        <v>40938</v>
      </c>
      <c r="B772" s="43">
        <v>1.81</v>
      </c>
      <c r="C772" s="116"/>
      <c r="D772" s="116"/>
      <c r="E772" s="116"/>
      <c r="F772" s="116"/>
      <c r="G772" s="64"/>
    </row>
    <row r="773" spans="1:7" x14ac:dyDescent="0.35">
      <c r="A773" s="47">
        <v>40939</v>
      </c>
      <c r="B773" s="43">
        <v>1.83</v>
      </c>
      <c r="C773" s="116"/>
      <c r="D773" s="116"/>
      <c r="E773" s="116"/>
      <c r="F773" s="116"/>
      <c r="G773" s="64"/>
    </row>
    <row r="774" spans="1:7" x14ac:dyDescent="0.35">
      <c r="A774" s="47">
        <v>40940</v>
      </c>
      <c r="B774" s="43">
        <v>1.83</v>
      </c>
      <c r="C774" s="116"/>
      <c r="D774" s="116"/>
      <c r="E774" s="116"/>
      <c r="F774" s="116"/>
      <c r="G774" s="64"/>
    </row>
    <row r="775" spans="1:7" x14ac:dyDescent="0.35">
      <c r="A775" s="47">
        <v>40941</v>
      </c>
      <c r="B775" s="43">
        <v>1.81</v>
      </c>
      <c r="C775" s="116"/>
      <c r="D775" s="116"/>
      <c r="E775" s="116"/>
      <c r="F775" s="116"/>
      <c r="G775" s="64"/>
    </row>
    <row r="776" spans="1:7" x14ac:dyDescent="0.35">
      <c r="A776" s="47">
        <v>40942</v>
      </c>
      <c r="B776" s="43">
        <v>1.84</v>
      </c>
      <c r="C776" s="116"/>
      <c r="D776" s="116"/>
      <c r="E776" s="116"/>
      <c r="F776" s="116"/>
      <c r="G776" s="64"/>
    </row>
    <row r="777" spans="1:7" x14ac:dyDescent="0.35">
      <c r="A777" s="47">
        <v>40943</v>
      </c>
      <c r="B777" s="43"/>
      <c r="C777" s="116"/>
      <c r="D777" s="116"/>
      <c r="E777" s="116"/>
      <c r="F777" s="116"/>
      <c r="G777" s="64"/>
    </row>
    <row r="778" spans="1:7" x14ac:dyDescent="0.35">
      <c r="A778" s="47">
        <v>40944</v>
      </c>
      <c r="B778" s="43"/>
      <c r="C778" s="116"/>
      <c r="D778" s="116"/>
      <c r="E778" s="116"/>
      <c r="F778" s="116"/>
      <c r="G778" s="64"/>
    </row>
    <row r="779" spans="1:7" x14ac:dyDescent="0.35">
      <c r="A779" s="47">
        <v>40945</v>
      </c>
      <c r="B779" s="43">
        <v>1.88</v>
      </c>
      <c r="C779" s="116"/>
      <c r="D779" s="116"/>
      <c r="E779" s="116"/>
      <c r="F779" s="116"/>
      <c r="G779" s="64"/>
    </row>
    <row r="780" spans="1:7" x14ac:dyDescent="0.35">
      <c r="A780" s="47">
        <v>40946</v>
      </c>
      <c r="B780" s="43">
        <v>1.87</v>
      </c>
      <c r="C780" s="116"/>
      <c r="D780" s="116"/>
      <c r="E780" s="116"/>
      <c r="F780" s="116"/>
      <c r="G780" s="64"/>
    </row>
    <row r="781" spans="1:7" x14ac:dyDescent="0.35">
      <c r="A781" s="47">
        <v>40947</v>
      </c>
      <c r="B781" s="43">
        <v>1.98</v>
      </c>
      <c r="C781" s="116"/>
      <c r="D781" s="116"/>
      <c r="E781" s="116"/>
      <c r="F781" s="116"/>
      <c r="G781" s="64"/>
    </row>
    <row r="782" spans="1:7" x14ac:dyDescent="0.35">
      <c r="A782" s="47">
        <v>40948</v>
      </c>
      <c r="B782" s="43">
        <v>1.98</v>
      </c>
      <c r="C782" s="116"/>
      <c r="D782" s="116"/>
      <c r="E782" s="116"/>
      <c r="F782" s="116"/>
      <c r="G782" s="64"/>
    </row>
    <row r="783" spans="1:7" x14ac:dyDescent="0.35">
      <c r="A783" s="47">
        <v>40949</v>
      </c>
      <c r="B783" s="43">
        <v>1.99</v>
      </c>
      <c r="C783" s="116"/>
      <c r="D783" s="116"/>
      <c r="E783" s="116"/>
      <c r="F783" s="116"/>
      <c r="G783" s="64"/>
    </row>
    <row r="784" spans="1:7" x14ac:dyDescent="0.35">
      <c r="A784" s="47">
        <v>40950</v>
      </c>
      <c r="B784" s="43"/>
      <c r="C784" s="116"/>
      <c r="D784" s="116"/>
      <c r="E784" s="116"/>
      <c r="F784" s="116"/>
      <c r="G784" s="64"/>
    </row>
    <row r="785" spans="1:7" x14ac:dyDescent="0.35">
      <c r="A785" s="47">
        <v>40951</v>
      </c>
      <c r="B785" s="43"/>
      <c r="C785" s="116"/>
      <c r="D785" s="116"/>
      <c r="E785" s="116"/>
      <c r="F785" s="116"/>
      <c r="G785" s="64"/>
    </row>
    <row r="786" spans="1:7" x14ac:dyDescent="0.35">
      <c r="A786" s="47">
        <v>40952</v>
      </c>
      <c r="B786" s="43">
        <v>1.96</v>
      </c>
      <c r="C786" s="116"/>
      <c r="D786" s="116"/>
      <c r="E786" s="116"/>
      <c r="F786" s="116"/>
      <c r="G786" s="64"/>
    </row>
    <row r="787" spans="1:7" x14ac:dyDescent="0.35">
      <c r="A787" s="47">
        <v>40953</v>
      </c>
      <c r="B787" s="43">
        <v>1.93</v>
      </c>
      <c r="C787" s="116"/>
      <c r="D787" s="116"/>
      <c r="E787" s="116"/>
      <c r="F787" s="116"/>
      <c r="G787" s="64"/>
    </row>
    <row r="788" spans="1:7" x14ac:dyDescent="0.35">
      <c r="A788" s="47">
        <v>40954</v>
      </c>
      <c r="B788" s="43">
        <v>1.93</v>
      </c>
      <c r="C788" s="116"/>
      <c r="D788" s="116"/>
      <c r="E788" s="116"/>
      <c r="F788" s="116"/>
      <c r="G788" s="64"/>
    </row>
    <row r="789" spans="1:7" x14ac:dyDescent="0.35">
      <c r="A789" s="47">
        <v>40955</v>
      </c>
      <c r="B789" s="43">
        <v>1.83</v>
      </c>
      <c r="C789" s="116"/>
      <c r="D789" s="116"/>
      <c r="E789" s="116"/>
      <c r="F789" s="116"/>
      <c r="G789" s="64"/>
    </row>
    <row r="790" spans="1:7" x14ac:dyDescent="0.35">
      <c r="A790" s="47">
        <v>40956</v>
      </c>
      <c r="B790" s="43">
        <v>1.9</v>
      </c>
      <c r="C790" s="116"/>
      <c r="D790" s="116"/>
      <c r="E790" s="116"/>
      <c r="F790" s="116"/>
      <c r="G790" s="64"/>
    </row>
    <row r="791" spans="1:7" x14ac:dyDescent="0.35">
      <c r="A791" s="47">
        <v>40957</v>
      </c>
      <c r="B791" s="43"/>
      <c r="C791" s="116"/>
      <c r="D791" s="116"/>
      <c r="E791" s="116"/>
      <c r="F791" s="116"/>
      <c r="G791" s="64"/>
    </row>
    <row r="792" spans="1:7" x14ac:dyDescent="0.35">
      <c r="A792" s="47">
        <v>40958</v>
      </c>
      <c r="B792" s="43"/>
      <c r="C792" s="116"/>
      <c r="D792" s="116"/>
      <c r="E792" s="116"/>
      <c r="F792" s="116"/>
      <c r="G792" s="64"/>
    </row>
    <row r="793" spans="1:7" x14ac:dyDescent="0.35">
      <c r="A793" s="47">
        <v>40959</v>
      </c>
      <c r="B793" s="43">
        <v>1.94</v>
      </c>
      <c r="C793" s="116"/>
      <c r="D793" s="116"/>
      <c r="E793" s="116"/>
      <c r="F793" s="116"/>
      <c r="G793" s="64"/>
    </row>
    <row r="794" spans="1:7" x14ac:dyDescent="0.35">
      <c r="A794" s="47">
        <v>40960</v>
      </c>
      <c r="B794" s="43">
        <v>1.97</v>
      </c>
      <c r="C794" s="116"/>
      <c r="D794" s="116"/>
      <c r="E794" s="116"/>
      <c r="F794" s="116"/>
      <c r="G794" s="64"/>
    </row>
    <row r="795" spans="1:7" x14ac:dyDescent="0.35">
      <c r="A795" s="47">
        <v>40961</v>
      </c>
      <c r="B795" s="43">
        <v>1.94</v>
      </c>
      <c r="C795" s="116"/>
      <c r="D795" s="116"/>
      <c r="E795" s="116"/>
      <c r="F795" s="116"/>
      <c r="G795" s="64"/>
    </row>
    <row r="796" spans="1:7" x14ac:dyDescent="0.35">
      <c r="A796" s="47">
        <v>40962</v>
      </c>
      <c r="B796" s="43">
        <v>1.9</v>
      </c>
      <c r="C796" s="116"/>
      <c r="D796" s="116"/>
      <c r="E796" s="116"/>
      <c r="F796" s="116"/>
      <c r="G796" s="64"/>
    </row>
    <row r="797" spans="1:7" x14ac:dyDescent="0.35">
      <c r="A797" s="47">
        <v>40963</v>
      </c>
      <c r="B797" s="43">
        <v>1.89</v>
      </c>
      <c r="C797" s="116"/>
      <c r="D797" s="116"/>
      <c r="E797" s="116"/>
      <c r="F797" s="116"/>
      <c r="G797" s="64"/>
    </row>
    <row r="798" spans="1:7" x14ac:dyDescent="0.35">
      <c r="A798" s="47">
        <v>40964</v>
      </c>
      <c r="B798" s="43"/>
      <c r="C798" s="116"/>
      <c r="D798" s="116"/>
      <c r="E798" s="116"/>
      <c r="F798" s="116"/>
      <c r="G798" s="64"/>
    </row>
    <row r="799" spans="1:7" x14ac:dyDescent="0.35">
      <c r="A799" s="47">
        <v>40965</v>
      </c>
      <c r="B799" s="43"/>
      <c r="C799" s="116"/>
      <c r="D799" s="116"/>
      <c r="E799" s="116"/>
      <c r="F799" s="116"/>
      <c r="G799" s="64"/>
    </row>
    <row r="800" spans="1:7" x14ac:dyDescent="0.35">
      <c r="A800" s="47">
        <v>40966</v>
      </c>
      <c r="B800" s="43">
        <v>1.88</v>
      </c>
      <c r="C800" s="116"/>
      <c r="D800" s="116"/>
      <c r="E800" s="116"/>
      <c r="F800" s="116"/>
      <c r="G800" s="64"/>
    </row>
    <row r="801" spans="1:7" x14ac:dyDescent="0.35">
      <c r="A801" s="47">
        <v>40967</v>
      </c>
      <c r="B801" s="43">
        <v>1.83</v>
      </c>
      <c r="C801" s="116"/>
      <c r="D801" s="116"/>
      <c r="E801" s="116"/>
      <c r="F801" s="116"/>
      <c r="G801" s="64"/>
    </row>
    <row r="802" spans="1:7" x14ac:dyDescent="0.35">
      <c r="A802" s="47">
        <v>40968</v>
      </c>
      <c r="B802" s="43">
        <v>1.83</v>
      </c>
      <c r="C802" s="116"/>
      <c r="D802" s="116"/>
      <c r="E802" s="116"/>
      <c r="F802" s="116"/>
      <c r="G802" s="64"/>
    </row>
    <row r="803" spans="1:7" x14ac:dyDescent="0.35">
      <c r="A803" s="47">
        <v>40969</v>
      </c>
      <c r="B803" s="43">
        <v>1.83</v>
      </c>
      <c r="C803" s="116"/>
      <c r="D803" s="116"/>
      <c r="E803" s="116"/>
      <c r="F803" s="116"/>
      <c r="G803" s="64"/>
    </row>
    <row r="804" spans="1:7" x14ac:dyDescent="0.35">
      <c r="A804" s="47">
        <v>40970</v>
      </c>
      <c r="B804" s="43">
        <v>1.84</v>
      </c>
      <c r="C804" s="116"/>
      <c r="D804" s="116"/>
      <c r="E804" s="116"/>
      <c r="F804" s="116"/>
      <c r="G804" s="64"/>
    </row>
    <row r="805" spans="1:7" x14ac:dyDescent="0.35">
      <c r="A805" s="47">
        <v>40971</v>
      </c>
      <c r="B805" s="43"/>
      <c r="C805" s="116"/>
      <c r="D805" s="116"/>
      <c r="E805" s="116"/>
      <c r="F805" s="116"/>
      <c r="G805" s="64"/>
    </row>
    <row r="806" spans="1:7" x14ac:dyDescent="0.35">
      <c r="A806" s="47">
        <v>40972</v>
      </c>
      <c r="B806" s="43"/>
      <c r="C806" s="116"/>
      <c r="D806" s="116"/>
      <c r="E806" s="116"/>
      <c r="F806" s="116"/>
      <c r="G806" s="64"/>
    </row>
    <row r="807" spans="1:7" x14ac:dyDescent="0.35">
      <c r="A807" s="47">
        <v>40973</v>
      </c>
      <c r="B807" s="43">
        <v>1.79</v>
      </c>
      <c r="C807" s="116"/>
      <c r="D807" s="116"/>
      <c r="E807" s="116"/>
      <c r="F807" s="116"/>
      <c r="G807" s="64"/>
    </row>
    <row r="808" spans="1:7" x14ac:dyDescent="0.35">
      <c r="A808" s="47">
        <v>40974</v>
      </c>
      <c r="B808" s="43">
        <v>1.79</v>
      </c>
      <c r="C808" s="116"/>
      <c r="D808" s="116"/>
      <c r="E808" s="116"/>
      <c r="F808" s="116"/>
      <c r="G808" s="64"/>
    </row>
    <row r="809" spans="1:7" x14ac:dyDescent="0.35">
      <c r="A809" s="47">
        <v>40975</v>
      </c>
      <c r="B809" s="43">
        <v>1.79</v>
      </c>
      <c r="C809" s="116"/>
      <c r="D809" s="116"/>
      <c r="E809" s="116"/>
      <c r="F809" s="116"/>
      <c r="G809" s="64"/>
    </row>
    <row r="810" spans="1:7" x14ac:dyDescent="0.35">
      <c r="A810" s="47">
        <v>40976</v>
      </c>
      <c r="B810" s="43">
        <v>1.81</v>
      </c>
      <c r="C810" s="116"/>
      <c r="D810" s="116"/>
      <c r="E810" s="116"/>
      <c r="F810" s="116"/>
      <c r="G810" s="64"/>
    </row>
    <row r="811" spans="1:7" x14ac:dyDescent="0.35">
      <c r="A811" s="47">
        <v>40977</v>
      </c>
      <c r="B811" s="43">
        <v>1.8</v>
      </c>
      <c r="C811" s="116"/>
      <c r="D811" s="116"/>
      <c r="E811" s="116"/>
      <c r="F811" s="116"/>
      <c r="G811" s="64"/>
    </row>
    <row r="812" spans="1:7" x14ac:dyDescent="0.35">
      <c r="A812" s="47">
        <v>40978</v>
      </c>
      <c r="B812" s="43"/>
      <c r="C812" s="116"/>
      <c r="D812" s="116"/>
      <c r="E812" s="116"/>
      <c r="F812" s="116"/>
      <c r="G812" s="64"/>
    </row>
    <row r="813" spans="1:7" x14ac:dyDescent="0.35">
      <c r="A813" s="47">
        <v>40979</v>
      </c>
      <c r="B813" s="43"/>
      <c r="C813" s="116"/>
      <c r="D813" s="116"/>
      <c r="E813" s="116"/>
      <c r="F813" s="116"/>
      <c r="G813" s="64"/>
    </row>
    <row r="814" spans="1:7" x14ac:dyDescent="0.35">
      <c r="A814" s="47">
        <v>40980</v>
      </c>
      <c r="B814" s="43">
        <v>1.78</v>
      </c>
      <c r="C814" s="116"/>
      <c r="D814" s="116"/>
      <c r="E814" s="116"/>
      <c r="F814" s="116"/>
      <c r="G814" s="64"/>
    </row>
    <row r="815" spans="1:7" x14ac:dyDescent="0.35">
      <c r="A815" s="47">
        <v>40981</v>
      </c>
      <c r="B815" s="43">
        <v>1.77</v>
      </c>
      <c r="C815" s="116"/>
      <c r="D815" s="116"/>
      <c r="E815" s="116"/>
      <c r="F815" s="116"/>
      <c r="G815" s="64"/>
    </row>
    <row r="816" spans="1:7" x14ac:dyDescent="0.35">
      <c r="A816" s="47">
        <v>40982</v>
      </c>
      <c r="B816" s="43">
        <v>1.9</v>
      </c>
      <c r="C816" s="116"/>
      <c r="D816" s="116"/>
      <c r="E816" s="116"/>
      <c r="F816" s="116"/>
      <c r="G816" s="64"/>
    </row>
    <row r="817" spans="1:7" x14ac:dyDescent="0.35">
      <c r="A817" s="47">
        <v>40983</v>
      </c>
      <c r="B817" s="43">
        <v>1.98</v>
      </c>
      <c r="C817" s="116"/>
      <c r="D817" s="116"/>
      <c r="E817" s="116"/>
      <c r="F817" s="116"/>
      <c r="G817" s="64"/>
    </row>
    <row r="818" spans="1:7" x14ac:dyDescent="0.35">
      <c r="A818" s="47">
        <v>40984</v>
      </c>
      <c r="B818" s="43">
        <v>1.98</v>
      </c>
      <c r="C818" s="116"/>
      <c r="D818" s="116"/>
      <c r="E818" s="116"/>
      <c r="F818" s="116"/>
      <c r="G818" s="64"/>
    </row>
    <row r="819" spans="1:7" x14ac:dyDescent="0.35">
      <c r="A819" s="47">
        <v>40985</v>
      </c>
      <c r="B819" s="43"/>
      <c r="C819" s="116"/>
      <c r="D819" s="116"/>
      <c r="E819" s="116"/>
      <c r="F819" s="116"/>
      <c r="G819" s="64"/>
    </row>
    <row r="820" spans="1:7" x14ac:dyDescent="0.35">
      <c r="A820" s="47">
        <v>40986</v>
      </c>
      <c r="B820" s="43"/>
      <c r="C820" s="116"/>
      <c r="D820" s="116"/>
      <c r="E820" s="116"/>
      <c r="F820" s="116"/>
      <c r="G820" s="64"/>
    </row>
    <row r="821" spans="1:7" x14ac:dyDescent="0.35">
      <c r="A821" s="47">
        <v>40987</v>
      </c>
      <c r="B821" s="43">
        <v>2.02</v>
      </c>
      <c r="C821" s="116"/>
      <c r="D821" s="116"/>
      <c r="E821" s="116"/>
      <c r="F821" s="116"/>
      <c r="G821" s="64"/>
    </row>
    <row r="822" spans="1:7" x14ac:dyDescent="0.35">
      <c r="A822" s="47">
        <v>40988</v>
      </c>
      <c r="B822" s="43">
        <v>2.04</v>
      </c>
      <c r="C822" s="116"/>
      <c r="D822" s="116"/>
      <c r="E822" s="116"/>
      <c r="F822" s="116"/>
      <c r="G822" s="64"/>
    </row>
    <row r="823" spans="1:7" x14ac:dyDescent="0.35">
      <c r="A823" s="47">
        <v>40989</v>
      </c>
      <c r="B823" s="43">
        <v>2.06</v>
      </c>
      <c r="C823" s="116"/>
      <c r="D823" s="116"/>
      <c r="E823" s="116"/>
      <c r="F823" s="116"/>
      <c r="G823" s="64"/>
    </row>
    <row r="824" spans="1:7" x14ac:dyDescent="0.35">
      <c r="A824" s="47">
        <v>40990</v>
      </c>
      <c r="B824" s="43">
        <v>1.92</v>
      </c>
      <c r="C824" s="116"/>
      <c r="D824" s="116"/>
      <c r="E824" s="116"/>
      <c r="F824" s="116"/>
      <c r="G824" s="64"/>
    </row>
    <row r="825" spans="1:7" x14ac:dyDescent="0.35">
      <c r="A825" s="47">
        <v>40991</v>
      </c>
      <c r="B825" s="43">
        <v>1.89</v>
      </c>
      <c r="C825" s="116"/>
      <c r="D825" s="116"/>
      <c r="E825" s="116"/>
      <c r="F825" s="116"/>
      <c r="G825" s="64"/>
    </row>
    <row r="826" spans="1:7" x14ac:dyDescent="0.35">
      <c r="A826" s="47">
        <v>40992</v>
      </c>
      <c r="B826" s="43"/>
      <c r="C826" s="116"/>
      <c r="D826" s="116"/>
      <c r="E826" s="116"/>
      <c r="F826" s="116"/>
      <c r="G826" s="64"/>
    </row>
    <row r="827" spans="1:7" x14ac:dyDescent="0.35">
      <c r="A827" s="47">
        <v>40993</v>
      </c>
      <c r="B827" s="43"/>
      <c r="C827" s="116"/>
      <c r="D827" s="116"/>
      <c r="E827" s="116"/>
      <c r="F827" s="116"/>
      <c r="G827" s="64"/>
    </row>
    <row r="828" spans="1:7" x14ac:dyDescent="0.35">
      <c r="A828" s="47">
        <v>40994</v>
      </c>
      <c r="B828" s="43">
        <v>1.87</v>
      </c>
      <c r="C828" s="116"/>
      <c r="D828" s="116"/>
      <c r="E828" s="116"/>
      <c r="F828" s="116"/>
      <c r="G828" s="64"/>
    </row>
    <row r="829" spans="1:7" x14ac:dyDescent="0.35">
      <c r="A829" s="47">
        <v>40995</v>
      </c>
      <c r="B829" s="43">
        <v>1.95</v>
      </c>
      <c r="C829" s="116"/>
      <c r="D829" s="116"/>
      <c r="E829" s="116"/>
      <c r="F829" s="116"/>
      <c r="G829" s="64"/>
    </row>
    <row r="830" spans="1:7" x14ac:dyDescent="0.35">
      <c r="A830" s="47">
        <v>40996</v>
      </c>
      <c r="B830" s="43">
        <v>1.88</v>
      </c>
      <c r="C830" s="116"/>
      <c r="D830" s="116"/>
      <c r="E830" s="116"/>
      <c r="F830" s="116"/>
      <c r="G830" s="64"/>
    </row>
    <row r="831" spans="1:7" x14ac:dyDescent="0.35">
      <c r="A831" s="47">
        <v>40997</v>
      </c>
      <c r="B831" s="43">
        <v>1.84</v>
      </c>
      <c r="C831" s="116"/>
      <c r="D831" s="116"/>
      <c r="E831" s="116"/>
      <c r="F831" s="116"/>
      <c r="G831" s="64"/>
    </row>
    <row r="832" spans="1:7" x14ac:dyDescent="0.35">
      <c r="A832" s="47">
        <v>40998</v>
      </c>
      <c r="B832" s="43">
        <v>1.81</v>
      </c>
      <c r="C832" s="116"/>
      <c r="D832" s="116"/>
      <c r="E832" s="116"/>
      <c r="F832" s="116"/>
      <c r="G832" s="64"/>
    </row>
    <row r="833" spans="1:7" x14ac:dyDescent="0.35">
      <c r="A833" s="47">
        <v>40999</v>
      </c>
      <c r="B833" s="43"/>
      <c r="C833" s="116"/>
      <c r="D833" s="116"/>
      <c r="E833" s="116"/>
      <c r="F833" s="116"/>
      <c r="G833" s="64"/>
    </row>
    <row r="834" spans="1:7" x14ac:dyDescent="0.35">
      <c r="A834" s="47">
        <v>41000</v>
      </c>
      <c r="B834" s="43"/>
      <c r="C834" s="116"/>
      <c r="D834" s="116"/>
      <c r="E834" s="116"/>
      <c r="F834" s="116"/>
      <c r="G834" s="64"/>
    </row>
    <row r="835" spans="1:7" x14ac:dyDescent="0.35">
      <c r="A835" s="47">
        <v>41001</v>
      </c>
      <c r="B835" s="43">
        <v>1.83</v>
      </c>
      <c r="C835" s="116"/>
      <c r="D835" s="116"/>
      <c r="E835" s="116"/>
      <c r="F835" s="116"/>
      <c r="G835" s="64"/>
    </row>
    <row r="836" spans="1:7" x14ac:dyDescent="0.35">
      <c r="A836" s="47">
        <v>41002</v>
      </c>
      <c r="B836" s="43">
        <v>1.81</v>
      </c>
      <c r="C836" s="116"/>
      <c r="D836" s="116"/>
      <c r="E836" s="116"/>
      <c r="F836" s="116"/>
      <c r="G836" s="64"/>
    </row>
    <row r="837" spans="1:7" x14ac:dyDescent="0.35">
      <c r="A837" s="47">
        <v>41003</v>
      </c>
      <c r="B837" s="43">
        <v>1.81</v>
      </c>
      <c r="C837" s="116"/>
      <c r="D837" s="116"/>
      <c r="E837" s="116"/>
      <c r="F837" s="116"/>
      <c r="G837" s="64"/>
    </row>
    <row r="838" spans="1:7" x14ac:dyDescent="0.35">
      <c r="A838" s="47">
        <v>41004</v>
      </c>
      <c r="B838" s="43">
        <v>1.78</v>
      </c>
      <c r="C838" s="116"/>
      <c r="D838" s="116"/>
      <c r="E838" s="116"/>
      <c r="F838" s="116"/>
      <c r="G838" s="64"/>
    </row>
    <row r="839" spans="1:7" x14ac:dyDescent="0.35">
      <c r="A839" s="47">
        <v>41005</v>
      </c>
      <c r="B839" s="43"/>
      <c r="C839" s="116"/>
      <c r="D839" s="116"/>
      <c r="E839" s="116"/>
      <c r="F839" s="116"/>
      <c r="G839" s="64"/>
    </row>
    <row r="840" spans="1:7" x14ac:dyDescent="0.35">
      <c r="A840" s="47">
        <v>41006</v>
      </c>
      <c r="B840" s="43"/>
      <c r="C840" s="116"/>
      <c r="D840" s="116"/>
      <c r="E840" s="116"/>
      <c r="F840" s="116"/>
      <c r="G840" s="64"/>
    </row>
    <row r="841" spans="1:7" x14ac:dyDescent="0.35">
      <c r="A841" s="47">
        <v>41007</v>
      </c>
      <c r="B841" s="43"/>
      <c r="C841" s="116"/>
      <c r="D841" s="116"/>
      <c r="E841" s="116"/>
      <c r="F841" s="116"/>
      <c r="G841" s="64"/>
    </row>
    <row r="842" spans="1:7" x14ac:dyDescent="0.35">
      <c r="A842" s="47">
        <v>41008</v>
      </c>
      <c r="B842" s="43"/>
      <c r="C842" s="116"/>
      <c r="D842" s="116"/>
      <c r="E842" s="116"/>
      <c r="F842" s="116"/>
      <c r="G842" s="64"/>
    </row>
    <row r="843" spans="1:7" x14ac:dyDescent="0.35">
      <c r="A843" s="47">
        <v>41009</v>
      </c>
      <c r="B843" s="43">
        <v>1.7</v>
      </c>
      <c r="C843" s="116"/>
      <c r="D843" s="116"/>
      <c r="E843" s="116"/>
      <c r="F843" s="116"/>
      <c r="G843" s="64"/>
    </row>
    <row r="844" spans="1:7" x14ac:dyDescent="0.35">
      <c r="A844" s="47">
        <v>41010</v>
      </c>
      <c r="B844" s="43">
        <v>1.76</v>
      </c>
      <c r="C844" s="116"/>
      <c r="D844" s="116"/>
      <c r="E844" s="116"/>
      <c r="F844" s="116"/>
      <c r="G844" s="64"/>
    </row>
    <row r="845" spans="1:7" x14ac:dyDescent="0.35">
      <c r="A845" s="47">
        <v>41011</v>
      </c>
      <c r="B845" s="43">
        <v>1.77</v>
      </c>
      <c r="C845" s="116"/>
      <c r="D845" s="116"/>
      <c r="E845" s="116"/>
      <c r="F845" s="116"/>
      <c r="G845" s="64"/>
    </row>
    <row r="846" spans="1:7" x14ac:dyDescent="0.35">
      <c r="A846" s="47">
        <v>41012</v>
      </c>
      <c r="B846" s="43">
        <v>1.74</v>
      </c>
      <c r="C846" s="116"/>
      <c r="D846" s="116"/>
      <c r="E846" s="116"/>
      <c r="F846" s="116"/>
      <c r="G846" s="64"/>
    </row>
    <row r="847" spans="1:7" x14ac:dyDescent="0.35">
      <c r="A847" s="47">
        <v>41013</v>
      </c>
      <c r="B847" s="43"/>
      <c r="C847" s="116"/>
      <c r="D847" s="116"/>
      <c r="E847" s="116"/>
      <c r="F847" s="116"/>
      <c r="G847" s="64"/>
    </row>
    <row r="848" spans="1:7" x14ac:dyDescent="0.35">
      <c r="A848" s="47">
        <v>41014</v>
      </c>
      <c r="B848" s="43"/>
      <c r="C848" s="116"/>
      <c r="D848" s="116"/>
      <c r="E848" s="116"/>
      <c r="F848" s="116"/>
      <c r="G848" s="64"/>
    </row>
    <row r="849" spans="1:7" x14ac:dyDescent="0.35">
      <c r="A849" s="47">
        <v>41015</v>
      </c>
      <c r="B849" s="43">
        <v>1.72</v>
      </c>
      <c r="C849" s="116"/>
      <c r="D849" s="116"/>
      <c r="E849" s="116"/>
      <c r="F849" s="116"/>
      <c r="G849" s="64"/>
    </row>
    <row r="850" spans="1:7" x14ac:dyDescent="0.35">
      <c r="A850" s="47">
        <v>41016</v>
      </c>
      <c r="B850" s="43">
        <v>1.76</v>
      </c>
      <c r="C850" s="116"/>
      <c r="D850" s="116"/>
      <c r="E850" s="116"/>
      <c r="F850" s="116"/>
      <c r="G850" s="64"/>
    </row>
    <row r="851" spans="1:7" x14ac:dyDescent="0.35">
      <c r="A851" s="47">
        <v>41017</v>
      </c>
      <c r="B851" s="43">
        <v>1.75</v>
      </c>
      <c r="C851" s="116"/>
      <c r="D851" s="116"/>
      <c r="E851" s="116"/>
      <c r="F851" s="116"/>
      <c r="G851" s="64"/>
    </row>
    <row r="852" spans="1:7" x14ac:dyDescent="0.35">
      <c r="A852" s="47">
        <v>41018</v>
      </c>
      <c r="B852" s="43">
        <v>1.72</v>
      </c>
      <c r="C852" s="116"/>
      <c r="D852" s="116"/>
      <c r="E852" s="116"/>
      <c r="F852" s="116"/>
      <c r="G852" s="64"/>
    </row>
    <row r="853" spans="1:7" x14ac:dyDescent="0.35">
      <c r="A853" s="47">
        <v>41019</v>
      </c>
      <c r="B853" s="43">
        <v>1.69</v>
      </c>
      <c r="C853" s="116"/>
      <c r="D853" s="116"/>
      <c r="E853" s="116"/>
      <c r="F853" s="116"/>
      <c r="G853" s="64"/>
    </row>
    <row r="854" spans="1:7" x14ac:dyDescent="0.35">
      <c r="A854" s="47">
        <v>41020</v>
      </c>
      <c r="B854" s="43"/>
      <c r="C854" s="116"/>
      <c r="D854" s="116"/>
      <c r="E854" s="116"/>
      <c r="F854" s="116"/>
      <c r="G854" s="64"/>
    </row>
    <row r="855" spans="1:7" x14ac:dyDescent="0.35">
      <c r="A855" s="47">
        <v>41021</v>
      </c>
      <c r="B855" s="43"/>
      <c r="C855" s="116"/>
      <c r="D855" s="116"/>
      <c r="E855" s="116"/>
      <c r="F855" s="116"/>
      <c r="G855" s="64"/>
    </row>
    <row r="856" spans="1:7" x14ac:dyDescent="0.35">
      <c r="A856" s="47">
        <v>41022</v>
      </c>
      <c r="B856" s="43">
        <v>1.68</v>
      </c>
      <c r="C856" s="116"/>
      <c r="D856" s="116"/>
      <c r="E856" s="116"/>
      <c r="F856" s="116"/>
      <c r="G856" s="64"/>
    </row>
    <row r="857" spans="1:7" x14ac:dyDescent="0.35">
      <c r="A857" s="47">
        <v>41023</v>
      </c>
      <c r="B857" s="43">
        <v>1.67</v>
      </c>
      <c r="C857" s="116"/>
      <c r="D857" s="116"/>
      <c r="E857" s="116"/>
      <c r="F857" s="116"/>
      <c r="G857" s="64"/>
    </row>
    <row r="858" spans="1:7" x14ac:dyDescent="0.35">
      <c r="A858" s="47">
        <v>41024</v>
      </c>
      <c r="B858" s="43">
        <v>1.73</v>
      </c>
      <c r="C858" s="116"/>
      <c r="D858" s="116"/>
      <c r="E858" s="116"/>
      <c r="F858" s="116"/>
      <c r="G858" s="64"/>
    </row>
    <row r="859" spans="1:7" x14ac:dyDescent="0.35">
      <c r="A859" s="47">
        <v>41025</v>
      </c>
      <c r="B859" s="43">
        <v>1.72</v>
      </c>
      <c r="C859" s="116"/>
      <c r="D859" s="116"/>
      <c r="E859" s="116"/>
      <c r="F859" s="116"/>
      <c r="G859" s="64"/>
    </row>
    <row r="860" spans="1:7" x14ac:dyDescent="0.35">
      <c r="A860" s="47">
        <v>41026</v>
      </c>
      <c r="B860" s="43">
        <v>1.67</v>
      </c>
      <c r="C860" s="116"/>
      <c r="D860" s="116"/>
      <c r="E860" s="116"/>
      <c r="F860" s="116"/>
      <c r="G860" s="64"/>
    </row>
    <row r="861" spans="1:7" x14ac:dyDescent="0.35">
      <c r="A861" s="47">
        <v>41027</v>
      </c>
      <c r="B861" s="43"/>
      <c r="C861" s="116"/>
      <c r="D861" s="116"/>
      <c r="E861" s="116"/>
      <c r="F861" s="116"/>
      <c r="G861" s="64"/>
    </row>
    <row r="862" spans="1:7" x14ac:dyDescent="0.35">
      <c r="A862" s="47">
        <v>41028</v>
      </c>
      <c r="B862" s="43"/>
      <c r="C862" s="116"/>
      <c r="D862" s="116"/>
      <c r="E862" s="116"/>
      <c r="F862" s="116"/>
      <c r="G862" s="64"/>
    </row>
    <row r="863" spans="1:7" x14ac:dyDescent="0.35">
      <c r="A863" s="47">
        <v>41029</v>
      </c>
      <c r="B863" s="43">
        <v>1.69</v>
      </c>
      <c r="C863" s="116"/>
      <c r="D863" s="116"/>
      <c r="E863" s="116"/>
      <c r="F863" s="116"/>
      <c r="G863" s="64"/>
    </row>
    <row r="864" spans="1:7" x14ac:dyDescent="0.35">
      <c r="A864" s="47">
        <v>41030</v>
      </c>
      <c r="B864" s="43"/>
      <c r="C864" s="116"/>
      <c r="D864" s="116"/>
      <c r="E864" s="116"/>
      <c r="F864" s="116"/>
      <c r="G864" s="64"/>
    </row>
    <row r="865" spans="1:7" x14ac:dyDescent="0.35">
      <c r="A865" s="47">
        <v>41031</v>
      </c>
      <c r="B865" s="43">
        <v>1.65</v>
      </c>
      <c r="C865" s="116"/>
      <c r="D865" s="116"/>
      <c r="E865" s="116"/>
      <c r="F865" s="116"/>
      <c r="G865" s="64"/>
    </row>
    <row r="866" spans="1:7" x14ac:dyDescent="0.35">
      <c r="A866" s="47">
        <v>41032</v>
      </c>
      <c r="B866" s="43">
        <v>1.61</v>
      </c>
      <c r="C866" s="116"/>
      <c r="D866" s="116"/>
      <c r="E866" s="116"/>
      <c r="F866" s="116"/>
      <c r="G866" s="64"/>
    </row>
    <row r="867" spans="1:7" x14ac:dyDescent="0.35">
      <c r="A867" s="47">
        <v>41033</v>
      </c>
      <c r="B867" s="43">
        <v>1.61</v>
      </c>
      <c r="C867" s="116"/>
      <c r="D867" s="116"/>
      <c r="E867" s="116"/>
      <c r="F867" s="116"/>
      <c r="G867" s="64"/>
    </row>
    <row r="868" spans="1:7" x14ac:dyDescent="0.35">
      <c r="A868" s="47">
        <v>41034</v>
      </c>
      <c r="B868" s="43"/>
      <c r="C868" s="116"/>
      <c r="D868" s="116"/>
      <c r="E868" s="116"/>
      <c r="F868" s="116"/>
      <c r="G868" s="64"/>
    </row>
    <row r="869" spans="1:7" x14ac:dyDescent="0.35">
      <c r="A869" s="47">
        <v>41035</v>
      </c>
      <c r="B869" s="43"/>
      <c r="C869" s="116"/>
      <c r="D869" s="116"/>
      <c r="E869" s="116"/>
      <c r="F869" s="116"/>
      <c r="G869" s="64"/>
    </row>
    <row r="870" spans="1:7" x14ac:dyDescent="0.35">
      <c r="A870" s="47">
        <v>41036</v>
      </c>
      <c r="B870" s="43">
        <v>1.57</v>
      </c>
      <c r="C870" s="116"/>
      <c r="D870" s="116"/>
      <c r="E870" s="116"/>
      <c r="F870" s="116"/>
      <c r="G870" s="64"/>
    </row>
    <row r="871" spans="1:7" x14ac:dyDescent="0.35">
      <c r="A871" s="47">
        <v>41037</v>
      </c>
      <c r="B871" s="43">
        <v>1.57</v>
      </c>
      <c r="C871" s="116"/>
      <c r="D871" s="116"/>
      <c r="E871" s="116"/>
      <c r="F871" s="116"/>
      <c r="G871" s="64"/>
    </row>
    <row r="872" spans="1:7" x14ac:dyDescent="0.35">
      <c r="A872" s="47">
        <v>41038</v>
      </c>
      <c r="B872" s="43">
        <v>1.54</v>
      </c>
      <c r="C872" s="116"/>
      <c r="D872" s="116"/>
      <c r="E872" s="116"/>
      <c r="F872" s="116"/>
      <c r="G872" s="64"/>
    </row>
    <row r="873" spans="1:7" x14ac:dyDescent="0.35">
      <c r="A873" s="47">
        <v>41039</v>
      </c>
      <c r="B873" s="43">
        <v>1.5</v>
      </c>
      <c r="C873" s="116"/>
      <c r="D873" s="116"/>
      <c r="E873" s="116"/>
      <c r="F873" s="116"/>
      <c r="G873" s="64"/>
    </row>
    <row r="874" spans="1:7" x14ac:dyDescent="0.35">
      <c r="A874" s="47">
        <v>41040</v>
      </c>
      <c r="B874" s="43">
        <v>1.53</v>
      </c>
      <c r="C874" s="116"/>
      <c r="D874" s="116"/>
      <c r="E874" s="116"/>
      <c r="F874" s="116"/>
      <c r="G874" s="64"/>
    </row>
    <row r="875" spans="1:7" x14ac:dyDescent="0.35">
      <c r="A875" s="47">
        <v>41041</v>
      </c>
      <c r="B875" s="43"/>
      <c r="C875" s="116"/>
      <c r="D875" s="116"/>
      <c r="E875" s="116"/>
      <c r="F875" s="116"/>
      <c r="G875" s="64"/>
    </row>
    <row r="876" spans="1:7" x14ac:dyDescent="0.35">
      <c r="A876" s="47">
        <v>41042</v>
      </c>
      <c r="B876" s="43"/>
      <c r="C876" s="116"/>
      <c r="D876" s="116"/>
      <c r="E876" s="116"/>
      <c r="F876" s="116"/>
      <c r="G876" s="64"/>
    </row>
    <row r="877" spans="1:7" x14ac:dyDescent="0.35">
      <c r="A877" s="47">
        <v>41043</v>
      </c>
      <c r="B877" s="43">
        <v>1.45</v>
      </c>
      <c r="C877" s="116"/>
      <c r="D877" s="116"/>
      <c r="E877" s="116"/>
      <c r="F877" s="116"/>
      <c r="G877" s="64"/>
    </row>
    <row r="878" spans="1:7" x14ac:dyDescent="0.35">
      <c r="A878" s="47">
        <v>41044</v>
      </c>
      <c r="B878" s="43">
        <v>1.48</v>
      </c>
      <c r="C878" s="116"/>
      <c r="D878" s="116"/>
      <c r="E878" s="116"/>
      <c r="F878" s="116"/>
      <c r="G878" s="64"/>
    </row>
    <row r="879" spans="1:7" x14ac:dyDescent="0.35">
      <c r="A879" s="47">
        <v>41045</v>
      </c>
      <c r="B879" s="43">
        <v>1.46</v>
      </c>
      <c r="C879" s="116"/>
      <c r="D879" s="116"/>
      <c r="E879" s="116"/>
      <c r="F879" s="116"/>
      <c r="G879" s="64"/>
    </row>
    <row r="880" spans="1:7" x14ac:dyDescent="0.35">
      <c r="A880" s="47">
        <v>41046</v>
      </c>
      <c r="B880" s="43">
        <v>1.46</v>
      </c>
      <c r="C880" s="116"/>
      <c r="D880" s="116"/>
      <c r="E880" s="116"/>
      <c r="F880" s="116"/>
      <c r="G880" s="64"/>
    </row>
    <row r="881" spans="1:7" x14ac:dyDescent="0.35">
      <c r="A881" s="47">
        <v>41047</v>
      </c>
      <c r="B881" s="43">
        <v>1.41</v>
      </c>
      <c r="C881" s="116"/>
      <c r="D881" s="116"/>
      <c r="E881" s="116"/>
      <c r="F881" s="116"/>
      <c r="G881" s="64"/>
    </row>
    <row r="882" spans="1:7" x14ac:dyDescent="0.35">
      <c r="A882" s="47">
        <v>41048</v>
      </c>
      <c r="B882" s="43"/>
      <c r="C882" s="116"/>
      <c r="D882" s="116"/>
      <c r="E882" s="116"/>
      <c r="F882" s="116"/>
      <c r="G882" s="64"/>
    </row>
    <row r="883" spans="1:7" x14ac:dyDescent="0.35">
      <c r="A883" s="47">
        <v>41049</v>
      </c>
      <c r="B883" s="43"/>
      <c r="C883" s="116"/>
      <c r="D883" s="116"/>
      <c r="E883" s="116"/>
      <c r="F883" s="116"/>
      <c r="G883" s="64"/>
    </row>
    <row r="884" spans="1:7" x14ac:dyDescent="0.35">
      <c r="A884" s="47">
        <v>41050</v>
      </c>
      <c r="B884" s="43">
        <v>1.46</v>
      </c>
      <c r="C884" s="116"/>
      <c r="D884" s="116"/>
      <c r="E884" s="116"/>
      <c r="F884" s="116"/>
      <c r="G884" s="64"/>
    </row>
    <row r="885" spans="1:7" x14ac:dyDescent="0.35">
      <c r="A885" s="47">
        <v>41051</v>
      </c>
      <c r="B885" s="43">
        <v>1.46</v>
      </c>
      <c r="C885" s="116"/>
      <c r="D885" s="116"/>
      <c r="E885" s="116"/>
      <c r="F885" s="116"/>
      <c r="G885" s="64"/>
    </row>
    <row r="886" spans="1:7" x14ac:dyDescent="0.35">
      <c r="A886" s="47">
        <v>41052</v>
      </c>
      <c r="B886" s="43">
        <v>1.44</v>
      </c>
      <c r="C886" s="116"/>
      <c r="D886" s="116"/>
      <c r="E886" s="116"/>
      <c r="F886" s="116"/>
      <c r="G886" s="64"/>
    </row>
    <row r="887" spans="1:7" x14ac:dyDescent="0.35">
      <c r="A887" s="47">
        <v>41053</v>
      </c>
      <c r="B887" s="43">
        <v>1.37</v>
      </c>
      <c r="C887" s="116"/>
      <c r="D887" s="116"/>
      <c r="E887" s="116"/>
      <c r="F887" s="116"/>
      <c r="G887" s="64"/>
    </row>
    <row r="888" spans="1:7" x14ac:dyDescent="0.35">
      <c r="A888" s="47">
        <v>41054</v>
      </c>
      <c r="B888" s="43">
        <v>1.4</v>
      </c>
      <c r="C888" s="116"/>
      <c r="D888" s="116"/>
      <c r="E888" s="116"/>
      <c r="F888" s="116"/>
      <c r="G888" s="64"/>
    </row>
    <row r="889" spans="1:7" x14ac:dyDescent="0.35">
      <c r="A889" s="47">
        <v>41055</v>
      </c>
      <c r="B889" s="43"/>
      <c r="C889" s="116"/>
      <c r="D889" s="116"/>
      <c r="E889" s="116"/>
      <c r="F889" s="116"/>
      <c r="G889" s="64"/>
    </row>
    <row r="890" spans="1:7" x14ac:dyDescent="0.35">
      <c r="A890" s="47">
        <v>41056</v>
      </c>
      <c r="B890" s="43"/>
      <c r="C890" s="116"/>
      <c r="D890" s="116"/>
      <c r="E890" s="116"/>
      <c r="F890" s="116"/>
      <c r="G890" s="64"/>
    </row>
    <row r="891" spans="1:7" x14ac:dyDescent="0.35">
      <c r="A891" s="47">
        <v>41057</v>
      </c>
      <c r="B891" s="43">
        <v>1.38</v>
      </c>
      <c r="C891" s="116"/>
      <c r="D891" s="116"/>
      <c r="E891" s="116"/>
      <c r="F891" s="116"/>
      <c r="G891" s="64"/>
    </row>
    <row r="892" spans="1:7" x14ac:dyDescent="0.35">
      <c r="A892" s="47">
        <v>41058</v>
      </c>
      <c r="B892" s="43">
        <v>1.37</v>
      </c>
      <c r="C892" s="116"/>
      <c r="D892" s="116"/>
      <c r="E892" s="116"/>
      <c r="F892" s="116"/>
      <c r="G892" s="64"/>
    </row>
    <row r="893" spans="1:7" x14ac:dyDescent="0.35">
      <c r="A893" s="47">
        <v>41059</v>
      </c>
      <c r="B893" s="43">
        <v>1.32</v>
      </c>
      <c r="C893" s="116"/>
      <c r="D893" s="116"/>
      <c r="E893" s="116"/>
      <c r="F893" s="116"/>
      <c r="G893" s="64"/>
    </row>
    <row r="894" spans="1:7" x14ac:dyDescent="0.35">
      <c r="A894" s="47">
        <v>41060</v>
      </c>
      <c r="B894" s="43">
        <v>1.29</v>
      </c>
      <c r="C894" s="116"/>
      <c r="D894" s="116"/>
      <c r="E894" s="116"/>
      <c r="F894" s="116"/>
      <c r="G894" s="64"/>
    </row>
    <row r="895" spans="1:7" x14ac:dyDescent="0.35">
      <c r="A895" s="47">
        <v>41061</v>
      </c>
      <c r="B895" s="43">
        <v>1.1499999999999999</v>
      </c>
      <c r="C895" s="116"/>
      <c r="D895" s="116"/>
      <c r="E895" s="116"/>
      <c r="F895" s="116"/>
      <c r="G895" s="64"/>
    </row>
    <row r="896" spans="1:7" x14ac:dyDescent="0.35">
      <c r="A896" s="47">
        <v>41062</v>
      </c>
      <c r="B896" s="43"/>
      <c r="C896" s="116"/>
      <c r="D896" s="116"/>
      <c r="E896" s="116"/>
      <c r="F896" s="116"/>
      <c r="G896" s="64"/>
    </row>
    <row r="897" spans="1:7" x14ac:dyDescent="0.35">
      <c r="A897" s="47">
        <v>41063</v>
      </c>
      <c r="B897" s="43"/>
      <c r="C897" s="116"/>
      <c r="D897" s="116"/>
      <c r="E897" s="116"/>
      <c r="F897" s="116"/>
      <c r="G897" s="64"/>
    </row>
    <row r="898" spans="1:7" x14ac:dyDescent="0.35">
      <c r="A898" s="47">
        <v>41064</v>
      </c>
      <c r="B898" s="43">
        <v>1.18</v>
      </c>
      <c r="C898" s="116"/>
      <c r="D898" s="116"/>
      <c r="E898" s="116"/>
      <c r="F898" s="116"/>
      <c r="G898" s="64"/>
    </row>
    <row r="899" spans="1:7" x14ac:dyDescent="0.35">
      <c r="A899" s="47">
        <v>41065</v>
      </c>
      <c r="B899" s="43">
        <v>1.18</v>
      </c>
      <c r="C899" s="116"/>
      <c r="D899" s="116"/>
      <c r="E899" s="116"/>
      <c r="F899" s="116"/>
      <c r="G899" s="64"/>
    </row>
    <row r="900" spans="1:7" x14ac:dyDescent="0.35">
      <c r="A900" s="47">
        <v>41066</v>
      </c>
      <c r="B900" s="43">
        <v>1.26</v>
      </c>
      <c r="C900" s="116"/>
      <c r="D900" s="116"/>
      <c r="E900" s="116"/>
      <c r="F900" s="116"/>
      <c r="G900" s="64"/>
    </row>
    <row r="901" spans="1:7" x14ac:dyDescent="0.35">
      <c r="A901" s="47">
        <v>41067</v>
      </c>
      <c r="B901" s="43">
        <v>1.37</v>
      </c>
      <c r="C901" s="116"/>
      <c r="D901" s="116"/>
      <c r="E901" s="116"/>
      <c r="F901" s="116"/>
      <c r="G901" s="64"/>
    </row>
    <row r="902" spans="1:7" x14ac:dyDescent="0.35">
      <c r="A902" s="47">
        <v>41068</v>
      </c>
      <c r="B902" s="43">
        <v>1.31</v>
      </c>
      <c r="C902" s="116"/>
      <c r="D902" s="116"/>
      <c r="E902" s="116"/>
      <c r="F902" s="116"/>
      <c r="G902" s="64"/>
    </row>
    <row r="903" spans="1:7" x14ac:dyDescent="0.35">
      <c r="A903" s="47">
        <v>41069</v>
      </c>
      <c r="B903" s="43"/>
      <c r="C903" s="116"/>
      <c r="D903" s="116"/>
      <c r="E903" s="116"/>
      <c r="F903" s="116"/>
      <c r="G903" s="64"/>
    </row>
    <row r="904" spans="1:7" x14ac:dyDescent="0.35">
      <c r="A904" s="47">
        <v>41070</v>
      </c>
      <c r="B904" s="43"/>
      <c r="C904" s="116"/>
      <c r="D904" s="116"/>
      <c r="E904" s="116"/>
      <c r="F904" s="116"/>
      <c r="G904" s="64"/>
    </row>
    <row r="905" spans="1:7" x14ac:dyDescent="0.35">
      <c r="A905" s="47">
        <v>41071</v>
      </c>
      <c r="B905" s="43">
        <v>1.39</v>
      </c>
      <c r="C905" s="116"/>
      <c r="D905" s="116"/>
      <c r="E905" s="116"/>
      <c r="F905" s="116"/>
      <c r="G905" s="64"/>
    </row>
    <row r="906" spans="1:7" x14ac:dyDescent="0.35">
      <c r="A906" s="47">
        <v>41072</v>
      </c>
      <c r="B906" s="43">
        <v>1.36</v>
      </c>
      <c r="C906" s="116"/>
      <c r="D906" s="116"/>
      <c r="E906" s="116"/>
      <c r="F906" s="116"/>
      <c r="G906" s="64"/>
    </row>
    <row r="907" spans="1:7" x14ac:dyDescent="0.35">
      <c r="A907" s="47">
        <v>41073</v>
      </c>
      <c r="B907" s="43">
        <v>1.51</v>
      </c>
      <c r="C907" s="116"/>
      <c r="D907" s="116"/>
      <c r="E907" s="116"/>
      <c r="F907" s="116"/>
      <c r="G907" s="64"/>
    </row>
    <row r="908" spans="1:7" x14ac:dyDescent="0.35">
      <c r="A908" s="47">
        <v>41074</v>
      </c>
      <c r="B908" s="43">
        <v>1.5</v>
      </c>
      <c r="C908" s="116"/>
      <c r="D908" s="116"/>
      <c r="E908" s="116"/>
      <c r="F908" s="116"/>
      <c r="G908" s="64"/>
    </row>
    <row r="909" spans="1:7" x14ac:dyDescent="0.35">
      <c r="A909" s="47">
        <v>41075</v>
      </c>
      <c r="B909" s="43">
        <v>1.49</v>
      </c>
      <c r="C909" s="116"/>
      <c r="D909" s="116"/>
      <c r="E909" s="116"/>
      <c r="F909" s="116"/>
      <c r="G909" s="64"/>
    </row>
    <row r="910" spans="1:7" x14ac:dyDescent="0.35">
      <c r="A910" s="47">
        <v>41076</v>
      </c>
      <c r="B910" s="43"/>
      <c r="C910" s="116"/>
      <c r="D910" s="116"/>
      <c r="E910" s="116"/>
      <c r="F910" s="116"/>
      <c r="G910" s="64"/>
    </row>
    <row r="911" spans="1:7" x14ac:dyDescent="0.35">
      <c r="A911" s="47">
        <v>41077</v>
      </c>
      <c r="B911" s="43"/>
      <c r="C911" s="116"/>
      <c r="D911" s="116"/>
      <c r="E911" s="116"/>
      <c r="F911" s="116"/>
      <c r="G911" s="64"/>
    </row>
    <row r="912" spans="1:7" x14ac:dyDescent="0.35">
      <c r="A912" s="47">
        <v>41078</v>
      </c>
      <c r="B912" s="43">
        <v>1.43</v>
      </c>
      <c r="C912" s="116"/>
      <c r="D912" s="116"/>
      <c r="E912" s="116"/>
      <c r="F912" s="116"/>
      <c r="G912" s="64"/>
    </row>
    <row r="913" spans="1:7" x14ac:dyDescent="0.35">
      <c r="A913" s="47">
        <v>41079</v>
      </c>
      <c r="B913" s="43">
        <v>1.47</v>
      </c>
      <c r="C913" s="116"/>
      <c r="D913" s="116"/>
      <c r="E913" s="116"/>
      <c r="F913" s="116"/>
      <c r="G913" s="64"/>
    </row>
    <row r="914" spans="1:7" x14ac:dyDescent="0.35">
      <c r="A914" s="47">
        <v>41080</v>
      </c>
      <c r="B914" s="43">
        <v>1.59</v>
      </c>
      <c r="C914" s="116"/>
      <c r="D914" s="116"/>
      <c r="E914" s="116"/>
      <c r="F914" s="116"/>
      <c r="G914" s="64"/>
    </row>
    <row r="915" spans="1:7" x14ac:dyDescent="0.35">
      <c r="A915" s="47">
        <v>41081</v>
      </c>
      <c r="B915" s="43">
        <v>1.59</v>
      </c>
      <c r="C915" s="116"/>
      <c r="D915" s="116"/>
      <c r="E915" s="116"/>
      <c r="F915" s="116"/>
      <c r="G915" s="64"/>
    </row>
    <row r="916" spans="1:7" x14ac:dyDescent="0.35">
      <c r="A916" s="47">
        <v>41082</v>
      </c>
      <c r="B916" s="43">
        <v>1.53</v>
      </c>
      <c r="C916" s="116"/>
      <c r="D916" s="116"/>
      <c r="E916" s="116"/>
      <c r="F916" s="116"/>
      <c r="G916" s="64"/>
    </row>
    <row r="917" spans="1:7" x14ac:dyDescent="0.35">
      <c r="A917" s="47">
        <v>41083</v>
      </c>
      <c r="B917" s="43"/>
      <c r="C917" s="116"/>
      <c r="D917" s="116"/>
      <c r="E917" s="116"/>
      <c r="F917" s="116"/>
      <c r="G917" s="64"/>
    </row>
    <row r="918" spans="1:7" x14ac:dyDescent="0.35">
      <c r="A918" s="47">
        <v>41084</v>
      </c>
      <c r="B918" s="43"/>
      <c r="C918" s="116"/>
      <c r="D918" s="116"/>
      <c r="E918" s="116"/>
      <c r="F918" s="116"/>
      <c r="G918" s="64"/>
    </row>
    <row r="919" spans="1:7" x14ac:dyDescent="0.35">
      <c r="A919" s="47">
        <v>41085</v>
      </c>
      <c r="B919" s="43">
        <v>1.52</v>
      </c>
      <c r="C919" s="116"/>
      <c r="D919" s="116"/>
      <c r="E919" s="116"/>
      <c r="F919" s="116"/>
      <c r="G919" s="64"/>
    </row>
    <row r="920" spans="1:7" x14ac:dyDescent="0.35">
      <c r="A920" s="47">
        <v>41086</v>
      </c>
      <c r="B920" s="43">
        <v>1.5</v>
      </c>
      <c r="C920" s="116"/>
      <c r="D920" s="116"/>
      <c r="E920" s="116"/>
      <c r="F920" s="116"/>
      <c r="G920" s="64"/>
    </row>
    <row r="921" spans="1:7" x14ac:dyDescent="0.35">
      <c r="A921" s="47">
        <v>41087</v>
      </c>
      <c r="B921" s="43">
        <v>1.53</v>
      </c>
      <c r="C921" s="116"/>
      <c r="D921" s="116"/>
      <c r="E921" s="116"/>
      <c r="F921" s="116"/>
      <c r="G921" s="64"/>
    </row>
    <row r="922" spans="1:7" x14ac:dyDescent="0.35">
      <c r="A922" s="47">
        <v>41088</v>
      </c>
      <c r="B922" s="43">
        <v>1.52</v>
      </c>
      <c r="C922" s="116"/>
      <c r="D922" s="116"/>
      <c r="E922" s="116"/>
      <c r="F922" s="116"/>
      <c r="G922" s="64"/>
    </row>
    <row r="923" spans="1:7" x14ac:dyDescent="0.35">
      <c r="A923" s="47">
        <v>41089</v>
      </c>
      <c r="B923" s="43">
        <v>1.6</v>
      </c>
      <c r="C923" s="116"/>
      <c r="D923" s="116"/>
      <c r="E923" s="116"/>
      <c r="F923" s="116"/>
      <c r="G923" s="64"/>
    </row>
    <row r="924" spans="1:7" x14ac:dyDescent="0.35">
      <c r="A924" s="47">
        <v>41090</v>
      </c>
      <c r="B924" s="43"/>
      <c r="C924" s="116"/>
      <c r="D924" s="116"/>
      <c r="E924" s="116"/>
      <c r="F924" s="116"/>
      <c r="G924" s="64"/>
    </row>
    <row r="925" spans="1:7" x14ac:dyDescent="0.35">
      <c r="A925" s="47">
        <v>41091</v>
      </c>
      <c r="B925" s="43"/>
      <c r="C925" s="116"/>
      <c r="D925" s="116"/>
      <c r="E925" s="116"/>
      <c r="F925" s="116"/>
      <c r="G925" s="64"/>
    </row>
    <row r="926" spans="1:7" x14ac:dyDescent="0.35">
      <c r="A926" s="47">
        <v>41092</v>
      </c>
      <c r="B926" s="43">
        <v>1.6</v>
      </c>
      <c r="C926" s="116"/>
      <c r="D926" s="116"/>
      <c r="E926" s="116"/>
      <c r="F926" s="116"/>
      <c r="G926" s="64"/>
    </row>
    <row r="927" spans="1:7" x14ac:dyDescent="0.35">
      <c r="A927" s="47">
        <v>41093</v>
      </c>
      <c r="B927" s="43">
        <v>1.54</v>
      </c>
      <c r="C927" s="116"/>
      <c r="D927" s="116"/>
      <c r="E927" s="116"/>
      <c r="F927" s="116"/>
      <c r="G927" s="64"/>
    </row>
    <row r="928" spans="1:7" x14ac:dyDescent="0.35">
      <c r="A928" s="47">
        <v>41094</v>
      </c>
      <c r="B928" s="43">
        <v>1.5</v>
      </c>
      <c r="C928" s="116"/>
      <c r="D928" s="116"/>
      <c r="E928" s="116"/>
      <c r="F928" s="116"/>
      <c r="G928" s="64"/>
    </row>
    <row r="929" spans="1:7" x14ac:dyDescent="0.35">
      <c r="A929" s="47">
        <v>41095</v>
      </c>
      <c r="B929" s="43">
        <v>1.46</v>
      </c>
      <c r="C929" s="116"/>
      <c r="D929" s="116"/>
      <c r="E929" s="116"/>
      <c r="F929" s="116"/>
      <c r="G929" s="64"/>
    </row>
    <row r="930" spans="1:7" x14ac:dyDescent="0.35">
      <c r="A930" s="47">
        <v>41096</v>
      </c>
      <c r="B930" s="43">
        <v>1.37</v>
      </c>
      <c r="C930" s="116"/>
      <c r="D930" s="116"/>
      <c r="E930" s="116"/>
      <c r="F930" s="116"/>
      <c r="G930" s="64"/>
    </row>
    <row r="931" spans="1:7" x14ac:dyDescent="0.35">
      <c r="A931" s="47">
        <v>41097</v>
      </c>
      <c r="B931" s="43"/>
      <c r="C931" s="116"/>
      <c r="D931" s="116"/>
      <c r="E931" s="116"/>
      <c r="F931" s="116"/>
      <c r="G931" s="64"/>
    </row>
    <row r="932" spans="1:7" x14ac:dyDescent="0.35">
      <c r="A932" s="47">
        <v>41098</v>
      </c>
      <c r="B932" s="43"/>
      <c r="C932" s="116"/>
      <c r="D932" s="116"/>
      <c r="E932" s="116"/>
      <c r="F932" s="116"/>
      <c r="G932" s="64"/>
    </row>
    <row r="933" spans="1:7" x14ac:dyDescent="0.35">
      <c r="A933" s="47">
        <v>41099</v>
      </c>
      <c r="B933" s="43">
        <v>1.31</v>
      </c>
      <c r="C933" s="116"/>
      <c r="D933" s="116"/>
      <c r="E933" s="116"/>
      <c r="F933" s="116"/>
      <c r="G933" s="64"/>
    </row>
    <row r="934" spans="1:7" x14ac:dyDescent="0.35">
      <c r="A934" s="47">
        <v>41100</v>
      </c>
      <c r="B934" s="43">
        <v>1.34</v>
      </c>
      <c r="C934" s="116"/>
      <c r="D934" s="116"/>
      <c r="E934" s="116"/>
      <c r="F934" s="116"/>
      <c r="G934" s="64"/>
    </row>
    <row r="935" spans="1:7" x14ac:dyDescent="0.35">
      <c r="A935" s="47">
        <v>41101</v>
      </c>
      <c r="B935" s="43">
        <v>1.32</v>
      </c>
      <c r="C935" s="116"/>
      <c r="D935" s="116"/>
      <c r="E935" s="116"/>
      <c r="F935" s="116"/>
      <c r="G935" s="64"/>
    </row>
    <row r="936" spans="1:7" x14ac:dyDescent="0.35">
      <c r="A936" s="47">
        <v>41102</v>
      </c>
      <c r="B936" s="43">
        <v>1.25</v>
      </c>
      <c r="C936" s="116"/>
      <c r="D936" s="116"/>
      <c r="E936" s="116"/>
      <c r="F936" s="116"/>
      <c r="G936" s="64"/>
    </row>
    <row r="937" spans="1:7" x14ac:dyDescent="0.35">
      <c r="A937" s="47">
        <v>41103</v>
      </c>
      <c r="B937" s="43">
        <v>1.24</v>
      </c>
      <c r="C937" s="116"/>
      <c r="D937" s="116"/>
      <c r="E937" s="116"/>
      <c r="F937" s="116"/>
      <c r="G937" s="64"/>
    </row>
    <row r="938" spans="1:7" x14ac:dyDescent="0.35">
      <c r="A938" s="47">
        <v>41104</v>
      </c>
      <c r="B938" s="43"/>
      <c r="C938" s="116"/>
      <c r="D938" s="116"/>
      <c r="E938" s="116"/>
      <c r="F938" s="116"/>
      <c r="G938" s="64"/>
    </row>
    <row r="939" spans="1:7" x14ac:dyDescent="0.35">
      <c r="A939" s="47">
        <v>41105</v>
      </c>
      <c r="B939" s="43"/>
      <c r="C939" s="116"/>
      <c r="D939" s="116"/>
      <c r="E939" s="116"/>
      <c r="F939" s="116"/>
      <c r="G939" s="64"/>
    </row>
    <row r="940" spans="1:7" x14ac:dyDescent="0.35">
      <c r="A940" s="47">
        <v>41106</v>
      </c>
      <c r="B940" s="43">
        <v>1.24</v>
      </c>
      <c r="C940" s="116"/>
      <c r="D940" s="116"/>
      <c r="E940" s="116"/>
      <c r="F940" s="116"/>
      <c r="G940" s="64"/>
    </row>
    <row r="941" spans="1:7" x14ac:dyDescent="0.35">
      <c r="A941" s="47">
        <v>41107</v>
      </c>
      <c r="B941" s="43">
        <v>1.25</v>
      </c>
      <c r="C941" s="116"/>
      <c r="D941" s="116"/>
      <c r="E941" s="116"/>
      <c r="F941" s="116"/>
      <c r="G941" s="64"/>
    </row>
    <row r="942" spans="1:7" x14ac:dyDescent="0.35">
      <c r="A942" s="47">
        <v>41108</v>
      </c>
      <c r="B942" s="43">
        <v>1.21</v>
      </c>
      <c r="C942" s="116"/>
      <c r="D942" s="116"/>
      <c r="E942" s="116"/>
      <c r="F942" s="116"/>
      <c r="G942" s="64"/>
    </row>
    <row r="943" spans="1:7" x14ac:dyDescent="0.35">
      <c r="A943" s="47">
        <v>41109</v>
      </c>
      <c r="B943" s="43">
        <v>1.2</v>
      </c>
      <c r="C943" s="116"/>
      <c r="D943" s="116"/>
      <c r="E943" s="116"/>
      <c r="F943" s="116"/>
      <c r="G943" s="64"/>
    </row>
    <row r="944" spans="1:7" x14ac:dyDescent="0.35">
      <c r="A944" s="47">
        <v>41110</v>
      </c>
      <c r="B944" s="43">
        <v>1.2</v>
      </c>
      <c r="C944" s="116"/>
      <c r="D944" s="116"/>
      <c r="E944" s="116"/>
      <c r="F944" s="116"/>
      <c r="G944" s="64"/>
    </row>
    <row r="945" spans="1:7" x14ac:dyDescent="0.35">
      <c r="A945" s="47">
        <v>41111</v>
      </c>
      <c r="B945" s="43"/>
      <c r="C945" s="116"/>
      <c r="D945" s="116"/>
      <c r="E945" s="116"/>
      <c r="F945" s="116"/>
      <c r="G945" s="64"/>
    </row>
    <row r="946" spans="1:7" x14ac:dyDescent="0.35">
      <c r="A946" s="47">
        <v>41112</v>
      </c>
      <c r="B946" s="43"/>
      <c r="C946" s="116"/>
      <c r="D946" s="116"/>
      <c r="E946" s="116"/>
      <c r="F946" s="116"/>
      <c r="G946" s="64"/>
    </row>
    <row r="947" spans="1:7" x14ac:dyDescent="0.35">
      <c r="A947" s="47">
        <v>41113</v>
      </c>
      <c r="B947" s="43">
        <v>1.1299999999999999</v>
      </c>
      <c r="C947" s="116"/>
      <c r="D947" s="116"/>
      <c r="E947" s="116"/>
      <c r="F947" s="116"/>
      <c r="G947" s="64"/>
    </row>
    <row r="948" spans="1:7" x14ac:dyDescent="0.35">
      <c r="A948" s="47">
        <v>41114</v>
      </c>
      <c r="B948" s="43">
        <v>1.26</v>
      </c>
      <c r="C948" s="116"/>
      <c r="D948" s="116"/>
      <c r="E948" s="116"/>
      <c r="F948" s="116"/>
      <c r="G948" s="64"/>
    </row>
    <row r="949" spans="1:7" x14ac:dyDescent="0.35">
      <c r="A949" s="47">
        <v>41115</v>
      </c>
      <c r="B949" s="43">
        <v>1.26</v>
      </c>
      <c r="C949" s="116"/>
      <c r="D949" s="116"/>
      <c r="E949" s="116"/>
      <c r="F949" s="116"/>
      <c r="G949" s="64"/>
    </row>
    <row r="950" spans="1:7" x14ac:dyDescent="0.35">
      <c r="A950" s="47">
        <v>41116</v>
      </c>
      <c r="B950" s="43">
        <v>1.23</v>
      </c>
      <c r="C950" s="116"/>
      <c r="D950" s="116"/>
      <c r="E950" s="116"/>
      <c r="F950" s="116"/>
      <c r="G950" s="64"/>
    </row>
    <row r="951" spans="1:7" x14ac:dyDescent="0.35">
      <c r="A951" s="47">
        <v>41117</v>
      </c>
      <c r="B951" s="43">
        <v>1.31</v>
      </c>
      <c r="C951" s="116"/>
      <c r="D951" s="116"/>
      <c r="E951" s="116"/>
      <c r="F951" s="116"/>
      <c r="G951" s="64"/>
    </row>
    <row r="952" spans="1:7" x14ac:dyDescent="0.35">
      <c r="A952" s="47">
        <v>41118</v>
      </c>
      <c r="B952" s="43"/>
      <c r="C952" s="116"/>
      <c r="D952" s="116"/>
      <c r="E952" s="116"/>
      <c r="F952" s="116"/>
      <c r="G952" s="64"/>
    </row>
    <row r="953" spans="1:7" x14ac:dyDescent="0.35">
      <c r="A953" s="47">
        <v>41119</v>
      </c>
      <c r="B953" s="43"/>
      <c r="C953" s="116"/>
      <c r="D953" s="116"/>
      <c r="E953" s="116"/>
      <c r="F953" s="116"/>
      <c r="G953" s="64"/>
    </row>
    <row r="954" spans="1:7" x14ac:dyDescent="0.35">
      <c r="A954" s="47">
        <v>41120</v>
      </c>
      <c r="B954" s="43">
        <v>1.37</v>
      </c>
      <c r="C954" s="116"/>
      <c r="D954" s="116"/>
      <c r="E954" s="116"/>
      <c r="F954" s="116"/>
      <c r="G954" s="64"/>
    </row>
    <row r="955" spans="1:7" x14ac:dyDescent="0.35">
      <c r="A955" s="47">
        <v>41121</v>
      </c>
      <c r="B955" s="43">
        <v>1.35</v>
      </c>
      <c r="C955" s="116"/>
      <c r="D955" s="116"/>
      <c r="E955" s="116"/>
      <c r="F955" s="116"/>
      <c r="G955" s="64"/>
    </row>
    <row r="956" spans="1:7" x14ac:dyDescent="0.35">
      <c r="A956" s="47">
        <v>41122</v>
      </c>
      <c r="B956" s="43">
        <v>1.34</v>
      </c>
      <c r="C956" s="116"/>
      <c r="D956" s="116"/>
      <c r="E956" s="116"/>
      <c r="F956" s="116"/>
      <c r="G956" s="64"/>
    </row>
    <row r="957" spans="1:7" x14ac:dyDescent="0.35">
      <c r="A957" s="47">
        <v>41123</v>
      </c>
      <c r="B957" s="43">
        <v>1.38</v>
      </c>
      <c r="C957" s="116"/>
      <c r="D957" s="116"/>
      <c r="E957" s="116"/>
      <c r="F957" s="116"/>
      <c r="G957" s="64"/>
    </row>
    <row r="958" spans="1:7" x14ac:dyDescent="0.35">
      <c r="A958" s="47">
        <v>41124</v>
      </c>
      <c r="B958" s="43">
        <v>1.29</v>
      </c>
      <c r="C958" s="116"/>
      <c r="D958" s="116"/>
      <c r="E958" s="116"/>
      <c r="F958" s="116"/>
      <c r="G958" s="64"/>
    </row>
    <row r="959" spans="1:7" x14ac:dyDescent="0.35">
      <c r="A959" s="47">
        <v>41125</v>
      </c>
      <c r="B959" s="43"/>
      <c r="C959" s="116"/>
      <c r="D959" s="116"/>
      <c r="E959" s="116"/>
      <c r="F959" s="116"/>
      <c r="G959" s="64"/>
    </row>
    <row r="960" spans="1:7" x14ac:dyDescent="0.35">
      <c r="A960" s="47">
        <v>41126</v>
      </c>
      <c r="B960" s="43"/>
      <c r="C960" s="116"/>
      <c r="D960" s="116"/>
      <c r="E960" s="116"/>
      <c r="F960" s="116"/>
      <c r="G960" s="64"/>
    </row>
    <row r="961" spans="1:7" x14ac:dyDescent="0.35">
      <c r="A961" s="47">
        <v>41127</v>
      </c>
      <c r="B961" s="43">
        <v>1.38</v>
      </c>
      <c r="C961" s="116"/>
      <c r="D961" s="116"/>
      <c r="E961" s="116"/>
      <c r="F961" s="116"/>
      <c r="G961" s="64"/>
    </row>
    <row r="962" spans="1:7" x14ac:dyDescent="0.35">
      <c r="A962" s="47">
        <v>41128</v>
      </c>
      <c r="B962" s="43">
        <v>1.4</v>
      </c>
      <c r="C962" s="116"/>
      <c r="D962" s="116"/>
      <c r="E962" s="116"/>
      <c r="F962" s="116"/>
      <c r="G962" s="64"/>
    </row>
    <row r="963" spans="1:7" x14ac:dyDescent="0.35">
      <c r="A963" s="47">
        <v>41129</v>
      </c>
      <c r="B963" s="43">
        <v>1.44</v>
      </c>
      <c r="C963" s="116"/>
      <c r="D963" s="116"/>
      <c r="E963" s="116"/>
      <c r="F963" s="116"/>
      <c r="G963" s="64"/>
    </row>
    <row r="964" spans="1:7" x14ac:dyDescent="0.35">
      <c r="A964" s="47">
        <v>41130</v>
      </c>
      <c r="B964" s="43">
        <v>1.45</v>
      </c>
      <c r="C964" s="116"/>
      <c r="D964" s="116"/>
      <c r="E964" s="116"/>
      <c r="F964" s="116"/>
      <c r="G964" s="64"/>
    </row>
    <row r="965" spans="1:7" x14ac:dyDescent="0.35">
      <c r="A965" s="47">
        <v>41131</v>
      </c>
      <c r="B965" s="43">
        <v>1.39</v>
      </c>
      <c r="C965" s="116"/>
      <c r="D965" s="116"/>
      <c r="E965" s="116"/>
      <c r="F965" s="116"/>
      <c r="G965" s="64"/>
    </row>
    <row r="966" spans="1:7" x14ac:dyDescent="0.35">
      <c r="A966" s="47">
        <v>41132</v>
      </c>
      <c r="B966" s="43"/>
      <c r="C966" s="116"/>
      <c r="D966" s="116"/>
      <c r="E966" s="116"/>
      <c r="F966" s="116"/>
      <c r="G966" s="64"/>
    </row>
    <row r="967" spans="1:7" x14ac:dyDescent="0.35">
      <c r="A967" s="47">
        <v>41133</v>
      </c>
      <c r="B967" s="43"/>
      <c r="C967" s="116"/>
      <c r="D967" s="116"/>
      <c r="E967" s="116"/>
      <c r="F967" s="116"/>
      <c r="G967" s="64"/>
    </row>
    <row r="968" spans="1:7" x14ac:dyDescent="0.35">
      <c r="A968" s="47">
        <v>41134</v>
      </c>
      <c r="B968" s="43">
        <v>1.4</v>
      </c>
      <c r="C968" s="116"/>
      <c r="D968" s="116"/>
      <c r="E968" s="116"/>
      <c r="F968" s="116"/>
      <c r="G968" s="64"/>
    </row>
    <row r="969" spans="1:7" x14ac:dyDescent="0.35">
      <c r="A969" s="47">
        <v>41135</v>
      </c>
      <c r="B969" s="43">
        <v>1.42</v>
      </c>
      <c r="C969" s="116"/>
      <c r="D969" s="116"/>
      <c r="E969" s="116"/>
      <c r="F969" s="116"/>
      <c r="G969" s="64"/>
    </row>
    <row r="970" spans="1:7" x14ac:dyDescent="0.35">
      <c r="A970" s="47">
        <v>41136</v>
      </c>
      <c r="B970" s="43">
        <v>1.51</v>
      </c>
      <c r="C970" s="116"/>
      <c r="D970" s="116"/>
      <c r="E970" s="116"/>
      <c r="F970" s="116"/>
      <c r="G970" s="64"/>
    </row>
    <row r="971" spans="1:7" x14ac:dyDescent="0.35">
      <c r="A971" s="47">
        <v>41137</v>
      </c>
      <c r="B971" s="43">
        <v>1.55</v>
      </c>
      <c r="C971" s="116"/>
      <c r="D971" s="116"/>
      <c r="E971" s="116"/>
      <c r="F971" s="116"/>
      <c r="G971" s="64"/>
    </row>
    <row r="972" spans="1:7" x14ac:dyDescent="0.35">
      <c r="A972" s="47">
        <v>41138</v>
      </c>
      <c r="B972" s="43">
        <v>1.55</v>
      </c>
      <c r="C972" s="116"/>
      <c r="D972" s="116"/>
      <c r="E972" s="116"/>
      <c r="F972" s="116"/>
      <c r="G972" s="64"/>
    </row>
    <row r="973" spans="1:7" x14ac:dyDescent="0.35">
      <c r="A973" s="47">
        <v>41139</v>
      </c>
      <c r="B973" s="43"/>
      <c r="C973" s="116"/>
      <c r="D973" s="116"/>
      <c r="E973" s="116"/>
      <c r="F973" s="116"/>
      <c r="G973" s="64"/>
    </row>
    <row r="974" spans="1:7" x14ac:dyDescent="0.35">
      <c r="A974" s="47">
        <v>41140</v>
      </c>
      <c r="B974" s="43"/>
      <c r="C974" s="116"/>
      <c r="D974" s="116"/>
      <c r="E974" s="116"/>
      <c r="F974" s="116"/>
      <c r="G974" s="64"/>
    </row>
    <row r="975" spans="1:7" x14ac:dyDescent="0.35">
      <c r="A975" s="47">
        <v>41141</v>
      </c>
      <c r="B975" s="43">
        <v>1.56</v>
      </c>
      <c r="C975" s="116"/>
      <c r="D975" s="116"/>
      <c r="E975" s="116"/>
      <c r="F975" s="116"/>
      <c r="G975" s="64"/>
    </row>
    <row r="976" spans="1:7" x14ac:dyDescent="0.35">
      <c r="A976" s="47">
        <v>41142</v>
      </c>
      <c r="B976" s="43">
        <v>1.54</v>
      </c>
      <c r="C976" s="116"/>
      <c r="D976" s="116"/>
      <c r="E976" s="116"/>
      <c r="F976" s="116"/>
      <c r="G976" s="64"/>
    </row>
    <row r="977" spans="1:7" x14ac:dyDescent="0.35">
      <c r="A977" s="47">
        <v>41143</v>
      </c>
      <c r="B977" s="43">
        <v>1.52</v>
      </c>
      <c r="C977" s="116"/>
      <c r="D977" s="116"/>
      <c r="E977" s="116"/>
      <c r="F977" s="116"/>
      <c r="G977" s="64"/>
    </row>
    <row r="978" spans="1:7" x14ac:dyDescent="0.35">
      <c r="A978" s="47">
        <v>41144</v>
      </c>
      <c r="B978" s="43">
        <v>1.41</v>
      </c>
      <c r="C978" s="116"/>
      <c r="D978" s="116"/>
      <c r="E978" s="116"/>
      <c r="F978" s="116"/>
      <c r="G978" s="64"/>
    </row>
    <row r="979" spans="1:7" x14ac:dyDescent="0.35">
      <c r="A979" s="47">
        <v>41145</v>
      </c>
      <c r="B979" s="43">
        <v>1.35</v>
      </c>
      <c r="C979" s="116"/>
      <c r="D979" s="116"/>
      <c r="E979" s="116"/>
      <c r="F979" s="116"/>
      <c r="G979" s="64"/>
    </row>
    <row r="980" spans="1:7" x14ac:dyDescent="0.35">
      <c r="A980" s="47">
        <v>41146</v>
      </c>
      <c r="B980" s="43"/>
      <c r="C980" s="116"/>
      <c r="D980" s="116"/>
      <c r="E980" s="116"/>
      <c r="F980" s="116"/>
      <c r="G980" s="64"/>
    </row>
    <row r="981" spans="1:7" x14ac:dyDescent="0.35">
      <c r="A981" s="47">
        <v>41147</v>
      </c>
      <c r="B981" s="43"/>
      <c r="C981" s="116"/>
      <c r="D981" s="116"/>
      <c r="E981" s="116"/>
      <c r="F981" s="116"/>
      <c r="G981" s="64"/>
    </row>
    <row r="982" spans="1:7" x14ac:dyDescent="0.35">
      <c r="A982" s="47">
        <v>41148</v>
      </c>
      <c r="B982" s="43">
        <v>1.34</v>
      </c>
      <c r="C982" s="116"/>
      <c r="D982" s="116"/>
      <c r="E982" s="116"/>
      <c r="F982" s="116"/>
      <c r="G982" s="64"/>
    </row>
    <row r="983" spans="1:7" x14ac:dyDescent="0.35">
      <c r="A983" s="47">
        <v>41149</v>
      </c>
      <c r="B983" s="43">
        <v>1.36</v>
      </c>
      <c r="C983" s="116"/>
      <c r="D983" s="116"/>
      <c r="E983" s="116"/>
      <c r="F983" s="116"/>
      <c r="G983" s="64"/>
    </row>
    <row r="984" spans="1:7" x14ac:dyDescent="0.35">
      <c r="A984" s="47">
        <v>41150</v>
      </c>
      <c r="B984" s="43">
        <v>1.3</v>
      </c>
      <c r="C984" s="116"/>
      <c r="D984" s="116"/>
      <c r="E984" s="116"/>
      <c r="F984" s="116"/>
      <c r="G984" s="64"/>
    </row>
    <row r="985" spans="1:7" x14ac:dyDescent="0.35">
      <c r="A985" s="47">
        <v>41151</v>
      </c>
      <c r="B985" s="43">
        <v>1.36</v>
      </c>
      <c r="C985" s="116"/>
      <c r="D985" s="116"/>
      <c r="E985" s="116"/>
      <c r="F985" s="116"/>
      <c r="G985" s="64"/>
    </row>
    <row r="986" spans="1:7" x14ac:dyDescent="0.35">
      <c r="A986" s="47">
        <v>41152</v>
      </c>
      <c r="B986" s="43">
        <v>1.35</v>
      </c>
      <c r="C986" s="116"/>
      <c r="D986" s="116"/>
      <c r="E986" s="116"/>
      <c r="F986" s="116"/>
      <c r="G986" s="64"/>
    </row>
    <row r="987" spans="1:7" x14ac:dyDescent="0.35">
      <c r="A987" s="47">
        <v>41153</v>
      </c>
      <c r="B987" s="43"/>
      <c r="C987" s="116"/>
      <c r="D987" s="116"/>
      <c r="E987" s="116"/>
      <c r="F987" s="116"/>
      <c r="G987" s="64"/>
    </row>
    <row r="988" spans="1:7" x14ac:dyDescent="0.35">
      <c r="A988" s="47">
        <v>41154</v>
      </c>
      <c r="B988" s="43"/>
      <c r="C988" s="116"/>
      <c r="D988" s="116"/>
      <c r="E988" s="116"/>
      <c r="F988" s="116"/>
      <c r="G988" s="64"/>
    </row>
    <row r="989" spans="1:7" x14ac:dyDescent="0.35">
      <c r="A989" s="47">
        <v>41155</v>
      </c>
      <c r="B989" s="43">
        <v>1.34</v>
      </c>
      <c r="C989" s="116"/>
      <c r="D989" s="116"/>
      <c r="E989" s="116"/>
      <c r="F989" s="116"/>
      <c r="G989" s="64"/>
    </row>
    <row r="990" spans="1:7" x14ac:dyDescent="0.35">
      <c r="A990" s="47">
        <v>41156</v>
      </c>
      <c r="B990" s="43">
        <v>1.41</v>
      </c>
      <c r="C990" s="116"/>
      <c r="D990" s="116"/>
      <c r="E990" s="116"/>
      <c r="F990" s="116"/>
      <c r="G990" s="64"/>
    </row>
    <row r="991" spans="1:7" x14ac:dyDescent="0.35">
      <c r="A991" s="47">
        <v>41157</v>
      </c>
      <c r="B991" s="43">
        <v>1.42</v>
      </c>
      <c r="C991" s="116"/>
      <c r="D991" s="116"/>
      <c r="E991" s="116"/>
      <c r="F991" s="116"/>
      <c r="G991" s="64"/>
    </row>
    <row r="992" spans="1:7" x14ac:dyDescent="0.35">
      <c r="A992" s="47">
        <v>41158</v>
      </c>
      <c r="B992" s="43">
        <v>1.52</v>
      </c>
      <c r="C992" s="116"/>
      <c r="D992" s="116"/>
      <c r="E992" s="116"/>
      <c r="F992" s="116"/>
      <c r="G992" s="64"/>
    </row>
    <row r="993" spans="1:7" x14ac:dyDescent="0.35">
      <c r="A993" s="47">
        <v>41159</v>
      </c>
      <c r="B993" s="43">
        <v>1.59</v>
      </c>
      <c r="C993" s="116"/>
      <c r="D993" s="116"/>
      <c r="E993" s="116"/>
      <c r="F993" s="116"/>
      <c r="G993" s="64"/>
    </row>
    <row r="994" spans="1:7" x14ac:dyDescent="0.35">
      <c r="A994" s="47">
        <v>41160</v>
      </c>
      <c r="B994" s="43"/>
      <c r="C994" s="116"/>
      <c r="D994" s="116"/>
      <c r="E994" s="116"/>
      <c r="F994" s="116"/>
      <c r="G994" s="64"/>
    </row>
    <row r="995" spans="1:7" x14ac:dyDescent="0.35">
      <c r="A995" s="47">
        <v>41161</v>
      </c>
      <c r="B995" s="43"/>
      <c r="C995" s="116"/>
      <c r="D995" s="116"/>
      <c r="E995" s="116"/>
      <c r="F995" s="116"/>
      <c r="G995" s="64"/>
    </row>
    <row r="996" spans="1:7" x14ac:dyDescent="0.35">
      <c r="A996" s="47">
        <v>41162</v>
      </c>
      <c r="B996" s="43">
        <v>1.51</v>
      </c>
      <c r="C996" s="116"/>
      <c r="D996" s="116"/>
      <c r="E996" s="116"/>
      <c r="F996" s="116"/>
      <c r="G996" s="64"/>
    </row>
    <row r="997" spans="1:7" x14ac:dyDescent="0.35">
      <c r="A997" s="47">
        <v>41163</v>
      </c>
      <c r="B997" s="43">
        <v>1.52</v>
      </c>
      <c r="C997" s="116"/>
      <c r="D997" s="116"/>
      <c r="E997" s="116"/>
      <c r="F997" s="116"/>
      <c r="G997" s="64"/>
    </row>
    <row r="998" spans="1:7" x14ac:dyDescent="0.35">
      <c r="A998" s="47">
        <v>41164</v>
      </c>
      <c r="B998" s="43">
        <v>1.6</v>
      </c>
      <c r="C998" s="116"/>
      <c r="D998" s="116"/>
      <c r="E998" s="116"/>
      <c r="F998" s="116"/>
      <c r="G998" s="64"/>
    </row>
    <row r="999" spans="1:7" x14ac:dyDescent="0.35">
      <c r="A999" s="47">
        <v>41165</v>
      </c>
      <c r="B999" s="43">
        <v>1.6</v>
      </c>
      <c r="C999" s="116"/>
      <c r="D999" s="116"/>
      <c r="E999" s="116"/>
      <c r="F999" s="116"/>
      <c r="G999" s="64"/>
    </row>
    <row r="1000" spans="1:7" x14ac:dyDescent="0.35">
      <c r="A1000" s="47">
        <v>41166</v>
      </c>
      <c r="B1000" s="43">
        <v>1.62</v>
      </c>
      <c r="C1000" s="116"/>
      <c r="D1000" s="116"/>
      <c r="E1000" s="116"/>
      <c r="F1000" s="116"/>
      <c r="G1000" s="64"/>
    </row>
    <row r="1001" spans="1:7" x14ac:dyDescent="0.35">
      <c r="A1001" s="47">
        <v>41167</v>
      </c>
      <c r="B1001" s="43"/>
      <c r="C1001" s="116"/>
      <c r="D1001" s="116"/>
      <c r="E1001" s="116"/>
      <c r="F1001" s="116"/>
      <c r="G1001" s="64"/>
    </row>
    <row r="1002" spans="1:7" x14ac:dyDescent="0.35">
      <c r="A1002" s="47">
        <v>41168</v>
      </c>
      <c r="B1002" s="43"/>
      <c r="C1002" s="116"/>
      <c r="D1002" s="116"/>
      <c r="E1002" s="116"/>
      <c r="F1002" s="116"/>
      <c r="G1002" s="64"/>
    </row>
    <row r="1003" spans="1:7" x14ac:dyDescent="0.35">
      <c r="A1003" s="47">
        <v>41169</v>
      </c>
      <c r="B1003" s="43">
        <v>1.67</v>
      </c>
      <c r="C1003" s="116"/>
      <c r="D1003" s="116"/>
      <c r="E1003" s="116"/>
      <c r="F1003" s="116"/>
      <c r="G1003" s="64"/>
    </row>
    <row r="1004" spans="1:7" x14ac:dyDescent="0.35">
      <c r="A1004" s="47">
        <v>41170</v>
      </c>
      <c r="B1004" s="43">
        <v>1.66</v>
      </c>
      <c r="C1004" s="116"/>
      <c r="D1004" s="116"/>
      <c r="E1004" s="116"/>
      <c r="F1004" s="116"/>
      <c r="G1004" s="64"/>
    </row>
    <row r="1005" spans="1:7" x14ac:dyDescent="0.35">
      <c r="A1005" s="47">
        <v>41171</v>
      </c>
      <c r="B1005" s="43">
        <v>1.62</v>
      </c>
      <c r="C1005" s="116"/>
      <c r="D1005" s="116"/>
      <c r="E1005" s="116"/>
      <c r="F1005" s="116"/>
      <c r="G1005" s="64"/>
    </row>
    <row r="1006" spans="1:7" x14ac:dyDescent="0.35">
      <c r="A1006" s="47">
        <v>41172</v>
      </c>
      <c r="B1006" s="43">
        <v>1.58</v>
      </c>
      <c r="C1006" s="116"/>
      <c r="D1006" s="116"/>
      <c r="E1006" s="116"/>
      <c r="F1006" s="116"/>
      <c r="G1006" s="64"/>
    </row>
    <row r="1007" spans="1:7" x14ac:dyDescent="0.35">
      <c r="A1007" s="47">
        <v>41173</v>
      </c>
      <c r="B1007" s="43">
        <v>1.62</v>
      </c>
      <c r="C1007" s="116"/>
      <c r="D1007" s="116"/>
      <c r="E1007" s="116"/>
      <c r="F1007" s="116"/>
      <c r="G1007" s="64"/>
    </row>
    <row r="1008" spans="1:7" x14ac:dyDescent="0.35">
      <c r="A1008" s="47">
        <v>41174</v>
      </c>
      <c r="B1008" s="43"/>
      <c r="C1008" s="116"/>
      <c r="D1008" s="116"/>
      <c r="E1008" s="116"/>
      <c r="F1008" s="116"/>
      <c r="G1008" s="64"/>
    </row>
    <row r="1009" spans="1:7" x14ac:dyDescent="0.35">
      <c r="A1009" s="47">
        <v>41175</v>
      </c>
      <c r="B1009" s="43"/>
      <c r="C1009" s="116"/>
      <c r="D1009" s="116"/>
      <c r="E1009" s="116"/>
      <c r="F1009" s="116"/>
      <c r="G1009" s="64"/>
    </row>
    <row r="1010" spans="1:7" x14ac:dyDescent="0.35">
      <c r="A1010" s="47">
        <v>41176</v>
      </c>
      <c r="B1010" s="43">
        <v>1.56</v>
      </c>
      <c r="C1010" s="116"/>
      <c r="D1010" s="116"/>
      <c r="E1010" s="116"/>
      <c r="F1010" s="116"/>
      <c r="G1010" s="64"/>
    </row>
    <row r="1011" spans="1:7" x14ac:dyDescent="0.35">
      <c r="A1011" s="47">
        <v>41177</v>
      </c>
      <c r="B1011" s="43">
        <v>1.52</v>
      </c>
      <c r="C1011" s="116"/>
      <c r="D1011" s="116"/>
      <c r="E1011" s="116"/>
      <c r="F1011" s="116"/>
      <c r="G1011" s="64"/>
    </row>
    <row r="1012" spans="1:7" x14ac:dyDescent="0.35">
      <c r="A1012" s="47">
        <v>41178</v>
      </c>
      <c r="B1012" s="43">
        <v>1.52</v>
      </c>
      <c r="C1012" s="116"/>
      <c r="D1012" s="116"/>
      <c r="E1012" s="116"/>
      <c r="F1012" s="116"/>
      <c r="G1012" s="64"/>
    </row>
    <row r="1013" spans="1:7" x14ac:dyDescent="0.35">
      <c r="A1013" s="47">
        <v>41179</v>
      </c>
      <c r="B1013" s="43">
        <v>1.46</v>
      </c>
      <c r="C1013" s="116"/>
      <c r="D1013" s="116"/>
      <c r="E1013" s="116"/>
      <c r="F1013" s="116"/>
      <c r="G1013" s="64"/>
    </row>
    <row r="1014" spans="1:7" x14ac:dyDescent="0.35">
      <c r="A1014" s="47">
        <v>41180</v>
      </c>
      <c r="B1014" s="43">
        <v>1.45</v>
      </c>
      <c r="C1014" s="116"/>
      <c r="D1014" s="116"/>
      <c r="E1014" s="116"/>
      <c r="F1014" s="116"/>
      <c r="G1014" s="64"/>
    </row>
    <row r="1015" spans="1:7" x14ac:dyDescent="0.35">
      <c r="A1015" s="47">
        <v>41181</v>
      </c>
      <c r="B1015" s="43"/>
      <c r="C1015" s="116"/>
      <c r="D1015" s="116"/>
      <c r="E1015" s="116"/>
      <c r="F1015" s="116"/>
      <c r="G1015" s="64"/>
    </row>
    <row r="1016" spans="1:7" x14ac:dyDescent="0.35">
      <c r="A1016" s="47">
        <v>41182</v>
      </c>
      <c r="B1016" s="43"/>
      <c r="C1016" s="116"/>
      <c r="D1016" s="116"/>
      <c r="E1016" s="116"/>
      <c r="F1016" s="116"/>
      <c r="G1016" s="64"/>
    </row>
    <row r="1017" spans="1:7" x14ac:dyDescent="0.35">
      <c r="A1017" s="47">
        <v>41183</v>
      </c>
      <c r="B1017" s="43">
        <v>1.49</v>
      </c>
      <c r="C1017" s="116"/>
      <c r="D1017" s="116"/>
      <c r="E1017" s="116"/>
      <c r="F1017" s="116"/>
      <c r="G1017" s="64"/>
    </row>
    <row r="1018" spans="1:7" x14ac:dyDescent="0.35">
      <c r="A1018" s="47">
        <v>41184</v>
      </c>
      <c r="B1018" s="43">
        <v>1.48</v>
      </c>
      <c r="C1018" s="116"/>
      <c r="D1018" s="116"/>
      <c r="E1018" s="116"/>
      <c r="F1018" s="116"/>
      <c r="G1018" s="64"/>
    </row>
    <row r="1019" spans="1:7" x14ac:dyDescent="0.35">
      <c r="A1019" s="47">
        <v>41185</v>
      </c>
      <c r="B1019" s="43">
        <v>1.46</v>
      </c>
      <c r="C1019" s="116"/>
      <c r="D1019" s="116"/>
      <c r="E1019" s="116"/>
      <c r="F1019" s="116"/>
      <c r="G1019" s="64"/>
    </row>
    <row r="1020" spans="1:7" x14ac:dyDescent="0.35">
      <c r="A1020" s="47">
        <v>41186</v>
      </c>
      <c r="B1020" s="43">
        <v>1.44</v>
      </c>
      <c r="C1020" s="116"/>
      <c r="D1020" s="116"/>
      <c r="E1020" s="116"/>
      <c r="F1020" s="116"/>
      <c r="G1020" s="64"/>
    </row>
    <row r="1021" spans="1:7" x14ac:dyDescent="0.35">
      <c r="A1021" s="47">
        <v>41187</v>
      </c>
      <c r="B1021" s="43">
        <v>1.46</v>
      </c>
      <c r="C1021" s="116"/>
      <c r="D1021" s="116"/>
      <c r="E1021" s="116"/>
      <c r="F1021" s="116"/>
      <c r="G1021" s="64"/>
    </row>
    <row r="1022" spans="1:7" x14ac:dyDescent="0.35">
      <c r="A1022" s="47">
        <v>41188</v>
      </c>
      <c r="B1022" s="43"/>
      <c r="C1022" s="116"/>
      <c r="D1022" s="116"/>
      <c r="E1022" s="116"/>
      <c r="F1022" s="116"/>
      <c r="G1022" s="64"/>
    </row>
    <row r="1023" spans="1:7" x14ac:dyDescent="0.35">
      <c r="A1023" s="47">
        <v>41189</v>
      </c>
      <c r="B1023" s="43"/>
      <c r="C1023" s="116"/>
      <c r="D1023" s="116"/>
      <c r="E1023" s="116"/>
      <c r="F1023" s="116"/>
      <c r="G1023" s="64"/>
    </row>
    <row r="1024" spans="1:7" x14ac:dyDescent="0.35">
      <c r="A1024" s="47">
        <v>41190</v>
      </c>
      <c r="B1024" s="43">
        <v>1.49</v>
      </c>
      <c r="C1024" s="116"/>
      <c r="D1024" s="116"/>
      <c r="E1024" s="116"/>
      <c r="F1024" s="116"/>
      <c r="G1024" s="64"/>
    </row>
    <row r="1025" spans="1:7" x14ac:dyDescent="0.35">
      <c r="A1025" s="47">
        <v>41191</v>
      </c>
      <c r="B1025" s="43">
        <v>1.48</v>
      </c>
      <c r="C1025" s="116"/>
      <c r="D1025" s="116"/>
      <c r="E1025" s="116"/>
      <c r="F1025" s="116"/>
      <c r="G1025" s="64"/>
    </row>
    <row r="1026" spans="1:7" x14ac:dyDescent="0.35">
      <c r="A1026" s="47">
        <v>41192</v>
      </c>
      <c r="B1026" s="43">
        <v>1.49</v>
      </c>
      <c r="C1026" s="116"/>
      <c r="D1026" s="116"/>
      <c r="E1026" s="116"/>
      <c r="F1026" s="116"/>
      <c r="G1026" s="64"/>
    </row>
    <row r="1027" spans="1:7" x14ac:dyDescent="0.35">
      <c r="A1027" s="47">
        <v>41193</v>
      </c>
      <c r="B1027" s="43">
        <v>1.47</v>
      </c>
      <c r="C1027" s="116"/>
      <c r="D1027" s="116"/>
      <c r="E1027" s="116"/>
      <c r="F1027" s="116"/>
      <c r="G1027" s="64"/>
    </row>
    <row r="1028" spans="1:7" x14ac:dyDescent="0.35">
      <c r="A1028" s="47">
        <v>41194</v>
      </c>
      <c r="B1028" s="43">
        <v>1.49</v>
      </c>
      <c r="C1028" s="116"/>
      <c r="D1028" s="116"/>
      <c r="E1028" s="116"/>
      <c r="F1028" s="116"/>
      <c r="G1028" s="64"/>
    </row>
    <row r="1029" spans="1:7" x14ac:dyDescent="0.35">
      <c r="A1029" s="47">
        <v>41195</v>
      </c>
      <c r="B1029" s="43"/>
      <c r="C1029" s="116"/>
      <c r="D1029" s="116"/>
      <c r="E1029" s="116"/>
      <c r="F1029" s="116"/>
      <c r="G1029" s="64"/>
    </row>
    <row r="1030" spans="1:7" x14ac:dyDescent="0.35">
      <c r="A1030" s="47">
        <v>41196</v>
      </c>
      <c r="B1030" s="43"/>
      <c r="C1030" s="116"/>
      <c r="D1030" s="116"/>
      <c r="E1030" s="116"/>
      <c r="F1030" s="116"/>
      <c r="G1030" s="64"/>
    </row>
    <row r="1031" spans="1:7" x14ac:dyDescent="0.35">
      <c r="A1031" s="47">
        <v>41197</v>
      </c>
      <c r="B1031" s="43">
        <v>1.47</v>
      </c>
      <c r="C1031" s="116"/>
      <c r="D1031" s="116"/>
      <c r="E1031" s="116"/>
      <c r="F1031" s="116"/>
      <c r="G1031" s="64"/>
    </row>
    <row r="1032" spans="1:7" x14ac:dyDescent="0.35">
      <c r="A1032" s="47">
        <v>41198</v>
      </c>
      <c r="B1032" s="43">
        <v>1.49</v>
      </c>
      <c r="C1032" s="116"/>
      <c r="D1032" s="116"/>
      <c r="E1032" s="116"/>
      <c r="F1032" s="116"/>
      <c r="G1032" s="64"/>
    </row>
    <row r="1033" spans="1:7" x14ac:dyDescent="0.35">
      <c r="A1033" s="47">
        <v>41199</v>
      </c>
      <c r="B1033" s="43">
        <v>1.58</v>
      </c>
      <c r="C1033" s="116"/>
      <c r="D1033" s="116"/>
      <c r="E1033" s="116"/>
      <c r="F1033" s="116"/>
      <c r="G1033" s="64"/>
    </row>
    <row r="1034" spans="1:7" x14ac:dyDescent="0.35">
      <c r="A1034" s="47">
        <v>41200</v>
      </c>
      <c r="B1034" s="43">
        <v>1.64</v>
      </c>
      <c r="C1034" s="116"/>
      <c r="D1034" s="116"/>
      <c r="E1034" s="116"/>
      <c r="F1034" s="116"/>
      <c r="G1034" s="64"/>
    </row>
    <row r="1035" spans="1:7" x14ac:dyDescent="0.35">
      <c r="A1035" s="47">
        <v>41201</v>
      </c>
      <c r="B1035" s="43">
        <v>1.61</v>
      </c>
      <c r="C1035" s="116"/>
      <c r="D1035" s="116"/>
      <c r="E1035" s="116"/>
      <c r="F1035" s="116"/>
      <c r="G1035" s="64"/>
    </row>
    <row r="1036" spans="1:7" x14ac:dyDescent="0.35">
      <c r="A1036" s="47">
        <v>41202</v>
      </c>
      <c r="B1036" s="43"/>
      <c r="C1036" s="116"/>
      <c r="D1036" s="116"/>
      <c r="E1036" s="116"/>
      <c r="F1036" s="116"/>
      <c r="G1036" s="64"/>
    </row>
    <row r="1037" spans="1:7" x14ac:dyDescent="0.35">
      <c r="A1037" s="47">
        <v>41203</v>
      </c>
      <c r="B1037" s="43"/>
      <c r="C1037" s="116"/>
      <c r="D1037" s="116"/>
      <c r="E1037" s="116"/>
      <c r="F1037" s="116"/>
      <c r="G1037" s="64"/>
    </row>
    <row r="1038" spans="1:7" x14ac:dyDescent="0.35">
      <c r="A1038" s="47">
        <v>41204</v>
      </c>
      <c r="B1038" s="43">
        <v>1.6</v>
      </c>
      <c r="C1038" s="116"/>
      <c r="D1038" s="116"/>
      <c r="E1038" s="116"/>
      <c r="F1038" s="116"/>
      <c r="G1038" s="64"/>
    </row>
    <row r="1039" spans="1:7" x14ac:dyDescent="0.35">
      <c r="A1039" s="47">
        <v>41205</v>
      </c>
      <c r="B1039" s="43">
        <v>1.59</v>
      </c>
      <c r="C1039" s="116"/>
      <c r="D1039" s="116"/>
      <c r="E1039" s="116"/>
      <c r="F1039" s="116"/>
      <c r="G1039" s="64"/>
    </row>
    <row r="1040" spans="1:7" x14ac:dyDescent="0.35">
      <c r="A1040" s="47">
        <v>41206</v>
      </c>
      <c r="B1040" s="43">
        <v>1.56</v>
      </c>
      <c r="C1040" s="116"/>
      <c r="D1040" s="116"/>
      <c r="E1040" s="116"/>
      <c r="F1040" s="116"/>
      <c r="G1040" s="64"/>
    </row>
    <row r="1041" spans="1:7" x14ac:dyDescent="0.35">
      <c r="A1041" s="47">
        <v>41207</v>
      </c>
      <c r="B1041" s="43">
        <v>1.61</v>
      </c>
      <c r="C1041" s="116"/>
      <c r="D1041" s="116"/>
      <c r="E1041" s="116"/>
      <c r="F1041" s="116"/>
      <c r="G1041" s="64"/>
    </row>
    <row r="1042" spans="1:7" x14ac:dyDescent="0.35">
      <c r="A1042" s="47">
        <v>41208</v>
      </c>
      <c r="B1042" s="43">
        <v>1.54</v>
      </c>
      <c r="C1042" s="116"/>
      <c r="D1042" s="116"/>
      <c r="E1042" s="116"/>
      <c r="F1042" s="116"/>
      <c r="G1042" s="64"/>
    </row>
    <row r="1043" spans="1:7" x14ac:dyDescent="0.35">
      <c r="A1043" s="47">
        <v>41209</v>
      </c>
      <c r="B1043" s="43"/>
      <c r="C1043" s="116"/>
      <c r="D1043" s="116"/>
      <c r="E1043" s="116"/>
      <c r="F1043" s="116"/>
      <c r="G1043" s="64"/>
    </row>
    <row r="1044" spans="1:7" x14ac:dyDescent="0.35">
      <c r="A1044" s="47">
        <v>41210</v>
      </c>
      <c r="B1044" s="43"/>
      <c r="C1044" s="116"/>
      <c r="D1044" s="116"/>
      <c r="E1044" s="116"/>
      <c r="F1044" s="116"/>
      <c r="G1044" s="64"/>
    </row>
    <row r="1045" spans="1:7" x14ac:dyDescent="0.35">
      <c r="A1045" s="47">
        <v>41211</v>
      </c>
      <c r="B1045" s="43">
        <v>1.49</v>
      </c>
      <c r="C1045" s="116"/>
      <c r="D1045" s="116"/>
      <c r="E1045" s="116"/>
      <c r="F1045" s="116"/>
      <c r="G1045" s="64"/>
    </row>
    <row r="1046" spans="1:7" x14ac:dyDescent="0.35">
      <c r="A1046" s="47">
        <v>41212</v>
      </c>
      <c r="B1046" s="43">
        <v>1.48</v>
      </c>
      <c r="C1046" s="116"/>
      <c r="D1046" s="116"/>
      <c r="E1046" s="116"/>
      <c r="F1046" s="116"/>
      <c r="G1046" s="64"/>
    </row>
    <row r="1047" spans="1:7" x14ac:dyDescent="0.35">
      <c r="A1047" s="47">
        <v>41213</v>
      </c>
      <c r="B1047" s="43">
        <v>1.51</v>
      </c>
      <c r="C1047" s="116"/>
      <c r="D1047" s="116"/>
      <c r="E1047" s="116"/>
      <c r="F1047" s="116"/>
      <c r="G1047" s="64"/>
    </row>
    <row r="1048" spans="1:7" x14ac:dyDescent="0.35">
      <c r="A1048" s="47">
        <v>41214</v>
      </c>
      <c r="B1048" s="43">
        <v>1.47</v>
      </c>
      <c r="C1048" s="116"/>
      <c r="D1048" s="116"/>
      <c r="E1048" s="116"/>
      <c r="F1048" s="116"/>
      <c r="G1048" s="64"/>
    </row>
    <row r="1049" spans="1:7" x14ac:dyDescent="0.35">
      <c r="A1049" s="47">
        <v>41215</v>
      </c>
      <c r="B1049" s="43">
        <v>1.46</v>
      </c>
      <c r="C1049" s="116"/>
      <c r="D1049" s="116"/>
      <c r="E1049" s="116"/>
      <c r="F1049" s="116"/>
      <c r="G1049" s="64"/>
    </row>
    <row r="1050" spans="1:7" x14ac:dyDescent="0.35">
      <c r="A1050" s="47">
        <v>41216</v>
      </c>
      <c r="B1050" s="43"/>
      <c r="C1050" s="116"/>
      <c r="D1050" s="116"/>
      <c r="E1050" s="116"/>
      <c r="F1050" s="116"/>
      <c r="G1050" s="64"/>
    </row>
    <row r="1051" spans="1:7" x14ac:dyDescent="0.35">
      <c r="A1051" s="47">
        <v>41217</v>
      </c>
      <c r="B1051" s="43"/>
      <c r="C1051" s="116"/>
      <c r="D1051" s="116"/>
      <c r="E1051" s="116"/>
      <c r="F1051" s="116"/>
      <c r="G1051" s="64"/>
    </row>
    <row r="1052" spans="1:7" x14ac:dyDescent="0.35">
      <c r="A1052" s="47">
        <v>41218</v>
      </c>
      <c r="B1052" s="43">
        <v>1.43</v>
      </c>
      <c r="C1052" s="116"/>
      <c r="D1052" s="116"/>
      <c r="E1052" s="116"/>
      <c r="F1052" s="116"/>
      <c r="G1052" s="64"/>
    </row>
    <row r="1053" spans="1:7" x14ac:dyDescent="0.35">
      <c r="A1053" s="47">
        <v>41219</v>
      </c>
      <c r="B1053" s="43">
        <v>1.44</v>
      </c>
      <c r="C1053" s="116"/>
      <c r="D1053" s="116"/>
      <c r="E1053" s="116"/>
      <c r="F1053" s="116"/>
      <c r="G1053" s="64"/>
    </row>
    <row r="1054" spans="1:7" x14ac:dyDescent="0.35">
      <c r="A1054" s="47">
        <v>41220</v>
      </c>
      <c r="B1054" s="43">
        <v>1.43</v>
      </c>
      <c r="C1054" s="116"/>
      <c r="D1054" s="116"/>
      <c r="E1054" s="116"/>
      <c r="F1054" s="116"/>
      <c r="G1054" s="64"/>
    </row>
    <row r="1055" spans="1:7" x14ac:dyDescent="0.35">
      <c r="A1055" s="47">
        <v>41221</v>
      </c>
      <c r="B1055" s="43">
        <v>1.37</v>
      </c>
      <c r="C1055" s="116"/>
      <c r="D1055" s="116"/>
      <c r="E1055" s="116"/>
      <c r="F1055" s="116"/>
      <c r="G1055" s="64"/>
    </row>
    <row r="1056" spans="1:7" x14ac:dyDescent="0.35">
      <c r="A1056" s="47">
        <v>41222</v>
      </c>
      <c r="B1056" s="43">
        <v>1.34</v>
      </c>
      <c r="C1056" s="116"/>
      <c r="D1056" s="116"/>
      <c r="E1056" s="116"/>
      <c r="F1056" s="116"/>
      <c r="G1056" s="64"/>
    </row>
    <row r="1057" spans="1:7" x14ac:dyDescent="0.35">
      <c r="A1057" s="47">
        <v>41223</v>
      </c>
      <c r="B1057" s="43"/>
      <c r="C1057" s="116"/>
      <c r="D1057" s="116"/>
      <c r="E1057" s="116"/>
      <c r="F1057" s="116"/>
      <c r="G1057" s="64"/>
    </row>
    <row r="1058" spans="1:7" x14ac:dyDescent="0.35">
      <c r="A1058" s="47">
        <v>41224</v>
      </c>
      <c r="B1058" s="43"/>
      <c r="C1058" s="116"/>
      <c r="D1058" s="116"/>
      <c r="E1058" s="116"/>
      <c r="F1058" s="116"/>
      <c r="G1058" s="64"/>
    </row>
    <row r="1059" spans="1:7" x14ac:dyDescent="0.35">
      <c r="A1059" s="47">
        <v>41225</v>
      </c>
      <c r="B1059" s="43">
        <v>1.34</v>
      </c>
      <c r="C1059" s="116"/>
      <c r="D1059" s="116"/>
      <c r="E1059" s="116"/>
      <c r="F1059" s="116"/>
      <c r="G1059" s="64"/>
    </row>
    <row r="1060" spans="1:7" x14ac:dyDescent="0.35">
      <c r="A1060" s="47">
        <v>41226</v>
      </c>
      <c r="B1060" s="43">
        <v>1.32</v>
      </c>
      <c r="C1060" s="116"/>
      <c r="D1060" s="116"/>
      <c r="E1060" s="116"/>
      <c r="F1060" s="116"/>
      <c r="G1060" s="64"/>
    </row>
    <row r="1061" spans="1:7" x14ac:dyDescent="0.35">
      <c r="A1061" s="47">
        <v>41227</v>
      </c>
      <c r="B1061" s="43">
        <v>1.36</v>
      </c>
      <c r="C1061" s="116"/>
      <c r="D1061" s="116"/>
      <c r="E1061" s="116"/>
      <c r="F1061" s="116"/>
      <c r="G1061" s="64"/>
    </row>
    <row r="1062" spans="1:7" x14ac:dyDescent="0.35">
      <c r="A1062" s="47">
        <v>41228</v>
      </c>
      <c r="B1062" s="43">
        <v>1.33</v>
      </c>
      <c r="C1062" s="116"/>
      <c r="D1062" s="116"/>
      <c r="E1062" s="116"/>
      <c r="F1062" s="116"/>
      <c r="G1062" s="64"/>
    </row>
    <row r="1063" spans="1:7" x14ac:dyDescent="0.35">
      <c r="A1063" s="47">
        <v>41229</v>
      </c>
      <c r="B1063" s="43">
        <v>1.34</v>
      </c>
      <c r="C1063" s="116"/>
      <c r="D1063" s="116"/>
      <c r="E1063" s="116"/>
      <c r="F1063" s="116"/>
      <c r="G1063" s="64"/>
    </row>
    <row r="1064" spans="1:7" x14ac:dyDescent="0.35">
      <c r="A1064" s="47">
        <v>41230</v>
      </c>
      <c r="B1064" s="43"/>
      <c r="C1064" s="116"/>
      <c r="D1064" s="116"/>
      <c r="E1064" s="116"/>
      <c r="F1064" s="116"/>
      <c r="G1064" s="64"/>
    </row>
    <row r="1065" spans="1:7" x14ac:dyDescent="0.35">
      <c r="A1065" s="47">
        <v>41231</v>
      </c>
      <c r="B1065" s="43"/>
      <c r="C1065" s="116"/>
      <c r="D1065" s="116"/>
      <c r="E1065" s="116"/>
      <c r="F1065" s="116"/>
      <c r="G1065" s="64"/>
    </row>
    <row r="1066" spans="1:7" x14ac:dyDescent="0.35">
      <c r="A1066" s="47">
        <v>41232</v>
      </c>
      <c r="B1066" s="43">
        <v>1.35</v>
      </c>
      <c r="C1066" s="116"/>
      <c r="D1066" s="116"/>
      <c r="E1066" s="116"/>
      <c r="F1066" s="116"/>
      <c r="G1066" s="64"/>
    </row>
    <row r="1067" spans="1:7" x14ac:dyDescent="0.35">
      <c r="A1067" s="47">
        <v>41233</v>
      </c>
      <c r="B1067" s="43">
        <v>1.37</v>
      </c>
      <c r="C1067" s="116"/>
      <c r="D1067" s="116"/>
      <c r="E1067" s="116"/>
      <c r="F1067" s="116"/>
      <c r="G1067" s="64"/>
    </row>
    <row r="1068" spans="1:7" x14ac:dyDescent="0.35">
      <c r="A1068" s="47">
        <v>41234</v>
      </c>
      <c r="B1068" s="43">
        <v>1.41</v>
      </c>
      <c r="C1068" s="116"/>
      <c r="D1068" s="116"/>
      <c r="E1068" s="116"/>
      <c r="F1068" s="116"/>
      <c r="G1068" s="64"/>
    </row>
    <row r="1069" spans="1:7" x14ac:dyDescent="0.35">
      <c r="A1069" s="47">
        <v>41235</v>
      </c>
      <c r="B1069" s="43">
        <v>1.44</v>
      </c>
      <c r="C1069" s="116"/>
      <c r="D1069" s="116"/>
      <c r="E1069" s="116"/>
      <c r="F1069" s="116"/>
      <c r="G1069" s="64"/>
    </row>
    <row r="1070" spans="1:7" x14ac:dyDescent="0.35">
      <c r="A1070" s="47">
        <v>41236</v>
      </c>
      <c r="B1070" s="43">
        <v>1.42</v>
      </c>
      <c r="C1070" s="116"/>
      <c r="D1070" s="116"/>
      <c r="E1070" s="116"/>
      <c r="F1070" s="116"/>
      <c r="G1070" s="64"/>
    </row>
    <row r="1071" spans="1:7" x14ac:dyDescent="0.35">
      <c r="A1071" s="47">
        <v>41237</v>
      </c>
      <c r="B1071" s="43"/>
      <c r="C1071" s="116"/>
      <c r="D1071" s="116"/>
      <c r="E1071" s="116"/>
      <c r="F1071" s="116"/>
      <c r="G1071" s="64"/>
    </row>
    <row r="1072" spans="1:7" x14ac:dyDescent="0.35">
      <c r="A1072" s="47">
        <v>41238</v>
      </c>
      <c r="B1072" s="43"/>
      <c r="C1072" s="116"/>
      <c r="D1072" s="116"/>
      <c r="E1072" s="116"/>
      <c r="F1072" s="116"/>
      <c r="G1072" s="64"/>
    </row>
    <row r="1073" spans="1:7" x14ac:dyDescent="0.35">
      <c r="A1073" s="47">
        <v>41239</v>
      </c>
      <c r="B1073" s="43">
        <v>1.42</v>
      </c>
      <c r="C1073" s="116"/>
      <c r="D1073" s="116"/>
      <c r="E1073" s="116"/>
      <c r="F1073" s="116"/>
      <c r="G1073" s="64"/>
    </row>
    <row r="1074" spans="1:7" x14ac:dyDescent="0.35">
      <c r="A1074" s="47">
        <v>41240</v>
      </c>
      <c r="B1074" s="43">
        <v>1.43</v>
      </c>
      <c r="C1074" s="116"/>
      <c r="D1074" s="116"/>
      <c r="E1074" s="116"/>
      <c r="F1074" s="116"/>
      <c r="G1074" s="64"/>
    </row>
    <row r="1075" spans="1:7" x14ac:dyDescent="0.35">
      <c r="A1075" s="47">
        <v>41241</v>
      </c>
      <c r="B1075" s="43">
        <v>1.4</v>
      </c>
      <c r="C1075" s="116"/>
      <c r="D1075" s="116"/>
      <c r="E1075" s="116"/>
      <c r="F1075" s="116"/>
      <c r="G1075" s="64"/>
    </row>
    <row r="1076" spans="1:7" x14ac:dyDescent="0.35">
      <c r="A1076" s="47">
        <v>41242</v>
      </c>
      <c r="B1076" s="43">
        <v>1.38</v>
      </c>
      <c r="C1076" s="116"/>
      <c r="D1076" s="116"/>
      <c r="E1076" s="116"/>
      <c r="F1076" s="116"/>
      <c r="G1076" s="64"/>
    </row>
    <row r="1077" spans="1:7" x14ac:dyDescent="0.35">
      <c r="A1077" s="47">
        <v>41243</v>
      </c>
      <c r="B1077" s="43">
        <v>1.37</v>
      </c>
      <c r="C1077" s="116"/>
      <c r="D1077" s="116"/>
      <c r="E1077" s="116"/>
      <c r="F1077" s="116"/>
      <c r="G1077" s="64"/>
    </row>
    <row r="1078" spans="1:7" x14ac:dyDescent="0.35">
      <c r="A1078" s="47">
        <v>41244</v>
      </c>
      <c r="B1078" s="43"/>
      <c r="C1078" s="116"/>
      <c r="D1078" s="116"/>
      <c r="E1078" s="116"/>
      <c r="F1078" s="116"/>
      <c r="G1078" s="64"/>
    </row>
    <row r="1079" spans="1:7" x14ac:dyDescent="0.35">
      <c r="A1079" s="47">
        <v>41245</v>
      </c>
      <c r="B1079" s="43"/>
      <c r="C1079" s="116"/>
      <c r="D1079" s="116"/>
      <c r="E1079" s="116"/>
      <c r="F1079" s="116"/>
      <c r="G1079" s="64"/>
    </row>
    <row r="1080" spans="1:7" x14ac:dyDescent="0.35">
      <c r="A1080" s="47">
        <v>41246</v>
      </c>
      <c r="B1080" s="43">
        <v>1.37</v>
      </c>
      <c r="C1080" s="116"/>
      <c r="D1080" s="116"/>
      <c r="E1080" s="116"/>
      <c r="F1080" s="116"/>
      <c r="G1080" s="64"/>
    </row>
    <row r="1081" spans="1:7" x14ac:dyDescent="0.35">
      <c r="A1081" s="47">
        <v>41247</v>
      </c>
      <c r="B1081" s="43">
        <v>1.42</v>
      </c>
      <c r="C1081" s="116"/>
      <c r="D1081" s="116"/>
      <c r="E1081" s="116"/>
      <c r="F1081" s="116"/>
      <c r="G1081" s="64"/>
    </row>
    <row r="1082" spans="1:7" x14ac:dyDescent="0.35">
      <c r="A1082" s="47">
        <v>41248</v>
      </c>
      <c r="B1082" s="43">
        <v>1.36</v>
      </c>
      <c r="C1082" s="116"/>
      <c r="D1082" s="116"/>
      <c r="E1082" s="116"/>
      <c r="F1082" s="116"/>
      <c r="G1082" s="64"/>
    </row>
    <row r="1083" spans="1:7" x14ac:dyDescent="0.35">
      <c r="A1083" s="47">
        <v>41249</v>
      </c>
      <c r="B1083" s="43">
        <v>1.35</v>
      </c>
      <c r="C1083" s="116"/>
      <c r="D1083" s="116"/>
      <c r="E1083" s="116"/>
      <c r="F1083" s="116"/>
      <c r="G1083" s="64"/>
    </row>
    <row r="1084" spans="1:7" x14ac:dyDescent="0.35">
      <c r="A1084" s="47">
        <v>41250</v>
      </c>
      <c r="B1084" s="43">
        <v>1.31</v>
      </c>
      <c r="C1084" s="116"/>
      <c r="D1084" s="116"/>
      <c r="E1084" s="116"/>
      <c r="F1084" s="116"/>
      <c r="G1084" s="64"/>
    </row>
    <row r="1085" spans="1:7" x14ac:dyDescent="0.35">
      <c r="A1085" s="47">
        <v>41251</v>
      </c>
      <c r="B1085" s="43"/>
      <c r="C1085" s="116"/>
      <c r="D1085" s="116"/>
      <c r="E1085" s="116"/>
      <c r="F1085" s="116"/>
      <c r="G1085" s="64"/>
    </row>
    <row r="1086" spans="1:7" x14ac:dyDescent="0.35">
      <c r="A1086" s="47">
        <v>41252</v>
      </c>
      <c r="B1086" s="43"/>
      <c r="C1086" s="116"/>
      <c r="D1086" s="116"/>
      <c r="E1086" s="116"/>
      <c r="F1086" s="116"/>
      <c r="G1086" s="64"/>
    </row>
    <row r="1087" spans="1:7" x14ac:dyDescent="0.35">
      <c r="A1087" s="47">
        <v>41253</v>
      </c>
      <c r="B1087" s="43">
        <v>1.27</v>
      </c>
      <c r="C1087" s="116"/>
      <c r="D1087" s="116"/>
      <c r="E1087" s="116"/>
      <c r="F1087" s="116"/>
      <c r="G1087" s="64"/>
    </row>
    <row r="1088" spans="1:7" x14ac:dyDescent="0.35">
      <c r="A1088" s="47">
        <v>41254</v>
      </c>
      <c r="B1088" s="43">
        <v>1.32</v>
      </c>
      <c r="C1088" s="116"/>
      <c r="D1088" s="116"/>
      <c r="E1088" s="116"/>
      <c r="F1088" s="116"/>
      <c r="G1088" s="64"/>
    </row>
    <row r="1089" spans="1:7" x14ac:dyDescent="0.35">
      <c r="A1089" s="47">
        <v>41255</v>
      </c>
      <c r="B1089" s="43">
        <v>1.34</v>
      </c>
      <c r="C1089" s="116"/>
      <c r="D1089" s="116"/>
      <c r="E1089" s="116"/>
      <c r="F1089" s="116"/>
      <c r="G1089" s="64"/>
    </row>
    <row r="1090" spans="1:7" x14ac:dyDescent="0.35">
      <c r="A1090" s="47">
        <v>41256</v>
      </c>
      <c r="B1090" s="43">
        <v>1.32</v>
      </c>
      <c r="C1090" s="116"/>
      <c r="D1090" s="116"/>
      <c r="E1090" s="116"/>
      <c r="F1090" s="116"/>
      <c r="G1090" s="64"/>
    </row>
    <row r="1091" spans="1:7" x14ac:dyDescent="0.35">
      <c r="A1091" s="47">
        <v>41257</v>
      </c>
      <c r="B1091" s="43">
        <v>1.35</v>
      </c>
      <c r="C1091" s="116"/>
      <c r="D1091" s="116"/>
      <c r="E1091" s="116"/>
      <c r="F1091" s="116"/>
      <c r="G1091" s="64"/>
    </row>
    <row r="1092" spans="1:7" x14ac:dyDescent="0.35">
      <c r="A1092" s="47">
        <v>41258</v>
      </c>
      <c r="B1092" s="43"/>
      <c r="C1092" s="116"/>
      <c r="D1092" s="116"/>
      <c r="E1092" s="116"/>
      <c r="F1092" s="116"/>
      <c r="G1092" s="64"/>
    </row>
    <row r="1093" spans="1:7" x14ac:dyDescent="0.35">
      <c r="A1093" s="47">
        <v>41259</v>
      </c>
      <c r="B1093" s="43"/>
      <c r="C1093" s="116"/>
      <c r="D1093" s="116"/>
      <c r="E1093" s="116"/>
      <c r="F1093" s="116"/>
      <c r="G1093" s="64"/>
    </row>
    <row r="1094" spans="1:7" x14ac:dyDescent="0.35">
      <c r="A1094" s="47">
        <v>41260</v>
      </c>
      <c r="B1094" s="43">
        <v>1.37</v>
      </c>
      <c r="C1094" s="116"/>
      <c r="D1094" s="116"/>
      <c r="E1094" s="116"/>
      <c r="F1094" s="116"/>
      <c r="G1094" s="64"/>
    </row>
    <row r="1095" spans="1:7" x14ac:dyDescent="0.35">
      <c r="A1095" s="47">
        <v>41261</v>
      </c>
      <c r="B1095" s="43">
        <v>1.38</v>
      </c>
      <c r="C1095" s="116"/>
      <c r="D1095" s="116"/>
      <c r="E1095" s="116"/>
      <c r="F1095" s="116"/>
      <c r="G1095" s="64"/>
    </row>
    <row r="1096" spans="1:7" x14ac:dyDescent="0.35">
      <c r="A1096" s="47">
        <v>41262</v>
      </c>
      <c r="B1096" s="43">
        <v>1.43</v>
      </c>
      <c r="C1096" s="116"/>
      <c r="D1096" s="116"/>
      <c r="E1096" s="116"/>
      <c r="F1096" s="116"/>
      <c r="G1096" s="64"/>
    </row>
    <row r="1097" spans="1:7" x14ac:dyDescent="0.35">
      <c r="A1097" s="47">
        <v>41263</v>
      </c>
      <c r="B1097" s="43">
        <v>1.41</v>
      </c>
      <c r="C1097" s="116"/>
      <c r="D1097" s="116"/>
      <c r="E1097" s="116"/>
      <c r="F1097" s="116"/>
      <c r="G1097" s="64"/>
    </row>
    <row r="1098" spans="1:7" x14ac:dyDescent="0.35">
      <c r="A1098" s="47">
        <v>41264</v>
      </c>
      <c r="B1098" s="43">
        <v>1.39</v>
      </c>
      <c r="C1098" s="116"/>
      <c r="D1098" s="116"/>
      <c r="E1098" s="116"/>
      <c r="F1098" s="116"/>
      <c r="G1098" s="64"/>
    </row>
    <row r="1099" spans="1:7" x14ac:dyDescent="0.35">
      <c r="A1099" s="47">
        <v>41265</v>
      </c>
      <c r="B1099" s="43"/>
      <c r="C1099" s="116"/>
      <c r="D1099" s="116"/>
      <c r="E1099" s="116"/>
      <c r="F1099" s="116"/>
      <c r="G1099" s="64"/>
    </row>
    <row r="1100" spans="1:7" x14ac:dyDescent="0.35">
      <c r="A1100" s="47">
        <v>41266</v>
      </c>
      <c r="B1100" s="43"/>
      <c r="C1100" s="116"/>
      <c r="D1100" s="116"/>
      <c r="E1100" s="116"/>
      <c r="F1100" s="116"/>
      <c r="G1100" s="64"/>
    </row>
    <row r="1101" spans="1:7" x14ac:dyDescent="0.35">
      <c r="A1101" s="47">
        <v>41267</v>
      </c>
      <c r="B1101" s="43"/>
      <c r="C1101" s="116"/>
      <c r="D1101" s="116"/>
      <c r="E1101" s="116"/>
      <c r="F1101" s="116"/>
      <c r="G1101" s="64"/>
    </row>
    <row r="1102" spans="1:7" x14ac:dyDescent="0.35">
      <c r="A1102" s="47">
        <v>41268</v>
      </c>
      <c r="B1102" s="43"/>
      <c r="C1102" s="116"/>
      <c r="D1102" s="116"/>
      <c r="E1102" s="116"/>
      <c r="F1102" s="116"/>
      <c r="G1102" s="64"/>
    </row>
    <row r="1103" spans="1:7" x14ac:dyDescent="0.35">
      <c r="A1103" s="47">
        <v>41269</v>
      </c>
      <c r="B1103" s="43"/>
      <c r="C1103" s="116"/>
      <c r="D1103" s="116"/>
      <c r="E1103" s="116"/>
      <c r="F1103" s="116"/>
      <c r="G1103" s="64"/>
    </row>
    <row r="1104" spans="1:7" x14ac:dyDescent="0.35">
      <c r="A1104" s="47">
        <v>41270</v>
      </c>
      <c r="B1104" s="43">
        <v>1.37</v>
      </c>
      <c r="C1104" s="116"/>
      <c r="D1104" s="116"/>
      <c r="E1104" s="116"/>
      <c r="F1104" s="116"/>
      <c r="G1104" s="64"/>
    </row>
    <row r="1105" spans="1:7" x14ac:dyDescent="0.35">
      <c r="A1105" s="47">
        <v>41271</v>
      </c>
      <c r="B1105" s="43">
        <v>1.3</v>
      </c>
      <c r="C1105" s="116"/>
      <c r="D1105" s="116"/>
      <c r="E1105" s="116"/>
      <c r="F1105" s="116"/>
      <c r="G1105" s="64"/>
    </row>
    <row r="1106" spans="1:7" x14ac:dyDescent="0.35">
      <c r="A1106" s="47">
        <v>41272</v>
      </c>
      <c r="B1106" s="43"/>
      <c r="C1106" s="116"/>
      <c r="D1106" s="116"/>
      <c r="E1106" s="116"/>
      <c r="F1106" s="116"/>
      <c r="G1106" s="64"/>
    </row>
    <row r="1107" spans="1:7" x14ac:dyDescent="0.35">
      <c r="A1107" s="47">
        <v>41273</v>
      </c>
      <c r="B1107" s="43"/>
      <c r="C1107" s="116"/>
      <c r="D1107" s="116"/>
      <c r="E1107" s="116"/>
      <c r="F1107" s="116"/>
      <c r="G1107" s="64"/>
    </row>
    <row r="1108" spans="1:7" x14ac:dyDescent="0.35">
      <c r="A1108" s="47">
        <v>41274</v>
      </c>
      <c r="B1108" s="43"/>
      <c r="C1108" s="116"/>
      <c r="D1108" s="116"/>
      <c r="E1108" s="116"/>
      <c r="F1108" s="116"/>
      <c r="G1108" s="64"/>
    </row>
    <row r="1109" spans="1:7" x14ac:dyDescent="0.35">
      <c r="A1109" s="47">
        <v>41275</v>
      </c>
      <c r="B1109" s="43"/>
      <c r="C1109" s="116"/>
      <c r="D1109" s="116"/>
      <c r="E1109" s="116"/>
      <c r="F1109" s="116"/>
      <c r="G1109" s="64"/>
    </row>
    <row r="1110" spans="1:7" x14ac:dyDescent="0.35">
      <c r="A1110" s="47">
        <v>41276</v>
      </c>
      <c r="B1110" s="43">
        <v>1.43</v>
      </c>
      <c r="C1110" s="116"/>
      <c r="D1110" s="116"/>
      <c r="E1110" s="116"/>
      <c r="F1110" s="116"/>
      <c r="G1110" s="64"/>
    </row>
    <row r="1111" spans="1:7" x14ac:dyDescent="0.35">
      <c r="A1111" s="47">
        <v>41277</v>
      </c>
      <c r="B1111" s="43">
        <v>1.44</v>
      </c>
      <c r="C1111" s="116"/>
      <c r="D1111" s="116"/>
      <c r="E1111" s="116"/>
      <c r="F1111" s="116"/>
      <c r="G1111" s="64"/>
    </row>
    <row r="1112" spans="1:7" x14ac:dyDescent="0.35">
      <c r="A1112" s="47">
        <v>41278</v>
      </c>
      <c r="B1112" s="43">
        <v>1.52</v>
      </c>
      <c r="C1112" s="116"/>
      <c r="D1112" s="116"/>
      <c r="E1112" s="116"/>
      <c r="F1112" s="116"/>
      <c r="G1112" s="64"/>
    </row>
    <row r="1113" spans="1:7" x14ac:dyDescent="0.35">
      <c r="A1113" s="47">
        <v>41279</v>
      </c>
      <c r="B1113" s="43"/>
      <c r="C1113" s="116"/>
      <c r="D1113" s="116"/>
      <c r="E1113" s="116"/>
      <c r="F1113" s="116"/>
      <c r="G1113" s="64"/>
    </row>
    <row r="1114" spans="1:7" x14ac:dyDescent="0.35">
      <c r="A1114" s="47">
        <v>41280</v>
      </c>
      <c r="B1114" s="43"/>
      <c r="C1114" s="116"/>
      <c r="D1114" s="116"/>
      <c r="E1114" s="116"/>
      <c r="F1114" s="116"/>
      <c r="G1114" s="64"/>
    </row>
    <row r="1115" spans="1:7" x14ac:dyDescent="0.35">
      <c r="A1115" s="47">
        <v>41281</v>
      </c>
      <c r="B1115" s="43">
        <v>1.52</v>
      </c>
      <c r="C1115" s="116"/>
      <c r="D1115" s="116"/>
      <c r="E1115" s="116"/>
      <c r="F1115" s="116"/>
      <c r="G1115" s="64"/>
    </row>
    <row r="1116" spans="1:7" x14ac:dyDescent="0.35">
      <c r="A1116" s="47">
        <v>41282</v>
      </c>
      <c r="B1116" s="43">
        <v>1.51</v>
      </c>
      <c r="C1116" s="116"/>
      <c r="D1116" s="116"/>
      <c r="E1116" s="116"/>
      <c r="F1116" s="116"/>
      <c r="G1116" s="64"/>
    </row>
    <row r="1117" spans="1:7" x14ac:dyDescent="0.35">
      <c r="A1117" s="47">
        <v>41283</v>
      </c>
      <c r="B1117" s="43">
        <v>1.49</v>
      </c>
      <c r="C1117" s="116"/>
      <c r="D1117" s="116"/>
      <c r="E1117" s="116"/>
      <c r="F1117" s="116"/>
      <c r="G1117" s="64"/>
    </row>
    <row r="1118" spans="1:7" x14ac:dyDescent="0.35">
      <c r="A1118" s="47">
        <v>41284</v>
      </c>
      <c r="B1118" s="43">
        <v>1.5</v>
      </c>
      <c r="C1118" s="116"/>
      <c r="D1118" s="116"/>
      <c r="E1118" s="116"/>
      <c r="F1118" s="116"/>
      <c r="G1118" s="64"/>
    </row>
    <row r="1119" spans="1:7" x14ac:dyDescent="0.35">
      <c r="A1119" s="47">
        <v>41285</v>
      </c>
      <c r="B1119" s="43">
        <v>1.56</v>
      </c>
      <c r="C1119" s="116"/>
      <c r="D1119" s="116"/>
      <c r="E1119" s="116"/>
      <c r="F1119" s="116"/>
      <c r="G1119" s="64"/>
    </row>
    <row r="1120" spans="1:7" x14ac:dyDescent="0.35">
      <c r="A1120" s="47">
        <v>41286</v>
      </c>
      <c r="B1120" s="43"/>
      <c r="C1120" s="116"/>
      <c r="D1120" s="116"/>
      <c r="E1120" s="116"/>
      <c r="F1120" s="116"/>
      <c r="G1120" s="64"/>
    </row>
    <row r="1121" spans="1:7" x14ac:dyDescent="0.35">
      <c r="A1121" s="47">
        <v>41287</v>
      </c>
      <c r="B1121" s="43"/>
      <c r="C1121" s="116"/>
      <c r="D1121" s="116"/>
      <c r="E1121" s="116"/>
      <c r="F1121" s="116"/>
      <c r="G1121" s="64"/>
    </row>
    <row r="1122" spans="1:7" x14ac:dyDescent="0.35">
      <c r="A1122" s="47">
        <v>41288</v>
      </c>
      <c r="B1122" s="43">
        <v>1.56</v>
      </c>
      <c r="C1122" s="116"/>
      <c r="D1122" s="116"/>
      <c r="E1122" s="116"/>
      <c r="F1122" s="116"/>
      <c r="G1122" s="64"/>
    </row>
    <row r="1123" spans="1:7" x14ac:dyDescent="0.35">
      <c r="A1123" s="47">
        <v>41289</v>
      </c>
      <c r="B1123" s="43">
        <v>1.54</v>
      </c>
      <c r="C1123" s="116"/>
      <c r="D1123" s="116"/>
      <c r="E1123" s="116"/>
      <c r="F1123" s="116"/>
      <c r="G1123" s="64"/>
    </row>
    <row r="1124" spans="1:7" x14ac:dyDescent="0.35">
      <c r="A1124" s="47">
        <v>41290</v>
      </c>
      <c r="B1124" s="43">
        <v>1.56</v>
      </c>
      <c r="C1124" s="116"/>
      <c r="D1124" s="116"/>
      <c r="E1124" s="116"/>
      <c r="F1124" s="116"/>
      <c r="G1124" s="64"/>
    </row>
    <row r="1125" spans="1:7" x14ac:dyDescent="0.35">
      <c r="A1125" s="47">
        <v>41291</v>
      </c>
      <c r="B1125" s="43">
        <v>1.6</v>
      </c>
      <c r="C1125" s="116"/>
      <c r="D1125" s="116"/>
      <c r="E1125" s="116"/>
      <c r="F1125" s="116"/>
      <c r="G1125" s="64"/>
    </row>
    <row r="1126" spans="1:7" x14ac:dyDescent="0.35">
      <c r="A1126" s="47">
        <v>41292</v>
      </c>
      <c r="B1126" s="43">
        <v>1.6</v>
      </c>
      <c r="C1126" s="116"/>
      <c r="D1126" s="116"/>
      <c r="E1126" s="116"/>
      <c r="F1126" s="116"/>
      <c r="G1126" s="64"/>
    </row>
    <row r="1127" spans="1:7" x14ac:dyDescent="0.35">
      <c r="A1127" s="47">
        <v>41293</v>
      </c>
      <c r="B1127" s="43"/>
      <c r="C1127" s="116"/>
      <c r="D1127" s="116"/>
      <c r="E1127" s="116"/>
      <c r="F1127" s="116"/>
      <c r="G1127" s="64"/>
    </row>
    <row r="1128" spans="1:7" x14ac:dyDescent="0.35">
      <c r="A1128" s="47">
        <v>41294</v>
      </c>
      <c r="B1128" s="43"/>
      <c r="C1128" s="116"/>
      <c r="D1128" s="116"/>
      <c r="E1128" s="116"/>
      <c r="F1128" s="116"/>
      <c r="G1128" s="64"/>
    </row>
    <row r="1129" spans="1:7" x14ac:dyDescent="0.35">
      <c r="A1129" s="47">
        <v>41295</v>
      </c>
      <c r="B1129" s="43">
        <v>1.59</v>
      </c>
      <c r="C1129" s="116"/>
      <c r="D1129" s="116"/>
      <c r="E1129" s="116"/>
      <c r="F1129" s="116"/>
      <c r="G1129" s="64"/>
    </row>
    <row r="1130" spans="1:7" x14ac:dyDescent="0.35">
      <c r="A1130" s="47">
        <v>41296</v>
      </c>
      <c r="B1130" s="43">
        <v>1.61</v>
      </c>
      <c r="C1130" s="116"/>
      <c r="D1130" s="116"/>
      <c r="E1130" s="116"/>
      <c r="F1130" s="116"/>
      <c r="G1130" s="64"/>
    </row>
    <row r="1131" spans="1:7" x14ac:dyDescent="0.35">
      <c r="A1131" s="47">
        <v>41297</v>
      </c>
      <c r="B1131" s="43">
        <v>1.57</v>
      </c>
      <c r="C1131" s="116"/>
      <c r="D1131" s="116"/>
      <c r="E1131" s="116"/>
      <c r="F1131" s="116"/>
      <c r="G1131" s="64"/>
    </row>
    <row r="1132" spans="1:7" x14ac:dyDescent="0.35">
      <c r="A1132" s="47">
        <v>41298</v>
      </c>
      <c r="B1132" s="43">
        <v>1.52</v>
      </c>
      <c r="C1132" s="116"/>
      <c r="D1132" s="116"/>
      <c r="E1132" s="116"/>
      <c r="F1132" s="116"/>
      <c r="G1132" s="64"/>
    </row>
    <row r="1133" spans="1:7" x14ac:dyDescent="0.35">
      <c r="A1133" s="47">
        <v>41299</v>
      </c>
      <c r="B1133" s="43">
        <v>1.6</v>
      </c>
      <c r="C1133" s="116"/>
      <c r="D1133" s="116"/>
      <c r="E1133" s="116"/>
      <c r="F1133" s="116"/>
      <c r="G1133" s="64"/>
    </row>
    <row r="1134" spans="1:7" x14ac:dyDescent="0.35">
      <c r="A1134" s="47">
        <v>41300</v>
      </c>
      <c r="B1134" s="43"/>
      <c r="C1134" s="116"/>
      <c r="D1134" s="116"/>
      <c r="E1134" s="116"/>
      <c r="F1134" s="116"/>
      <c r="G1134" s="64"/>
    </row>
    <row r="1135" spans="1:7" x14ac:dyDescent="0.35">
      <c r="A1135" s="47">
        <v>41301</v>
      </c>
      <c r="B1135" s="43"/>
      <c r="C1135" s="116"/>
      <c r="D1135" s="116"/>
      <c r="E1135" s="116"/>
      <c r="F1135" s="116"/>
      <c r="G1135" s="64"/>
    </row>
    <row r="1136" spans="1:7" x14ac:dyDescent="0.35">
      <c r="A1136" s="47">
        <v>41302</v>
      </c>
      <c r="B1136" s="43">
        <v>1.66</v>
      </c>
      <c r="C1136" s="116"/>
      <c r="D1136" s="116"/>
      <c r="E1136" s="116"/>
      <c r="F1136" s="116"/>
      <c r="G1136" s="64"/>
    </row>
    <row r="1137" spans="1:7" x14ac:dyDescent="0.35">
      <c r="A1137" s="47">
        <v>41303</v>
      </c>
      <c r="B1137" s="43">
        <v>1.67</v>
      </c>
      <c r="C1137" s="116"/>
      <c r="D1137" s="116"/>
      <c r="E1137" s="116"/>
      <c r="F1137" s="116"/>
      <c r="G1137" s="64"/>
    </row>
    <row r="1138" spans="1:7" x14ac:dyDescent="0.35">
      <c r="A1138" s="47">
        <v>41304</v>
      </c>
      <c r="B1138" s="43">
        <v>1.7</v>
      </c>
      <c r="C1138" s="116"/>
      <c r="D1138" s="116"/>
      <c r="E1138" s="116"/>
      <c r="F1138" s="116"/>
      <c r="G1138" s="64"/>
    </row>
    <row r="1139" spans="1:7" x14ac:dyDescent="0.35">
      <c r="A1139" s="47">
        <v>41305</v>
      </c>
      <c r="B1139" s="43">
        <v>1.67</v>
      </c>
      <c r="C1139" s="116"/>
      <c r="D1139" s="116"/>
      <c r="E1139" s="116"/>
      <c r="F1139" s="116"/>
      <c r="G1139" s="64"/>
    </row>
    <row r="1140" spans="1:7" x14ac:dyDescent="0.35">
      <c r="A1140" s="47">
        <v>41306</v>
      </c>
      <c r="B1140" s="43">
        <v>1.69</v>
      </c>
      <c r="C1140" s="116"/>
      <c r="D1140" s="116"/>
      <c r="E1140" s="116"/>
      <c r="F1140" s="116"/>
      <c r="G1140" s="64"/>
    </row>
    <row r="1141" spans="1:7" x14ac:dyDescent="0.35">
      <c r="A1141" s="47">
        <v>41307</v>
      </c>
      <c r="B1141" s="43"/>
      <c r="C1141" s="116"/>
      <c r="D1141" s="116"/>
      <c r="E1141" s="116"/>
      <c r="F1141" s="116"/>
      <c r="G1141" s="64"/>
    </row>
    <row r="1142" spans="1:7" x14ac:dyDescent="0.35">
      <c r="A1142" s="47">
        <v>41308</v>
      </c>
      <c r="B1142" s="43"/>
      <c r="C1142" s="116"/>
      <c r="D1142" s="116"/>
      <c r="E1142" s="116"/>
      <c r="F1142" s="116"/>
      <c r="G1142" s="64"/>
    </row>
    <row r="1143" spans="1:7" x14ac:dyDescent="0.35">
      <c r="A1143" s="47">
        <v>41309</v>
      </c>
      <c r="B1143" s="43">
        <v>1.7</v>
      </c>
      <c r="C1143" s="116"/>
      <c r="D1143" s="116"/>
      <c r="E1143" s="116"/>
      <c r="F1143" s="116"/>
      <c r="G1143" s="64"/>
    </row>
    <row r="1144" spans="1:7" x14ac:dyDescent="0.35">
      <c r="A1144" s="47">
        <v>41310</v>
      </c>
      <c r="B1144" s="43">
        <v>1.63</v>
      </c>
      <c r="C1144" s="116"/>
      <c r="D1144" s="116"/>
      <c r="E1144" s="116"/>
      <c r="F1144" s="116"/>
      <c r="G1144" s="64"/>
    </row>
    <row r="1145" spans="1:7" x14ac:dyDescent="0.35">
      <c r="A1145" s="47">
        <v>41311</v>
      </c>
      <c r="B1145" s="43">
        <v>1.63</v>
      </c>
      <c r="C1145" s="116"/>
      <c r="D1145" s="116"/>
      <c r="E1145" s="116"/>
      <c r="F1145" s="116"/>
      <c r="G1145" s="64"/>
    </row>
    <row r="1146" spans="1:7" x14ac:dyDescent="0.35">
      <c r="A1146" s="47">
        <v>41312</v>
      </c>
      <c r="B1146" s="43">
        <v>1.65</v>
      </c>
      <c r="C1146" s="116"/>
      <c r="D1146" s="116"/>
      <c r="E1146" s="116"/>
      <c r="F1146" s="116"/>
      <c r="G1146" s="64"/>
    </row>
    <row r="1147" spans="1:7" x14ac:dyDescent="0.35">
      <c r="A1147" s="47">
        <v>41313</v>
      </c>
      <c r="B1147" s="43">
        <v>1.6</v>
      </c>
      <c r="C1147" s="116"/>
      <c r="D1147" s="116"/>
      <c r="E1147" s="116"/>
      <c r="F1147" s="116"/>
      <c r="G1147" s="64"/>
    </row>
    <row r="1148" spans="1:7" x14ac:dyDescent="0.35">
      <c r="A1148" s="47">
        <v>41314</v>
      </c>
      <c r="B1148" s="43"/>
      <c r="C1148" s="116"/>
      <c r="D1148" s="116"/>
      <c r="E1148" s="116"/>
      <c r="F1148" s="116"/>
      <c r="G1148" s="64"/>
    </row>
    <row r="1149" spans="1:7" x14ac:dyDescent="0.35">
      <c r="A1149" s="47">
        <v>41315</v>
      </c>
      <c r="B1149" s="43"/>
      <c r="C1149" s="116"/>
      <c r="D1149" s="116"/>
      <c r="E1149" s="116"/>
      <c r="F1149" s="116"/>
      <c r="G1149" s="64"/>
    </row>
    <row r="1150" spans="1:7" x14ac:dyDescent="0.35">
      <c r="A1150" s="47">
        <v>41316</v>
      </c>
      <c r="B1150" s="43">
        <v>1.62</v>
      </c>
      <c r="C1150" s="116"/>
      <c r="D1150" s="116"/>
      <c r="E1150" s="116"/>
      <c r="F1150" s="116"/>
      <c r="G1150" s="64"/>
    </row>
    <row r="1151" spans="1:7" x14ac:dyDescent="0.35">
      <c r="A1151" s="47">
        <v>41317</v>
      </c>
      <c r="B1151" s="43">
        <v>1.6</v>
      </c>
      <c r="C1151" s="116"/>
      <c r="D1151" s="116"/>
      <c r="E1151" s="116"/>
      <c r="F1151" s="116"/>
      <c r="G1151" s="64"/>
    </row>
    <row r="1152" spans="1:7" x14ac:dyDescent="0.35">
      <c r="A1152" s="47">
        <v>41318</v>
      </c>
      <c r="B1152" s="43">
        <v>1.66</v>
      </c>
      <c r="C1152" s="116"/>
      <c r="D1152" s="116"/>
      <c r="E1152" s="116"/>
      <c r="F1152" s="116"/>
      <c r="G1152" s="64"/>
    </row>
    <row r="1153" spans="1:7" x14ac:dyDescent="0.35">
      <c r="A1153" s="47">
        <v>41319</v>
      </c>
      <c r="B1153" s="43">
        <v>1.64</v>
      </c>
      <c r="C1153" s="116"/>
      <c r="D1153" s="116"/>
      <c r="E1153" s="116"/>
      <c r="F1153" s="116"/>
      <c r="G1153" s="64"/>
    </row>
    <row r="1154" spans="1:7" x14ac:dyDescent="0.35">
      <c r="A1154" s="47">
        <v>41320</v>
      </c>
      <c r="B1154" s="43">
        <v>1.62</v>
      </c>
      <c r="C1154" s="116"/>
      <c r="D1154" s="116"/>
      <c r="E1154" s="116"/>
      <c r="F1154" s="116"/>
      <c r="G1154" s="64"/>
    </row>
    <row r="1155" spans="1:7" x14ac:dyDescent="0.35">
      <c r="A1155" s="47">
        <v>41321</v>
      </c>
      <c r="B1155" s="43"/>
      <c r="C1155" s="116"/>
      <c r="D1155" s="116"/>
      <c r="E1155" s="116"/>
      <c r="F1155" s="116"/>
      <c r="G1155" s="64"/>
    </row>
    <row r="1156" spans="1:7" x14ac:dyDescent="0.35">
      <c r="A1156" s="47">
        <v>41322</v>
      </c>
      <c r="B1156" s="43"/>
      <c r="C1156" s="116"/>
      <c r="D1156" s="116"/>
      <c r="E1156" s="116"/>
      <c r="F1156" s="116"/>
      <c r="G1156" s="64"/>
    </row>
    <row r="1157" spans="1:7" x14ac:dyDescent="0.35">
      <c r="A1157" s="47">
        <v>41323</v>
      </c>
      <c r="B1157" s="43">
        <v>1.62</v>
      </c>
      <c r="C1157" s="116"/>
      <c r="D1157" s="116"/>
      <c r="E1157" s="116"/>
      <c r="F1157" s="116"/>
      <c r="G1157" s="64"/>
    </row>
    <row r="1158" spans="1:7" x14ac:dyDescent="0.35">
      <c r="A1158" s="47">
        <v>41324</v>
      </c>
      <c r="B1158" s="43">
        <v>1.63</v>
      </c>
      <c r="C1158" s="116"/>
      <c r="D1158" s="116"/>
      <c r="E1158" s="116"/>
      <c r="F1158" s="116"/>
      <c r="G1158" s="64"/>
    </row>
    <row r="1159" spans="1:7" x14ac:dyDescent="0.35">
      <c r="A1159" s="47">
        <v>41325</v>
      </c>
      <c r="B1159" s="43">
        <v>1.65</v>
      </c>
      <c r="C1159" s="116"/>
      <c r="D1159" s="116"/>
      <c r="E1159" s="116"/>
      <c r="F1159" s="116"/>
      <c r="G1159" s="64"/>
    </row>
    <row r="1160" spans="1:7" x14ac:dyDescent="0.35">
      <c r="A1160" s="47">
        <v>41326</v>
      </c>
      <c r="B1160" s="43">
        <v>1.6</v>
      </c>
      <c r="C1160" s="116"/>
      <c r="D1160" s="116"/>
      <c r="E1160" s="116"/>
      <c r="F1160" s="116"/>
      <c r="G1160" s="64"/>
    </row>
    <row r="1161" spans="1:7" x14ac:dyDescent="0.35">
      <c r="A1161" s="47">
        <v>41327</v>
      </c>
      <c r="B1161" s="43">
        <v>1.59</v>
      </c>
      <c r="C1161" s="116"/>
      <c r="D1161" s="116"/>
      <c r="E1161" s="116"/>
      <c r="F1161" s="116"/>
      <c r="G1161" s="64"/>
    </row>
    <row r="1162" spans="1:7" x14ac:dyDescent="0.35">
      <c r="A1162" s="47">
        <v>41328</v>
      </c>
      <c r="B1162" s="43"/>
      <c r="C1162" s="116"/>
      <c r="D1162" s="116"/>
      <c r="E1162" s="116"/>
      <c r="F1162" s="116"/>
      <c r="G1162" s="64"/>
    </row>
    <row r="1163" spans="1:7" x14ac:dyDescent="0.35">
      <c r="A1163" s="47">
        <v>41329</v>
      </c>
      <c r="B1163" s="43"/>
      <c r="C1163" s="116"/>
      <c r="D1163" s="116"/>
      <c r="E1163" s="116"/>
      <c r="F1163" s="116"/>
      <c r="G1163" s="64"/>
    </row>
    <row r="1164" spans="1:7" x14ac:dyDescent="0.35">
      <c r="A1164" s="47">
        <v>41330</v>
      </c>
      <c r="B1164" s="43">
        <v>1.57</v>
      </c>
      <c r="C1164" s="116"/>
      <c r="D1164" s="116"/>
      <c r="E1164" s="116"/>
      <c r="F1164" s="116"/>
      <c r="G1164" s="64"/>
    </row>
    <row r="1165" spans="1:7" x14ac:dyDescent="0.35">
      <c r="A1165" s="47">
        <v>41331</v>
      </c>
      <c r="B1165" s="43">
        <v>1.48</v>
      </c>
      <c r="C1165" s="116"/>
      <c r="D1165" s="116"/>
      <c r="E1165" s="116"/>
      <c r="F1165" s="116"/>
      <c r="G1165" s="64"/>
    </row>
    <row r="1166" spans="1:7" x14ac:dyDescent="0.35">
      <c r="A1166" s="47">
        <v>41332</v>
      </c>
      <c r="B1166" s="43">
        <v>1.45</v>
      </c>
      <c r="C1166" s="116"/>
      <c r="D1166" s="116"/>
      <c r="E1166" s="116"/>
      <c r="F1166" s="116"/>
      <c r="G1166" s="64"/>
    </row>
    <row r="1167" spans="1:7" x14ac:dyDescent="0.35">
      <c r="A1167" s="47">
        <v>41333</v>
      </c>
      <c r="B1167" s="43">
        <v>1.46</v>
      </c>
      <c r="C1167" s="116"/>
      <c r="D1167" s="116"/>
      <c r="E1167" s="116"/>
      <c r="F1167" s="116"/>
      <c r="G1167" s="64"/>
    </row>
    <row r="1168" spans="1:7" x14ac:dyDescent="0.35">
      <c r="A1168" s="47">
        <v>41334</v>
      </c>
      <c r="B1168" s="43">
        <v>1.44</v>
      </c>
      <c r="C1168" s="116"/>
      <c r="D1168" s="116"/>
      <c r="E1168" s="116"/>
      <c r="F1168" s="116"/>
      <c r="G1168" s="64"/>
    </row>
    <row r="1169" spans="1:7" x14ac:dyDescent="0.35">
      <c r="A1169" s="47">
        <v>41335</v>
      </c>
      <c r="B1169" s="43"/>
      <c r="C1169" s="116"/>
      <c r="D1169" s="116"/>
      <c r="E1169" s="116"/>
      <c r="F1169" s="116"/>
      <c r="G1169" s="64"/>
    </row>
    <row r="1170" spans="1:7" x14ac:dyDescent="0.35">
      <c r="A1170" s="47">
        <v>41336</v>
      </c>
      <c r="B1170" s="43"/>
      <c r="C1170" s="116"/>
      <c r="D1170" s="116"/>
      <c r="E1170" s="116"/>
      <c r="F1170" s="116"/>
      <c r="G1170" s="64"/>
    </row>
    <row r="1171" spans="1:7" x14ac:dyDescent="0.35">
      <c r="A1171" s="47">
        <v>41337</v>
      </c>
      <c r="B1171" s="43">
        <v>1.41</v>
      </c>
      <c r="C1171" s="116"/>
      <c r="D1171" s="116"/>
      <c r="E1171" s="116"/>
      <c r="F1171" s="116"/>
      <c r="G1171" s="64"/>
    </row>
    <row r="1172" spans="1:7" x14ac:dyDescent="0.35">
      <c r="A1172" s="47">
        <v>41338</v>
      </c>
      <c r="B1172" s="43">
        <v>1.45</v>
      </c>
      <c r="C1172" s="116"/>
      <c r="D1172" s="116"/>
      <c r="E1172" s="116"/>
      <c r="F1172" s="116"/>
      <c r="G1172" s="64"/>
    </row>
    <row r="1173" spans="1:7" x14ac:dyDescent="0.35">
      <c r="A1173" s="47">
        <v>41339</v>
      </c>
      <c r="B1173" s="43">
        <v>1.47</v>
      </c>
      <c r="C1173" s="116"/>
      <c r="D1173" s="116"/>
      <c r="E1173" s="116"/>
      <c r="F1173" s="116"/>
      <c r="G1173" s="64"/>
    </row>
    <row r="1174" spans="1:7" x14ac:dyDescent="0.35">
      <c r="A1174" s="47">
        <v>41340</v>
      </c>
      <c r="B1174" s="43">
        <v>1.46</v>
      </c>
      <c r="C1174" s="116"/>
      <c r="D1174" s="116"/>
      <c r="E1174" s="116"/>
      <c r="F1174" s="116"/>
      <c r="G1174" s="64"/>
    </row>
    <row r="1175" spans="1:7" x14ac:dyDescent="0.35">
      <c r="A1175" s="47">
        <v>41341</v>
      </c>
      <c r="B1175" s="43">
        <v>1.49</v>
      </c>
      <c r="C1175" s="116"/>
      <c r="D1175" s="116"/>
      <c r="E1175" s="116"/>
      <c r="F1175" s="116"/>
      <c r="G1175" s="64"/>
    </row>
    <row r="1176" spans="1:7" x14ac:dyDescent="0.35">
      <c r="A1176" s="47">
        <v>41342</v>
      </c>
      <c r="B1176" s="43"/>
      <c r="C1176" s="116"/>
      <c r="D1176" s="116"/>
      <c r="E1176" s="116"/>
      <c r="F1176" s="116"/>
      <c r="G1176" s="64"/>
    </row>
    <row r="1177" spans="1:7" x14ac:dyDescent="0.35">
      <c r="A1177" s="47">
        <v>41343</v>
      </c>
      <c r="B1177" s="43"/>
      <c r="C1177" s="116"/>
      <c r="D1177" s="116"/>
      <c r="E1177" s="116"/>
      <c r="F1177" s="116"/>
      <c r="G1177" s="64"/>
    </row>
    <row r="1178" spans="1:7" x14ac:dyDescent="0.35">
      <c r="A1178" s="47">
        <v>41344</v>
      </c>
      <c r="B1178" s="43">
        <v>1.49</v>
      </c>
      <c r="C1178" s="116"/>
      <c r="D1178" s="116"/>
      <c r="E1178" s="116"/>
      <c r="F1178" s="116"/>
      <c r="G1178" s="64"/>
    </row>
    <row r="1179" spans="1:7" x14ac:dyDescent="0.35">
      <c r="A1179" s="47">
        <v>41345</v>
      </c>
      <c r="B1179" s="43">
        <v>1.48</v>
      </c>
      <c r="C1179" s="116"/>
      <c r="D1179" s="116"/>
      <c r="E1179" s="116"/>
      <c r="F1179" s="116"/>
      <c r="G1179" s="64"/>
    </row>
    <row r="1180" spans="1:7" x14ac:dyDescent="0.35">
      <c r="A1180" s="47">
        <v>41346</v>
      </c>
      <c r="B1180" s="43">
        <v>1.47</v>
      </c>
      <c r="C1180" s="116"/>
      <c r="D1180" s="116"/>
      <c r="E1180" s="116"/>
      <c r="F1180" s="116"/>
      <c r="G1180" s="64"/>
    </row>
    <row r="1181" spans="1:7" x14ac:dyDescent="0.35">
      <c r="A1181" s="47">
        <v>41347</v>
      </c>
      <c r="B1181" s="43">
        <v>1.49</v>
      </c>
      <c r="C1181" s="116"/>
      <c r="D1181" s="116"/>
      <c r="E1181" s="116"/>
      <c r="F1181" s="116"/>
      <c r="G1181" s="64"/>
    </row>
    <row r="1182" spans="1:7" x14ac:dyDescent="0.35">
      <c r="A1182" s="47">
        <v>41348</v>
      </c>
      <c r="B1182" s="43">
        <v>1.48</v>
      </c>
      <c r="C1182" s="116"/>
      <c r="D1182" s="116"/>
      <c r="E1182" s="116"/>
      <c r="F1182" s="116"/>
      <c r="G1182" s="64"/>
    </row>
    <row r="1183" spans="1:7" x14ac:dyDescent="0.35">
      <c r="A1183" s="47">
        <v>41349</v>
      </c>
      <c r="B1183" s="43"/>
      <c r="C1183" s="116"/>
      <c r="D1183" s="116"/>
      <c r="E1183" s="116"/>
      <c r="F1183" s="116"/>
      <c r="G1183" s="64"/>
    </row>
    <row r="1184" spans="1:7" x14ac:dyDescent="0.35">
      <c r="A1184" s="47">
        <v>41350</v>
      </c>
      <c r="B1184" s="43"/>
      <c r="C1184" s="116"/>
      <c r="D1184" s="116"/>
      <c r="E1184" s="116"/>
      <c r="F1184" s="116"/>
      <c r="G1184" s="64"/>
    </row>
    <row r="1185" spans="1:7" x14ac:dyDescent="0.35">
      <c r="A1185" s="47">
        <v>41351</v>
      </c>
      <c r="B1185" s="43">
        <v>1.4</v>
      </c>
      <c r="C1185" s="116"/>
      <c r="D1185" s="116"/>
      <c r="E1185" s="116"/>
      <c r="F1185" s="116"/>
      <c r="G1185" s="64"/>
    </row>
    <row r="1186" spans="1:7" x14ac:dyDescent="0.35">
      <c r="A1186" s="47">
        <v>41352</v>
      </c>
      <c r="B1186" s="43">
        <v>1.38</v>
      </c>
      <c r="C1186" s="116"/>
      <c r="D1186" s="116"/>
      <c r="E1186" s="116"/>
      <c r="F1186" s="116"/>
      <c r="G1186" s="64"/>
    </row>
    <row r="1187" spans="1:7" x14ac:dyDescent="0.35">
      <c r="A1187" s="47">
        <v>41353</v>
      </c>
      <c r="B1187" s="43">
        <v>1.37</v>
      </c>
      <c r="C1187" s="116"/>
      <c r="D1187" s="116"/>
      <c r="E1187" s="116"/>
      <c r="F1187" s="116"/>
      <c r="G1187" s="64"/>
    </row>
    <row r="1188" spans="1:7" x14ac:dyDescent="0.35">
      <c r="A1188" s="47">
        <v>41354</v>
      </c>
      <c r="B1188" s="43">
        <v>1.39</v>
      </c>
      <c r="C1188" s="116"/>
      <c r="D1188" s="116"/>
      <c r="E1188" s="116"/>
      <c r="F1188" s="116"/>
      <c r="G1188" s="64"/>
    </row>
    <row r="1189" spans="1:7" x14ac:dyDescent="0.35">
      <c r="A1189" s="47">
        <v>41355</v>
      </c>
      <c r="B1189" s="43">
        <v>1.34</v>
      </c>
      <c r="C1189" s="116"/>
      <c r="D1189" s="116"/>
      <c r="E1189" s="116"/>
      <c r="F1189" s="116"/>
      <c r="G1189" s="64"/>
    </row>
    <row r="1190" spans="1:7" x14ac:dyDescent="0.35">
      <c r="A1190" s="47">
        <v>41356</v>
      </c>
      <c r="B1190" s="43"/>
      <c r="C1190" s="116"/>
      <c r="D1190" s="116"/>
      <c r="E1190" s="116"/>
      <c r="F1190" s="116"/>
      <c r="G1190" s="64"/>
    </row>
    <row r="1191" spans="1:7" x14ac:dyDescent="0.35">
      <c r="A1191" s="47">
        <v>41357</v>
      </c>
      <c r="B1191" s="43"/>
      <c r="C1191" s="116"/>
      <c r="D1191" s="116"/>
      <c r="E1191" s="116"/>
      <c r="F1191" s="116"/>
      <c r="G1191" s="64"/>
    </row>
    <row r="1192" spans="1:7" x14ac:dyDescent="0.35">
      <c r="A1192" s="47">
        <v>41358</v>
      </c>
      <c r="B1192" s="43">
        <v>1.39</v>
      </c>
      <c r="C1192" s="116"/>
      <c r="D1192" s="116"/>
      <c r="E1192" s="116"/>
      <c r="F1192" s="116"/>
      <c r="G1192" s="64"/>
    </row>
    <row r="1193" spans="1:7" x14ac:dyDescent="0.35">
      <c r="A1193" s="47">
        <v>41359</v>
      </c>
      <c r="B1193" s="43">
        <v>1.35</v>
      </c>
      <c r="C1193" s="116"/>
      <c r="D1193" s="116"/>
      <c r="E1193" s="116"/>
      <c r="F1193" s="116"/>
      <c r="G1193" s="64"/>
    </row>
    <row r="1194" spans="1:7" x14ac:dyDescent="0.35">
      <c r="A1194" s="47">
        <v>41360</v>
      </c>
      <c r="B1194" s="43">
        <v>1.29</v>
      </c>
      <c r="C1194" s="116"/>
      <c r="D1194" s="116"/>
      <c r="E1194" s="116"/>
      <c r="F1194" s="116"/>
      <c r="G1194" s="64"/>
    </row>
    <row r="1195" spans="1:7" x14ac:dyDescent="0.35">
      <c r="A1195" s="47">
        <v>41361</v>
      </c>
      <c r="B1195" s="43">
        <v>1.26</v>
      </c>
      <c r="C1195" s="116"/>
      <c r="D1195" s="116"/>
      <c r="E1195" s="116"/>
      <c r="F1195" s="116"/>
      <c r="G1195" s="64"/>
    </row>
    <row r="1196" spans="1:7" x14ac:dyDescent="0.35">
      <c r="A1196" s="47">
        <v>41362</v>
      </c>
      <c r="B1196" s="43"/>
      <c r="C1196" s="116"/>
      <c r="D1196" s="116"/>
      <c r="E1196" s="116"/>
      <c r="F1196" s="116"/>
      <c r="G1196" s="64"/>
    </row>
    <row r="1197" spans="1:7" x14ac:dyDescent="0.35">
      <c r="A1197" s="47">
        <v>41363</v>
      </c>
      <c r="B1197" s="43"/>
      <c r="C1197" s="116"/>
      <c r="D1197" s="116"/>
      <c r="E1197" s="116"/>
      <c r="F1197" s="116"/>
      <c r="G1197" s="64"/>
    </row>
    <row r="1198" spans="1:7" x14ac:dyDescent="0.35">
      <c r="A1198" s="47">
        <v>41364</v>
      </c>
      <c r="B1198" s="43"/>
      <c r="C1198" s="116"/>
      <c r="D1198" s="116"/>
      <c r="E1198" s="116"/>
      <c r="F1198" s="116"/>
      <c r="G1198" s="64"/>
    </row>
    <row r="1199" spans="1:7" x14ac:dyDescent="0.35">
      <c r="A1199" s="47">
        <v>41365</v>
      </c>
      <c r="B1199" s="43"/>
      <c r="C1199" s="116"/>
      <c r="D1199" s="116"/>
      <c r="E1199" s="116"/>
      <c r="F1199" s="116"/>
      <c r="G1199" s="64"/>
    </row>
    <row r="1200" spans="1:7" x14ac:dyDescent="0.35">
      <c r="A1200" s="47">
        <v>41366</v>
      </c>
      <c r="B1200" s="43">
        <v>1.29</v>
      </c>
      <c r="C1200" s="116"/>
      <c r="D1200" s="116"/>
      <c r="E1200" s="116"/>
      <c r="F1200" s="116"/>
      <c r="G1200" s="64"/>
    </row>
    <row r="1201" spans="1:7" x14ac:dyDescent="0.35">
      <c r="A1201" s="47">
        <v>41367</v>
      </c>
      <c r="B1201" s="43">
        <v>1.31</v>
      </c>
      <c r="C1201" s="116"/>
      <c r="D1201" s="116"/>
      <c r="E1201" s="116"/>
      <c r="F1201" s="116"/>
      <c r="G1201" s="64"/>
    </row>
    <row r="1202" spans="1:7" x14ac:dyDescent="0.35">
      <c r="A1202" s="47">
        <v>41368</v>
      </c>
      <c r="B1202" s="43">
        <v>1.28</v>
      </c>
      <c r="C1202" s="116"/>
      <c r="D1202" s="116"/>
      <c r="E1202" s="116"/>
      <c r="F1202" s="116"/>
      <c r="G1202" s="64"/>
    </row>
    <row r="1203" spans="1:7" x14ac:dyDescent="0.35">
      <c r="A1203" s="47">
        <v>41369</v>
      </c>
      <c r="B1203" s="43">
        <v>1.25</v>
      </c>
      <c r="C1203" s="116"/>
      <c r="D1203" s="116"/>
      <c r="E1203" s="116"/>
      <c r="F1203" s="116"/>
      <c r="G1203" s="64"/>
    </row>
    <row r="1204" spans="1:7" x14ac:dyDescent="0.35">
      <c r="A1204" s="47">
        <v>41370</v>
      </c>
      <c r="B1204" s="43"/>
      <c r="C1204" s="116"/>
      <c r="D1204" s="116"/>
      <c r="E1204" s="116"/>
      <c r="F1204" s="116"/>
      <c r="G1204" s="64"/>
    </row>
    <row r="1205" spans="1:7" x14ac:dyDescent="0.35">
      <c r="A1205" s="47">
        <v>41371</v>
      </c>
      <c r="B1205" s="43"/>
      <c r="C1205" s="116"/>
      <c r="D1205" s="116"/>
      <c r="E1205" s="116"/>
      <c r="F1205" s="116"/>
      <c r="G1205" s="64"/>
    </row>
    <row r="1206" spans="1:7" x14ac:dyDescent="0.35">
      <c r="A1206" s="47">
        <v>41372</v>
      </c>
      <c r="B1206" s="43">
        <v>1.22</v>
      </c>
      <c r="C1206" s="116"/>
      <c r="D1206" s="116"/>
      <c r="E1206" s="116"/>
      <c r="F1206" s="116"/>
      <c r="G1206" s="64"/>
    </row>
    <row r="1207" spans="1:7" x14ac:dyDescent="0.35">
      <c r="A1207" s="47">
        <v>41373</v>
      </c>
      <c r="B1207" s="43">
        <v>1.27</v>
      </c>
      <c r="C1207" s="116"/>
      <c r="D1207" s="116"/>
      <c r="E1207" s="116"/>
      <c r="F1207" s="116"/>
      <c r="G1207" s="64"/>
    </row>
    <row r="1208" spans="1:7" x14ac:dyDescent="0.35">
      <c r="A1208" s="47">
        <v>41374</v>
      </c>
      <c r="B1208" s="43">
        <v>1.29</v>
      </c>
      <c r="C1208" s="116"/>
      <c r="D1208" s="116"/>
      <c r="E1208" s="116"/>
      <c r="F1208" s="116"/>
      <c r="G1208" s="64"/>
    </row>
    <row r="1209" spans="1:7" x14ac:dyDescent="0.35">
      <c r="A1209" s="47">
        <v>41375</v>
      </c>
      <c r="B1209" s="43">
        <v>1.31</v>
      </c>
      <c r="C1209" s="116"/>
      <c r="D1209" s="116"/>
      <c r="E1209" s="116"/>
      <c r="F1209" s="116"/>
      <c r="G1209" s="64"/>
    </row>
    <row r="1210" spans="1:7" x14ac:dyDescent="0.35">
      <c r="A1210" s="47">
        <v>41376</v>
      </c>
      <c r="B1210" s="43">
        <v>1.26</v>
      </c>
      <c r="C1210" s="116"/>
      <c r="D1210" s="116"/>
      <c r="E1210" s="116"/>
      <c r="F1210" s="116"/>
      <c r="G1210" s="64"/>
    </row>
    <row r="1211" spans="1:7" x14ac:dyDescent="0.35">
      <c r="A1211" s="47">
        <v>41377</v>
      </c>
      <c r="B1211" s="43"/>
      <c r="C1211" s="116"/>
      <c r="D1211" s="116"/>
      <c r="E1211" s="116"/>
      <c r="F1211" s="116"/>
      <c r="G1211" s="64"/>
    </row>
    <row r="1212" spans="1:7" x14ac:dyDescent="0.35">
      <c r="A1212" s="47">
        <v>41378</v>
      </c>
      <c r="B1212" s="43"/>
      <c r="C1212" s="116"/>
      <c r="D1212" s="116"/>
      <c r="E1212" s="116"/>
      <c r="F1212" s="116"/>
      <c r="G1212" s="64"/>
    </row>
    <row r="1213" spans="1:7" x14ac:dyDescent="0.35">
      <c r="A1213" s="47">
        <v>41379</v>
      </c>
      <c r="B1213" s="43">
        <v>1.27</v>
      </c>
      <c r="C1213" s="116"/>
      <c r="D1213" s="116"/>
      <c r="E1213" s="116"/>
      <c r="F1213" s="116"/>
      <c r="G1213" s="64"/>
    </row>
    <row r="1214" spans="1:7" x14ac:dyDescent="0.35">
      <c r="A1214" s="47">
        <v>41380</v>
      </c>
      <c r="B1214" s="43">
        <v>1.26</v>
      </c>
      <c r="C1214" s="116"/>
      <c r="D1214" s="116"/>
      <c r="E1214" s="116"/>
      <c r="F1214" s="116"/>
      <c r="G1214" s="64"/>
    </row>
    <row r="1215" spans="1:7" x14ac:dyDescent="0.35">
      <c r="A1215" s="47">
        <v>41381</v>
      </c>
      <c r="B1215" s="43">
        <v>1.28</v>
      </c>
      <c r="C1215" s="116"/>
      <c r="D1215" s="116"/>
      <c r="E1215" s="116"/>
      <c r="F1215" s="116"/>
      <c r="G1215" s="64"/>
    </row>
    <row r="1216" spans="1:7" x14ac:dyDescent="0.35">
      <c r="A1216" s="47">
        <v>41382</v>
      </c>
      <c r="B1216" s="43">
        <v>1.24</v>
      </c>
      <c r="C1216" s="116"/>
      <c r="D1216" s="116"/>
      <c r="E1216" s="116"/>
      <c r="F1216" s="116"/>
      <c r="G1216" s="64"/>
    </row>
    <row r="1217" spans="1:7" x14ac:dyDescent="0.35">
      <c r="A1217" s="47">
        <v>41383</v>
      </c>
      <c r="B1217" s="43">
        <v>1.25</v>
      </c>
      <c r="C1217" s="116"/>
      <c r="D1217" s="116"/>
      <c r="E1217" s="116"/>
      <c r="F1217" s="116"/>
      <c r="G1217" s="64"/>
    </row>
    <row r="1218" spans="1:7" x14ac:dyDescent="0.35">
      <c r="A1218" s="47">
        <v>41384</v>
      </c>
      <c r="B1218" s="43"/>
      <c r="C1218" s="116"/>
      <c r="D1218" s="116"/>
      <c r="E1218" s="116"/>
      <c r="F1218" s="116"/>
      <c r="G1218" s="64"/>
    </row>
    <row r="1219" spans="1:7" x14ac:dyDescent="0.35">
      <c r="A1219" s="47">
        <v>41385</v>
      </c>
      <c r="B1219" s="43"/>
      <c r="C1219" s="116"/>
      <c r="D1219" s="116"/>
      <c r="E1219" s="116"/>
      <c r="F1219" s="116"/>
      <c r="G1219" s="64"/>
    </row>
    <row r="1220" spans="1:7" x14ac:dyDescent="0.35">
      <c r="A1220" s="47">
        <v>41386</v>
      </c>
      <c r="B1220" s="43">
        <v>1.26</v>
      </c>
      <c r="C1220" s="116"/>
      <c r="D1220" s="116"/>
      <c r="E1220" s="116"/>
      <c r="F1220" s="116"/>
      <c r="G1220" s="64"/>
    </row>
    <row r="1221" spans="1:7" x14ac:dyDescent="0.35">
      <c r="A1221" s="47">
        <v>41387</v>
      </c>
      <c r="B1221" s="43">
        <v>1.2</v>
      </c>
      <c r="C1221" s="116"/>
      <c r="D1221" s="116"/>
      <c r="E1221" s="116"/>
      <c r="F1221" s="116"/>
      <c r="G1221" s="64"/>
    </row>
    <row r="1222" spans="1:7" x14ac:dyDescent="0.35">
      <c r="A1222" s="47">
        <v>41388</v>
      </c>
      <c r="B1222" s="43">
        <v>1.26</v>
      </c>
      <c r="C1222" s="116"/>
      <c r="D1222" s="116"/>
      <c r="E1222" s="116"/>
      <c r="F1222" s="116"/>
      <c r="G1222" s="64"/>
    </row>
    <row r="1223" spans="1:7" x14ac:dyDescent="0.35">
      <c r="A1223" s="47">
        <v>41389</v>
      </c>
      <c r="B1223" s="43">
        <v>1.24</v>
      </c>
      <c r="C1223" s="116"/>
      <c r="D1223" s="116"/>
      <c r="E1223" s="116"/>
      <c r="F1223" s="116"/>
      <c r="G1223" s="64"/>
    </row>
    <row r="1224" spans="1:7" x14ac:dyDescent="0.35">
      <c r="A1224" s="47">
        <v>41390</v>
      </c>
      <c r="B1224" s="43">
        <v>1.22</v>
      </c>
      <c r="C1224" s="116"/>
      <c r="D1224" s="116"/>
      <c r="E1224" s="116"/>
      <c r="F1224" s="116"/>
      <c r="G1224" s="64"/>
    </row>
    <row r="1225" spans="1:7" x14ac:dyDescent="0.35">
      <c r="A1225" s="47">
        <v>41391</v>
      </c>
      <c r="B1225" s="43"/>
      <c r="C1225" s="116"/>
      <c r="D1225" s="116"/>
      <c r="E1225" s="116"/>
      <c r="F1225" s="116"/>
      <c r="G1225" s="64"/>
    </row>
    <row r="1226" spans="1:7" x14ac:dyDescent="0.35">
      <c r="A1226" s="47">
        <v>41392</v>
      </c>
      <c r="B1226" s="43"/>
      <c r="C1226" s="116"/>
      <c r="D1226" s="116"/>
      <c r="E1226" s="116"/>
      <c r="F1226" s="116"/>
      <c r="G1226" s="64"/>
    </row>
    <row r="1227" spans="1:7" x14ac:dyDescent="0.35">
      <c r="A1227" s="47">
        <v>41393</v>
      </c>
      <c r="B1227" s="43">
        <v>1.21</v>
      </c>
      <c r="C1227" s="116"/>
      <c r="D1227" s="116"/>
      <c r="E1227" s="116"/>
      <c r="F1227" s="116"/>
      <c r="G1227" s="64"/>
    </row>
    <row r="1228" spans="1:7" x14ac:dyDescent="0.35">
      <c r="A1228" s="47">
        <v>41394</v>
      </c>
      <c r="B1228" s="43">
        <v>1.2</v>
      </c>
      <c r="C1228" s="116"/>
      <c r="D1228" s="116"/>
      <c r="E1228" s="116"/>
      <c r="F1228" s="116"/>
      <c r="G1228" s="64"/>
    </row>
    <row r="1229" spans="1:7" x14ac:dyDescent="0.35">
      <c r="A1229" s="47">
        <v>41395</v>
      </c>
      <c r="B1229" s="43"/>
      <c r="C1229" s="116"/>
      <c r="D1229" s="116"/>
      <c r="E1229" s="116"/>
      <c r="F1229" s="116"/>
      <c r="G1229" s="64"/>
    </row>
    <row r="1230" spans="1:7" x14ac:dyDescent="0.35">
      <c r="A1230" s="47">
        <v>41396</v>
      </c>
      <c r="B1230" s="43">
        <v>1.21</v>
      </c>
      <c r="C1230" s="116"/>
      <c r="D1230" s="116"/>
      <c r="E1230" s="116"/>
      <c r="F1230" s="116"/>
      <c r="G1230" s="64"/>
    </row>
    <row r="1231" spans="1:7" x14ac:dyDescent="0.35">
      <c r="A1231" s="47">
        <v>41397</v>
      </c>
      <c r="B1231" s="43">
        <v>1.19</v>
      </c>
      <c r="C1231" s="116"/>
      <c r="D1231" s="116"/>
      <c r="E1231" s="116"/>
      <c r="F1231" s="116"/>
      <c r="G1231" s="64"/>
    </row>
    <row r="1232" spans="1:7" x14ac:dyDescent="0.35">
      <c r="A1232" s="47">
        <v>41398</v>
      </c>
      <c r="B1232" s="43"/>
      <c r="C1232" s="116"/>
      <c r="D1232" s="116"/>
      <c r="E1232" s="116"/>
      <c r="F1232" s="116"/>
      <c r="G1232" s="64"/>
    </row>
    <row r="1233" spans="1:7" x14ac:dyDescent="0.35">
      <c r="A1233" s="47">
        <v>41399</v>
      </c>
      <c r="B1233" s="43"/>
      <c r="C1233" s="116"/>
      <c r="D1233" s="116"/>
      <c r="E1233" s="116"/>
      <c r="F1233" s="116"/>
      <c r="G1233" s="64"/>
    </row>
    <row r="1234" spans="1:7" x14ac:dyDescent="0.35">
      <c r="A1234" s="47">
        <v>41400</v>
      </c>
      <c r="B1234" s="43">
        <v>1.24</v>
      </c>
      <c r="C1234" s="116"/>
      <c r="D1234" s="116"/>
      <c r="E1234" s="116"/>
      <c r="F1234" s="116"/>
      <c r="G1234" s="64"/>
    </row>
    <row r="1235" spans="1:7" x14ac:dyDescent="0.35">
      <c r="A1235" s="47">
        <v>41401</v>
      </c>
      <c r="B1235" s="43">
        <v>1.27</v>
      </c>
      <c r="C1235" s="116"/>
      <c r="D1235" s="116"/>
      <c r="E1235" s="116"/>
      <c r="F1235" s="116"/>
      <c r="G1235" s="64"/>
    </row>
    <row r="1236" spans="1:7" x14ac:dyDescent="0.35">
      <c r="A1236" s="47">
        <v>41402</v>
      </c>
      <c r="B1236" s="43">
        <v>1.29</v>
      </c>
      <c r="C1236" s="116"/>
      <c r="D1236" s="116"/>
      <c r="E1236" s="116"/>
      <c r="F1236" s="116"/>
      <c r="G1236" s="64"/>
    </row>
    <row r="1237" spans="1:7" x14ac:dyDescent="0.35">
      <c r="A1237" s="47">
        <v>41403</v>
      </c>
      <c r="B1237" s="43">
        <v>1.24</v>
      </c>
      <c r="C1237" s="116"/>
      <c r="D1237" s="116"/>
      <c r="E1237" s="116"/>
      <c r="F1237" s="116"/>
      <c r="G1237" s="64"/>
    </row>
    <row r="1238" spans="1:7" x14ac:dyDescent="0.35">
      <c r="A1238" s="47">
        <v>41404</v>
      </c>
      <c r="B1238" s="43">
        <v>1.33</v>
      </c>
      <c r="C1238" s="116"/>
      <c r="D1238" s="116"/>
      <c r="E1238" s="116"/>
      <c r="F1238" s="116"/>
      <c r="G1238" s="64"/>
    </row>
    <row r="1239" spans="1:7" x14ac:dyDescent="0.35">
      <c r="A1239" s="47">
        <v>41405</v>
      </c>
      <c r="B1239" s="43"/>
      <c r="C1239" s="116"/>
      <c r="D1239" s="116"/>
      <c r="E1239" s="116"/>
      <c r="F1239" s="116"/>
      <c r="G1239" s="64"/>
    </row>
    <row r="1240" spans="1:7" x14ac:dyDescent="0.35">
      <c r="A1240" s="47">
        <v>41406</v>
      </c>
      <c r="B1240" s="43"/>
      <c r="C1240" s="116"/>
      <c r="D1240" s="116"/>
      <c r="E1240" s="116"/>
      <c r="F1240" s="116"/>
      <c r="G1240" s="64"/>
    </row>
    <row r="1241" spans="1:7" x14ac:dyDescent="0.35">
      <c r="A1241" s="47">
        <v>41407</v>
      </c>
      <c r="B1241" s="43">
        <v>1.36</v>
      </c>
      <c r="C1241" s="116"/>
      <c r="D1241" s="116"/>
      <c r="E1241" s="116"/>
      <c r="F1241" s="116"/>
      <c r="G1241" s="64"/>
    </row>
    <row r="1242" spans="1:7" x14ac:dyDescent="0.35">
      <c r="A1242" s="47">
        <v>41408</v>
      </c>
      <c r="B1242" s="43">
        <v>1.35</v>
      </c>
      <c r="C1242" s="116"/>
      <c r="D1242" s="116"/>
      <c r="E1242" s="116"/>
      <c r="F1242" s="116"/>
      <c r="G1242" s="64"/>
    </row>
    <row r="1243" spans="1:7" x14ac:dyDescent="0.35">
      <c r="A1243" s="47">
        <v>41409</v>
      </c>
      <c r="B1243" s="43">
        <v>1.36</v>
      </c>
      <c r="C1243" s="116"/>
      <c r="D1243" s="116"/>
      <c r="E1243" s="116"/>
      <c r="F1243" s="116"/>
      <c r="G1243" s="64"/>
    </row>
    <row r="1244" spans="1:7" x14ac:dyDescent="0.35">
      <c r="A1244" s="47">
        <v>41410</v>
      </c>
      <c r="B1244" s="43">
        <v>1.38</v>
      </c>
      <c r="C1244" s="116"/>
      <c r="D1244" s="116"/>
      <c r="E1244" s="116"/>
      <c r="F1244" s="116"/>
      <c r="G1244" s="64"/>
    </row>
    <row r="1245" spans="1:7" x14ac:dyDescent="0.35">
      <c r="A1245" s="47">
        <v>41411</v>
      </c>
      <c r="B1245" s="43">
        <v>1.3</v>
      </c>
      <c r="C1245" s="116"/>
      <c r="D1245" s="116"/>
      <c r="E1245" s="116"/>
      <c r="F1245" s="116"/>
      <c r="G1245" s="64"/>
    </row>
    <row r="1246" spans="1:7" x14ac:dyDescent="0.35">
      <c r="A1246" s="47">
        <v>41412</v>
      </c>
      <c r="B1246" s="43"/>
      <c r="C1246" s="116"/>
      <c r="D1246" s="116"/>
      <c r="E1246" s="116"/>
      <c r="F1246" s="116"/>
      <c r="G1246" s="64"/>
    </row>
    <row r="1247" spans="1:7" x14ac:dyDescent="0.35">
      <c r="A1247" s="47">
        <v>41413</v>
      </c>
      <c r="B1247" s="43"/>
      <c r="C1247" s="116"/>
      <c r="D1247" s="116"/>
      <c r="E1247" s="116"/>
      <c r="F1247" s="116"/>
      <c r="G1247" s="64"/>
    </row>
    <row r="1248" spans="1:7" x14ac:dyDescent="0.35">
      <c r="A1248" s="47">
        <v>41414</v>
      </c>
      <c r="B1248" s="43">
        <v>1.36</v>
      </c>
      <c r="C1248" s="116"/>
      <c r="D1248" s="116"/>
      <c r="E1248" s="116"/>
      <c r="F1248" s="116"/>
      <c r="G1248" s="64"/>
    </row>
    <row r="1249" spans="1:7" x14ac:dyDescent="0.35">
      <c r="A1249" s="47">
        <v>41415</v>
      </c>
      <c r="B1249" s="43">
        <v>1.37</v>
      </c>
      <c r="C1249" s="116"/>
      <c r="D1249" s="116"/>
      <c r="E1249" s="116"/>
      <c r="F1249" s="116"/>
      <c r="G1249" s="64"/>
    </row>
    <row r="1250" spans="1:7" x14ac:dyDescent="0.35">
      <c r="A1250" s="47">
        <v>41416</v>
      </c>
      <c r="B1250" s="43">
        <v>1.4</v>
      </c>
      <c r="C1250" s="116"/>
      <c r="D1250" s="116"/>
      <c r="E1250" s="116"/>
      <c r="F1250" s="116"/>
      <c r="G1250" s="64"/>
    </row>
    <row r="1251" spans="1:7" x14ac:dyDescent="0.35">
      <c r="A1251" s="47">
        <v>41417</v>
      </c>
      <c r="B1251" s="43">
        <v>1.4</v>
      </c>
      <c r="C1251" s="116"/>
      <c r="D1251" s="116"/>
      <c r="E1251" s="116"/>
      <c r="F1251" s="116"/>
      <c r="G1251" s="64"/>
    </row>
    <row r="1252" spans="1:7" x14ac:dyDescent="0.35">
      <c r="A1252" s="47">
        <v>41418</v>
      </c>
      <c r="B1252" s="43">
        <v>1.47</v>
      </c>
      <c r="C1252" s="116"/>
      <c r="D1252" s="116"/>
      <c r="E1252" s="116"/>
      <c r="F1252" s="116"/>
      <c r="G1252" s="64"/>
    </row>
    <row r="1253" spans="1:7" x14ac:dyDescent="0.35">
      <c r="A1253" s="47">
        <v>41419</v>
      </c>
      <c r="B1253" s="43"/>
      <c r="C1253" s="116"/>
      <c r="D1253" s="116"/>
      <c r="E1253" s="116"/>
      <c r="F1253" s="116"/>
      <c r="G1253" s="64"/>
    </row>
    <row r="1254" spans="1:7" x14ac:dyDescent="0.35">
      <c r="A1254" s="47">
        <v>41420</v>
      </c>
      <c r="B1254" s="43"/>
      <c r="C1254" s="116"/>
      <c r="D1254" s="116"/>
      <c r="E1254" s="116"/>
      <c r="F1254" s="116"/>
      <c r="G1254" s="64"/>
    </row>
    <row r="1255" spans="1:7" x14ac:dyDescent="0.35">
      <c r="A1255" s="47">
        <v>41421</v>
      </c>
      <c r="B1255" s="43">
        <v>1.44</v>
      </c>
      <c r="C1255" s="116"/>
      <c r="D1255" s="116"/>
      <c r="E1255" s="116"/>
      <c r="F1255" s="116"/>
      <c r="G1255" s="64"/>
    </row>
    <row r="1256" spans="1:7" x14ac:dyDescent="0.35">
      <c r="A1256" s="47">
        <v>41422</v>
      </c>
      <c r="B1256" s="43">
        <v>1.46</v>
      </c>
      <c r="C1256" s="116"/>
      <c r="D1256" s="116"/>
      <c r="E1256" s="116"/>
      <c r="F1256" s="116"/>
      <c r="G1256" s="64"/>
    </row>
    <row r="1257" spans="1:7" x14ac:dyDescent="0.35">
      <c r="A1257" s="47">
        <v>41423</v>
      </c>
      <c r="B1257" s="43">
        <v>1.52</v>
      </c>
      <c r="C1257" s="116"/>
      <c r="D1257" s="116"/>
      <c r="E1257" s="116"/>
      <c r="F1257" s="116"/>
      <c r="G1257" s="64"/>
    </row>
    <row r="1258" spans="1:7" x14ac:dyDescent="0.35">
      <c r="A1258" s="47">
        <v>41424</v>
      </c>
      <c r="B1258" s="43">
        <v>1.5</v>
      </c>
      <c r="C1258" s="116"/>
      <c r="D1258" s="116"/>
      <c r="E1258" s="116"/>
      <c r="F1258" s="116"/>
      <c r="G1258" s="64"/>
    </row>
    <row r="1259" spans="1:7" x14ac:dyDescent="0.35">
      <c r="A1259" s="47">
        <v>41425</v>
      </c>
      <c r="B1259" s="43">
        <v>1.47</v>
      </c>
      <c r="C1259" s="116"/>
      <c r="D1259" s="116"/>
      <c r="E1259" s="116"/>
      <c r="F1259" s="116"/>
      <c r="G1259" s="64"/>
    </row>
    <row r="1260" spans="1:7" x14ac:dyDescent="0.35">
      <c r="A1260" s="47">
        <v>41426</v>
      </c>
      <c r="B1260" s="43"/>
      <c r="C1260" s="116"/>
      <c r="D1260" s="116"/>
      <c r="E1260" s="116"/>
      <c r="F1260" s="116"/>
      <c r="G1260" s="64"/>
    </row>
    <row r="1261" spans="1:7" x14ac:dyDescent="0.35">
      <c r="A1261" s="47">
        <v>41427</v>
      </c>
      <c r="B1261" s="43"/>
      <c r="C1261" s="116"/>
      <c r="D1261" s="116"/>
      <c r="E1261" s="116"/>
      <c r="F1261" s="116"/>
      <c r="G1261" s="64"/>
    </row>
    <row r="1262" spans="1:7" x14ac:dyDescent="0.35">
      <c r="A1262" s="47">
        <v>41428</v>
      </c>
      <c r="B1262" s="43">
        <v>1.52</v>
      </c>
      <c r="C1262" s="116"/>
      <c r="D1262" s="116"/>
      <c r="E1262" s="116"/>
      <c r="F1262" s="116"/>
      <c r="G1262" s="64"/>
    </row>
    <row r="1263" spans="1:7" x14ac:dyDescent="0.35">
      <c r="A1263" s="47">
        <v>41429</v>
      </c>
      <c r="B1263" s="43">
        <v>1.56</v>
      </c>
      <c r="C1263" s="116"/>
      <c r="D1263" s="116"/>
      <c r="E1263" s="116"/>
      <c r="F1263" s="116"/>
      <c r="G1263" s="64"/>
    </row>
    <row r="1264" spans="1:7" x14ac:dyDescent="0.35">
      <c r="A1264" s="47">
        <v>41430</v>
      </c>
      <c r="B1264" s="43">
        <v>1.55</v>
      </c>
      <c r="C1264" s="116"/>
      <c r="D1264" s="116"/>
      <c r="E1264" s="116"/>
      <c r="F1264" s="116"/>
      <c r="G1264" s="64"/>
    </row>
    <row r="1265" spans="1:7" x14ac:dyDescent="0.35">
      <c r="A1265" s="47">
        <v>41431</v>
      </c>
      <c r="B1265" s="43">
        <v>1.5</v>
      </c>
      <c r="C1265" s="116"/>
      <c r="D1265" s="116"/>
      <c r="E1265" s="116"/>
      <c r="F1265" s="116"/>
      <c r="G1265" s="64"/>
    </row>
    <row r="1266" spans="1:7" x14ac:dyDescent="0.35">
      <c r="A1266" s="47">
        <v>41432</v>
      </c>
      <c r="B1266" s="43">
        <v>1.5</v>
      </c>
      <c r="C1266" s="116"/>
      <c r="D1266" s="116"/>
      <c r="E1266" s="116"/>
      <c r="F1266" s="116"/>
      <c r="G1266" s="64"/>
    </row>
    <row r="1267" spans="1:7" x14ac:dyDescent="0.35">
      <c r="A1267" s="47">
        <v>41433</v>
      </c>
      <c r="B1267" s="43"/>
      <c r="C1267" s="116"/>
      <c r="D1267" s="116"/>
      <c r="E1267" s="116"/>
      <c r="F1267" s="116"/>
      <c r="G1267" s="64"/>
    </row>
    <row r="1268" spans="1:7" x14ac:dyDescent="0.35">
      <c r="A1268" s="47">
        <v>41434</v>
      </c>
      <c r="B1268" s="43"/>
      <c r="C1268" s="116"/>
      <c r="D1268" s="116"/>
      <c r="E1268" s="116"/>
      <c r="F1268" s="116"/>
      <c r="G1268" s="64"/>
    </row>
    <row r="1269" spans="1:7" x14ac:dyDescent="0.35">
      <c r="A1269" s="47">
        <v>41435</v>
      </c>
      <c r="B1269" s="43">
        <v>1.53</v>
      </c>
      <c r="C1269" s="116"/>
      <c r="D1269" s="116"/>
      <c r="E1269" s="116"/>
      <c r="F1269" s="116"/>
      <c r="G1269" s="64"/>
    </row>
    <row r="1270" spans="1:7" x14ac:dyDescent="0.35">
      <c r="A1270" s="47">
        <v>41436</v>
      </c>
      <c r="B1270" s="43">
        <v>1.62</v>
      </c>
      <c r="C1270" s="116"/>
      <c r="D1270" s="116"/>
      <c r="E1270" s="116"/>
      <c r="F1270" s="116"/>
      <c r="G1270" s="64"/>
    </row>
    <row r="1271" spans="1:7" x14ac:dyDescent="0.35">
      <c r="A1271" s="47">
        <v>41437</v>
      </c>
      <c r="B1271" s="43">
        <v>1.6</v>
      </c>
      <c r="C1271" s="116"/>
      <c r="D1271" s="116"/>
      <c r="E1271" s="116"/>
      <c r="F1271" s="116"/>
      <c r="G1271" s="64"/>
    </row>
    <row r="1272" spans="1:7" x14ac:dyDescent="0.35">
      <c r="A1272" s="47">
        <v>41438</v>
      </c>
      <c r="B1272" s="43">
        <v>1.56</v>
      </c>
      <c r="C1272" s="116"/>
      <c r="D1272" s="116"/>
      <c r="E1272" s="116"/>
      <c r="F1272" s="116"/>
      <c r="G1272" s="64"/>
    </row>
    <row r="1273" spans="1:7" x14ac:dyDescent="0.35">
      <c r="A1273" s="47">
        <v>41439</v>
      </c>
      <c r="B1273" s="43">
        <v>1.52</v>
      </c>
      <c r="C1273" s="116"/>
      <c r="D1273" s="116"/>
      <c r="E1273" s="116"/>
      <c r="F1273" s="116"/>
      <c r="G1273" s="64"/>
    </row>
    <row r="1274" spans="1:7" x14ac:dyDescent="0.35">
      <c r="A1274" s="47">
        <v>41440</v>
      </c>
      <c r="B1274" s="43"/>
      <c r="C1274" s="116"/>
      <c r="D1274" s="116"/>
      <c r="E1274" s="116"/>
      <c r="F1274" s="116"/>
      <c r="G1274" s="64"/>
    </row>
    <row r="1275" spans="1:7" x14ac:dyDescent="0.35">
      <c r="A1275" s="47">
        <v>41441</v>
      </c>
      <c r="B1275" s="43"/>
      <c r="C1275" s="116"/>
      <c r="D1275" s="116"/>
      <c r="E1275" s="116"/>
      <c r="F1275" s="116"/>
      <c r="G1275" s="64"/>
    </row>
    <row r="1276" spans="1:7" x14ac:dyDescent="0.35">
      <c r="A1276" s="47">
        <v>41442</v>
      </c>
      <c r="B1276" s="43">
        <v>1.54</v>
      </c>
      <c r="C1276" s="116"/>
      <c r="D1276" s="116"/>
      <c r="E1276" s="116"/>
      <c r="F1276" s="116"/>
      <c r="G1276" s="64"/>
    </row>
    <row r="1277" spans="1:7" x14ac:dyDescent="0.35">
      <c r="A1277" s="47">
        <v>41443</v>
      </c>
      <c r="B1277" s="43">
        <v>1.55</v>
      </c>
      <c r="C1277" s="116"/>
      <c r="D1277" s="116"/>
      <c r="E1277" s="116"/>
      <c r="F1277" s="116"/>
      <c r="G1277" s="64"/>
    </row>
    <row r="1278" spans="1:7" x14ac:dyDescent="0.35">
      <c r="A1278" s="47">
        <v>41444</v>
      </c>
      <c r="B1278" s="43">
        <v>1.56</v>
      </c>
      <c r="C1278" s="116"/>
      <c r="D1278" s="116"/>
      <c r="E1278" s="116"/>
      <c r="F1278" s="116"/>
      <c r="G1278" s="64"/>
    </row>
    <row r="1279" spans="1:7" x14ac:dyDescent="0.35">
      <c r="A1279" s="47">
        <v>41445</v>
      </c>
      <c r="B1279" s="43">
        <v>1.64</v>
      </c>
      <c r="C1279" s="116"/>
      <c r="D1279" s="116"/>
      <c r="E1279" s="116"/>
      <c r="F1279" s="116"/>
      <c r="G1279" s="64"/>
    </row>
    <row r="1280" spans="1:7" x14ac:dyDescent="0.35">
      <c r="A1280" s="47">
        <v>41446</v>
      </c>
      <c r="B1280" s="43">
        <v>1.67</v>
      </c>
      <c r="C1280" s="116"/>
      <c r="D1280" s="116"/>
      <c r="E1280" s="116"/>
      <c r="F1280" s="116"/>
      <c r="G1280" s="64"/>
    </row>
    <row r="1281" spans="1:7" x14ac:dyDescent="0.35">
      <c r="A1281" s="47">
        <v>41447</v>
      </c>
      <c r="B1281" s="43"/>
      <c r="C1281" s="116"/>
      <c r="D1281" s="116"/>
      <c r="E1281" s="116"/>
      <c r="F1281" s="116"/>
      <c r="G1281" s="64"/>
    </row>
    <row r="1282" spans="1:7" x14ac:dyDescent="0.35">
      <c r="A1282" s="47">
        <v>41448</v>
      </c>
      <c r="B1282" s="43"/>
      <c r="C1282" s="116"/>
      <c r="D1282" s="116"/>
      <c r="E1282" s="116"/>
      <c r="F1282" s="116"/>
      <c r="G1282" s="64"/>
    </row>
    <row r="1283" spans="1:7" x14ac:dyDescent="0.35">
      <c r="A1283" s="47">
        <v>41449</v>
      </c>
      <c r="B1283" s="43">
        <v>1.8</v>
      </c>
      <c r="C1283" s="116"/>
      <c r="D1283" s="116"/>
      <c r="E1283" s="116"/>
      <c r="F1283" s="116"/>
      <c r="G1283" s="64"/>
    </row>
    <row r="1284" spans="1:7" x14ac:dyDescent="0.35">
      <c r="A1284" s="47">
        <v>41450</v>
      </c>
      <c r="B1284" s="43">
        <v>1.76</v>
      </c>
      <c r="C1284" s="116"/>
      <c r="D1284" s="116"/>
      <c r="E1284" s="116"/>
      <c r="F1284" s="116"/>
      <c r="G1284" s="64"/>
    </row>
    <row r="1285" spans="1:7" x14ac:dyDescent="0.35">
      <c r="A1285" s="47">
        <v>41451</v>
      </c>
      <c r="B1285" s="43">
        <v>1.77</v>
      </c>
      <c r="C1285" s="116"/>
      <c r="D1285" s="116"/>
      <c r="E1285" s="116"/>
      <c r="F1285" s="116"/>
      <c r="G1285" s="64"/>
    </row>
    <row r="1286" spans="1:7" x14ac:dyDescent="0.35">
      <c r="A1286" s="47">
        <v>41452</v>
      </c>
      <c r="B1286" s="43">
        <v>1.74</v>
      </c>
      <c r="C1286" s="116"/>
      <c r="D1286" s="116"/>
      <c r="E1286" s="116"/>
      <c r="F1286" s="116"/>
      <c r="G1286" s="64"/>
    </row>
    <row r="1287" spans="1:7" x14ac:dyDescent="0.35">
      <c r="A1287" s="47">
        <v>41453</v>
      </c>
      <c r="B1287" s="43">
        <v>1.71</v>
      </c>
      <c r="C1287" s="116"/>
      <c r="D1287" s="116"/>
      <c r="E1287" s="116"/>
      <c r="F1287" s="116"/>
      <c r="G1287" s="64"/>
    </row>
    <row r="1288" spans="1:7" x14ac:dyDescent="0.35">
      <c r="A1288" s="47">
        <v>41454</v>
      </c>
      <c r="B1288" s="43"/>
      <c r="C1288" s="116"/>
      <c r="D1288" s="116"/>
      <c r="E1288" s="116"/>
      <c r="F1288" s="116"/>
      <c r="G1288" s="64"/>
    </row>
    <row r="1289" spans="1:7" x14ac:dyDescent="0.35">
      <c r="A1289" s="47">
        <v>41455</v>
      </c>
      <c r="B1289" s="43"/>
      <c r="C1289" s="116"/>
      <c r="D1289" s="116"/>
      <c r="E1289" s="116"/>
      <c r="F1289" s="116"/>
      <c r="G1289" s="64"/>
    </row>
    <row r="1290" spans="1:7" x14ac:dyDescent="0.35">
      <c r="A1290" s="47">
        <v>41456</v>
      </c>
      <c r="B1290" s="43">
        <v>1.76</v>
      </c>
      <c r="C1290" s="116"/>
      <c r="D1290" s="116"/>
      <c r="E1290" s="116"/>
      <c r="F1290" s="116"/>
      <c r="G1290" s="64"/>
    </row>
    <row r="1291" spans="1:7" x14ac:dyDescent="0.35">
      <c r="A1291" s="47">
        <v>41457</v>
      </c>
      <c r="B1291" s="43">
        <v>1.7</v>
      </c>
      <c r="C1291" s="116"/>
      <c r="D1291" s="116"/>
      <c r="E1291" s="116"/>
      <c r="F1291" s="116"/>
      <c r="G1291" s="64"/>
    </row>
    <row r="1292" spans="1:7" x14ac:dyDescent="0.35">
      <c r="A1292" s="47">
        <v>41458</v>
      </c>
      <c r="B1292" s="43">
        <v>1.65</v>
      </c>
      <c r="C1292" s="116"/>
      <c r="D1292" s="116"/>
      <c r="E1292" s="116"/>
      <c r="F1292" s="116"/>
      <c r="G1292" s="64"/>
    </row>
    <row r="1293" spans="1:7" x14ac:dyDescent="0.35">
      <c r="A1293" s="47">
        <v>41459</v>
      </c>
      <c r="B1293" s="43">
        <v>1.67</v>
      </c>
      <c r="C1293" s="116"/>
      <c r="D1293" s="116"/>
      <c r="E1293" s="116"/>
      <c r="F1293" s="116"/>
      <c r="G1293" s="64"/>
    </row>
    <row r="1294" spans="1:7" x14ac:dyDescent="0.35">
      <c r="A1294" s="47">
        <v>41460</v>
      </c>
      <c r="B1294" s="43">
        <v>1.67</v>
      </c>
      <c r="C1294" s="116"/>
      <c r="D1294" s="116"/>
      <c r="E1294" s="116"/>
      <c r="F1294" s="116"/>
      <c r="G1294" s="64"/>
    </row>
    <row r="1295" spans="1:7" x14ac:dyDescent="0.35">
      <c r="A1295" s="47">
        <v>41461</v>
      </c>
      <c r="B1295" s="43"/>
      <c r="C1295" s="116"/>
      <c r="D1295" s="116"/>
      <c r="E1295" s="116"/>
      <c r="F1295" s="116"/>
      <c r="G1295" s="64"/>
    </row>
    <row r="1296" spans="1:7" x14ac:dyDescent="0.35">
      <c r="A1296" s="47">
        <v>41462</v>
      </c>
      <c r="B1296" s="43"/>
      <c r="C1296" s="116"/>
      <c r="D1296" s="116"/>
      <c r="E1296" s="116"/>
      <c r="F1296" s="116"/>
      <c r="G1296" s="64"/>
    </row>
    <row r="1297" spans="1:7" x14ac:dyDescent="0.35">
      <c r="A1297" s="47">
        <v>41463</v>
      </c>
      <c r="B1297" s="43">
        <v>1.72</v>
      </c>
      <c r="C1297" s="116"/>
      <c r="D1297" s="116"/>
      <c r="E1297" s="116"/>
      <c r="F1297" s="116"/>
      <c r="G1297" s="64"/>
    </row>
    <row r="1298" spans="1:7" x14ac:dyDescent="0.35">
      <c r="A1298" s="47">
        <v>41464</v>
      </c>
      <c r="B1298" s="43">
        <v>1.69</v>
      </c>
      <c r="C1298" s="116"/>
      <c r="D1298" s="116"/>
      <c r="E1298" s="116"/>
      <c r="F1298" s="116"/>
      <c r="G1298" s="64"/>
    </row>
    <row r="1299" spans="1:7" x14ac:dyDescent="0.35">
      <c r="A1299" s="47">
        <v>41465</v>
      </c>
      <c r="B1299" s="43">
        <v>1.64</v>
      </c>
      <c r="C1299" s="116"/>
      <c r="D1299" s="116"/>
      <c r="E1299" s="116"/>
      <c r="F1299" s="116"/>
      <c r="G1299" s="64"/>
    </row>
    <row r="1300" spans="1:7" x14ac:dyDescent="0.35">
      <c r="A1300" s="47">
        <v>41466</v>
      </c>
      <c r="B1300" s="43">
        <v>1.61</v>
      </c>
      <c r="C1300" s="116"/>
      <c r="D1300" s="116"/>
      <c r="E1300" s="116"/>
      <c r="F1300" s="116"/>
      <c r="G1300" s="64"/>
    </row>
    <row r="1301" spans="1:7" x14ac:dyDescent="0.35">
      <c r="A1301" s="47">
        <v>41467</v>
      </c>
      <c r="B1301" s="43">
        <v>1.57</v>
      </c>
      <c r="C1301" s="116"/>
      <c r="D1301" s="116"/>
      <c r="E1301" s="116"/>
      <c r="F1301" s="116"/>
      <c r="G1301" s="64"/>
    </row>
    <row r="1302" spans="1:7" x14ac:dyDescent="0.35">
      <c r="A1302" s="47">
        <v>41468</v>
      </c>
      <c r="B1302" s="43"/>
      <c r="C1302" s="116"/>
      <c r="D1302" s="116"/>
      <c r="E1302" s="116"/>
      <c r="F1302" s="116"/>
      <c r="G1302" s="64"/>
    </row>
    <row r="1303" spans="1:7" x14ac:dyDescent="0.35">
      <c r="A1303" s="47">
        <v>41469</v>
      </c>
      <c r="B1303" s="43"/>
      <c r="C1303" s="116"/>
      <c r="D1303" s="116"/>
      <c r="E1303" s="116"/>
      <c r="F1303" s="116"/>
      <c r="G1303" s="64"/>
    </row>
    <row r="1304" spans="1:7" x14ac:dyDescent="0.35">
      <c r="A1304" s="47">
        <v>41470</v>
      </c>
      <c r="B1304" s="43">
        <v>1.56</v>
      </c>
      <c r="C1304" s="116"/>
      <c r="D1304" s="116"/>
      <c r="E1304" s="116"/>
      <c r="F1304" s="116"/>
      <c r="G1304" s="64"/>
    </row>
    <row r="1305" spans="1:7" x14ac:dyDescent="0.35">
      <c r="A1305" s="47">
        <v>41471</v>
      </c>
      <c r="B1305" s="43">
        <v>1.56</v>
      </c>
      <c r="C1305" s="116"/>
      <c r="D1305" s="116"/>
      <c r="E1305" s="116"/>
      <c r="F1305" s="116"/>
      <c r="G1305" s="64"/>
    </row>
    <row r="1306" spans="1:7" x14ac:dyDescent="0.35">
      <c r="A1306" s="47">
        <v>41472</v>
      </c>
      <c r="B1306" s="43">
        <v>1.57</v>
      </c>
      <c r="C1306" s="116"/>
      <c r="D1306" s="116"/>
      <c r="E1306" s="116"/>
      <c r="F1306" s="116"/>
      <c r="G1306" s="64"/>
    </row>
    <row r="1307" spans="1:7" x14ac:dyDescent="0.35">
      <c r="A1307" s="47">
        <v>41473</v>
      </c>
      <c r="B1307" s="43">
        <v>1.52</v>
      </c>
      <c r="C1307" s="116"/>
      <c r="D1307" s="116"/>
      <c r="E1307" s="116"/>
      <c r="F1307" s="116"/>
      <c r="G1307" s="64"/>
    </row>
    <row r="1308" spans="1:7" x14ac:dyDescent="0.35">
      <c r="A1308" s="47">
        <v>41474</v>
      </c>
      <c r="B1308" s="43">
        <v>1.51</v>
      </c>
      <c r="C1308" s="116"/>
      <c r="D1308" s="116"/>
      <c r="E1308" s="116"/>
      <c r="F1308" s="116"/>
      <c r="G1308" s="64"/>
    </row>
    <row r="1309" spans="1:7" x14ac:dyDescent="0.35">
      <c r="A1309" s="47">
        <v>41475</v>
      </c>
      <c r="B1309" s="43"/>
      <c r="C1309" s="116"/>
      <c r="D1309" s="116"/>
      <c r="E1309" s="116"/>
      <c r="F1309" s="116"/>
      <c r="G1309" s="64"/>
    </row>
    <row r="1310" spans="1:7" x14ac:dyDescent="0.35">
      <c r="A1310" s="47">
        <v>41476</v>
      </c>
      <c r="B1310" s="43"/>
      <c r="C1310" s="116"/>
      <c r="D1310" s="116"/>
      <c r="E1310" s="116"/>
      <c r="F1310" s="116"/>
      <c r="G1310" s="64"/>
    </row>
    <row r="1311" spans="1:7" x14ac:dyDescent="0.35">
      <c r="A1311" s="47">
        <v>41477</v>
      </c>
      <c r="B1311" s="43">
        <v>1.52</v>
      </c>
      <c r="C1311" s="116"/>
      <c r="D1311" s="116"/>
      <c r="E1311" s="116"/>
      <c r="F1311" s="116"/>
      <c r="G1311" s="64"/>
    </row>
    <row r="1312" spans="1:7" x14ac:dyDescent="0.35">
      <c r="A1312" s="47">
        <v>41478</v>
      </c>
      <c r="B1312" s="43">
        <v>1.55</v>
      </c>
      <c r="C1312" s="116"/>
      <c r="D1312" s="116"/>
      <c r="E1312" s="116"/>
      <c r="F1312" s="116"/>
      <c r="G1312" s="64"/>
    </row>
    <row r="1313" spans="1:7" x14ac:dyDescent="0.35">
      <c r="A1313" s="47">
        <v>41479</v>
      </c>
      <c r="B1313" s="43">
        <v>1.6</v>
      </c>
      <c r="C1313" s="116"/>
      <c r="D1313" s="116"/>
      <c r="E1313" s="116"/>
      <c r="F1313" s="116"/>
      <c r="G1313" s="64"/>
    </row>
    <row r="1314" spans="1:7" x14ac:dyDescent="0.35">
      <c r="A1314" s="47">
        <v>41480</v>
      </c>
      <c r="B1314" s="43">
        <v>1.64</v>
      </c>
      <c r="C1314" s="116"/>
      <c r="D1314" s="116"/>
      <c r="E1314" s="116"/>
      <c r="F1314" s="116"/>
      <c r="G1314" s="64"/>
    </row>
    <row r="1315" spans="1:7" x14ac:dyDescent="0.35">
      <c r="A1315" s="47">
        <v>41481</v>
      </c>
      <c r="B1315" s="43">
        <v>1.67</v>
      </c>
      <c r="C1315" s="116"/>
      <c r="D1315" s="116"/>
      <c r="E1315" s="116"/>
      <c r="F1315" s="116"/>
      <c r="G1315" s="64"/>
    </row>
    <row r="1316" spans="1:7" x14ac:dyDescent="0.35">
      <c r="A1316" s="47">
        <v>41482</v>
      </c>
      <c r="B1316" s="43"/>
      <c r="C1316" s="116"/>
      <c r="D1316" s="116"/>
      <c r="E1316" s="116"/>
      <c r="F1316" s="116"/>
      <c r="G1316" s="64"/>
    </row>
    <row r="1317" spans="1:7" x14ac:dyDescent="0.35">
      <c r="A1317" s="47">
        <v>41483</v>
      </c>
      <c r="B1317" s="43"/>
      <c r="C1317" s="116"/>
      <c r="D1317" s="116"/>
      <c r="E1317" s="116"/>
      <c r="F1317" s="116"/>
      <c r="G1317" s="64"/>
    </row>
    <row r="1318" spans="1:7" x14ac:dyDescent="0.35">
      <c r="A1318" s="47">
        <v>41484</v>
      </c>
      <c r="B1318" s="43">
        <v>1.68</v>
      </c>
      <c r="C1318" s="116"/>
      <c r="D1318" s="116"/>
      <c r="E1318" s="116"/>
      <c r="F1318" s="116"/>
      <c r="G1318" s="64"/>
    </row>
    <row r="1319" spans="1:7" x14ac:dyDescent="0.35">
      <c r="A1319" s="47">
        <v>41485</v>
      </c>
      <c r="B1319" s="43">
        <v>1.66</v>
      </c>
      <c r="C1319" s="116"/>
      <c r="D1319" s="116"/>
      <c r="E1319" s="116"/>
      <c r="F1319" s="116"/>
      <c r="G1319" s="64"/>
    </row>
    <row r="1320" spans="1:7" x14ac:dyDescent="0.35">
      <c r="A1320" s="47">
        <v>41486</v>
      </c>
      <c r="B1320" s="43">
        <v>1.69</v>
      </c>
      <c r="C1320" s="116"/>
      <c r="D1320" s="116"/>
      <c r="E1320" s="116"/>
      <c r="F1320" s="116"/>
      <c r="G1320" s="64"/>
    </row>
    <row r="1321" spans="1:7" x14ac:dyDescent="0.35">
      <c r="A1321" s="47">
        <v>41487</v>
      </c>
      <c r="B1321" s="43">
        <v>1.61</v>
      </c>
      <c r="C1321" s="116"/>
      <c r="D1321" s="116"/>
      <c r="E1321" s="116"/>
      <c r="F1321" s="116"/>
      <c r="G1321" s="64"/>
    </row>
    <row r="1322" spans="1:7" x14ac:dyDescent="0.35">
      <c r="A1322" s="47">
        <v>41488</v>
      </c>
      <c r="B1322" s="43">
        <v>1.71</v>
      </c>
      <c r="C1322" s="116"/>
      <c r="D1322" s="116"/>
      <c r="E1322" s="116"/>
      <c r="F1322" s="116"/>
      <c r="G1322" s="64"/>
    </row>
    <row r="1323" spans="1:7" x14ac:dyDescent="0.35">
      <c r="A1323" s="47">
        <v>41489</v>
      </c>
      <c r="B1323" s="43"/>
      <c r="C1323" s="116"/>
      <c r="D1323" s="116"/>
      <c r="E1323" s="116"/>
      <c r="F1323" s="116"/>
      <c r="G1323" s="64"/>
    </row>
    <row r="1324" spans="1:7" x14ac:dyDescent="0.35">
      <c r="A1324" s="47">
        <v>41490</v>
      </c>
      <c r="B1324" s="43"/>
      <c r="C1324" s="116"/>
      <c r="D1324" s="116"/>
      <c r="E1324" s="116"/>
      <c r="F1324" s="116"/>
      <c r="G1324" s="64"/>
    </row>
    <row r="1325" spans="1:7" x14ac:dyDescent="0.35">
      <c r="A1325" s="47">
        <v>41491</v>
      </c>
      <c r="B1325" s="43">
        <v>1.64</v>
      </c>
      <c r="C1325" s="116"/>
      <c r="D1325" s="116"/>
      <c r="E1325" s="116"/>
      <c r="F1325" s="116"/>
      <c r="G1325" s="64"/>
    </row>
    <row r="1326" spans="1:7" x14ac:dyDescent="0.35">
      <c r="A1326" s="47">
        <v>41492</v>
      </c>
      <c r="B1326" s="43">
        <v>1.7</v>
      </c>
      <c r="C1326" s="116"/>
      <c r="D1326" s="116"/>
      <c r="E1326" s="116"/>
      <c r="F1326" s="116"/>
      <c r="G1326" s="64"/>
    </row>
    <row r="1327" spans="1:7" x14ac:dyDescent="0.35">
      <c r="A1327" s="47">
        <v>41493</v>
      </c>
      <c r="B1327" s="43">
        <v>1.67</v>
      </c>
      <c r="C1327" s="116"/>
      <c r="D1327" s="116"/>
      <c r="E1327" s="116"/>
      <c r="F1327" s="116"/>
      <c r="G1327" s="64"/>
    </row>
    <row r="1328" spans="1:7" x14ac:dyDescent="0.35">
      <c r="A1328" s="47">
        <v>41494</v>
      </c>
      <c r="B1328" s="43">
        <v>1.67</v>
      </c>
      <c r="C1328" s="116"/>
      <c r="D1328" s="116"/>
      <c r="E1328" s="116"/>
      <c r="F1328" s="116"/>
      <c r="G1328" s="64"/>
    </row>
    <row r="1329" spans="1:7" x14ac:dyDescent="0.35">
      <c r="A1329" s="47">
        <v>41495</v>
      </c>
      <c r="B1329" s="43">
        <v>1.7</v>
      </c>
      <c r="C1329" s="116"/>
      <c r="D1329" s="116"/>
      <c r="E1329" s="116"/>
      <c r="F1329" s="116"/>
      <c r="G1329" s="64"/>
    </row>
    <row r="1330" spans="1:7" x14ac:dyDescent="0.35">
      <c r="A1330" s="47">
        <v>41496</v>
      </c>
      <c r="B1330" s="43"/>
      <c r="C1330" s="116"/>
      <c r="D1330" s="116"/>
      <c r="E1330" s="116"/>
      <c r="F1330" s="116"/>
      <c r="G1330" s="64"/>
    </row>
    <row r="1331" spans="1:7" x14ac:dyDescent="0.35">
      <c r="A1331" s="47">
        <v>41497</v>
      </c>
      <c r="B1331" s="43"/>
      <c r="C1331" s="116"/>
      <c r="D1331" s="116"/>
      <c r="E1331" s="116"/>
      <c r="F1331" s="116"/>
      <c r="G1331" s="64"/>
    </row>
    <row r="1332" spans="1:7" x14ac:dyDescent="0.35">
      <c r="A1332" s="47">
        <v>41498</v>
      </c>
      <c r="B1332" s="43">
        <v>1.71</v>
      </c>
      <c r="C1332" s="116"/>
      <c r="D1332" s="116"/>
      <c r="E1332" s="116"/>
      <c r="F1332" s="116"/>
      <c r="G1332" s="64"/>
    </row>
    <row r="1333" spans="1:7" x14ac:dyDescent="0.35">
      <c r="A1333" s="47">
        <v>41499</v>
      </c>
      <c r="B1333" s="43">
        <v>1.77</v>
      </c>
      <c r="C1333" s="116"/>
      <c r="D1333" s="116"/>
      <c r="E1333" s="116"/>
      <c r="F1333" s="116"/>
      <c r="G1333" s="64"/>
    </row>
    <row r="1334" spans="1:7" x14ac:dyDescent="0.35">
      <c r="A1334" s="47">
        <v>41500</v>
      </c>
      <c r="B1334" s="43">
        <v>1.81</v>
      </c>
      <c r="C1334" s="116"/>
      <c r="D1334" s="116"/>
      <c r="E1334" s="116"/>
      <c r="F1334" s="116"/>
      <c r="G1334" s="64"/>
    </row>
    <row r="1335" spans="1:7" x14ac:dyDescent="0.35">
      <c r="A1335" s="47">
        <v>41501</v>
      </c>
      <c r="B1335" s="43">
        <v>1.82</v>
      </c>
      <c r="C1335" s="116"/>
      <c r="D1335" s="116"/>
      <c r="E1335" s="116"/>
      <c r="F1335" s="116"/>
      <c r="G1335" s="64"/>
    </row>
    <row r="1336" spans="1:7" x14ac:dyDescent="0.35">
      <c r="A1336" s="47">
        <v>41502</v>
      </c>
      <c r="B1336" s="43">
        <v>1.87</v>
      </c>
      <c r="C1336" s="116"/>
      <c r="D1336" s="116"/>
      <c r="E1336" s="116"/>
      <c r="F1336" s="116"/>
      <c r="G1336" s="64"/>
    </row>
    <row r="1337" spans="1:7" x14ac:dyDescent="0.35">
      <c r="A1337" s="47">
        <v>41503</v>
      </c>
      <c r="B1337" s="43"/>
      <c r="C1337" s="116"/>
      <c r="D1337" s="116"/>
      <c r="E1337" s="116"/>
      <c r="F1337" s="116"/>
      <c r="G1337" s="64"/>
    </row>
    <row r="1338" spans="1:7" x14ac:dyDescent="0.35">
      <c r="A1338" s="47">
        <v>41504</v>
      </c>
      <c r="B1338" s="43"/>
      <c r="C1338" s="116"/>
      <c r="D1338" s="116"/>
      <c r="E1338" s="116"/>
      <c r="F1338" s="116"/>
      <c r="G1338" s="64"/>
    </row>
    <row r="1339" spans="1:7" x14ac:dyDescent="0.35">
      <c r="A1339" s="47">
        <v>41505</v>
      </c>
      <c r="B1339" s="43">
        <v>1.89</v>
      </c>
      <c r="C1339" s="116"/>
      <c r="D1339" s="116"/>
      <c r="E1339" s="116"/>
      <c r="F1339" s="116"/>
      <c r="G1339" s="64"/>
    </row>
    <row r="1340" spans="1:7" x14ac:dyDescent="0.35">
      <c r="A1340" s="47">
        <v>41506</v>
      </c>
      <c r="B1340" s="43">
        <v>1.86</v>
      </c>
      <c r="C1340" s="116"/>
      <c r="D1340" s="116"/>
      <c r="E1340" s="116"/>
      <c r="F1340" s="116"/>
      <c r="G1340" s="64"/>
    </row>
    <row r="1341" spans="1:7" x14ac:dyDescent="0.35">
      <c r="A1341" s="47">
        <v>41507</v>
      </c>
      <c r="B1341" s="43">
        <v>1.86</v>
      </c>
      <c r="C1341" s="116"/>
      <c r="D1341" s="116"/>
      <c r="E1341" s="116"/>
      <c r="F1341" s="116"/>
      <c r="G1341" s="64"/>
    </row>
    <row r="1342" spans="1:7" x14ac:dyDescent="0.35">
      <c r="A1342" s="47">
        <v>41508</v>
      </c>
      <c r="B1342" s="43">
        <v>1.94</v>
      </c>
      <c r="C1342" s="116"/>
      <c r="D1342" s="116"/>
      <c r="E1342" s="116"/>
      <c r="F1342" s="116"/>
      <c r="G1342" s="64"/>
    </row>
    <row r="1343" spans="1:7" x14ac:dyDescent="0.35">
      <c r="A1343" s="47">
        <v>41509</v>
      </c>
      <c r="B1343" s="43">
        <v>1.95</v>
      </c>
      <c r="C1343" s="116"/>
      <c r="D1343" s="116"/>
      <c r="E1343" s="116"/>
      <c r="F1343" s="116"/>
      <c r="G1343" s="64"/>
    </row>
    <row r="1344" spans="1:7" x14ac:dyDescent="0.35">
      <c r="A1344" s="47">
        <v>41510</v>
      </c>
      <c r="B1344" s="43"/>
      <c r="C1344" s="116"/>
      <c r="D1344" s="116"/>
      <c r="E1344" s="116"/>
      <c r="F1344" s="116"/>
      <c r="G1344" s="64"/>
    </row>
    <row r="1345" spans="1:7" x14ac:dyDescent="0.35">
      <c r="A1345" s="47">
        <v>41511</v>
      </c>
      <c r="B1345" s="43"/>
      <c r="C1345" s="116"/>
      <c r="D1345" s="116"/>
      <c r="E1345" s="116"/>
      <c r="F1345" s="116"/>
      <c r="G1345" s="64"/>
    </row>
    <row r="1346" spans="1:7" x14ac:dyDescent="0.35">
      <c r="A1346" s="47">
        <v>41512</v>
      </c>
      <c r="B1346" s="43">
        <v>1.92</v>
      </c>
      <c r="C1346" s="116"/>
      <c r="D1346" s="116"/>
      <c r="E1346" s="116"/>
      <c r="F1346" s="116"/>
      <c r="G1346" s="64"/>
    </row>
    <row r="1347" spans="1:7" x14ac:dyDescent="0.35">
      <c r="A1347" s="47">
        <v>41513</v>
      </c>
      <c r="B1347" s="43">
        <v>1.86</v>
      </c>
      <c r="C1347" s="116"/>
      <c r="D1347" s="116"/>
      <c r="E1347" s="116"/>
      <c r="F1347" s="116"/>
      <c r="G1347" s="64"/>
    </row>
    <row r="1348" spans="1:7" x14ac:dyDescent="0.35">
      <c r="A1348" s="47">
        <v>41514</v>
      </c>
      <c r="B1348" s="43">
        <v>1.83</v>
      </c>
      <c r="C1348" s="116"/>
      <c r="D1348" s="116"/>
      <c r="E1348" s="116"/>
      <c r="F1348" s="116"/>
      <c r="G1348" s="64"/>
    </row>
    <row r="1349" spans="1:7" x14ac:dyDescent="0.35">
      <c r="A1349" s="47">
        <v>41515</v>
      </c>
      <c r="B1349" s="43">
        <v>1.87</v>
      </c>
      <c r="C1349" s="116"/>
      <c r="D1349" s="116"/>
      <c r="E1349" s="116"/>
      <c r="F1349" s="116"/>
      <c r="G1349" s="64"/>
    </row>
    <row r="1350" spans="1:7" x14ac:dyDescent="0.35">
      <c r="A1350" s="47">
        <v>41516</v>
      </c>
      <c r="B1350" s="43">
        <v>1.84</v>
      </c>
      <c r="C1350" s="116"/>
      <c r="D1350" s="116"/>
      <c r="E1350" s="116"/>
      <c r="F1350" s="116"/>
      <c r="G1350" s="64"/>
    </row>
    <row r="1351" spans="1:7" x14ac:dyDescent="0.35">
      <c r="A1351" s="47">
        <v>41517</v>
      </c>
      <c r="B1351" s="43"/>
      <c r="C1351" s="116"/>
      <c r="D1351" s="116"/>
      <c r="E1351" s="116"/>
      <c r="F1351" s="116"/>
      <c r="G1351" s="64"/>
    </row>
    <row r="1352" spans="1:7" x14ac:dyDescent="0.35">
      <c r="A1352" s="47">
        <v>41518</v>
      </c>
      <c r="B1352" s="43"/>
      <c r="C1352" s="116"/>
      <c r="D1352" s="116"/>
      <c r="E1352" s="116"/>
      <c r="F1352" s="116"/>
      <c r="G1352" s="64"/>
    </row>
    <row r="1353" spans="1:7" x14ac:dyDescent="0.35">
      <c r="A1353" s="47">
        <v>41519</v>
      </c>
      <c r="B1353" s="43">
        <v>1.92</v>
      </c>
      <c r="C1353" s="116"/>
      <c r="D1353" s="116"/>
      <c r="E1353" s="116"/>
      <c r="F1353" s="116"/>
      <c r="G1353" s="64"/>
    </row>
    <row r="1354" spans="1:7" x14ac:dyDescent="0.35">
      <c r="A1354" s="47">
        <v>41520</v>
      </c>
      <c r="B1354" s="43">
        <v>1.9</v>
      </c>
      <c r="C1354" s="116"/>
      <c r="D1354" s="116"/>
      <c r="E1354" s="116"/>
      <c r="F1354" s="116"/>
      <c r="G1354" s="64"/>
    </row>
    <row r="1355" spans="1:7" x14ac:dyDescent="0.35">
      <c r="A1355" s="47">
        <v>41521</v>
      </c>
      <c r="B1355" s="43">
        <v>1.93</v>
      </c>
      <c r="C1355" s="116"/>
      <c r="D1355" s="116"/>
      <c r="E1355" s="116"/>
      <c r="F1355" s="116"/>
      <c r="G1355" s="64"/>
    </row>
    <row r="1356" spans="1:7" x14ac:dyDescent="0.35">
      <c r="A1356" s="47">
        <v>41522</v>
      </c>
      <c r="B1356" s="43">
        <v>1.98</v>
      </c>
      <c r="C1356" s="116"/>
      <c r="D1356" s="116"/>
      <c r="E1356" s="116"/>
      <c r="F1356" s="116"/>
      <c r="G1356" s="64"/>
    </row>
    <row r="1357" spans="1:7" x14ac:dyDescent="0.35">
      <c r="A1357" s="47">
        <v>41523</v>
      </c>
      <c r="B1357" s="43">
        <v>2.02</v>
      </c>
      <c r="C1357" s="116"/>
      <c r="D1357" s="116"/>
      <c r="E1357" s="116"/>
      <c r="F1357" s="116"/>
      <c r="G1357" s="64"/>
    </row>
    <row r="1358" spans="1:7" x14ac:dyDescent="0.35">
      <c r="A1358" s="47">
        <v>41524</v>
      </c>
      <c r="B1358" s="43"/>
      <c r="C1358" s="116"/>
      <c r="D1358" s="116"/>
      <c r="E1358" s="116"/>
      <c r="F1358" s="116"/>
      <c r="G1358" s="64"/>
    </row>
    <row r="1359" spans="1:7" x14ac:dyDescent="0.35">
      <c r="A1359" s="47">
        <v>41525</v>
      </c>
      <c r="B1359" s="43"/>
      <c r="C1359" s="116"/>
      <c r="D1359" s="116"/>
      <c r="E1359" s="116"/>
      <c r="F1359" s="116"/>
      <c r="G1359" s="64"/>
    </row>
    <row r="1360" spans="1:7" x14ac:dyDescent="0.35">
      <c r="A1360" s="47">
        <v>41526</v>
      </c>
      <c r="B1360" s="43">
        <v>1.96</v>
      </c>
      <c r="C1360" s="116"/>
      <c r="D1360" s="116"/>
      <c r="E1360" s="116"/>
      <c r="F1360" s="116"/>
      <c r="G1360" s="64"/>
    </row>
    <row r="1361" spans="1:7" x14ac:dyDescent="0.35">
      <c r="A1361" s="47">
        <v>41527</v>
      </c>
      <c r="B1361" s="43">
        <v>2</v>
      </c>
      <c r="C1361" s="116"/>
      <c r="D1361" s="116"/>
      <c r="E1361" s="116"/>
      <c r="F1361" s="116"/>
      <c r="G1361" s="64"/>
    </row>
    <row r="1362" spans="1:7" x14ac:dyDescent="0.35">
      <c r="A1362" s="47">
        <v>41528</v>
      </c>
      <c r="B1362" s="43">
        <v>2.06</v>
      </c>
      <c r="C1362" s="116"/>
      <c r="D1362" s="116"/>
      <c r="E1362" s="116"/>
      <c r="F1362" s="116"/>
      <c r="G1362" s="64"/>
    </row>
    <row r="1363" spans="1:7" x14ac:dyDescent="0.35">
      <c r="A1363" s="47">
        <v>41529</v>
      </c>
      <c r="B1363" s="43">
        <v>2.0099999999999998</v>
      </c>
      <c r="C1363" s="116"/>
      <c r="D1363" s="116"/>
      <c r="E1363" s="116"/>
      <c r="F1363" s="116"/>
      <c r="G1363" s="64"/>
    </row>
    <row r="1364" spans="1:7" x14ac:dyDescent="0.35">
      <c r="A1364" s="47">
        <v>41530</v>
      </c>
      <c r="B1364" s="43">
        <v>2.02</v>
      </c>
      <c r="C1364" s="116"/>
      <c r="D1364" s="116"/>
      <c r="E1364" s="116"/>
      <c r="F1364" s="116"/>
      <c r="G1364" s="64"/>
    </row>
    <row r="1365" spans="1:7" x14ac:dyDescent="0.35">
      <c r="A1365" s="47">
        <v>41531</v>
      </c>
      <c r="B1365" s="43"/>
      <c r="C1365" s="116"/>
      <c r="D1365" s="116"/>
      <c r="E1365" s="116"/>
      <c r="F1365" s="116"/>
      <c r="G1365" s="64"/>
    </row>
    <row r="1366" spans="1:7" x14ac:dyDescent="0.35">
      <c r="A1366" s="47">
        <v>41532</v>
      </c>
      <c r="B1366" s="43"/>
      <c r="C1366" s="116"/>
      <c r="D1366" s="116"/>
      <c r="E1366" s="116"/>
      <c r="F1366" s="116"/>
      <c r="G1366" s="64"/>
    </row>
    <row r="1367" spans="1:7" x14ac:dyDescent="0.35">
      <c r="A1367" s="47">
        <v>41533</v>
      </c>
      <c r="B1367" s="43">
        <v>1.93</v>
      </c>
      <c r="C1367" s="116"/>
      <c r="D1367" s="116"/>
      <c r="E1367" s="116"/>
      <c r="F1367" s="116"/>
      <c r="G1367" s="64"/>
    </row>
    <row r="1368" spans="1:7" x14ac:dyDescent="0.35">
      <c r="A1368" s="47">
        <v>41534</v>
      </c>
      <c r="B1368" s="43">
        <v>1.94</v>
      </c>
      <c r="C1368" s="116"/>
      <c r="D1368" s="116"/>
      <c r="E1368" s="116"/>
      <c r="F1368" s="116"/>
      <c r="G1368" s="64"/>
    </row>
    <row r="1369" spans="1:7" x14ac:dyDescent="0.35">
      <c r="A1369" s="47">
        <v>41535</v>
      </c>
      <c r="B1369" s="43">
        <v>1.97</v>
      </c>
      <c r="C1369" s="116"/>
      <c r="D1369" s="116"/>
      <c r="E1369" s="116"/>
      <c r="F1369" s="116"/>
      <c r="G1369" s="64"/>
    </row>
    <row r="1370" spans="1:7" x14ac:dyDescent="0.35">
      <c r="A1370" s="47">
        <v>41536</v>
      </c>
      <c r="B1370" s="43">
        <v>1.89</v>
      </c>
      <c r="C1370" s="116"/>
      <c r="D1370" s="116"/>
      <c r="E1370" s="116"/>
      <c r="F1370" s="116"/>
      <c r="G1370" s="64"/>
    </row>
    <row r="1371" spans="1:7" x14ac:dyDescent="0.35">
      <c r="A1371" s="47">
        <v>41537</v>
      </c>
      <c r="B1371" s="43">
        <v>1.92</v>
      </c>
      <c r="C1371" s="116"/>
      <c r="D1371" s="116"/>
      <c r="E1371" s="116"/>
      <c r="F1371" s="116"/>
      <c r="G1371" s="64"/>
    </row>
    <row r="1372" spans="1:7" x14ac:dyDescent="0.35">
      <c r="A1372" s="47">
        <v>41538</v>
      </c>
      <c r="B1372" s="43"/>
      <c r="C1372" s="116"/>
      <c r="D1372" s="116"/>
      <c r="E1372" s="116"/>
      <c r="F1372" s="116"/>
      <c r="G1372" s="64"/>
    </row>
    <row r="1373" spans="1:7" x14ac:dyDescent="0.35">
      <c r="A1373" s="47">
        <v>41539</v>
      </c>
      <c r="B1373" s="43"/>
      <c r="C1373" s="116"/>
      <c r="D1373" s="116"/>
      <c r="E1373" s="116"/>
      <c r="F1373" s="116"/>
      <c r="G1373" s="64"/>
    </row>
    <row r="1374" spans="1:7" x14ac:dyDescent="0.35">
      <c r="A1374" s="47">
        <v>41540</v>
      </c>
      <c r="B1374" s="43">
        <v>1.95</v>
      </c>
      <c r="C1374" s="116"/>
      <c r="D1374" s="116"/>
      <c r="E1374" s="116"/>
      <c r="F1374" s="116"/>
      <c r="G1374" s="64"/>
    </row>
    <row r="1375" spans="1:7" x14ac:dyDescent="0.35">
      <c r="A1375" s="47">
        <v>41541</v>
      </c>
      <c r="B1375" s="43">
        <v>1.88</v>
      </c>
      <c r="C1375" s="116"/>
      <c r="D1375" s="116"/>
      <c r="E1375" s="116"/>
      <c r="F1375" s="116"/>
      <c r="G1375" s="64"/>
    </row>
    <row r="1376" spans="1:7" x14ac:dyDescent="0.35">
      <c r="A1376" s="47">
        <v>41542</v>
      </c>
      <c r="B1376" s="43">
        <v>1.85</v>
      </c>
      <c r="C1376" s="116"/>
      <c r="D1376" s="116"/>
      <c r="E1376" s="116"/>
      <c r="F1376" s="116"/>
      <c r="G1376" s="64"/>
    </row>
    <row r="1377" spans="1:7" x14ac:dyDescent="0.35">
      <c r="A1377" s="47">
        <v>41543</v>
      </c>
      <c r="B1377" s="43">
        <v>1.82</v>
      </c>
      <c r="C1377" s="116"/>
      <c r="D1377" s="116"/>
      <c r="E1377" s="116"/>
      <c r="F1377" s="116"/>
      <c r="G1377" s="64"/>
    </row>
    <row r="1378" spans="1:7" x14ac:dyDescent="0.35">
      <c r="A1378" s="47">
        <v>41544</v>
      </c>
      <c r="B1378" s="43">
        <v>1.82</v>
      </c>
      <c r="C1378" s="116"/>
      <c r="D1378" s="116"/>
      <c r="E1378" s="116"/>
      <c r="F1378" s="116"/>
      <c r="G1378" s="64"/>
    </row>
    <row r="1379" spans="1:7" x14ac:dyDescent="0.35">
      <c r="A1379" s="47">
        <v>41545</v>
      </c>
      <c r="B1379" s="43"/>
      <c r="C1379" s="116"/>
      <c r="D1379" s="116"/>
      <c r="E1379" s="116"/>
      <c r="F1379" s="116"/>
      <c r="G1379" s="64"/>
    </row>
    <row r="1380" spans="1:7" x14ac:dyDescent="0.35">
      <c r="A1380" s="47">
        <v>41546</v>
      </c>
      <c r="B1380" s="43"/>
      <c r="C1380" s="116"/>
      <c r="D1380" s="116"/>
      <c r="E1380" s="116"/>
      <c r="F1380" s="116"/>
      <c r="G1380" s="64"/>
    </row>
    <row r="1381" spans="1:7" x14ac:dyDescent="0.35">
      <c r="A1381" s="47">
        <v>41547</v>
      </c>
      <c r="B1381" s="43">
        <v>1.77</v>
      </c>
      <c r="C1381" s="116"/>
      <c r="D1381" s="116"/>
      <c r="E1381" s="116"/>
      <c r="F1381" s="116"/>
      <c r="G1381" s="64"/>
    </row>
    <row r="1382" spans="1:7" x14ac:dyDescent="0.35">
      <c r="A1382" s="47">
        <v>41548</v>
      </c>
      <c r="B1382" s="43">
        <v>1.81</v>
      </c>
      <c r="C1382" s="116"/>
      <c r="D1382" s="116"/>
      <c r="E1382" s="116"/>
      <c r="F1382" s="116"/>
      <c r="G1382" s="64"/>
    </row>
    <row r="1383" spans="1:7" x14ac:dyDescent="0.35">
      <c r="A1383" s="47">
        <v>41549</v>
      </c>
      <c r="B1383" s="43">
        <v>1.8</v>
      </c>
      <c r="C1383" s="116"/>
      <c r="D1383" s="116"/>
      <c r="E1383" s="116"/>
      <c r="F1383" s="116"/>
      <c r="G1383" s="64"/>
    </row>
    <row r="1384" spans="1:7" x14ac:dyDescent="0.35">
      <c r="A1384" s="47">
        <v>41550</v>
      </c>
      <c r="B1384" s="43">
        <v>1.84</v>
      </c>
      <c r="C1384" s="116"/>
      <c r="D1384" s="116"/>
      <c r="E1384" s="116"/>
      <c r="F1384" s="116"/>
      <c r="G1384" s="64"/>
    </row>
    <row r="1385" spans="1:7" x14ac:dyDescent="0.35">
      <c r="A1385" s="47">
        <v>41551</v>
      </c>
      <c r="B1385" s="43">
        <v>1.82</v>
      </c>
      <c r="C1385" s="116"/>
      <c r="D1385" s="116"/>
      <c r="E1385" s="116"/>
      <c r="F1385" s="116"/>
      <c r="G1385" s="64"/>
    </row>
    <row r="1386" spans="1:7" x14ac:dyDescent="0.35">
      <c r="A1386" s="47">
        <v>41552</v>
      </c>
      <c r="B1386" s="43"/>
      <c r="C1386" s="116"/>
      <c r="D1386" s="116"/>
      <c r="E1386" s="116"/>
      <c r="F1386" s="116"/>
      <c r="G1386" s="64"/>
    </row>
    <row r="1387" spans="1:7" x14ac:dyDescent="0.35">
      <c r="A1387" s="47">
        <v>41553</v>
      </c>
      <c r="B1387" s="43"/>
      <c r="C1387" s="116"/>
      <c r="D1387" s="116"/>
      <c r="E1387" s="116"/>
      <c r="F1387" s="116"/>
      <c r="G1387" s="64"/>
    </row>
    <row r="1388" spans="1:7" x14ac:dyDescent="0.35">
      <c r="A1388" s="47">
        <v>41554</v>
      </c>
      <c r="B1388" s="43">
        <v>1.82</v>
      </c>
      <c r="C1388" s="116"/>
      <c r="D1388" s="116"/>
      <c r="E1388" s="116"/>
      <c r="F1388" s="116"/>
      <c r="G1388" s="64"/>
    </row>
    <row r="1389" spans="1:7" x14ac:dyDescent="0.35">
      <c r="A1389" s="47">
        <v>41555</v>
      </c>
      <c r="B1389" s="43">
        <v>1.82</v>
      </c>
      <c r="C1389" s="116"/>
      <c r="D1389" s="116"/>
      <c r="E1389" s="116"/>
      <c r="F1389" s="116"/>
      <c r="G1389" s="64"/>
    </row>
    <row r="1390" spans="1:7" x14ac:dyDescent="0.35">
      <c r="A1390" s="47">
        <v>41556</v>
      </c>
      <c r="B1390" s="43">
        <v>1.79</v>
      </c>
      <c r="C1390" s="116"/>
      <c r="D1390" s="116"/>
      <c r="E1390" s="116"/>
      <c r="F1390" s="116"/>
      <c r="G1390" s="64"/>
    </row>
    <row r="1391" spans="1:7" x14ac:dyDescent="0.35">
      <c r="A1391" s="47">
        <v>41557</v>
      </c>
      <c r="B1391" s="43">
        <v>1.85</v>
      </c>
      <c r="C1391" s="116"/>
      <c r="D1391" s="116"/>
      <c r="E1391" s="116"/>
      <c r="F1391" s="116"/>
      <c r="G1391" s="64"/>
    </row>
    <row r="1392" spans="1:7" x14ac:dyDescent="0.35">
      <c r="A1392" s="47">
        <v>41558</v>
      </c>
      <c r="B1392" s="43">
        <v>1.87</v>
      </c>
      <c r="C1392" s="116"/>
      <c r="D1392" s="116"/>
      <c r="E1392" s="116"/>
      <c r="F1392" s="116"/>
      <c r="G1392" s="64"/>
    </row>
    <row r="1393" spans="1:7" x14ac:dyDescent="0.35">
      <c r="A1393" s="47">
        <v>41559</v>
      </c>
      <c r="B1393" s="43"/>
      <c r="C1393" s="116"/>
      <c r="D1393" s="116"/>
      <c r="E1393" s="116"/>
      <c r="F1393" s="116"/>
      <c r="G1393" s="64"/>
    </row>
    <row r="1394" spans="1:7" x14ac:dyDescent="0.35">
      <c r="A1394" s="47">
        <v>41560</v>
      </c>
      <c r="B1394" s="43"/>
      <c r="C1394" s="116"/>
      <c r="D1394" s="116"/>
      <c r="E1394" s="116"/>
      <c r="F1394" s="116"/>
      <c r="G1394" s="64"/>
    </row>
    <row r="1395" spans="1:7" x14ac:dyDescent="0.35">
      <c r="A1395" s="47">
        <v>41561</v>
      </c>
      <c r="B1395" s="43">
        <v>1.86</v>
      </c>
      <c r="C1395" s="116"/>
      <c r="D1395" s="116"/>
      <c r="E1395" s="116"/>
      <c r="F1395" s="116"/>
      <c r="G1395" s="64"/>
    </row>
    <row r="1396" spans="1:7" x14ac:dyDescent="0.35">
      <c r="A1396" s="47">
        <v>41562</v>
      </c>
      <c r="B1396" s="43">
        <v>1.9</v>
      </c>
      <c r="C1396" s="116"/>
      <c r="D1396" s="116"/>
      <c r="E1396" s="116"/>
      <c r="F1396" s="116"/>
      <c r="G1396" s="64"/>
    </row>
    <row r="1397" spans="1:7" x14ac:dyDescent="0.35">
      <c r="A1397" s="47">
        <v>41563</v>
      </c>
      <c r="B1397" s="43">
        <v>1.92</v>
      </c>
      <c r="C1397" s="116"/>
      <c r="D1397" s="116"/>
      <c r="E1397" s="116"/>
      <c r="F1397" s="116"/>
      <c r="G1397" s="64"/>
    </row>
    <row r="1398" spans="1:7" x14ac:dyDescent="0.35">
      <c r="A1398" s="47">
        <v>41564</v>
      </c>
      <c r="B1398" s="43">
        <v>1.89</v>
      </c>
      <c r="C1398" s="116"/>
      <c r="D1398" s="116"/>
      <c r="E1398" s="116"/>
      <c r="F1398" s="116"/>
      <c r="G1398" s="64"/>
    </row>
    <row r="1399" spans="1:7" x14ac:dyDescent="0.35">
      <c r="A1399" s="47">
        <v>41565</v>
      </c>
      <c r="B1399" s="43">
        <v>1.84</v>
      </c>
      <c r="C1399" s="116"/>
      <c r="D1399" s="116"/>
      <c r="E1399" s="116"/>
      <c r="F1399" s="116"/>
      <c r="G1399" s="64"/>
    </row>
    <row r="1400" spans="1:7" x14ac:dyDescent="0.35">
      <c r="A1400" s="47">
        <v>41566</v>
      </c>
      <c r="B1400" s="43"/>
      <c r="C1400" s="116"/>
      <c r="D1400" s="116"/>
      <c r="E1400" s="116"/>
      <c r="F1400" s="116"/>
      <c r="G1400" s="64"/>
    </row>
    <row r="1401" spans="1:7" x14ac:dyDescent="0.35">
      <c r="A1401" s="47">
        <v>41567</v>
      </c>
      <c r="B1401" s="43"/>
      <c r="C1401" s="116"/>
      <c r="D1401" s="116"/>
      <c r="E1401" s="116"/>
      <c r="F1401" s="116"/>
      <c r="G1401" s="64"/>
    </row>
    <row r="1402" spans="1:7" x14ac:dyDescent="0.35">
      <c r="A1402" s="47">
        <v>41568</v>
      </c>
      <c r="B1402" s="43">
        <v>1.84</v>
      </c>
      <c r="C1402" s="116"/>
      <c r="D1402" s="116"/>
      <c r="E1402" s="116"/>
      <c r="F1402" s="116"/>
      <c r="G1402" s="64"/>
    </row>
    <row r="1403" spans="1:7" x14ac:dyDescent="0.35">
      <c r="A1403" s="47">
        <v>41569</v>
      </c>
      <c r="B1403" s="43">
        <v>1.85</v>
      </c>
      <c r="C1403" s="116"/>
      <c r="D1403" s="116"/>
      <c r="E1403" s="116"/>
      <c r="F1403" s="116"/>
      <c r="G1403" s="64"/>
    </row>
    <row r="1404" spans="1:7" x14ac:dyDescent="0.35">
      <c r="A1404" s="47">
        <v>41570</v>
      </c>
      <c r="B1404" s="43">
        <v>1.77</v>
      </c>
      <c r="C1404" s="116"/>
      <c r="D1404" s="116"/>
      <c r="E1404" s="116"/>
      <c r="F1404" s="116"/>
      <c r="G1404" s="64"/>
    </row>
    <row r="1405" spans="1:7" x14ac:dyDescent="0.35">
      <c r="A1405" s="47">
        <v>41571</v>
      </c>
      <c r="B1405" s="43">
        <v>1.77</v>
      </c>
      <c r="C1405" s="116"/>
      <c r="D1405" s="116"/>
      <c r="E1405" s="116"/>
      <c r="F1405" s="116"/>
      <c r="G1405" s="64"/>
    </row>
    <row r="1406" spans="1:7" x14ac:dyDescent="0.35">
      <c r="A1406" s="47">
        <v>41572</v>
      </c>
      <c r="B1406" s="43">
        <v>1.76</v>
      </c>
      <c r="C1406" s="116"/>
      <c r="D1406" s="116"/>
      <c r="E1406" s="116"/>
      <c r="F1406" s="116"/>
      <c r="G1406" s="64"/>
    </row>
    <row r="1407" spans="1:7" x14ac:dyDescent="0.35">
      <c r="A1407" s="47">
        <v>41573</v>
      </c>
      <c r="B1407" s="43"/>
      <c r="C1407" s="116"/>
      <c r="D1407" s="116"/>
      <c r="E1407" s="116"/>
      <c r="F1407" s="116"/>
      <c r="G1407" s="64"/>
    </row>
    <row r="1408" spans="1:7" x14ac:dyDescent="0.35">
      <c r="A1408" s="47">
        <v>41574</v>
      </c>
      <c r="B1408" s="43"/>
      <c r="C1408" s="116"/>
      <c r="D1408" s="116"/>
      <c r="E1408" s="116"/>
      <c r="F1408" s="116"/>
      <c r="G1408" s="64"/>
    </row>
    <row r="1409" spans="1:7" x14ac:dyDescent="0.35">
      <c r="A1409" s="47">
        <v>41575</v>
      </c>
      <c r="B1409" s="43">
        <v>1.76</v>
      </c>
      <c r="C1409" s="116"/>
      <c r="D1409" s="116"/>
      <c r="E1409" s="116"/>
      <c r="F1409" s="116"/>
      <c r="G1409" s="64"/>
    </row>
    <row r="1410" spans="1:7" x14ac:dyDescent="0.35">
      <c r="A1410" s="47">
        <v>41576</v>
      </c>
      <c r="B1410" s="43">
        <v>1.74</v>
      </c>
      <c r="C1410" s="116"/>
      <c r="D1410" s="116"/>
      <c r="E1410" s="116"/>
      <c r="F1410" s="116"/>
      <c r="G1410" s="64"/>
    </row>
    <row r="1411" spans="1:7" x14ac:dyDescent="0.35">
      <c r="A1411" s="47">
        <v>41577</v>
      </c>
      <c r="B1411" s="43">
        <v>1.71</v>
      </c>
      <c r="C1411" s="116"/>
      <c r="D1411" s="116"/>
      <c r="E1411" s="116"/>
      <c r="F1411" s="116"/>
      <c r="G1411" s="64"/>
    </row>
    <row r="1412" spans="1:7" x14ac:dyDescent="0.35">
      <c r="A1412" s="47">
        <v>41578</v>
      </c>
      <c r="B1412" s="43">
        <v>1.66</v>
      </c>
      <c r="C1412" s="116"/>
      <c r="D1412" s="116"/>
      <c r="E1412" s="116"/>
      <c r="F1412" s="116"/>
      <c r="G1412" s="64"/>
    </row>
    <row r="1413" spans="1:7" x14ac:dyDescent="0.35">
      <c r="A1413" s="47">
        <v>41579</v>
      </c>
      <c r="B1413" s="43">
        <v>1.68</v>
      </c>
      <c r="C1413" s="116"/>
      <c r="D1413" s="116"/>
      <c r="E1413" s="116"/>
      <c r="F1413" s="116"/>
      <c r="G1413" s="64"/>
    </row>
    <row r="1414" spans="1:7" x14ac:dyDescent="0.35">
      <c r="A1414" s="47">
        <v>41580</v>
      </c>
      <c r="B1414" s="43"/>
      <c r="C1414" s="116"/>
      <c r="D1414" s="116"/>
      <c r="E1414" s="116"/>
      <c r="F1414" s="116"/>
      <c r="G1414" s="64"/>
    </row>
    <row r="1415" spans="1:7" x14ac:dyDescent="0.35">
      <c r="A1415" s="47">
        <v>41581</v>
      </c>
      <c r="B1415" s="43"/>
      <c r="C1415" s="116"/>
      <c r="D1415" s="116"/>
      <c r="E1415" s="116"/>
      <c r="F1415" s="116"/>
      <c r="G1415" s="64"/>
    </row>
    <row r="1416" spans="1:7" x14ac:dyDescent="0.35">
      <c r="A1416" s="47">
        <v>41582</v>
      </c>
      <c r="B1416" s="43">
        <v>1.69</v>
      </c>
      <c r="C1416" s="116"/>
      <c r="D1416" s="116"/>
      <c r="E1416" s="116"/>
      <c r="F1416" s="116"/>
      <c r="G1416" s="64"/>
    </row>
    <row r="1417" spans="1:7" x14ac:dyDescent="0.35">
      <c r="A1417" s="47">
        <v>41583</v>
      </c>
      <c r="B1417" s="43">
        <v>1.71</v>
      </c>
      <c r="C1417" s="116"/>
      <c r="D1417" s="116"/>
      <c r="E1417" s="116"/>
      <c r="F1417" s="116"/>
      <c r="G1417" s="64"/>
    </row>
    <row r="1418" spans="1:7" x14ac:dyDescent="0.35">
      <c r="A1418" s="47">
        <v>41584</v>
      </c>
      <c r="B1418" s="43">
        <v>1.73</v>
      </c>
      <c r="C1418" s="116"/>
      <c r="D1418" s="116"/>
      <c r="E1418" s="116"/>
      <c r="F1418" s="116"/>
      <c r="G1418" s="64"/>
    </row>
    <row r="1419" spans="1:7" x14ac:dyDescent="0.35">
      <c r="A1419" s="47">
        <v>41585</v>
      </c>
      <c r="B1419" s="43">
        <v>1.74</v>
      </c>
      <c r="C1419" s="116"/>
      <c r="D1419" s="116"/>
      <c r="E1419" s="116"/>
      <c r="F1419" s="116"/>
      <c r="G1419" s="64"/>
    </row>
    <row r="1420" spans="1:7" x14ac:dyDescent="0.35">
      <c r="A1420" s="47">
        <v>41586</v>
      </c>
      <c r="B1420" s="43">
        <v>1.7</v>
      </c>
      <c r="C1420" s="116"/>
      <c r="D1420" s="116"/>
      <c r="E1420" s="116"/>
      <c r="F1420" s="116"/>
      <c r="G1420" s="64"/>
    </row>
    <row r="1421" spans="1:7" x14ac:dyDescent="0.35">
      <c r="A1421" s="47">
        <v>41587</v>
      </c>
      <c r="B1421" s="43"/>
      <c r="C1421" s="116"/>
      <c r="D1421" s="116"/>
      <c r="E1421" s="116"/>
      <c r="F1421" s="116"/>
      <c r="G1421" s="64"/>
    </row>
    <row r="1422" spans="1:7" x14ac:dyDescent="0.35">
      <c r="A1422" s="47">
        <v>41588</v>
      </c>
      <c r="B1422" s="43"/>
      <c r="C1422" s="116"/>
      <c r="D1422" s="116"/>
      <c r="E1422" s="116"/>
      <c r="F1422" s="116"/>
      <c r="G1422" s="64"/>
    </row>
    <row r="1423" spans="1:7" x14ac:dyDescent="0.35">
      <c r="A1423" s="47">
        <v>41589</v>
      </c>
      <c r="B1423" s="43">
        <v>1.74</v>
      </c>
      <c r="C1423" s="116"/>
      <c r="D1423" s="116"/>
      <c r="E1423" s="116"/>
      <c r="F1423" s="116"/>
      <c r="G1423" s="64"/>
    </row>
    <row r="1424" spans="1:7" x14ac:dyDescent="0.35">
      <c r="A1424" s="47">
        <v>41590</v>
      </c>
      <c r="B1424" s="43">
        <v>1.78</v>
      </c>
      <c r="C1424" s="116"/>
      <c r="D1424" s="116"/>
      <c r="E1424" s="116"/>
      <c r="F1424" s="116"/>
      <c r="G1424" s="64"/>
    </row>
    <row r="1425" spans="1:7" x14ac:dyDescent="0.35">
      <c r="A1425" s="47">
        <v>41591</v>
      </c>
      <c r="B1425" s="43">
        <v>1.77</v>
      </c>
      <c r="C1425" s="116"/>
      <c r="D1425" s="116"/>
      <c r="E1425" s="116"/>
      <c r="F1425" s="116"/>
      <c r="G1425" s="64"/>
    </row>
    <row r="1426" spans="1:7" x14ac:dyDescent="0.35">
      <c r="A1426" s="47">
        <v>41592</v>
      </c>
      <c r="B1426" s="43">
        <v>1.72</v>
      </c>
      <c r="C1426" s="116"/>
      <c r="D1426" s="116"/>
      <c r="E1426" s="116"/>
      <c r="F1426" s="116"/>
      <c r="G1426" s="64"/>
    </row>
    <row r="1427" spans="1:7" x14ac:dyDescent="0.35">
      <c r="A1427" s="47">
        <v>41593</v>
      </c>
      <c r="B1427" s="43">
        <v>1.7</v>
      </c>
      <c r="C1427" s="116"/>
      <c r="D1427" s="116"/>
      <c r="E1427" s="116"/>
      <c r="F1427" s="116"/>
      <c r="G1427" s="64"/>
    </row>
    <row r="1428" spans="1:7" x14ac:dyDescent="0.35">
      <c r="A1428" s="47">
        <v>41594</v>
      </c>
      <c r="B1428" s="43"/>
      <c r="C1428" s="116"/>
      <c r="D1428" s="116"/>
      <c r="E1428" s="116"/>
      <c r="F1428" s="116"/>
      <c r="G1428" s="64"/>
    </row>
    <row r="1429" spans="1:7" x14ac:dyDescent="0.35">
      <c r="A1429" s="47">
        <v>41595</v>
      </c>
      <c r="B1429" s="43"/>
      <c r="C1429" s="116"/>
      <c r="D1429" s="116"/>
      <c r="E1429" s="116"/>
      <c r="F1429" s="116"/>
      <c r="G1429" s="64"/>
    </row>
    <row r="1430" spans="1:7" x14ac:dyDescent="0.35">
      <c r="A1430" s="47">
        <v>41596</v>
      </c>
      <c r="B1430" s="43">
        <v>1.71</v>
      </c>
      <c r="C1430" s="116"/>
      <c r="D1430" s="116"/>
      <c r="E1430" s="116"/>
      <c r="F1430" s="116"/>
      <c r="G1430" s="64"/>
    </row>
    <row r="1431" spans="1:7" x14ac:dyDescent="0.35">
      <c r="A1431" s="47">
        <v>41597</v>
      </c>
      <c r="B1431" s="43">
        <v>1.7</v>
      </c>
      <c r="C1431" s="116"/>
      <c r="D1431" s="116"/>
      <c r="E1431" s="116"/>
      <c r="F1431" s="116"/>
      <c r="G1431" s="64"/>
    </row>
    <row r="1432" spans="1:7" x14ac:dyDescent="0.35">
      <c r="A1432" s="47">
        <v>41598</v>
      </c>
      <c r="B1432" s="43">
        <v>1.75</v>
      </c>
      <c r="C1432" s="116"/>
      <c r="D1432" s="116"/>
      <c r="E1432" s="116"/>
      <c r="F1432" s="116"/>
      <c r="G1432" s="64"/>
    </row>
    <row r="1433" spans="1:7" x14ac:dyDescent="0.35">
      <c r="A1433" s="47">
        <v>41599</v>
      </c>
      <c r="B1433" s="43">
        <v>1.75</v>
      </c>
      <c r="C1433" s="116"/>
      <c r="D1433" s="116"/>
      <c r="E1433" s="116"/>
      <c r="F1433" s="116"/>
      <c r="G1433" s="64"/>
    </row>
    <row r="1434" spans="1:7" x14ac:dyDescent="0.35">
      <c r="A1434" s="47">
        <v>41600</v>
      </c>
      <c r="B1434" s="43">
        <v>1.77</v>
      </c>
      <c r="C1434" s="116"/>
      <c r="D1434" s="116"/>
      <c r="E1434" s="116"/>
      <c r="F1434" s="116"/>
      <c r="G1434" s="64"/>
    </row>
    <row r="1435" spans="1:7" x14ac:dyDescent="0.35">
      <c r="A1435" s="47">
        <v>41601</v>
      </c>
      <c r="B1435" s="43"/>
      <c r="C1435" s="116"/>
      <c r="D1435" s="116"/>
      <c r="E1435" s="116"/>
      <c r="F1435" s="116"/>
      <c r="G1435" s="64"/>
    </row>
    <row r="1436" spans="1:7" x14ac:dyDescent="0.35">
      <c r="A1436" s="47">
        <v>41602</v>
      </c>
      <c r="B1436" s="43"/>
      <c r="C1436" s="116"/>
      <c r="D1436" s="116"/>
      <c r="E1436" s="116"/>
      <c r="F1436" s="116"/>
      <c r="G1436" s="64"/>
    </row>
    <row r="1437" spans="1:7" x14ac:dyDescent="0.35">
      <c r="A1437" s="47">
        <v>41603</v>
      </c>
      <c r="B1437" s="43">
        <v>1.73</v>
      </c>
      <c r="C1437" s="116"/>
      <c r="D1437" s="116"/>
      <c r="E1437" s="116"/>
      <c r="F1437" s="116"/>
      <c r="G1437" s="64"/>
    </row>
    <row r="1438" spans="1:7" x14ac:dyDescent="0.35">
      <c r="A1438" s="47">
        <v>41604</v>
      </c>
      <c r="B1438" s="43">
        <v>1.71</v>
      </c>
      <c r="C1438" s="116"/>
      <c r="D1438" s="116"/>
      <c r="E1438" s="116"/>
      <c r="F1438" s="116"/>
      <c r="G1438" s="64"/>
    </row>
    <row r="1439" spans="1:7" x14ac:dyDescent="0.35">
      <c r="A1439" s="47">
        <v>41605</v>
      </c>
      <c r="B1439" s="43">
        <v>1.7</v>
      </c>
      <c r="C1439" s="116"/>
      <c r="D1439" s="116"/>
      <c r="E1439" s="116"/>
      <c r="F1439" s="116"/>
      <c r="G1439" s="64"/>
    </row>
    <row r="1440" spans="1:7" x14ac:dyDescent="0.35">
      <c r="A1440" s="47">
        <v>41606</v>
      </c>
      <c r="B1440" s="43">
        <v>1.72</v>
      </c>
      <c r="C1440" s="116"/>
      <c r="D1440" s="116"/>
      <c r="E1440" s="116"/>
      <c r="F1440" s="116"/>
      <c r="G1440" s="64"/>
    </row>
    <row r="1441" spans="1:7" x14ac:dyDescent="0.35">
      <c r="A1441" s="47">
        <v>41607</v>
      </c>
      <c r="B1441" s="43">
        <v>1.69</v>
      </c>
      <c r="C1441" s="116"/>
      <c r="D1441" s="116"/>
      <c r="E1441" s="116"/>
      <c r="F1441" s="116"/>
      <c r="G1441" s="64"/>
    </row>
    <row r="1442" spans="1:7" x14ac:dyDescent="0.35">
      <c r="A1442" s="47">
        <v>41608</v>
      </c>
      <c r="B1442" s="43"/>
      <c r="C1442" s="116"/>
      <c r="D1442" s="116"/>
      <c r="E1442" s="116"/>
      <c r="F1442" s="116"/>
      <c r="G1442" s="64"/>
    </row>
    <row r="1443" spans="1:7" x14ac:dyDescent="0.35">
      <c r="A1443" s="47">
        <v>41609</v>
      </c>
      <c r="B1443" s="43"/>
      <c r="C1443" s="116"/>
      <c r="D1443" s="116"/>
      <c r="E1443" s="116"/>
      <c r="F1443" s="116"/>
      <c r="G1443" s="64"/>
    </row>
    <row r="1444" spans="1:7" x14ac:dyDescent="0.35">
      <c r="A1444" s="47">
        <v>41610</v>
      </c>
      <c r="B1444" s="43">
        <v>1.73</v>
      </c>
      <c r="C1444" s="116"/>
      <c r="D1444" s="116"/>
      <c r="E1444" s="116"/>
      <c r="F1444" s="116"/>
      <c r="G1444" s="64"/>
    </row>
    <row r="1445" spans="1:7" x14ac:dyDescent="0.35">
      <c r="A1445" s="47">
        <v>41611</v>
      </c>
      <c r="B1445" s="43">
        <v>1.75</v>
      </c>
      <c r="C1445" s="116"/>
      <c r="D1445" s="116"/>
      <c r="E1445" s="116"/>
      <c r="F1445" s="116"/>
      <c r="G1445" s="64"/>
    </row>
    <row r="1446" spans="1:7" x14ac:dyDescent="0.35">
      <c r="A1446" s="47">
        <v>41612</v>
      </c>
      <c r="B1446" s="43">
        <v>1.75</v>
      </c>
      <c r="C1446" s="116"/>
      <c r="D1446" s="116"/>
      <c r="E1446" s="116"/>
      <c r="F1446" s="116"/>
      <c r="G1446" s="64"/>
    </row>
    <row r="1447" spans="1:7" x14ac:dyDescent="0.35">
      <c r="A1447" s="47">
        <v>41613</v>
      </c>
      <c r="B1447" s="43">
        <v>1.8</v>
      </c>
      <c r="C1447" s="116"/>
      <c r="D1447" s="116"/>
      <c r="E1447" s="116"/>
      <c r="F1447" s="116"/>
      <c r="G1447" s="64"/>
    </row>
    <row r="1448" spans="1:7" x14ac:dyDescent="0.35">
      <c r="A1448" s="47">
        <v>41614</v>
      </c>
      <c r="B1448" s="43">
        <v>1.85</v>
      </c>
      <c r="C1448" s="116"/>
      <c r="D1448" s="116"/>
      <c r="E1448" s="116"/>
      <c r="F1448" s="116"/>
      <c r="G1448" s="64"/>
    </row>
    <row r="1449" spans="1:7" x14ac:dyDescent="0.35">
      <c r="A1449" s="47">
        <v>41615</v>
      </c>
      <c r="B1449" s="43"/>
      <c r="C1449" s="116"/>
      <c r="D1449" s="116"/>
      <c r="E1449" s="116"/>
      <c r="F1449" s="116"/>
      <c r="G1449" s="64"/>
    </row>
    <row r="1450" spans="1:7" x14ac:dyDescent="0.35">
      <c r="A1450" s="47">
        <v>41616</v>
      </c>
      <c r="B1450" s="43"/>
      <c r="C1450" s="116"/>
      <c r="D1450" s="116"/>
      <c r="E1450" s="116"/>
      <c r="F1450" s="116"/>
      <c r="G1450" s="64"/>
    </row>
    <row r="1451" spans="1:7" x14ac:dyDescent="0.35">
      <c r="A1451" s="47">
        <v>41617</v>
      </c>
      <c r="B1451" s="43">
        <v>1.84</v>
      </c>
      <c r="C1451" s="116"/>
      <c r="D1451" s="116"/>
      <c r="E1451" s="116"/>
      <c r="F1451" s="116"/>
      <c r="G1451" s="64"/>
    </row>
    <row r="1452" spans="1:7" x14ac:dyDescent="0.35">
      <c r="A1452" s="47">
        <v>41618</v>
      </c>
      <c r="B1452" s="43">
        <v>1.83</v>
      </c>
      <c r="C1452" s="116"/>
      <c r="D1452" s="116"/>
      <c r="E1452" s="116"/>
      <c r="F1452" s="116"/>
      <c r="G1452" s="64"/>
    </row>
    <row r="1453" spans="1:7" x14ac:dyDescent="0.35">
      <c r="A1453" s="47">
        <v>41619</v>
      </c>
      <c r="B1453" s="43">
        <v>1.83</v>
      </c>
      <c r="C1453" s="116"/>
      <c r="D1453" s="116"/>
      <c r="E1453" s="116"/>
      <c r="F1453" s="116"/>
      <c r="G1453" s="64"/>
    </row>
    <row r="1454" spans="1:7" x14ac:dyDescent="0.35">
      <c r="A1454" s="47">
        <v>41620</v>
      </c>
      <c r="B1454" s="43">
        <v>1.83</v>
      </c>
      <c r="C1454" s="116"/>
      <c r="D1454" s="116"/>
      <c r="E1454" s="116"/>
      <c r="F1454" s="116"/>
      <c r="G1454" s="64"/>
    </row>
    <row r="1455" spans="1:7" x14ac:dyDescent="0.35">
      <c r="A1455" s="47">
        <v>41621</v>
      </c>
      <c r="B1455" s="43">
        <v>1.84</v>
      </c>
      <c r="C1455" s="116"/>
      <c r="D1455" s="116"/>
      <c r="E1455" s="116"/>
      <c r="F1455" s="116"/>
      <c r="G1455" s="64"/>
    </row>
    <row r="1456" spans="1:7" x14ac:dyDescent="0.35">
      <c r="A1456" s="47">
        <v>41622</v>
      </c>
      <c r="B1456" s="43"/>
      <c r="C1456" s="116"/>
      <c r="D1456" s="116"/>
      <c r="E1456" s="116"/>
      <c r="F1456" s="116"/>
      <c r="G1456" s="64"/>
    </row>
    <row r="1457" spans="1:7" x14ac:dyDescent="0.35">
      <c r="A1457" s="47">
        <v>41623</v>
      </c>
      <c r="B1457" s="43"/>
      <c r="C1457" s="116"/>
      <c r="D1457" s="116"/>
      <c r="E1457" s="116"/>
      <c r="F1457" s="116"/>
      <c r="G1457" s="64"/>
    </row>
    <row r="1458" spans="1:7" x14ac:dyDescent="0.35">
      <c r="A1458" s="47">
        <v>41624</v>
      </c>
      <c r="B1458" s="43">
        <v>1.83</v>
      </c>
      <c r="C1458" s="116"/>
      <c r="D1458" s="116"/>
      <c r="E1458" s="116"/>
      <c r="F1458" s="116"/>
      <c r="G1458" s="64"/>
    </row>
    <row r="1459" spans="1:7" x14ac:dyDescent="0.35">
      <c r="A1459" s="47">
        <v>41625</v>
      </c>
      <c r="B1459" s="43">
        <v>1.83</v>
      </c>
      <c r="C1459" s="116"/>
      <c r="D1459" s="116"/>
      <c r="E1459" s="116"/>
      <c r="F1459" s="116"/>
      <c r="G1459" s="64"/>
    </row>
    <row r="1460" spans="1:7" x14ac:dyDescent="0.35">
      <c r="A1460" s="47">
        <v>41626</v>
      </c>
      <c r="B1460" s="43">
        <v>1.82</v>
      </c>
      <c r="C1460" s="116"/>
      <c r="D1460" s="116"/>
      <c r="E1460" s="116"/>
      <c r="F1460" s="116"/>
      <c r="G1460" s="64"/>
    </row>
    <row r="1461" spans="1:7" x14ac:dyDescent="0.35">
      <c r="A1461" s="47">
        <v>41627</v>
      </c>
      <c r="B1461" s="43">
        <v>1.85</v>
      </c>
      <c r="C1461" s="116"/>
      <c r="D1461" s="116"/>
      <c r="E1461" s="116"/>
      <c r="F1461" s="116"/>
      <c r="G1461" s="64"/>
    </row>
    <row r="1462" spans="1:7" x14ac:dyDescent="0.35">
      <c r="A1462" s="47">
        <v>41628</v>
      </c>
      <c r="B1462" s="43">
        <v>1.87</v>
      </c>
      <c r="C1462" s="116"/>
      <c r="D1462" s="116"/>
      <c r="E1462" s="116"/>
      <c r="F1462" s="116"/>
      <c r="G1462" s="64"/>
    </row>
    <row r="1463" spans="1:7" x14ac:dyDescent="0.35">
      <c r="A1463" s="47">
        <v>41629</v>
      </c>
      <c r="B1463" s="43"/>
      <c r="C1463" s="116"/>
      <c r="D1463" s="116"/>
      <c r="E1463" s="116"/>
      <c r="F1463" s="116"/>
      <c r="G1463" s="64"/>
    </row>
    <row r="1464" spans="1:7" x14ac:dyDescent="0.35">
      <c r="A1464" s="47">
        <v>41630</v>
      </c>
      <c r="B1464" s="43"/>
      <c r="C1464" s="116"/>
      <c r="D1464" s="116"/>
      <c r="E1464" s="116"/>
      <c r="F1464" s="116"/>
      <c r="G1464" s="64"/>
    </row>
    <row r="1465" spans="1:7" x14ac:dyDescent="0.35">
      <c r="A1465" s="47">
        <v>41631</v>
      </c>
      <c r="B1465" s="43">
        <v>1.88</v>
      </c>
      <c r="C1465" s="116"/>
      <c r="D1465" s="116"/>
      <c r="E1465" s="116"/>
      <c r="F1465" s="116"/>
      <c r="G1465" s="64"/>
    </row>
    <row r="1466" spans="1:7" x14ac:dyDescent="0.35">
      <c r="A1466" s="47">
        <v>41632</v>
      </c>
      <c r="B1466" s="43"/>
      <c r="C1466" s="116"/>
      <c r="D1466" s="116"/>
      <c r="E1466" s="116"/>
      <c r="F1466" s="116"/>
      <c r="G1466" s="64"/>
    </row>
    <row r="1467" spans="1:7" x14ac:dyDescent="0.35">
      <c r="A1467" s="47">
        <v>41633</v>
      </c>
      <c r="B1467" s="43"/>
      <c r="C1467" s="116"/>
      <c r="D1467" s="116"/>
      <c r="E1467" s="116"/>
      <c r="F1467" s="116"/>
      <c r="G1467" s="64"/>
    </row>
    <row r="1468" spans="1:7" x14ac:dyDescent="0.35">
      <c r="A1468" s="47">
        <v>41634</v>
      </c>
      <c r="B1468" s="43"/>
      <c r="C1468" s="116"/>
      <c r="D1468" s="116"/>
      <c r="E1468" s="116"/>
      <c r="F1468" s="116"/>
      <c r="G1468" s="64"/>
    </row>
    <row r="1469" spans="1:7" x14ac:dyDescent="0.35">
      <c r="A1469" s="47">
        <v>41635</v>
      </c>
      <c r="B1469" s="43">
        <v>1.93</v>
      </c>
      <c r="C1469" s="116"/>
      <c r="D1469" s="116"/>
      <c r="E1469" s="116"/>
      <c r="F1469" s="116"/>
      <c r="G1469" s="64"/>
    </row>
    <row r="1470" spans="1:7" x14ac:dyDescent="0.35">
      <c r="A1470" s="47">
        <v>41636</v>
      </c>
      <c r="B1470" s="43"/>
      <c r="C1470" s="116"/>
      <c r="D1470" s="116"/>
      <c r="E1470" s="116"/>
      <c r="F1470" s="116"/>
      <c r="G1470" s="64"/>
    </row>
    <row r="1471" spans="1:7" x14ac:dyDescent="0.35">
      <c r="A1471" s="47">
        <v>41637</v>
      </c>
      <c r="B1471" s="43"/>
      <c r="C1471" s="116"/>
      <c r="D1471" s="116"/>
      <c r="E1471" s="116"/>
      <c r="F1471" s="116"/>
      <c r="G1471" s="64"/>
    </row>
    <row r="1472" spans="1:7" x14ac:dyDescent="0.35">
      <c r="A1472" s="47">
        <v>41638</v>
      </c>
      <c r="B1472" s="43">
        <v>1.96</v>
      </c>
      <c r="C1472" s="116"/>
      <c r="D1472" s="116"/>
      <c r="E1472" s="116"/>
      <c r="F1472" s="116"/>
      <c r="G1472" s="64"/>
    </row>
    <row r="1473" spans="1:7" x14ac:dyDescent="0.35">
      <c r="A1473" s="47">
        <v>41639</v>
      </c>
      <c r="B1473" s="43"/>
      <c r="C1473" s="116"/>
      <c r="D1473" s="116"/>
      <c r="E1473" s="116"/>
      <c r="F1473" s="116"/>
      <c r="G1473" s="64"/>
    </row>
    <row r="1474" spans="1:7" x14ac:dyDescent="0.35">
      <c r="A1474" s="47">
        <v>41640</v>
      </c>
      <c r="B1474" s="43"/>
      <c r="C1474" s="116"/>
      <c r="D1474" s="116"/>
      <c r="E1474" s="116"/>
      <c r="F1474" s="116"/>
      <c r="G1474" s="64"/>
    </row>
    <row r="1475" spans="1:7" x14ac:dyDescent="0.35">
      <c r="A1475" s="47">
        <v>41641</v>
      </c>
      <c r="B1475" s="43">
        <v>1.95</v>
      </c>
      <c r="C1475" s="116"/>
      <c r="D1475" s="116"/>
      <c r="E1475" s="116"/>
      <c r="F1475" s="116"/>
      <c r="G1475" s="64"/>
    </row>
    <row r="1476" spans="1:7" x14ac:dyDescent="0.35">
      <c r="A1476" s="47">
        <v>41642</v>
      </c>
      <c r="B1476" s="43">
        <v>1.94</v>
      </c>
      <c r="C1476" s="116"/>
      <c r="D1476" s="116"/>
      <c r="E1476" s="116"/>
      <c r="F1476" s="116"/>
      <c r="G1476" s="64"/>
    </row>
    <row r="1477" spans="1:7" x14ac:dyDescent="0.35">
      <c r="A1477" s="47">
        <v>41643</v>
      </c>
      <c r="B1477" s="43"/>
      <c r="C1477" s="116"/>
      <c r="D1477" s="116"/>
      <c r="E1477" s="116"/>
      <c r="F1477" s="116"/>
      <c r="G1477" s="64"/>
    </row>
    <row r="1478" spans="1:7" x14ac:dyDescent="0.35">
      <c r="A1478" s="47">
        <v>41644</v>
      </c>
      <c r="B1478" s="43"/>
      <c r="C1478" s="116"/>
      <c r="D1478" s="116"/>
      <c r="E1478" s="116"/>
      <c r="F1478" s="116"/>
      <c r="G1478" s="64"/>
    </row>
    <row r="1479" spans="1:7" x14ac:dyDescent="0.35">
      <c r="A1479" s="47">
        <v>41645</v>
      </c>
      <c r="B1479" s="43">
        <v>1.91</v>
      </c>
      <c r="C1479" s="116"/>
      <c r="D1479" s="116"/>
      <c r="E1479" s="116"/>
      <c r="F1479" s="116"/>
      <c r="G1479" s="64"/>
    </row>
    <row r="1480" spans="1:7" x14ac:dyDescent="0.35">
      <c r="A1480" s="47">
        <v>41646</v>
      </c>
      <c r="B1480" s="43">
        <v>1.9</v>
      </c>
      <c r="C1480" s="116"/>
      <c r="D1480" s="116"/>
      <c r="E1480" s="116"/>
      <c r="F1480" s="116"/>
      <c r="G1480" s="64"/>
    </row>
    <row r="1481" spans="1:7" x14ac:dyDescent="0.35">
      <c r="A1481" s="47">
        <v>41647</v>
      </c>
      <c r="B1481" s="43">
        <v>1.88</v>
      </c>
      <c r="C1481" s="116"/>
      <c r="D1481" s="116"/>
      <c r="E1481" s="116"/>
      <c r="F1481" s="116"/>
      <c r="G1481" s="64"/>
    </row>
    <row r="1482" spans="1:7" x14ac:dyDescent="0.35">
      <c r="A1482" s="47">
        <v>41648</v>
      </c>
      <c r="B1482" s="43">
        <v>1.92</v>
      </c>
      <c r="C1482" s="116"/>
      <c r="D1482" s="116"/>
      <c r="E1482" s="116"/>
      <c r="F1482" s="116"/>
      <c r="G1482" s="64"/>
    </row>
    <row r="1483" spans="1:7" x14ac:dyDescent="0.35">
      <c r="A1483" s="47">
        <v>41649</v>
      </c>
      <c r="B1483" s="43">
        <v>1.89</v>
      </c>
      <c r="C1483" s="116"/>
      <c r="D1483" s="116"/>
      <c r="E1483" s="116"/>
      <c r="F1483" s="116"/>
      <c r="G1483" s="64"/>
    </row>
    <row r="1484" spans="1:7" x14ac:dyDescent="0.35">
      <c r="A1484" s="47">
        <v>41650</v>
      </c>
      <c r="B1484" s="43"/>
      <c r="C1484" s="116"/>
      <c r="D1484" s="116"/>
      <c r="E1484" s="116"/>
      <c r="F1484" s="116"/>
      <c r="G1484" s="64"/>
    </row>
    <row r="1485" spans="1:7" x14ac:dyDescent="0.35">
      <c r="A1485" s="47">
        <v>41651</v>
      </c>
      <c r="B1485" s="43"/>
      <c r="C1485" s="116"/>
      <c r="D1485" s="116"/>
      <c r="E1485" s="116"/>
      <c r="F1485" s="116"/>
      <c r="G1485" s="64"/>
    </row>
    <row r="1486" spans="1:7" x14ac:dyDescent="0.35">
      <c r="A1486" s="47">
        <v>41652</v>
      </c>
      <c r="B1486" s="43">
        <v>1.84</v>
      </c>
      <c r="C1486" s="116"/>
      <c r="D1486" s="116"/>
      <c r="E1486" s="116"/>
      <c r="F1486" s="116"/>
      <c r="G1486" s="64"/>
    </row>
    <row r="1487" spans="1:7" x14ac:dyDescent="0.35">
      <c r="A1487" s="47">
        <v>41653</v>
      </c>
      <c r="B1487" s="43">
        <v>1.81</v>
      </c>
      <c r="C1487" s="116"/>
      <c r="D1487" s="116"/>
      <c r="E1487" s="116"/>
      <c r="F1487" s="116"/>
      <c r="G1487" s="64"/>
    </row>
    <row r="1488" spans="1:7" x14ac:dyDescent="0.35">
      <c r="A1488" s="47">
        <v>41654</v>
      </c>
      <c r="B1488" s="43">
        <v>1.82</v>
      </c>
      <c r="C1488" s="116"/>
      <c r="D1488" s="116"/>
      <c r="E1488" s="116"/>
      <c r="F1488" s="116"/>
      <c r="G1488" s="64"/>
    </row>
    <row r="1489" spans="1:7" x14ac:dyDescent="0.35">
      <c r="A1489" s="47">
        <v>41655</v>
      </c>
      <c r="B1489" s="43">
        <v>1.82</v>
      </c>
      <c r="C1489" s="116"/>
      <c r="D1489" s="116"/>
      <c r="E1489" s="116"/>
      <c r="F1489" s="116"/>
      <c r="G1489" s="64"/>
    </row>
    <row r="1490" spans="1:7" x14ac:dyDescent="0.35">
      <c r="A1490" s="47">
        <v>41656</v>
      </c>
      <c r="B1490" s="43">
        <v>1.77</v>
      </c>
      <c r="C1490" s="116"/>
      <c r="D1490" s="116"/>
      <c r="E1490" s="116"/>
      <c r="F1490" s="116"/>
      <c r="G1490" s="64"/>
    </row>
    <row r="1491" spans="1:7" x14ac:dyDescent="0.35">
      <c r="A1491" s="47">
        <v>41657</v>
      </c>
      <c r="B1491" s="43"/>
      <c r="C1491" s="116"/>
      <c r="D1491" s="116"/>
      <c r="E1491" s="116"/>
      <c r="F1491" s="116"/>
      <c r="G1491" s="64"/>
    </row>
    <row r="1492" spans="1:7" x14ac:dyDescent="0.35">
      <c r="A1492" s="47">
        <v>41658</v>
      </c>
      <c r="B1492" s="43"/>
      <c r="C1492" s="116"/>
      <c r="D1492" s="116"/>
      <c r="E1492" s="116"/>
      <c r="F1492" s="116"/>
      <c r="G1492" s="64"/>
    </row>
    <row r="1493" spans="1:7" x14ac:dyDescent="0.35">
      <c r="A1493" s="47">
        <v>41659</v>
      </c>
      <c r="B1493" s="43">
        <v>1.75</v>
      </c>
      <c r="C1493" s="116"/>
      <c r="D1493" s="116"/>
      <c r="E1493" s="116"/>
      <c r="F1493" s="116"/>
      <c r="G1493" s="64"/>
    </row>
    <row r="1494" spans="1:7" x14ac:dyDescent="0.35">
      <c r="A1494" s="47">
        <v>41660</v>
      </c>
      <c r="B1494" s="43">
        <v>1.76</v>
      </c>
      <c r="C1494" s="116"/>
      <c r="D1494" s="116"/>
      <c r="E1494" s="116"/>
      <c r="F1494" s="116"/>
      <c r="G1494" s="64"/>
    </row>
    <row r="1495" spans="1:7" x14ac:dyDescent="0.35">
      <c r="A1495" s="47">
        <v>41661</v>
      </c>
      <c r="B1495" s="43">
        <v>1.75</v>
      </c>
      <c r="C1495" s="116"/>
      <c r="D1495" s="116"/>
      <c r="E1495" s="116"/>
      <c r="F1495" s="116"/>
      <c r="G1495" s="64"/>
    </row>
    <row r="1496" spans="1:7" x14ac:dyDescent="0.35">
      <c r="A1496" s="47">
        <v>41662</v>
      </c>
      <c r="B1496" s="43">
        <v>1.75</v>
      </c>
      <c r="C1496" s="116"/>
      <c r="D1496" s="116"/>
      <c r="E1496" s="116"/>
      <c r="F1496" s="116"/>
      <c r="G1496" s="64"/>
    </row>
    <row r="1497" spans="1:7" x14ac:dyDescent="0.35">
      <c r="A1497" s="47">
        <v>41663</v>
      </c>
      <c r="B1497" s="43">
        <v>1.66</v>
      </c>
      <c r="C1497" s="116"/>
      <c r="D1497" s="116"/>
      <c r="E1497" s="116"/>
      <c r="F1497" s="116"/>
      <c r="G1497" s="64"/>
    </row>
    <row r="1498" spans="1:7" x14ac:dyDescent="0.35">
      <c r="A1498" s="47">
        <v>41664</v>
      </c>
      <c r="B1498" s="43"/>
      <c r="C1498" s="116"/>
      <c r="D1498" s="116"/>
      <c r="E1498" s="116"/>
      <c r="F1498" s="116"/>
      <c r="G1498" s="64"/>
    </row>
    <row r="1499" spans="1:7" x14ac:dyDescent="0.35">
      <c r="A1499" s="47">
        <v>41665</v>
      </c>
      <c r="B1499" s="43"/>
      <c r="C1499" s="116"/>
      <c r="D1499" s="116"/>
      <c r="E1499" s="116"/>
      <c r="F1499" s="116"/>
      <c r="G1499" s="64"/>
    </row>
    <row r="1500" spans="1:7" x14ac:dyDescent="0.35">
      <c r="A1500" s="47">
        <v>41666</v>
      </c>
      <c r="B1500" s="43">
        <v>1.67</v>
      </c>
      <c r="C1500" s="116"/>
      <c r="D1500" s="116"/>
      <c r="E1500" s="116"/>
      <c r="F1500" s="116"/>
      <c r="G1500" s="64"/>
    </row>
    <row r="1501" spans="1:7" x14ac:dyDescent="0.35">
      <c r="A1501" s="47">
        <v>41667</v>
      </c>
      <c r="B1501" s="43">
        <v>1.69</v>
      </c>
      <c r="C1501" s="116"/>
      <c r="D1501" s="116"/>
      <c r="E1501" s="116"/>
      <c r="F1501" s="116"/>
      <c r="G1501" s="64"/>
    </row>
    <row r="1502" spans="1:7" x14ac:dyDescent="0.35">
      <c r="A1502" s="47">
        <v>41668</v>
      </c>
      <c r="B1502" s="43">
        <v>1.78</v>
      </c>
      <c r="C1502" s="116"/>
      <c r="D1502" s="116"/>
      <c r="E1502" s="116"/>
      <c r="F1502" s="116"/>
      <c r="G1502" s="64"/>
    </row>
    <row r="1503" spans="1:7" x14ac:dyDescent="0.35">
      <c r="A1503" s="47">
        <v>41669</v>
      </c>
      <c r="B1503" s="43">
        <v>1.71</v>
      </c>
      <c r="C1503" s="116"/>
      <c r="D1503" s="116"/>
      <c r="E1503" s="116"/>
      <c r="F1503" s="116"/>
      <c r="G1503" s="64"/>
    </row>
    <row r="1504" spans="1:7" x14ac:dyDescent="0.35">
      <c r="A1504" s="47">
        <v>41670</v>
      </c>
      <c r="B1504" s="43">
        <v>1.67</v>
      </c>
      <c r="C1504" s="116"/>
      <c r="D1504" s="116"/>
      <c r="E1504" s="116"/>
      <c r="F1504" s="116"/>
      <c r="G1504" s="64"/>
    </row>
    <row r="1505" spans="1:7" x14ac:dyDescent="0.35">
      <c r="A1505" s="47">
        <v>41671</v>
      </c>
      <c r="B1505" s="43"/>
      <c r="C1505" s="116"/>
      <c r="D1505" s="116"/>
      <c r="E1505" s="116"/>
      <c r="F1505" s="116"/>
      <c r="G1505" s="64"/>
    </row>
    <row r="1506" spans="1:7" x14ac:dyDescent="0.35">
      <c r="A1506" s="47">
        <v>41672</v>
      </c>
      <c r="B1506" s="43"/>
      <c r="C1506" s="116"/>
      <c r="D1506" s="116"/>
      <c r="E1506" s="116"/>
      <c r="F1506" s="116"/>
      <c r="G1506" s="64"/>
    </row>
    <row r="1507" spans="1:7" x14ac:dyDescent="0.35">
      <c r="A1507" s="47">
        <v>41673</v>
      </c>
      <c r="B1507" s="43">
        <v>1.66</v>
      </c>
      <c r="C1507" s="116"/>
      <c r="D1507" s="116"/>
      <c r="E1507" s="116"/>
      <c r="F1507" s="116"/>
      <c r="G1507" s="64"/>
    </row>
    <row r="1508" spans="1:7" x14ac:dyDescent="0.35">
      <c r="A1508" s="47">
        <v>41674</v>
      </c>
      <c r="B1508" s="43">
        <v>1.64</v>
      </c>
      <c r="C1508" s="116"/>
      <c r="D1508" s="116"/>
      <c r="E1508" s="116"/>
      <c r="F1508" s="116"/>
      <c r="G1508" s="64"/>
    </row>
    <row r="1509" spans="1:7" x14ac:dyDescent="0.35">
      <c r="A1509" s="47">
        <v>41675</v>
      </c>
      <c r="B1509" s="43">
        <v>1.62</v>
      </c>
      <c r="C1509" s="116"/>
      <c r="D1509" s="116"/>
      <c r="E1509" s="116"/>
      <c r="F1509" s="116"/>
      <c r="G1509" s="64"/>
    </row>
    <row r="1510" spans="1:7" x14ac:dyDescent="0.35">
      <c r="A1510" s="47">
        <v>41676</v>
      </c>
      <c r="B1510" s="43">
        <v>1.66</v>
      </c>
      <c r="C1510" s="116"/>
      <c r="D1510" s="116"/>
      <c r="E1510" s="116"/>
      <c r="F1510" s="116"/>
      <c r="G1510" s="64"/>
    </row>
    <row r="1511" spans="1:7" x14ac:dyDescent="0.35">
      <c r="A1511" s="47">
        <v>41677</v>
      </c>
      <c r="B1511" s="43">
        <v>1.67</v>
      </c>
      <c r="C1511" s="116"/>
      <c r="D1511" s="116"/>
      <c r="E1511" s="116"/>
      <c r="F1511" s="116"/>
      <c r="G1511" s="64"/>
    </row>
    <row r="1512" spans="1:7" x14ac:dyDescent="0.35">
      <c r="A1512" s="47">
        <v>41678</v>
      </c>
      <c r="B1512" s="43"/>
      <c r="C1512" s="116"/>
      <c r="D1512" s="116"/>
      <c r="E1512" s="116"/>
      <c r="F1512" s="116"/>
      <c r="G1512" s="64"/>
    </row>
    <row r="1513" spans="1:7" x14ac:dyDescent="0.35">
      <c r="A1513" s="47">
        <v>41679</v>
      </c>
      <c r="B1513" s="43"/>
      <c r="C1513" s="116"/>
      <c r="D1513" s="116"/>
      <c r="E1513" s="116"/>
      <c r="F1513" s="116"/>
      <c r="G1513" s="64"/>
    </row>
    <row r="1514" spans="1:7" x14ac:dyDescent="0.35">
      <c r="A1514" s="47">
        <v>41680</v>
      </c>
      <c r="B1514" s="43">
        <v>1.66</v>
      </c>
      <c r="C1514" s="116"/>
      <c r="D1514" s="116"/>
      <c r="E1514" s="116"/>
      <c r="F1514" s="116"/>
      <c r="G1514" s="64"/>
    </row>
    <row r="1515" spans="1:7" x14ac:dyDescent="0.35">
      <c r="A1515" s="47">
        <v>41681</v>
      </c>
      <c r="B1515" s="43">
        <v>1.69</v>
      </c>
      <c r="C1515" s="116"/>
      <c r="D1515" s="116"/>
      <c r="E1515" s="116"/>
      <c r="F1515" s="116"/>
      <c r="G1515" s="64"/>
    </row>
    <row r="1516" spans="1:7" x14ac:dyDescent="0.35">
      <c r="A1516" s="47">
        <v>41682</v>
      </c>
      <c r="B1516" s="43">
        <v>1.68</v>
      </c>
      <c r="C1516" s="116"/>
      <c r="D1516" s="116"/>
      <c r="E1516" s="116"/>
      <c r="F1516" s="116"/>
      <c r="G1516" s="64"/>
    </row>
    <row r="1517" spans="1:7" x14ac:dyDescent="0.35">
      <c r="A1517" s="47">
        <v>41683</v>
      </c>
      <c r="B1517" s="43">
        <v>1.68</v>
      </c>
      <c r="C1517" s="116"/>
      <c r="D1517" s="116"/>
      <c r="E1517" s="116"/>
      <c r="F1517" s="116"/>
      <c r="G1517" s="64"/>
    </row>
    <row r="1518" spans="1:7" x14ac:dyDescent="0.35">
      <c r="A1518" s="47">
        <v>41684</v>
      </c>
      <c r="B1518" s="43">
        <v>1.67</v>
      </c>
      <c r="C1518" s="116"/>
      <c r="D1518" s="116"/>
      <c r="E1518" s="116"/>
      <c r="F1518" s="116"/>
      <c r="G1518" s="64"/>
    </row>
    <row r="1519" spans="1:7" x14ac:dyDescent="0.35">
      <c r="A1519" s="47">
        <v>41685</v>
      </c>
      <c r="B1519" s="43"/>
      <c r="C1519" s="116"/>
      <c r="D1519" s="116"/>
      <c r="E1519" s="116"/>
      <c r="F1519" s="116"/>
      <c r="G1519" s="64"/>
    </row>
    <row r="1520" spans="1:7" x14ac:dyDescent="0.35">
      <c r="A1520" s="47">
        <v>41686</v>
      </c>
      <c r="B1520" s="43"/>
      <c r="C1520" s="116"/>
      <c r="D1520" s="116"/>
      <c r="E1520" s="116"/>
      <c r="F1520" s="116"/>
      <c r="G1520" s="64"/>
    </row>
    <row r="1521" spans="1:7" x14ac:dyDescent="0.35">
      <c r="A1521" s="47">
        <v>41687</v>
      </c>
      <c r="B1521" s="43">
        <v>1.69</v>
      </c>
      <c r="C1521" s="116"/>
      <c r="D1521" s="116"/>
      <c r="E1521" s="116"/>
      <c r="F1521" s="116"/>
      <c r="G1521" s="64"/>
    </row>
    <row r="1522" spans="1:7" x14ac:dyDescent="0.35">
      <c r="A1522" s="47">
        <v>41688</v>
      </c>
      <c r="B1522" s="43">
        <v>1.66</v>
      </c>
      <c r="C1522" s="116"/>
      <c r="D1522" s="116"/>
      <c r="E1522" s="116"/>
      <c r="F1522" s="116"/>
      <c r="G1522" s="64"/>
    </row>
    <row r="1523" spans="1:7" x14ac:dyDescent="0.35">
      <c r="A1523" s="47">
        <v>41689</v>
      </c>
      <c r="B1523" s="43">
        <v>1.65</v>
      </c>
      <c r="C1523" s="116"/>
      <c r="D1523" s="116"/>
      <c r="E1523" s="116"/>
      <c r="F1523" s="116"/>
      <c r="G1523" s="64"/>
    </row>
    <row r="1524" spans="1:7" x14ac:dyDescent="0.35">
      <c r="A1524" s="47">
        <v>41690</v>
      </c>
      <c r="B1524" s="43">
        <v>1.66</v>
      </c>
      <c r="C1524" s="116"/>
      <c r="D1524" s="116"/>
      <c r="E1524" s="116"/>
      <c r="F1524" s="116"/>
      <c r="G1524" s="64"/>
    </row>
    <row r="1525" spans="1:7" x14ac:dyDescent="0.35">
      <c r="A1525" s="47">
        <v>41691</v>
      </c>
      <c r="B1525" s="43">
        <v>1.67</v>
      </c>
      <c r="C1525" s="116"/>
      <c r="D1525" s="116"/>
      <c r="E1525" s="116"/>
      <c r="F1525" s="116"/>
      <c r="G1525" s="64"/>
    </row>
    <row r="1526" spans="1:7" x14ac:dyDescent="0.35">
      <c r="A1526" s="47">
        <v>41692</v>
      </c>
      <c r="B1526" s="43"/>
      <c r="C1526" s="116"/>
      <c r="D1526" s="116"/>
      <c r="E1526" s="116"/>
      <c r="F1526" s="116"/>
      <c r="G1526" s="64"/>
    </row>
    <row r="1527" spans="1:7" x14ac:dyDescent="0.35">
      <c r="A1527" s="47">
        <v>41693</v>
      </c>
      <c r="B1527" s="43"/>
      <c r="C1527" s="116"/>
      <c r="D1527" s="116"/>
      <c r="E1527" s="116"/>
      <c r="F1527" s="116"/>
      <c r="G1527" s="64"/>
    </row>
    <row r="1528" spans="1:7" x14ac:dyDescent="0.35">
      <c r="A1528" s="47">
        <v>41694</v>
      </c>
      <c r="B1528" s="43">
        <v>1.67</v>
      </c>
      <c r="C1528" s="116"/>
      <c r="D1528" s="116"/>
      <c r="E1528" s="116"/>
      <c r="F1528" s="116"/>
      <c r="G1528" s="64"/>
    </row>
    <row r="1529" spans="1:7" x14ac:dyDescent="0.35">
      <c r="A1529" s="47">
        <v>41695</v>
      </c>
      <c r="B1529" s="43">
        <v>1.69</v>
      </c>
      <c r="C1529" s="116"/>
      <c r="D1529" s="116"/>
      <c r="E1529" s="116"/>
      <c r="F1529" s="116"/>
      <c r="G1529" s="64"/>
    </row>
    <row r="1530" spans="1:7" x14ac:dyDescent="0.35">
      <c r="A1530" s="47">
        <v>41696</v>
      </c>
      <c r="B1530" s="43">
        <v>1.65</v>
      </c>
      <c r="C1530" s="116"/>
      <c r="D1530" s="116"/>
      <c r="E1530" s="116"/>
      <c r="F1530" s="116"/>
      <c r="G1530" s="64"/>
    </row>
    <row r="1531" spans="1:7" x14ac:dyDescent="0.35">
      <c r="A1531" s="47">
        <v>41697</v>
      </c>
      <c r="B1531" s="43">
        <v>1.56</v>
      </c>
      <c r="C1531" s="116"/>
      <c r="D1531" s="116"/>
      <c r="E1531" s="116"/>
      <c r="F1531" s="116"/>
      <c r="G1531" s="64"/>
    </row>
    <row r="1532" spans="1:7" x14ac:dyDescent="0.35">
      <c r="A1532" s="47">
        <v>41698</v>
      </c>
      <c r="B1532" s="43">
        <v>1.61</v>
      </c>
      <c r="C1532" s="116"/>
      <c r="D1532" s="116"/>
      <c r="E1532" s="116"/>
      <c r="F1532" s="116"/>
      <c r="G1532" s="64"/>
    </row>
    <row r="1533" spans="1:7" x14ac:dyDescent="0.35">
      <c r="A1533" s="47">
        <v>41699</v>
      </c>
      <c r="B1533" s="43"/>
      <c r="C1533" s="116"/>
      <c r="D1533" s="116"/>
      <c r="E1533" s="116"/>
      <c r="F1533" s="116"/>
      <c r="G1533" s="64"/>
    </row>
    <row r="1534" spans="1:7" x14ac:dyDescent="0.35">
      <c r="A1534" s="47">
        <v>41700</v>
      </c>
      <c r="B1534" s="43"/>
      <c r="C1534" s="116"/>
      <c r="D1534" s="116"/>
      <c r="E1534" s="116"/>
      <c r="F1534" s="116"/>
      <c r="G1534" s="64"/>
    </row>
    <row r="1535" spans="1:7" x14ac:dyDescent="0.35">
      <c r="A1535" s="47">
        <v>41701</v>
      </c>
      <c r="B1535" s="43">
        <v>1.57</v>
      </c>
      <c r="C1535" s="116"/>
      <c r="D1535" s="116"/>
      <c r="E1535" s="116"/>
      <c r="F1535" s="116"/>
      <c r="G1535" s="64"/>
    </row>
    <row r="1536" spans="1:7" x14ac:dyDescent="0.35">
      <c r="A1536" s="47">
        <v>41702</v>
      </c>
      <c r="B1536" s="43">
        <v>1.59</v>
      </c>
      <c r="C1536" s="116"/>
      <c r="D1536" s="116"/>
      <c r="E1536" s="116"/>
      <c r="F1536" s="116"/>
      <c r="G1536" s="64"/>
    </row>
    <row r="1537" spans="1:7" x14ac:dyDescent="0.35">
      <c r="A1537" s="47">
        <v>41703</v>
      </c>
      <c r="B1537" s="43">
        <v>1.62</v>
      </c>
      <c r="C1537" s="116"/>
      <c r="D1537" s="116"/>
      <c r="E1537" s="116"/>
      <c r="F1537" s="116"/>
      <c r="G1537" s="64"/>
    </row>
    <row r="1538" spans="1:7" x14ac:dyDescent="0.35">
      <c r="A1538" s="47">
        <v>41704</v>
      </c>
      <c r="B1538" s="43">
        <v>1.62</v>
      </c>
      <c r="C1538" s="116"/>
      <c r="D1538" s="116"/>
      <c r="E1538" s="116"/>
      <c r="F1538" s="116"/>
      <c r="G1538" s="64"/>
    </row>
    <row r="1539" spans="1:7" x14ac:dyDescent="0.35">
      <c r="A1539" s="47">
        <v>41705</v>
      </c>
      <c r="B1539" s="43">
        <v>1.64</v>
      </c>
      <c r="C1539" s="116"/>
      <c r="D1539" s="116"/>
      <c r="E1539" s="116"/>
      <c r="F1539" s="116"/>
      <c r="G1539" s="64"/>
    </row>
    <row r="1540" spans="1:7" x14ac:dyDescent="0.35">
      <c r="A1540" s="47">
        <v>41706</v>
      </c>
      <c r="B1540" s="43"/>
      <c r="C1540" s="116"/>
      <c r="D1540" s="116"/>
      <c r="E1540" s="116"/>
      <c r="F1540" s="116"/>
      <c r="G1540" s="64"/>
    </row>
    <row r="1541" spans="1:7" x14ac:dyDescent="0.35">
      <c r="A1541" s="47">
        <v>41707</v>
      </c>
      <c r="B1541" s="43"/>
      <c r="C1541" s="116"/>
      <c r="D1541" s="116"/>
      <c r="E1541" s="116"/>
      <c r="F1541" s="116"/>
      <c r="G1541" s="64"/>
    </row>
    <row r="1542" spans="1:7" x14ac:dyDescent="0.35">
      <c r="A1542" s="47">
        <v>41708</v>
      </c>
      <c r="B1542" s="43">
        <v>1.64</v>
      </c>
      <c r="C1542" s="116"/>
      <c r="D1542" s="116"/>
      <c r="E1542" s="116"/>
      <c r="F1542" s="116"/>
      <c r="G1542" s="64"/>
    </row>
    <row r="1543" spans="1:7" x14ac:dyDescent="0.35">
      <c r="A1543" s="47">
        <v>41709</v>
      </c>
      <c r="B1543" s="43">
        <v>1.61</v>
      </c>
      <c r="C1543" s="116"/>
      <c r="D1543" s="116"/>
      <c r="E1543" s="116"/>
      <c r="F1543" s="116"/>
      <c r="G1543" s="64"/>
    </row>
    <row r="1544" spans="1:7" x14ac:dyDescent="0.35">
      <c r="A1544" s="47">
        <v>41710</v>
      </c>
      <c r="B1544" s="43">
        <v>1.6</v>
      </c>
      <c r="C1544" s="116"/>
      <c r="D1544" s="116"/>
      <c r="E1544" s="116"/>
      <c r="F1544" s="116"/>
      <c r="G1544" s="64"/>
    </row>
    <row r="1545" spans="1:7" x14ac:dyDescent="0.35">
      <c r="A1545" s="47">
        <v>41711</v>
      </c>
      <c r="B1545" s="43">
        <v>1.59</v>
      </c>
      <c r="C1545" s="116"/>
      <c r="D1545" s="116"/>
      <c r="E1545" s="116"/>
      <c r="F1545" s="116"/>
      <c r="G1545" s="64"/>
    </row>
    <row r="1546" spans="1:7" x14ac:dyDescent="0.35">
      <c r="A1546" s="47">
        <v>41712</v>
      </c>
      <c r="B1546" s="43">
        <v>1.54</v>
      </c>
      <c r="C1546" s="116"/>
      <c r="D1546" s="116"/>
      <c r="E1546" s="116"/>
      <c r="F1546" s="116"/>
      <c r="G1546" s="64"/>
    </row>
    <row r="1547" spans="1:7" x14ac:dyDescent="0.35">
      <c r="A1547" s="47">
        <v>41713</v>
      </c>
      <c r="B1547" s="43"/>
      <c r="C1547" s="116"/>
      <c r="D1547" s="116"/>
      <c r="E1547" s="116"/>
      <c r="F1547" s="116"/>
      <c r="G1547" s="64"/>
    </row>
    <row r="1548" spans="1:7" x14ac:dyDescent="0.35">
      <c r="A1548" s="47">
        <v>41714</v>
      </c>
      <c r="B1548" s="43"/>
      <c r="C1548" s="116"/>
      <c r="D1548" s="116"/>
      <c r="E1548" s="116"/>
      <c r="F1548" s="116"/>
      <c r="G1548" s="64"/>
    </row>
    <row r="1549" spans="1:7" x14ac:dyDescent="0.35">
      <c r="A1549" s="47">
        <v>41715</v>
      </c>
      <c r="B1549" s="43">
        <v>1.56</v>
      </c>
      <c r="C1549" s="116"/>
      <c r="D1549" s="116"/>
      <c r="E1549" s="116"/>
      <c r="F1549" s="116"/>
      <c r="G1549" s="64"/>
    </row>
    <row r="1550" spans="1:7" x14ac:dyDescent="0.35">
      <c r="A1550" s="47">
        <v>41716</v>
      </c>
      <c r="B1550" s="43">
        <v>1.56</v>
      </c>
      <c r="C1550" s="116"/>
      <c r="D1550" s="116"/>
      <c r="E1550" s="116"/>
      <c r="F1550" s="116"/>
      <c r="G1550" s="64"/>
    </row>
    <row r="1551" spans="1:7" x14ac:dyDescent="0.35">
      <c r="A1551" s="47">
        <v>41717</v>
      </c>
      <c r="B1551" s="43">
        <v>1.58</v>
      </c>
      <c r="C1551" s="116"/>
      <c r="D1551" s="116"/>
      <c r="E1551" s="116"/>
      <c r="F1551" s="116"/>
      <c r="G1551" s="64"/>
    </row>
    <row r="1552" spans="1:7" x14ac:dyDescent="0.35">
      <c r="A1552" s="47">
        <v>41718</v>
      </c>
      <c r="B1552" s="43">
        <v>1.65</v>
      </c>
      <c r="C1552" s="116"/>
      <c r="D1552" s="116"/>
      <c r="E1552" s="116"/>
      <c r="F1552" s="116"/>
      <c r="G1552" s="64"/>
    </row>
    <row r="1553" spans="1:7" x14ac:dyDescent="0.35">
      <c r="A1553" s="47">
        <v>41719</v>
      </c>
      <c r="B1553" s="43">
        <v>1.64</v>
      </c>
      <c r="C1553" s="116"/>
      <c r="D1553" s="116"/>
      <c r="E1553" s="116"/>
      <c r="F1553" s="116"/>
      <c r="G1553" s="64"/>
    </row>
    <row r="1554" spans="1:7" x14ac:dyDescent="0.35">
      <c r="A1554" s="47">
        <v>41720</v>
      </c>
      <c r="B1554" s="43"/>
      <c r="C1554" s="116"/>
      <c r="D1554" s="116"/>
      <c r="E1554" s="116"/>
      <c r="F1554" s="116"/>
      <c r="G1554" s="64"/>
    </row>
    <row r="1555" spans="1:7" x14ac:dyDescent="0.35">
      <c r="A1555" s="47">
        <v>41721</v>
      </c>
      <c r="B1555" s="43"/>
      <c r="C1555" s="116"/>
      <c r="D1555" s="116"/>
      <c r="E1555" s="116"/>
      <c r="F1555" s="116"/>
      <c r="G1555" s="64"/>
    </row>
    <row r="1556" spans="1:7" x14ac:dyDescent="0.35">
      <c r="A1556" s="47">
        <v>41722</v>
      </c>
      <c r="B1556" s="43">
        <v>1.64</v>
      </c>
      <c r="C1556" s="116"/>
      <c r="D1556" s="116"/>
      <c r="E1556" s="116"/>
      <c r="F1556" s="116"/>
      <c r="G1556" s="64"/>
    </row>
    <row r="1557" spans="1:7" x14ac:dyDescent="0.35">
      <c r="A1557" s="47">
        <v>41723</v>
      </c>
      <c r="B1557" s="43">
        <v>1.57</v>
      </c>
      <c r="C1557" s="116"/>
      <c r="D1557" s="116"/>
      <c r="E1557" s="116"/>
      <c r="F1557" s="116"/>
      <c r="G1557" s="64"/>
    </row>
    <row r="1558" spans="1:7" x14ac:dyDescent="0.35">
      <c r="A1558" s="47">
        <v>41724</v>
      </c>
      <c r="B1558" s="43">
        <v>1.57</v>
      </c>
      <c r="C1558" s="116"/>
      <c r="D1558" s="116"/>
      <c r="E1558" s="116"/>
      <c r="F1558" s="116"/>
      <c r="G1558" s="64"/>
    </row>
    <row r="1559" spans="1:7" x14ac:dyDescent="0.35">
      <c r="A1559" s="47">
        <v>41725</v>
      </c>
      <c r="B1559" s="43">
        <v>1.54</v>
      </c>
      <c r="C1559" s="116"/>
      <c r="D1559" s="116"/>
      <c r="E1559" s="116"/>
      <c r="F1559" s="116"/>
      <c r="G1559" s="64"/>
    </row>
    <row r="1560" spans="1:7" x14ac:dyDescent="0.35">
      <c r="A1560" s="47">
        <v>41726</v>
      </c>
      <c r="B1560" s="43">
        <v>1.53</v>
      </c>
      <c r="C1560" s="116"/>
      <c r="D1560" s="116"/>
      <c r="E1560" s="116"/>
      <c r="F1560" s="116"/>
      <c r="G1560" s="64"/>
    </row>
    <row r="1561" spans="1:7" x14ac:dyDescent="0.35">
      <c r="A1561" s="47">
        <v>41727</v>
      </c>
      <c r="B1561" s="43"/>
      <c r="C1561" s="116"/>
      <c r="D1561" s="116"/>
      <c r="E1561" s="116"/>
      <c r="F1561" s="116"/>
      <c r="G1561" s="64"/>
    </row>
    <row r="1562" spans="1:7" x14ac:dyDescent="0.35">
      <c r="A1562" s="47">
        <v>41728</v>
      </c>
      <c r="B1562" s="43"/>
      <c r="C1562" s="116"/>
      <c r="D1562" s="116"/>
      <c r="E1562" s="116"/>
      <c r="F1562" s="116"/>
      <c r="G1562" s="64"/>
    </row>
    <row r="1563" spans="1:7" x14ac:dyDescent="0.35">
      <c r="A1563" s="47">
        <v>41729</v>
      </c>
      <c r="B1563" s="43">
        <v>1.57</v>
      </c>
      <c r="C1563" s="116"/>
      <c r="D1563" s="116"/>
      <c r="E1563" s="116"/>
      <c r="F1563" s="116"/>
      <c r="G1563" s="64"/>
    </row>
    <row r="1564" spans="1:7" x14ac:dyDescent="0.35">
      <c r="A1564" s="47">
        <v>41730</v>
      </c>
      <c r="B1564" s="43">
        <v>1.58</v>
      </c>
      <c r="C1564" s="116"/>
      <c r="D1564" s="116"/>
      <c r="E1564" s="116"/>
      <c r="F1564" s="116"/>
      <c r="G1564" s="64"/>
    </row>
    <row r="1565" spans="1:7" x14ac:dyDescent="0.35">
      <c r="A1565" s="47">
        <v>41731</v>
      </c>
      <c r="B1565" s="43">
        <v>1.59</v>
      </c>
      <c r="C1565" s="116"/>
      <c r="D1565" s="116"/>
      <c r="E1565" s="116"/>
      <c r="F1565" s="116"/>
      <c r="G1565" s="64"/>
    </row>
    <row r="1566" spans="1:7" x14ac:dyDescent="0.35">
      <c r="A1566" s="47">
        <v>41732</v>
      </c>
      <c r="B1566" s="43">
        <v>1.62</v>
      </c>
      <c r="C1566" s="116"/>
      <c r="D1566" s="116"/>
      <c r="E1566" s="116"/>
      <c r="F1566" s="116"/>
      <c r="G1566" s="64"/>
    </row>
    <row r="1567" spans="1:7" x14ac:dyDescent="0.35">
      <c r="A1567" s="47">
        <v>41733</v>
      </c>
      <c r="B1567" s="43">
        <v>1.61</v>
      </c>
      <c r="C1567" s="116"/>
      <c r="D1567" s="116"/>
      <c r="E1567" s="116"/>
      <c r="F1567" s="116"/>
      <c r="G1567" s="64"/>
    </row>
    <row r="1568" spans="1:7" x14ac:dyDescent="0.35">
      <c r="A1568" s="47">
        <v>41734</v>
      </c>
      <c r="B1568" s="43"/>
      <c r="C1568" s="116"/>
      <c r="D1568" s="116"/>
      <c r="E1568" s="116"/>
      <c r="F1568" s="116"/>
      <c r="G1568" s="64"/>
    </row>
    <row r="1569" spans="1:7" x14ac:dyDescent="0.35">
      <c r="A1569" s="47">
        <v>41735</v>
      </c>
      <c r="B1569" s="43"/>
      <c r="C1569" s="116"/>
      <c r="D1569" s="116"/>
      <c r="E1569" s="116"/>
      <c r="F1569" s="116"/>
      <c r="G1569" s="64"/>
    </row>
    <row r="1570" spans="1:7" x14ac:dyDescent="0.35">
      <c r="A1570" s="47">
        <v>41736</v>
      </c>
      <c r="B1570" s="43">
        <v>1.57</v>
      </c>
      <c r="C1570" s="116"/>
      <c r="D1570" s="116"/>
      <c r="E1570" s="116"/>
      <c r="F1570" s="116"/>
      <c r="G1570" s="64"/>
    </row>
    <row r="1571" spans="1:7" x14ac:dyDescent="0.35">
      <c r="A1571" s="47">
        <v>41737</v>
      </c>
      <c r="B1571" s="43">
        <v>1.55</v>
      </c>
      <c r="C1571" s="116"/>
      <c r="D1571" s="116"/>
      <c r="E1571" s="116"/>
      <c r="F1571" s="116"/>
      <c r="G1571" s="64"/>
    </row>
    <row r="1572" spans="1:7" x14ac:dyDescent="0.35">
      <c r="A1572" s="47">
        <v>41738</v>
      </c>
      <c r="B1572" s="43">
        <v>1.57</v>
      </c>
      <c r="C1572" s="116"/>
      <c r="D1572" s="116"/>
      <c r="E1572" s="116"/>
      <c r="F1572" s="116"/>
      <c r="G1572" s="64"/>
    </row>
    <row r="1573" spans="1:7" x14ac:dyDescent="0.35">
      <c r="A1573" s="47">
        <v>41739</v>
      </c>
      <c r="B1573" s="43">
        <v>1.53</v>
      </c>
      <c r="C1573" s="116"/>
      <c r="D1573" s="116"/>
      <c r="E1573" s="116"/>
      <c r="F1573" s="116"/>
      <c r="G1573" s="64"/>
    </row>
    <row r="1574" spans="1:7" x14ac:dyDescent="0.35">
      <c r="A1574" s="47">
        <v>41740</v>
      </c>
      <c r="B1574" s="43">
        <v>1.53</v>
      </c>
      <c r="C1574" s="116"/>
      <c r="D1574" s="116"/>
      <c r="E1574" s="116"/>
      <c r="F1574" s="116"/>
      <c r="G1574" s="64"/>
    </row>
    <row r="1575" spans="1:7" x14ac:dyDescent="0.35">
      <c r="A1575" s="47">
        <v>41741</v>
      </c>
      <c r="B1575" s="43"/>
      <c r="C1575" s="116"/>
      <c r="D1575" s="116"/>
      <c r="E1575" s="116"/>
      <c r="F1575" s="116"/>
      <c r="G1575" s="64"/>
    </row>
    <row r="1576" spans="1:7" x14ac:dyDescent="0.35">
      <c r="A1576" s="47">
        <v>41742</v>
      </c>
      <c r="B1576" s="43"/>
      <c r="C1576" s="116"/>
      <c r="D1576" s="116"/>
      <c r="E1576" s="116"/>
      <c r="F1576" s="116"/>
      <c r="G1576" s="64"/>
    </row>
    <row r="1577" spans="1:7" x14ac:dyDescent="0.35">
      <c r="A1577" s="47">
        <v>41743</v>
      </c>
      <c r="B1577" s="43">
        <v>1.51</v>
      </c>
      <c r="C1577" s="116"/>
      <c r="D1577" s="116"/>
      <c r="E1577" s="116"/>
      <c r="F1577" s="116"/>
      <c r="G1577" s="64"/>
    </row>
    <row r="1578" spans="1:7" x14ac:dyDescent="0.35">
      <c r="A1578" s="47">
        <v>41744</v>
      </c>
      <c r="B1578" s="43">
        <v>1.52</v>
      </c>
      <c r="C1578" s="116"/>
      <c r="D1578" s="116"/>
      <c r="E1578" s="116"/>
      <c r="F1578" s="116"/>
      <c r="G1578" s="64"/>
    </row>
    <row r="1579" spans="1:7" x14ac:dyDescent="0.35">
      <c r="A1579" s="47">
        <v>41745</v>
      </c>
      <c r="B1579" s="43">
        <v>1.49</v>
      </c>
      <c r="C1579" s="116"/>
      <c r="D1579" s="116"/>
      <c r="E1579" s="116"/>
      <c r="F1579" s="116"/>
      <c r="G1579" s="64"/>
    </row>
    <row r="1580" spans="1:7" x14ac:dyDescent="0.35">
      <c r="A1580" s="47">
        <v>41746</v>
      </c>
      <c r="B1580" s="43">
        <v>1.49</v>
      </c>
      <c r="C1580" s="116"/>
      <c r="D1580" s="116"/>
      <c r="E1580" s="116"/>
      <c r="F1580" s="116"/>
      <c r="G1580" s="64"/>
    </row>
    <row r="1581" spans="1:7" x14ac:dyDescent="0.35">
      <c r="A1581" s="47">
        <v>41747</v>
      </c>
      <c r="B1581" s="43"/>
      <c r="C1581" s="116"/>
      <c r="D1581" s="116"/>
      <c r="E1581" s="116"/>
      <c r="F1581" s="116"/>
      <c r="G1581" s="64"/>
    </row>
    <row r="1582" spans="1:7" x14ac:dyDescent="0.35">
      <c r="A1582" s="47">
        <v>41748</v>
      </c>
      <c r="B1582" s="43"/>
      <c r="C1582" s="116"/>
      <c r="D1582" s="116"/>
      <c r="E1582" s="116"/>
      <c r="F1582" s="116"/>
      <c r="G1582" s="64"/>
    </row>
    <row r="1583" spans="1:7" x14ac:dyDescent="0.35">
      <c r="A1583" s="47">
        <v>41749</v>
      </c>
      <c r="B1583" s="43"/>
      <c r="C1583" s="116"/>
      <c r="D1583" s="116"/>
      <c r="E1583" s="116"/>
      <c r="F1583" s="116"/>
      <c r="G1583" s="64"/>
    </row>
    <row r="1584" spans="1:7" x14ac:dyDescent="0.35">
      <c r="A1584" s="47">
        <v>41750</v>
      </c>
      <c r="B1584" s="43"/>
      <c r="C1584" s="116"/>
      <c r="D1584" s="116"/>
      <c r="E1584" s="116"/>
      <c r="F1584" s="116"/>
      <c r="G1584" s="64"/>
    </row>
    <row r="1585" spans="1:7" x14ac:dyDescent="0.35">
      <c r="A1585" s="47">
        <v>41751</v>
      </c>
      <c r="B1585" s="43">
        <v>1.53</v>
      </c>
      <c r="C1585" s="116"/>
      <c r="D1585" s="116"/>
      <c r="E1585" s="116"/>
      <c r="F1585" s="116"/>
      <c r="G1585" s="64"/>
    </row>
    <row r="1586" spans="1:7" x14ac:dyDescent="0.35">
      <c r="A1586" s="47">
        <v>41752</v>
      </c>
      <c r="B1586" s="43">
        <v>1.54</v>
      </c>
      <c r="C1586" s="116"/>
      <c r="D1586" s="116"/>
      <c r="E1586" s="116"/>
      <c r="F1586" s="116"/>
      <c r="G1586" s="64"/>
    </row>
    <row r="1587" spans="1:7" x14ac:dyDescent="0.35">
      <c r="A1587" s="47">
        <v>41753</v>
      </c>
      <c r="B1587" s="43">
        <v>1.54</v>
      </c>
      <c r="C1587" s="116"/>
      <c r="D1587" s="116"/>
      <c r="E1587" s="116"/>
      <c r="F1587" s="116"/>
      <c r="G1587" s="64"/>
    </row>
    <row r="1588" spans="1:7" x14ac:dyDescent="0.35">
      <c r="A1588" s="47">
        <v>41754</v>
      </c>
      <c r="B1588" s="43">
        <v>1.51</v>
      </c>
      <c r="C1588" s="116"/>
      <c r="D1588" s="116"/>
      <c r="E1588" s="116"/>
      <c r="F1588" s="116"/>
      <c r="G1588" s="64"/>
    </row>
    <row r="1589" spans="1:7" x14ac:dyDescent="0.35">
      <c r="A1589" s="47">
        <v>41755</v>
      </c>
      <c r="B1589" s="43"/>
      <c r="C1589" s="116"/>
      <c r="D1589" s="116"/>
      <c r="E1589" s="116"/>
      <c r="F1589" s="116"/>
      <c r="G1589" s="64"/>
    </row>
    <row r="1590" spans="1:7" x14ac:dyDescent="0.35">
      <c r="A1590" s="47">
        <v>41756</v>
      </c>
      <c r="B1590" s="43"/>
      <c r="C1590" s="116"/>
      <c r="D1590" s="116"/>
      <c r="E1590" s="116"/>
      <c r="F1590" s="116"/>
      <c r="G1590" s="64"/>
    </row>
    <row r="1591" spans="1:7" x14ac:dyDescent="0.35">
      <c r="A1591" s="47">
        <v>41757</v>
      </c>
      <c r="B1591" s="43">
        <v>1.49</v>
      </c>
      <c r="C1591" s="116"/>
      <c r="D1591" s="116"/>
      <c r="E1591" s="116"/>
      <c r="F1591" s="116"/>
      <c r="G1591" s="64"/>
    </row>
    <row r="1592" spans="1:7" x14ac:dyDescent="0.35">
      <c r="A1592" s="47">
        <v>41758</v>
      </c>
      <c r="B1592" s="43">
        <v>1.53</v>
      </c>
      <c r="C1592" s="116"/>
      <c r="D1592" s="116"/>
      <c r="E1592" s="116"/>
      <c r="F1592" s="116"/>
      <c r="G1592" s="64"/>
    </row>
    <row r="1593" spans="1:7" x14ac:dyDescent="0.35">
      <c r="A1593" s="47">
        <v>41759</v>
      </c>
      <c r="B1593" s="43">
        <v>1.52</v>
      </c>
      <c r="C1593" s="116"/>
      <c r="D1593" s="116"/>
      <c r="E1593" s="116"/>
      <c r="F1593" s="116"/>
      <c r="G1593" s="64"/>
    </row>
    <row r="1594" spans="1:7" x14ac:dyDescent="0.35">
      <c r="A1594" s="47">
        <v>41760</v>
      </c>
      <c r="B1594" s="43"/>
      <c r="C1594" s="116"/>
      <c r="D1594" s="116"/>
      <c r="E1594" s="116"/>
      <c r="F1594" s="116"/>
      <c r="G1594" s="64"/>
    </row>
    <row r="1595" spans="1:7" x14ac:dyDescent="0.35">
      <c r="A1595" s="47">
        <v>41761</v>
      </c>
      <c r="B1595" s="43">
        <v>1.47</v>
      </c>
      <c r="C1595" s="116"/>
      <c r="D1595" s="116"/>
      <c r="E1595" s="116"/>
      <c r="F1595" s="116"/>
      <c r="G1595" s="64"/>
    </row>
    <row r="1596" spans="1:7" x14ac:dyDescent="0.35">
      <c r="A1596" s="47">
        <v>41762</v>
      </c>
      <c r="B1596" s="43"/>
      <c r="C1596" s="116"/>
      <c r="D1596" s="116"/>
      <c r="E1596" s="116"/>
      <c r="F1596" s="116"/>
      <c r="G1596" s="64"/>
    </row>
    <row r="1597" spans="1:7" x14ac:dyDescent="0.35">
      <c r="A1597" s="47">
        <v>41763</v>
      </c>
      <c r="B1597" s="43"/>
      <c r="C1597" s="116"/>
      <c r="D1597" s="116"/>
      <c r="E1597" s="116"/>
      <c r="F1597" s="116"/>
      <c r="G1597" s="64"/>
    </row>
    <row r="1598" spans="1:7" x14ac:dyDescent="0.35">
      <c r="A1598" s="47">
        <v>41764</v>
      </c>
      <c r="B1598" s="43">
        <v>1.44</v>
      </c>
      <c r="C1598" s="116"/>
      <c r="D1598" s="116"/>
      <c r="E1598" s="116"/>
      <c r="F1598" s="116"/>
      <c r="G1598" s="64"/>
    </row>
    <row r="1599" spans="1:7" x14ac:dyDescent="0.35">
      <c r="A1599" s="47">
        <v>41765</v>
      </c>
      <c r="B1599" s="43">
        <v>1.47</v>
      </c>
      <c r="C1599" s="116"/>
      <c r="D1599" s="116"/>
      <c r="E1599" s="116"/>
      <c r="F1599" s="116"/>
      <c r="G1599" s="64"/>
    </row>
    <row r="1600" spans="1:7" x14ac:dyDescent="0.35">
      <c r="A1600" s="47">
        <v>41766</v>
      </c>
      <c r="B1600" s="43">
        <v>1.45</v>
      </c>
      <c r="C1600" s="116"/>
      <c r="D1600" s="116"/>
      <c r="E1600" s="116"/>
      <c r="F1600" s="116"/>
      <c r="G1600" s="64"/>
    </row>
    <row r="1601" spans="1:7" x14ac:dyDescent="0.35">
      <c r="A1601" s="47">
        <v>41767</v>
      </c>
      <c r="B1601" s="43">
        <v>1.48</v>
      </c>
      <c r="C1601" s="116"/>
      <c r="D1601" s="116"/>
      <c r="E1601" s="116"/>
      <c r="F1601" s="116"/>
      <c r="G1601" s="64"/>
    </row>
    <row r="1602" spans="1:7" x14ac:dyDescent="0.35">
      <c r="A1602" s="47">
        <v>41768</v>
      </c>
      <c r="B1602" s="43">
        <v>1.44</v>
      </c>
      <c r="C1602" s="116"/>
      <c r="D1602" s="116"/>
      <c r="E1602" s="116"/>
      <c r="F1602" s="116"/>
      <c r="G1602" s="64"/>
    </row>
    <row r="1603" spans="1:7" x14ac:dyDescent="0.35">
      <c r="A1603" s="47">
        <v>41769</v>
      </c>
      <c r="B1603" s="43"/>
      <c r="C1603" s="116"/>
      <c r="D1603" s="116"/>
      <c r="E1603" s="116"/>
      <c r="F1603" s="116"/>
      <c r="G1603" s="64"/>
    </row>
    <row r="1604" spans="1:7" x14ac:dyDescent="0.35">
      <c r="A1604" s="47">
        <v>41770</v>
      </c>
      <c r="B1604" s="43"/>
      <c r="C1604" s="116"/>
      <c r="D1604" s="116"/>
      <c r="E1604" s="116"/>
      <c r="F1604" s="116"/>
      <c r="G1604" s="64"/>
    </row>
    <row r="1605" spans="1:7" x14ac:dyDescent="0.35">
      <c r="A1605" s="47">
        <v>41771</v>
      </c>
      <c r="B1605" s="43">
        <v>1.46</v>
      </c>
      <c r="C1605" s="116"/>
      <c r="D1605" s="116"/>
      <c r="E1605" s="116"/>
      <c r="F1605" s="116"/>
      <c r="G1605" s="64"/>
    </row>
    <row r="1606" spans="1:7" x14ac:dyDescent="0.35">
      <c r="A1606" s="47">
        <v>41772</v>
      </c>
      <c r="B1606" s="43">
        <v>1.46</v>
      </c>
      <c r="C1606" s="116"/>
      <c r="D1606" s="116"/>
      <c r="E1606" s="116"/>
      <c r="F1606" s="116"/>
      <c r="G1606" s="64"/>
    </row>
    <row r="1607" spans="1:7" x14ac:dyDescent="0.35">
      <c r="A1607" s="47">
        <v>41773</v>
      </c>
      <c r="B1607" s="43">
        <v>1.39</v>
      </c>
      <c r="C1607" s="116"/>
      <c r="D1607" s="116"/>
      <c r="E1607" s="116"/>
      <c r="F1607" s="116"/>
      <c r="G1607" s="64"/>
    </row>
    <row r="1608" spans="1:7" x14ac:dyDescent="0.35">
      <c r="A1608" s="47">
        <v>41774</v>
      </c>
      <c r="B1608" s="43">
        <v>1.36</v>
      </c>
      <c r="C1608" s="116"/>
      <c r="D1608" s="116"/>
      <c r="E1608" s="116"/>
      <c r="F1608" s="116"/>
      <c r="G1608" s="64"/>
    </row>
    <row r="1609" spans="1:7" x14ac:dyDescent="0.35">
      <c r="A1609" s="47">
        <v>41775</v>
      </c>
      <c r="B1609" s="43">
        <v>1.33</v>
      </c>
      <c r="C1609" s="116"/>
      <c r="D1609" s="116"/>
      <c r="E1609" s="116"/>
      <c r="F1609" s="116"/>
      <c r="G1609" s="64"/>
    </row>
    <row r="1610" spans="1:7" x14ac:dyDescent="0.35">
      <c r="A1610" s="47">
        <v>41776</v>
      </c>
      <c r="B1610" s="43"/>
      <c r="C1610" s="116"/>
      <c r="D1610" s="116"/>
      <c r="E1610" s="116"/>
      <c r="F1610" s="116"/>
      <c r="G1610" s="64"/>
    </row>
    <row r="1611" spans="1:7" x14ac:dyDescent="0.35">
      <c r="A1611" s="47">
        <v>41777</v>
      </c>
      <c r="B1611" s="43"/>
      <c r="C1611" s="116"/>
      <c r="D1611" s="116"/>
      <c r="E1611" s="116"/>
      <c r="F1611" s="116"/>
      <c r="G1611" s="64"/>
    </row>
    <row r="1612" spans="1:7" x14ac:dyDescent="0.35">
      <c r="A1612" s="47">
        <v>41778</v>
      </c>
      <c r="B1612" s="43">
        <v>1.32</v>
      </c>
      <c r="C1612" s="116"/>
      <c r="D1612" s="116"/>
      <c r="E1612" s="116"/>
      <c r="F1612" s="116"/>
      <c r="G1612" s="64"/>
    </row>
    <row r="1613" spans="1:7" x14ac:dyDescent="0.35">
      <c r="A1613" s="47">
        <v>41779</v>
      </c>
      <c r="B1613" s="43">
        <v>1.34</v>
      </c>
      <c r="C1613" s="116"/>
      <c r="D1613" s="116"/>
      <c r="E1613" s="116"/>
      <c r="F1613" s="116"/>
      <c r="G1613" s="64"/>
    </row>
    <row r="1614" spans="1:7" x14ac:dyDescent="0.35">
      <c r="A1614" s="47">
        <v>41780</v>
      </c>
      <c r="B1614" s="43">
        <v>1.42</v>
      </c>
      <c r="C1614" s="116"/>
      <c r="D1614" s="116"/>
      <c r="E1614" s="116"/>
      <c r="F1614" s="116"/>
      <c r="G1614" s="64"/>
    </row>
    <row r="1615" spans="1:7" x14ac:dyDescent="0.35">
      <c r="A1615" s="47">
        <v>41781</v>
      </c>
      <c r="B1615" s="43">
        <v>1.41</v>
      </c>
      <c r="C1615" s="116"/>
      <c r="D1615" s="116"/>
      <c r="E1615" s="116"/>
      <c r="F1615" s="116"/>
      <c r="G1615" s="64"/>
    </row>
    <row r="1616" spans="1:7" x14ac:dyDescent="0.35">
      <c r="A1616" s="47">
        <v>41782</v>
      </c>
      <c r="B1616" s="43">
        <v>1.41</v>
      </c>
      <c r="C1616" s="116"/>
      <c r="D1616" s="116"/>
      <c r="E1616" s="116"/>
      <c r="F1616" s="116"/>
      <c r="G1616" s="64"/>
    </row>
    <row r="1617" spans="1:7" x14ac:dyDescent="0.35">
      <c r="A1617" s="47">
        <v>41783</v>
      </c>
      <c r="B1617" s="43"/>
      <c r="C1617" s="116"/>
      <c r="D1617" s="116"/>
      <c r="E1617" s="116"/>
      <c r="F1617" s="116"/>
      <c r="G1617" s="64"/>
    </row>
    <row r="1618" spans="1:7" x14ac:dyDescent="0.35">
      <c r="A1618" s="47">
        <v>41784</v>
      </c>
      <c r="B1618" s="43"/>
      <c r="C1618" s="116"/>
      <c r="D1618" s="116"/>
      <c r="E1618" s="116"/>
      <c r="F1618" s="116"/>
      <c r="G1618" s="64"/>
    </row>
    <row r="1619" spans="1:7" x14ac:dyDescent="0.35">
      <c r="A1619" s="47">
        <v>41785</v>
      </c>
      <c r="B1619" s="43">
        <v>1.42</v>
      </c>
      <c r="C1619" s="116"/>
      <c r="D1619" s="116"/>
      <c r="E1619" s="116"/>
      <c r="F1619" s="116"/>
      <c r="G1619" s="64"/>
    </row>
    <row r="1620" spans="1:7" x14ac:dyDescent="0.35">
      <c r="A1620" s="47">
        <v>41786</v>
      </c>
      <c r="B1620" s="43">
        <v>1.41</v>
      </c>
      <c r="C1620" s="116"/>
      <c r="D1620" s="116"/>
      <c r="E1620" s="116"/>
      <c r="F1620" s="116"/>
      <c r="G1620" s="64"/>
    </row>
    <row r="1621" spans="1:7" x14ac:dyDescent="0.35">
      <c r="A1621" s="47">
        <v>41787</v>
      </c>
      <c r="B1621" s="43">
        <v>1.37</v>
      </c>
      <c r="C1621" s="116"/>
      <c r="D1621" s="116"/>
      <c r="E1621" s="116"/>
      <c r="F1621" s="116"/>
      <c r="G1621" s="64"/>
    </row>
    <row r="1622" spans="1:7" x14ac:dyDescent="0.35">
      <c r="A1622" s="47">
        <v>41788</v>
      </c>
      <c r="B1622" s="43">
        <v>1.34</v>
      </c>
      <c r="C1622" s="116"/>
      <c r="D1622" s="116"/>
      <c r="E1622" s="116"/>
      <c r="F1622" s="116"/>
      <c r="G1622" s="64"/>
    </row>
    <row r="1623" spans="1:7" x14ac:dyDescent="0.35">
      <c r="A1623" s="47">
        <v>41789</v>
      </c>
      <c r="B1623" s="43">
        <v>1.37</v>
      </c>
      <c r="C1623" s="116"/>
      <c r="D1623" s="116"/>
      <c r="E1623" s="116"/>
      <c r="F1623" s="116"/>
      <c r="G1623" s="64"/>
    </row>
    <row r="1624" spans="1:7" x14ac:dyDescent="0.35">
      <c r="A1624" s="47">
        <v>41790</v>
      </c>
      <c r="B1624" s="43"/>
      <c r="C1624" s="116"/>
      <c r="D1624" s="116"/>
      <c r="E1624" s="116"/>
      <c r="F1624" s="116"/>
      <c r="G1624" s="64"/>
    </row>
    <row r="1625" spans="1:7" x14ac:dyDescent="0.35">
      <c r="A1625" s="47">
        <v>41791</v>
      </c>
      <c r="B1625" s="43"/>
      <c r="C1625" s="116"/>
      <c r="D1625" s="116"/>
      <c r="E1625" s="116"/>
      <c r="F1625" s="116"/>
      <c r="G1625" s="64"/>
    </row>
    <row r="1626" spans="1:7" x14ac:dyDescent="0.35">
      <c r="A1626" s="47">
        <v>41792</v>
      </c>
      <c r="B1626" s="43">
        <v>1.34</v>
      </c>
      <c r="C1626" s="116"/>
      <c r="D1626" s="116"/>
      <c r="E1626" s="116"/>
      <c r="F1626" s="116"/>
      <c r="G1626" s="64"/>
    </row>
    <row r="1627" spans="1:7" x14ac:dyDescent="0.35">
      <c r="A1627" s="47">
        <v>41793</v>
      </c>
      <c r="B1627" s="43">
        <v>1.38</v>
      </c>
      <c r="C1627" s="116"/>
      <c r="D1627" s="116"/>
      <c r="E1627" s="116"/>
      <c r="F1627" s="116"/>
      <c r="G1627" s="64"/>
    </row>
    <row r="1628" spans="1:7" x14ac:dyDescent="0.35">
      <c r="A1628" s="47">
        <v>41794</v>
      </c>
      <c r="B1628" s="43">
        <v>1.4</v>
      </c>
      <c r="C1628" s="116"/>
      <c r="D1628" s="116"/>
      <c r="E1628" s="116"/>
      <c r="F1628" s="116"/>
      <c r="G1628" s="64"/>
    </row>
    <row r="1629" spans="1:7" x14ac:dyDescent="0.35">
      <c r="A1629" s="47">
        <v>41795</v>
      </c>
      <c r="B1629" s="43">
        <v>1.44</v>
      </c>
      <c r="C1629" s="116"/>
      <c r="D1629" s="116"/>
      <c r="E1629" s="116"/>
      <c r="F1629" s="116"/>
      <c r="G1629" s="64"/>
    </row>
    <row r="1630" spans="1:7" x14ac:dyDescent="0.35">
      <c r="A1630" s="47">
        <v>41796</v>
      </c>
      <c r="B1630" s="43">
        <v>1.37</v>
      </c>
      <c r="C1630" s="116"/>
      <c r="D1630" s="116"/>
      <c r="E1630" s="116"/>
      <c r="F1630" s="116"/>
      <c r="G1630" s="64"/>
    </row>
    <row r="1631" spans="1:7" x14ac:dyDescent="0.35">
      <c r="A1631" s="47">
        <v>41797</v>
      </c>
      <c r="B1631" s="43"/>
      <c r="C1631" s="116"/>
      <c r="D1631" s="116"/>
      <c r="E1631" s="116"/>
      <c r="F1631" s="116"/>
      <c r="G1631" s="64"/>
    </row>
    <row r="1632" spans="1:7" x14ac:dyDescent="0.35">
      <c r="A1632" s="47">
        <v>41798</v>
      </c>
      <c r="B1632" s="43"/>
      <c r="C1632" s="116"/>
      <c r="D1632" s="116"/>
      <c r="E1632" s="116"/>
      <c r="F1632" s="116"/>
      <c r="G1632" s="64"/>
    </row>
    <row r="1633" spans="1:7" x14ac:dyDescent="0.35">
      <c r="A1633" s="47">
        <v>41799</v>
      </c>
      <c r="B1633" s="43">
        <v>1.35</v>
      </c>
      <c r="C1633" s="116"/>
      <c r="D1633" s="116"/>
      <c r="E1633" s="116"/>
      <c r="F1633" s="116"/>
      <c r="G1633" s="64"/>
    </row>
    <row r="1634" spans="1:7" x14ac:dyDescent="0.35">
      <c r="A1634" s="47">
        <v>41800</v>
      </c>
      <c r="B1634" s="43">
        <v>1.38</v>
      </c>
      <c r="C1634" s="116"/>
      <c r="D1634" s="116"/>
      <c r="E1634" s="116"/>
      <c r="F1634" s="116"/>
      <c r="G1634" s="64"/>
    </row>
    <row r="1635" spans="1:7" x14ac:dyDescent="0.35">
      <c r="A1635" s="47">
        <v>41801</v>
      </c>
      <c r="B1635" s="43">
        <v>1.42</v>
      </c>
      <c r="C1635" s="116"/>
      <c r="D1635" s="116"/>
      <c r="E1635" s="116"/>
      <c r="F1635" s="116"/>
      <c r="G1635" s="64"/>
    </row>
    <row r="1636" spans="1:7" x14ac:dyDescent="0.35">
      <c r="A1636" s="47">
        <v>41802</v>
      </c>
      <c r="B1636" s="43">
        <v>1.4</v>
      </c>
      <c r="C1636" s="116"/>
      <c r="D1636" s="116"/>
      <c r="E1636" s="116"/>
      <c r="F1636" s="116"/>
      <c r="G1636" s="64"/>
    </row>
    <row r="1637" spans="1:7" x14ac:dyDescent="0.35">
      <c r="A1637" s="47">
        <v>41803</v>
      </c>
      <c r="B1637" s="43">
        <v>1.37</v>
      </c>
      <c r="C1637" s="116"/>
      <c r="D1637" s="116"/>
      <c r="E1637" s="116"/>
      <c r="F1637" s="116"/>
      <c r="G1637" s="64"/>
    </row>
    <row r="1638" spans="1:7" x14ac:dyDescent="0.35">
      <c r="A1638" s="47">
        <v>41804</v>
      </c>
      <c r="B1638" s="43"/>
      <c r="C1638" s="116"/>
      <c r="D1638" s="116"/>
      <c r="E1638" s="116"/>
      <c r="F1638" s="116"/>
      <c r="G1638" s="64"/>
    </row>
    <row r="1639" spans="1:7" x14ac:dyDescent="0.35">
      <c r="A1639" s="47">
        <v>41805</v>
      </c>
      <c r="B1639" s="43"/>
      <c r="C1639" s="116"/>
      <c r="D1639" s="116"/>
      <c r="E1639" s="116"/>
      <c r="F1639" s="116"/>
      <c r="G1639" s="64"/>
    </row>
    <row r="1640" spans="1:7" x14ac:dyDescent="0.35">
      <c r="A1640" s="47">
        <v>41806</v>
      </c>
      <c r="B1640" s="43">
        <v>1.36</v>
      </c>
      <c r="C1640" s="116"/>
      <c r="D1640" s="116"/>
      <c r="E1640" s="116"/>
      <c r="F1640" s="116"/>
      <c r="G1640" s="64"/>
    </row>
    <row r="1641" spans="1:7" x14ac:dyDescent="0.35">
      <c r="A1641" s="47">
        <v>41807</v>
      </c>
      <c r="B1641" s="43">
        <v>1.37</v>
      </c>
      <c r="C1641" s="116"/>
      <c r="D1641" s="116"/>
      <c r="E1641" s="116"/>
      <c r="F1641" s="116"/>
      <c r="G1641" s="64"/>
    </row>
    <row r="1642" spans="1:7" x14ac:dyDescent="0.35">
      <c r="A1642" s="47">
        <v>41808</v>
      </c>
      <c r="B1642" s="43">
        <v>1.39</v>
      </c>
      <c r="C1642" s="116"/>
      <c r="D1642" s="116"/>
      <c r="E1642" s="116"/>
      <c r="F1642" s="116"/>
      <c r="G1642" s="64"/>
    </row>
    <row r="1643" spans="1:7" x14ac:dyDescent="0.35">
      <c r="A1643" s="47">
        <v>41809</v>
      </c>
      <c r="B1643" s="43">
        <v>1.34</v>
      </c>
      <c r="C1643" s="116"/>
      <c r="D1643" s="116"/>
      <c r="E1643" s="116"/>
      <c r="F1643" s="116"/>
      <c r="G1643" s="64"/>
    </row>
    <row r="1644" spans="1:7" x14ac:dyDescent="0.35">
      <c r="A1644" s="47">
        <v>41810</v>
      </c>
      <c r="B1644" s="43">
        <v>1.34</v>
      </c>
      <c r="C1644" s="116"/>
      <c r="D1644" s="116"/>
      <c r="E1644" s="116"/>
      <c r="F1644" s="116"/>
      <c r="G1644" s="64"/>
    </row>
    <row r="1645" spans="1:7" x14ac:dyDescent="0.35">
      <c r="A1645" s="47">
        <v>41811</v>
      </c>
      <c r="B1645" s="43"/>
      <c r="C1645" s="116"/>
      <c r="D1645" s="116"/>
      <c r="E1645" s="116"/>
      <c r="F1645" s="116"/>
      <c r="G1645" s="64"/>
    </row>
    <row r="1646" spans="1:7" x14ac:dyDescent="0.35">
      <c r="A1646" s="47">
        <v>41812</v>
      </c>
      <c r="B1646" s="43"/>
      <c r="C1646" s="116"/>
      <c r="D1646" s="116"/>
      <c r="E1646" s="116"/>
      <c r="F1646" s="116"/>
      <c r="G1646" s="64"/>
    </row>
    <row r="1647" spans="1:7" x14ac:dyDescent="0.35">
      <c r="A1647" s="47">
        <v>41813</v>
      </c>
      <c r="B1647" s="43">
        <v>1.33</v>
      </c>
      <c r="C1647" s="116"/>
      <c r="D1647" s="116"/>
      <c r="E1647" s="116"/>
      <c r="F1647" s="116"/>
      <c r="G1647" s="64"/>
    </row>
    <row r="1648" spans="1:7" x14ac:dyDescent="0.35">
      <c r="A1648" s="47">
        <v>41814</v>
      </c>
      <c r="B1648" s="43">
        <v>1.31</v>
      </c>
      <c r="C1648" s="116"/>
      <c r="D1648" s="116"/>
      <c r="E1648" s="116"/>
      <c r="F1648" s="116"/>
      <c r="G1648" s="64"/>
    </row>
    <row r="1649" spans="1:7" x14ac:dyDescent="0.35">
      <c r="A1649" s="47">
        <v>41815</v>
      </c>
      <c r="B1649" s="43">
        <v>1.31</v>
      </c>
      <c r="C1649" s="116"/>
      <c r="D1649" s="116"/>
      <c r="E1649" s="116"/>
      <c r="F1649" s="116"/>
      <c r="G1649" s="64"/>
    </row>
    <row r="1650" spans="1:7" x14ac:dyDescent="0.35">
      <c r="A1650" s="47">
        <v>41816</v>
      </c>
      <c r="B1650" s="43">
        <v>1.26</v>
      </c>
      <c r="C1650" s="116"/>
      <c r="D1650" s="116"/>
      <c r="E1650" s="116"/>
      <c r="F1650" s="116"/>
      <c r="G1650" s="64"/>
    </row>
    <row r="1651" spans="1:7" x14ac:dyDescent="0.35">
      <c r="A1651" s="47">
        <v>41817</v>
      </c>
      <c r="B1651" s="43">
        <v>1.25</v>
      </c>
      <c r="C1651" s="116"/>
      <c r="D1651" s="116"/>
      <c r="E1651" s="116"/>
      <c r="F1651" s="116"/>
      <c r="G1651" s="64"/>
    </row>
    <row r="1652" spans="1:7" x14ac:dyDescent="0.35">
      <c r="A1652" s="47">
        <v>41818</v>
      </c>
      <c r="B1652" s="43"/>
      <c r="C1652" s="116"/>
      <c r="D1652" s="116"/>
      <c r="E1652" s="116"/>
      <c r="F1652" s="116"/>
      <c r="G1652" s="64"/>
    </row>
    <row r="1653" spans="1:7" x14ac:dyDescent="0.35">
      <c r="A1653" s="47">
        <v>41819</v>
      </c>
      <c r="B1653" s="43"/>
      <c r="C1653" s="116"/>
      <c r="D1653" s="116"/>
      <c r="E1653" s="116"/>
      <c r="F1653" s="116"/>
      <c r="G1653" s="64"/>
    </row>
    <row r="1654" spans="1:7" x14ac:dyDescent="0.35">
      <c r="A1654" s="47">
        <v>41820</v>
      </c>
      <c r="B1654" s="43">
        <v>1.25</v>
      </c>
      <c r="C1654" s="116"/>
      <c r="D1654" s="116"/>
      <c r="E1654" s="116"/>
      <c r="F1654" s="116"/>
      <c r="G1654" s="64"/>
    </row>
    <row r="1655" spans="1:7" x14ac:dyDescent="0.35">
      <c r="A1655" s="47">
        <v>41821</v>
      </c>
      <c r="B1655" s="43">
        <v>1.26</v>
      </c>
      <c r="C1655" s="116"/>
      <c r="D1655" s="116"/>
      <c r="E1655" s="116"/>
      <c r="F1655" s="116"/>
      <c r="G1655" s="64"/>
    </row>
    <row r="1656" spans="1:7" x14ac:dyDescent="0.35">
      <c r="A1656" s="47">
        <v>41822</v>
      </c>
      <c r="B1656" s="43">
        <v>1.24</v>
      </c>
      <c r="C1656" s="116"/>
      <c r="D1656" s="116"/>
      <c r="E1656" s="116"/>
      <c r="F1656" s="116"/>
      <c r="G1656" s="64"/>
    </row>
    <row r="1657" spans="1:7" x14ac:dyDescent="0.35">
      <c r="A1657" s="47">
        <v>41823</v>
      </c>
      <c r="B1657" s="43">
        <v>1.3</v>
      </c>
      <c r="C1657" s="116"/>
      <c r="D1657" s="116"/>
      <c r="E1657" s="116"/>
      <c r="F1657" s="116"/>
      <c r="G1657" s="64"/>
    </row>
    <row r="1658" spans="1:7" x14ac:dyDescent="0.35">
      <c r="A1658" s="47">
        <v>41824</v>
      </c>
      <c r="B1658" s="43">
        <v>1.27</v>
      </c>
      <c r="C1658" s="116"/>
      <c r="D1658" s="116"/>
      <c r="E1658" s="116"/>
      <c r="F1658" s="116"/>
      <c r="G1658" s="64"/>
    </row>
    <row r="1659" spans="1:7" x14ac:dyDescent="0.35">
      <c r="A1659" s="47">
        <v>41825</v>
      </c>
      <c r="B1659" s="43"/>
      <c r="C1659" s="116"/>
      <c r="D1659" s="116"/>
      <c r="E1659" s="116"/>
      <c r="F1659" s="116"/>
      <c r="G1659" s="64"/>
    </row>
    <row r="1660" spans="1:7" x14ac:dyDescent="0.35">
      <c r="A1660" s="47">
        <v>41826</v>
      </c>
      <c r="B1660" s="43"/>
      <c r="C1660" s="116"/>
      <c r="D1660" s="116"/>
      <c r="E1660" s="116"/>
      <c r="F1660" s="116"/>
      <c r="G1660" s="64"/>
    </row>
    <row r="1661" spans="1:7" x14ac:dyDescent="0.35">
      <c r="A1661" s="47">
        <v>41827</v>
      </c>
      <c r="B1661" s="43">
        <v>1.27</v>
      </c>
      <c r="C1661" s="116"/>
      <c r="D1661" s="116"/>
      <c r="E1661" s="116"/>
      <c r="F1661" s="116"/>
      <c r="G1661" s="64"/>
    </row>
    <row r="1662" spans="1:7" x14ac:dyDescent="0.35">
      <c r="A1662" s="47">
        <v>41828</v>
      </c>
      <c r="B1662" s="43">
        <v>1.25</v>
      </c>
      <c r="C1662" s="116"/>
      <c r="D1662" s="116"/>
      <c r="E1662" s="116"/>
      <c r="F1662" s="116"/>
      <c r="G1662" s="64"/>
    </row>
    <row r="1663" spans="1:7" x14ac:dyDescent="0.35">
      <c r="A1663" s="47">
        <v>41829</v>
      </c>
      <c r="B1663" s="43">
        <v>1.22</v>
      </c>
      <c r="C1663" s="116"/>
      <c r="D1663" s="116"/>
      <c r="E1663" s="116"/>
      <c r="F1663" s="116"/>
      <c r="G1663" s="64"/>
    </row>
    <row r="1664" spans="1:7" x14ac:dyDescent="0.35">
      <c r="A1664" s="47">
        <v>41830</v>
      </c>
      <c r="B1664" s="43">
        <v>1.19</v>
      </c>
      <c r="C1664" s="116"/>
      <c r="D1664" s="116"/>
      <c r="E1664" s="116"/>
      <c r="F1664" s="116"/>
      <c r="G1664" s="64"/>
    </row>
    <row r="1665" spans="1:7" x14ac:dyDescent="0.35">
      <c r="A1665" s="47">
        <v>41831</v>
      </c>
      <c r="B1665" s="43">
        <v>1.21</v>
      </c>
      <c r="C1665" s="116"/>
      <c r="D1665" s="116"/>
      <c r="E1665" s="116"/>
      <c r="F1665" s="116"/>
      <c r="G1665" s="64"/>
    </row>
    <row r="1666" spans="1:7" x14ac:dyDescent="0.35">
      <c r="A1666" s="47">
        <v>41832</v>
      </c>
      <c r="B1666" s="43"/>
      <c r="C1666" s="116"/>
      <c r="D1666" s="116"/>
      <c r="E1666" s="116"/>
      <c r="F1666" s="116"/>
      <c r="G1666" s="64"/>
    </row>
    <row r="1667" spans="1:7" x14ac:dyDescent="0.35">
      <c r="A1667" s="47">
        <v>41833</v>
      </c>
      <c r="B1667" s="43"/>
      <c r="C1667" s="116"/>
      <c r="D1667" s="116"/>
      <c r="E1667" s="116"/>
      <c r="F1667" s="116"/>
      <c r="G1667" s="64"/>
    </row>
    <row r="1668" spans="1:7" x14ac:dyDescent="0.35">
      <c r="A1668" s="47">
        <v>41834</v>
      </c>
      <c r="B1668" s="43">
        <v>1.21</v>
      </c>
      <c r="C1668" s="116"/>
      <c r="D1668" s="116"/>
      <c r="E1668" s="116"/>
      <c r="F1668" s="116"/>
      <c r="G1668" s="64"/>
    </row>
    <row r="1669" spans="1:7" x14ac:dyDescent="0.35">
      <c r="A1669" s="47">
        <v>41835</v>
      </c>
      <c r="B1669" s="43">
        <v>1.19</v>
      </c>
      <c r="C1669" s="116"/>
      <c r="D1669" s="116"/>
      <c r="E1669" s="116"/>
      <c r="F1669" s="116"/>
      <c r="G1669" s="64"/>
    </row>
    <row r="1670" spans="1:7" x14ac:dyDescent="0.35">
      <c r="A1670" s="47">
        <v>41836</v>
      </c>
      <c r="B1670" s="43">
        <v>1.2</v>
      </c>
      <c r="C1670" s="116"/>
      <c r="D1670" s="116"/>
      <c r="E1670" s="116"/>
      <c r="F1670" s="116"/>
      <c r="G1670" s="64"/>
    </row>
    <row r="1671" spans="1:7" x14ac:dyDescent="0.35">
      <c r="A1671" s="47">
        <v>41837</v>
      </c>
      <c r="B1671" s="43">
        <v>1.17</v>
      </c>
      <c r="C1671" s="116"/>
      <c r="D1671" s="116"/>
      <c r="E1671" s="116"/>
      <c r="F1671" s="116"/>
      <c r="G1671" s="64"/>
    </row>
    <row r="1672" spans="1:7" x14ac:dyDescent="0.35">
      <c r="A1672" s="47">
        <v>41838</v>
      </c>
      <c r="B1672" s="43">
        <v>1.1499999999999999</v>
      </c>
      <c r="C1672" s="116"/>
      <c r="D1672" s="116"/>
      <c r="E1672" s="116"/>
      <c r="F1672" s="116"/>
      <c r="G1672" s="64"/>
    </row>
    <row r="1673" spans="1:7" x14ac:dyDescent="0.35">
      <c r="A1673" s="47">
        <v>41839</v>
      </c>
      <c r="B1673" s="43"/>
      <c r="C1673" s="116"/>
      <c r="D1673" s="116"/>
      <c r="E1673" s="116"/>
      <c r="F1673" s="116"/>
      <c r="G1673" s="64"/>
    </row>
    <row r="1674" spans="1:7" x14ac:dyDescent="0.35">
      <c r="A1674" s="47">
        <v>41840</v>
      </c>
      <c r="B1674" s="43"/>
      <c r="C1674" s="116"/>
      <c r="D1674" s="116"/>
      <c r="E1674" s="116"/>
      <c r="F1674" s="116"/>
      <c r="G1674" s="64"/>
    </row>
    <row r="1675" spans="1:7" x14ac:dyDescent="0.35">
      <c r="A1675" s="47">
        <v>41841</v>
      </c>
      <c r="B1675" s="43">
        <v>1.1499999999999999</v>
      </c>
      <c r="C1675" s="116"/>
      <c r="D1675" s="116"/>
      <c r="E1675" s="116"/>
      <c r="F1675" s="116"/>
      <c r="G1675" s="64"/>
    </row>
    <row r="1676" spans="1:7" x14ac:dyDescent="0.35">
      <c r="A1676" s="47">
        <v>41842</v>
      </c>
      <c r="B1676" s="43">
        <v>1.1599999999999999</v>
      </c>
      <c r="C1676" s="116"/>
      <c r="D1676" s="116"/>
      <c r="E1676" s="116"/>
      <c r="F1676" s="116"/>
      <c r="G1676" s="64"/>
    </row>
    <row r="1677" spans="1:7" x14ac:dyDescent="0.35">
      <c r="A1677" s="47">
        <v>41843</v>
      </c>
      <c r="B1677" s="43">
        <v>1.1599999999999999</v>
      </c>
      <c r="C1677" s="116"/>
      <c r="D1677" s="116"/>
      <c r="E1677" s="116"/>
      <c r="F1677" s="116"/>
      <c r="G1677" s="64"/>
    </row>
    <row r="1678" spans="1:7" x14ac:dyDescent="0.35">
      <c r="A1678" s="47">
        <v>41844</v>
      </c>
      <c r="B1678" s="43">
        <v>1.17</v>
      </c>
      <c r="C1678" s="116"/>
      <c r="D1678" s="116"/>
      <c r="E1678" s="116"/>
      <c r="F1678" s="116"/>
      <c r="G1678" s="64"/>
    </row>
    <row r="1679" spans="1:7" x14ac:dyDescent="0.35">
      <c r="A1679" s="47">
        <v>41845</v>
      </c>
      <c r="B1679" s="43">
        <v>1.17</v>
      </c>
      <c r="C1679" s="116"/>
      <c r="D1679" s="116"/>
      <c r="E1679" s="116"/>
      <c r="F1679" s="116"/>
      <c r="G1679" s="64"/>
    </row>
    <row r="1680" spans="1:7" x14ac:dyDescent="0.35">
      <c r="A1680" s="47">
        <v>41846</v>
      </c>
      <c r="B1680" s="43"/>
      <c r="C1680" s="116"/>
      <c r="D1680" s="116"/>
      <c r="E1680" s="116"/>
      <c r="F1680" s="116"/>
      <c r="G1680" s="64"/>
    </row>
    <row r="1681" spans="1:7" x14ac:dyDescent="0.35">
      <c r="A1681" s="47">
        <v>41847</v>
      </c>
      <c r="B1681" s="43"/>
      <c r="C1681" s="116"/>
      <c r="D1681" s="116"/>
      <c r="E1681" s="116"/>
      <c r="F1681" s="116"/>
      <c r="G1681" s="64"/>
    </row>
    <row r="1682" spans="1:7" x14ac:dyDescent="0.35">
      <c r="A1682" s="47">
        <v>41848</v>
      </c>
      <c r="B1682" s="43">
        <v>1.1599999999999999</v>
      </c>
      <c r="C1682" s="116"/>
      <c r="D1682" s="116"/>
      <c r="E1682" s="116"/>
      <c r="F1682" s="116"/>
      <c r="G1682" s="64"/>
    </row>
    <row r="1683" spans="1:7" x14ac:dyDescent="0.35">
      <c r="A1683" s="47">
        <v>41849</v>
      </c>
      <c r="B1683" s="43">
        <v>1.1299999999999999</v>
      </c>
      <c r="C1683" s="116"/>
      <c r="D1683" s="116"/>
      <c r="E1683" s="116"/>
      <c r="F1683" s="116"/>
      <c r="G1683" s="64"/>
    </row>
    <row r="1684" spans="1:7" x14ac:dyDescent="0.35">
      <c r="A1684" s="47">
        <v>41850</v>
      </c>
      <c r="B1684" s="43">
        <v>1.1200000000000001</v>
      </c>
      <c r="C1684" s="116"/>
      <c r="D1684" s="116"/>
      <c r="E1684" s="116"/>
      <c r="F1684" s="116"/>
      <c r="G1684" s="64"/>
    </row>
    <row r="1685" spans="1:7" x14ac:dyDescent="0.35">
      <c r="A1685" s="47">
        <v>41851</v>
      </c>
      <c r="B1685" s="43">
        <v>1.1499999999999999</v>
      </c>
      <c r="C1685" s="116"/>
      <c r="D1685" s="116"/>
      <c r="E1685" s="116"/>
      <c r="F1685" s="116"/>
      <c r="G1685" s="64"/>
    </row>
    <row r="1686" spans="1:7" x14ac:dyDescent="0.35">
      <c r="A1686" s="47">
        <v>41852</v>
      </c>
      <c r="B1686" s="43">
        <v>1.18</v>
      </c>
      <c r="C1686" s="116"/>
      <c r="D1686" s="116"/>
      <c r="E1686" s="116"/>
      <c r="F1686" s="116"/>
      <c r="G1686" s="64"/>
    </row>
    <row r="1687" spans="1:7" x14ac:dyDescent="0.35">
      <c r="A1687" s="47">
        <v>41853</v>
      </c>
      <c r="B1687" s="43"/>
      <c r="C1687" s="116"/>
      <c r="D1687" s="116"/>
      <c r="E1687" s="116"/>
      <c r="F1687" s="116"/>
      <c r="G1687" s="64"/>
    </row>
    <row r="1688" spans="1:7" x14ac:dyDescent="0.35">
      <c r="A1688" s="47">
        <v>41854</v>
      </c>
      <c r="B1688" s="43"/>
      <c r="C1688" s="116"/>
      <c r="D1688" s="116"/>
      <c r="E1688" s="116"/>
      <c r="F1688" s="116"/>
      <c r="G1688" s="64"/>
    </row>
    <row r="1689" spans="1:7" x14ac:dyDescent="0.35">
      <c r="A1689" s="47">
        <v>41855</v>
      </c>
      <c r="B1689" s="43">
        <v>1.1299999999999999</v>
      </c>
      <c r="C1689" s="116"/>
      <c r="D1689" s="116"/>
      <c r="E1689" s="116"/>
      <c r="F1689" s="116"/>
      <c r="G1689" s="64"/>
    </row>
    <row r="1690" spans="1:7" x14ac:dyDescent="0.35">
      <c r="A1690" s="47">
        <v>41856</v>
      </c>
      <c r="B1690" s="43">
        <v>1.1499999999999999</v>
      </c>
      <c r="C1690" s="116"/>
      <c r="D1690" s="116"/>
      <c r="E1690" s="116"/>
      <c r="F1690" s="116"/>
      <c r="G1690" s="64"/>
    </row>
    <row r="1691" spans="1:7" x14ac:dyDescent="0.35">
      <c r="A1691" s="47">
        <v>41857</v>
      </c>
      <c r="B1691" s="43">
        <v>1.1200000000000001</v>
      </c>
      <c r="C1691" s="116"/>
      <c r="D1691" s="116"/>
      <c r="E1691" s="116"/>
      <c r="F1691" s="116"/>
      <c r="G1691" s="64"/>
    </row>
    <row r="1692" spans="1:7" x14ac:dyDescent="0.35">
      <c r="A1692" s="47">
        <v>41858</v>
      </c>
      <c r="B1692" s="43">
        <v>1.0900000000000001</v>
      </c>
      <c r="C1692" s="116"/>
      <c r="D1692" s="116"/>
      <c r="E1692" s="116"/>
      <c r="F1692" s="116"/>
      <c r="G1692" s="64"/>
    </row>
    <row r="1693" spans="1:7" x14ac:dyDescent="0.35">
      <c r="A1693" s="47">
        <v>41859</v>
      </c>
      <c r="B1693" s="43">
        <v>1.03</v>
      </c>
      <c r="C1693" s="116"/>
      <c r="D1693" s="116"/>
      <c r="E1693" s="116"/>
      <c r="F1693" s="116"/>
      <c r="G1693" s="64"/>
    </row>
    <row r="1694" spans="1:7" x14ac:dyDescent="0.35">
      <c r="A1694" s="47">
        <v>41860</v>
      </c>
      <c r="B1694" s="43"/>
      <c r="C1694" s="116"/>
      <c r="D1694" s="116"/>
      <c r="E1694" s="116"/>
      <c r="F1694" s="116"/>
      <c r="G1694" s="64"/>
    </row>
    <row r="1695" spans="1:7" x14ac:dyDescent="0.35">
      <c r="A1695" s="47">
        <v>41861</v>
      </c>
      <c r="B1695" s="43"/>
      <c r="C1695" s="116"/>
      <c r="D1695" s="116"/>
      <c r="E1695" s="116"/>
      <c r="F1695" s="116"/>
      <c r="G1695" s="64"/>
    </row>
    <row r="1696" spans="1:7" x14ac:dyDescent="0.35">
      <c r="A1696" s="47">
        <v>41862</v>
      </c>
      <c r="B1696" s="43">
        <v>1.06</v>
      </c>
      <c r="C1696" s="116"/>
      <c r="D1696" s="116"/>
      <c r="E1696" s="116"/>
      <c r="F1696" s="116"/>
      <c r="G1696" s="64"/>
    </row>
    <row r="1697" spans="1:7" x14ac:dyDescent="0.35">
      <c r="A1697" s="47">
        <v>41863</v>
      </c>
      <c r="B1697" s="43">
        <v>1.06</v>
      </c>
      <c r="C1697" s="116"/>
      <c r="D1697" s="116"/>
      <c r="E1697" s="116"/>
      <c r="F1697" s="116"/>
      <c r="G1697" s="64"/>
    </row>
    <row r="1698" spans="1:7" x14ac:dyDescent="0.35">
      <c r="A1698" s="47">
        <v>41864</v>
      </c>
      <c r="B1698" s="43">
        <v>1.08</v>
      </c>
      <c r="C1698" s="116"/>
      <c r="D1698" s="116"/>
      <c r="E1698" s="116"/>
      <c r="F1698" s="116"/>
      <c r="G1698" s="64"/>
    </row>
    <row r="1699" spans="1:7" x14ac:dyDescent="0.35">
      <c r="A1699" s="47">
        <v>41865</v>
      </c>
      <c r="B1699" s="43">
        <v>1.01</v>
      </c>
      <c r="C1699" s="116"/>
      <c r="D1699" s="116"/>
      <c r="E1699" s="116"/>
      <c r="F1699" s="116"/>
      <c r="G1699" s="64"/>
    </row>
    <row r="1700" spans="1:7" x14ac:dyDescent="0.35">
      <c r="A1700" s="47">
        <v>41866</v>
      </c>
      <c r="B1700" s="43">
        <v>1.01</v>
      </c>
      <c r="C1700" s="116"/>
      <c r="D1700" s="116"/>
      <c r="E1700" s="116"/>
      <c r="F1700" s="116"/>
      <c r="G1700" s="64"/>
    </row>
    <row r="1701" spans="1:7" x14ac:dyDescent="0.35">
      <c r="A1701" s="47">
        <v>41867</v>
      </c>
      <c r="B1701" s="43"/>
      <c r="C1701" s="116"/>
      <c r="D1701" s="116"/>
      <c r="E1701" s="116"/>
      <c r="F1701" s="116"/>
      <c r="G1701" s="64"/>
    </row>
    <row r="1702" spans="1:7" x14ac:dyDescent="0.35">
      <c r="A1702" s="47">
        <v>41868</v>
      </c>
      <c r="B1702" s="43"/>
      <c r="C1702" s="116"/>
      <c r="D1702" s="116"/>
      <c r="E1702" s="116"/>
      <c r="F1702" s="116"/>
      <c r="G1702" s="64"/>
    </row>
    <row r="1703" spans="1:7" x14ac:dyDescent="0.35">
      <c r="A1703" s="47">
        <v>41869</v>
      </c>
      <c r="B1703" s="43">
        <v>1</v>
      </c>
      <c r="C1703" s="116"/>
      <c r="D1703" s="116"/>
      <c r="E1703" s="116"/>
      <c r="F1703" s="116"/>
      <c r="G1703" s="64"/>
    </row>
    <row r="1704" spans="1:7" x14ac:dyDescent="0.35">
      <c r="A1704" s="47">
        <v>41870</v>
      </c>
      <c r="B1704" s="43">
        <v>1</v>
      </c>
      <c r="C1704" s="116"/>
      <c r="D1704" s="116"/>
      <c r="E1704" s="116"/>
      <c r="F1704" s="116"/>
      <c r="G1704" s="64"/>
    </row>
    <row r="1705" spans="1:7" x14ac:dyDescent="0.35">
      <c r="A1705" s="47">
        <v>41871</v>
      </c>
      <c r="B1705" s="43">
        <v>1</v>
      </c>
      <c r="C1705" s="116"/>
      <c r="D1705" s="116"/>
      <c r="E1705" s="116"/>
      <c r="F1705" s="116"/>
      <c r="G1705" s="64"/>
    </row>
    <row r="1706" spans="1:7" x14ac:dyDescent="0.35">
      <c r="A1706" s="47">
        <v>41872</v>
      </c>
      <c r="B1706" s="43">
        <v>1</v>
      </c>
      <c r="C1706" s="116"/>
      <c r="D1706" s="116"/>
      <c r="E1706" s="116"/>
      <c r="F1706" s="116"/>
      <c r="G1706" s="64"/>
    </row>
    <row r="1707" spans="1:7" x14ac:dyDescent="0.35">
      <c r="A1707" s="47">
        <v>41873</v>
      </c>
      <c r="B1707" s="43">
        <v>0.98</v>
      </c>
      <c r="C1707" s="116"/>
      <c r="D1707" s="116"/>
      <c r="E1707" s="116"/>
      <c r="F1707" s="116"/>
      <c r="G1707" s="64"/>
    </row>
    <row r="1708" spans="1:7" x14ac:dyDescent="0.35">
      <c r="A1708" s="47">
        <v>41874</v>
      </c>
      <c r="B1708" s="43"/>
      <c r="C1708" s="116"/>
      <c r="D1708" s="116"/>
      <c r="E1708" s="116"/>
      <c r="F1708" s="116"/>
      <c r="G1708" s="64"/>
    </row>
    <row r="1709" spans="1:7" x14ac:dyDescent="0.35">
      <c r="A1709" s="47">
        <v>41875</v>
      </c>
      <c r="B1709" s="43"/>
      <c r="C1709" s="116"/>
      <c r="D1709" s="116"/>
      <c r="E1709" s="116"/>
      <c r="F1709" s="116"/>
      <c r="G1709" s="64"/>
    </row>
    <row r="1710" spans="1:7" x14ac:dyDescent="0.35">
      <c r="A1710" s="47">
        <v>41876</v>
      </c>
      <c r="B1710" s="43">
        <v>0.94</v>
      </c>
      <c r="C1710" s="116"/>
      <c r="D1710" s="116"/>
      <c r="E1710" s="116"/>
      <c r="F1710" s="116"/>
      <c r="G1710" s="64"/>
    </row>
    <row r="1711" spans="1:7" x14ac:dyDescent="0.35">
      <c r="A1711" s="47">
        <v>41877</v>
      </c>
      <c r="B1711" s="43">
        <v>0.93</v>
      </c>
      <c r="C1711" s="116"/>
      <c r="D1711" s="116"/>
      <c r="E1711" s="116"/>
      <c r="F1711" s="116"/>
      <c r="G1711" s="64"/>
    </row>
    <row r="1712" spans="1:7" x14ac:dyDescent="0.35">
      <c r="A1712" s="47">
        <v>41878</v>
      </c>
      <c r="B1712" s="43">
        <v>0.92</v>
      </c>
      <c r="C1712" s="116"/>
      <c r="D1712" s="116"/>
      <c r="E1712" s="116"/>
      <c r="F1712" s="116"/>
      <c r="G1712" s="64"/>
    </row>
    <row r="1713" spans="1:7" x14ac:dyDescent="0.35">
      <c r="A1713" s="47">
        <v>41879</v>
      </c>
      <c r="B1713" s="43">
        <v>0.91</v>
      </c>
      <c r="C1713" s="116"/>
      <c r="D1713" s="116"/>
      <c r="E1713" s="116"/>
      <c r="F1713" s="116"/>
      <c r="G1713" s="64"/>
    </row>
    <row r="1714" spans="1:7" x14ac:dyDescent="0.35">
      <c r="A1714" s="47">
        <v>41880</v>
      </c>
      <c r="B1714" s="43">
        <v>0.9</v>
      </c>
      <c r="C1714" s="116"/>
      <c r="D1714" s="116"/>
      <c r="E1714" s="116"/>
      <c r="F1714" s="116"/>
      <c r="G1714" s="64"/>
    </row>
    <row r="1715" spans="1:7" x14ac:dyDescent="0.35">
      <c r="A1715" s="47">
        <v>41881</v>
      </c>
      <c r="B1715" s="43"/>
      <c r="C1715" s="116"/>
      <c r="D1715" s="116"/>
      <c r="E1715" s="116"/>
      <c r="F1715" s="116"/>
      <c r="G1715" s="64"/>
    </row>
    <row r="1716" spans="1:7" x14ac:dyDescent="0.35">
      <c r="A1716" s="47">
        <v>41882</v>
      </c>
      <c r="B1716" s="43"/>
      <c r="C1716" s="116"/>
      <c r="D1716" s="116"/>
      <c r="E1716" s="116"/>
      <c r="F1716" s="116"/>
      <c r="G1716" s="64"/>
    </row>
    <row r="1717" spans="1:7" x14ac:dyDescent="0.35">
      <c r="A1717" s="47">
        <v>41883</v>
      </c>
      <c r="B1717" s="43">
        <v>0.88</v>
      </c>
      <c r="C1717" s="116"/>
      <c r="D1717" s="116"/>
      <c r="E1717" s="116"/>
      <c r="F1717" s="116"/>
      <c r="G1717" s="64"/>
    </row>
    <row r="1718" spans="1:7" x14ac:dyDescent="0.35">
      <c r="A1718" s="47">
        <v>41884</v>
      </c>
      <c r="B1718" s="43">
        <v>0.92</v>
      </c>
      <c r="C1718" s="116"/>
      <c r="D1718" s="116"/>
      <c r="E1718" s="116"/>
      <c r="F1718" s="116"/>
      <c r="G1718" s="64"/>
    </row>
    <row r="1719" spans="1:7" x14ac:dyDescent="0.35">
      <c r="A1719" s="47">
        <v>41885</v>
      </c>
      <c r="B1719" s="43">
        <v>0.96</v>
      </c>
      <c r="C1719" s="116"/>
      <c r="D1719" s="116"/>
      <c r="E1719" s="116"/>
      <c r="F1719" s="116"/>
      <c r="G1719" s="64"/>
    </row>
    <row r="1720" spans="1:7" x14ac:dyDescent="0.35">
      <c r="A1720" s="47">
        <v>41886</v>
      </c>
      <c r="B1720" s="43">
        <v>0.94</v>
      </c>
      <c r="C1720" s="116"/>
      <c r="D1720" s="116"/>
      <c r="E1720" s="116"/>
      <c r="F1720" s="116"/>
      <c r="G1720" s="64"/>
    </row>
    <row r="1721" spans="1:7" x14ac:dyDescent="0.35">
      <c r="A1721" s="47">
        <v>41887</v>
      </c>
      <c r="B1721" s="43">
        <v>0.96</v>
      </c>
      <c r="C1721" s="116"/>
      <c r="D1721" s="116"/>
      <c r="E1721" s="116"/>
      <c r="F1721" s="116"/>
      <c r="G1721" s="64"/>
    </row>
    <row r="1722" spans="1:7" x14ac:dyDescent="0.35">
      <c r="A1722" s="47">
        <v>41888</v>
      </c>
      <c r="B1722" s="43"/>
      <c r="C1722" s="116"/>
      <c r="D1722" s="116"/>
      <c r="E1722" s="116"/>
      <c r="F1722" s="116"/>
      <c r="G1722" s="64"/>
    </row>
    <row r="1723" spans="1:7" x14ac:dyDescent="0.35">
      <c r="A1723" s="47">
        <v>41889</v>
      </c>
      <c r="B1723" s="43"/>
      <c r="C1723" s="116"/>
      <c r="D1723" s="116"/>
      <c r="E1723" s="116"/>
      <c r="F1723" s="116"/>
      <c r="G1723" s="64"/>
    </row>
    <row r="1724" spans="1:7" x14ac:dyDescent="0.35">
      <c r="A1724" s="47">
        <v>41890</v>
      </c>
      <c r="B1724" s="43">
        <v>0.92</v>
      </c>
      <c r="C1724" s="116"/>
      <c r="D1724" s="116"/>
      <c r="E1724" s="116"/>
      <c r="F1724" s="116"/>
      <c r="G1724" s="64"/>
    </row>
    <row r="1725" spans="1:7" x14ac:dyDescent="0.35">
      <c r="A1725" s="47">
        <v>41891</v>
      </c>
      <c r="B1725" s="43">
        <v>0.99</v>
      </c>
      <c r="C1725" s="116"/>
      <c r="D1725" s="116"/>
      <c r="E1725" s="116"/>
      <c r="F1725" s="116"/>
      <c r="G1725" s="64"/>
    </row>
    <row r="1726" spans="1:7" x14ac:dyDescent="0.35">
      <c r="A1726" s="47">
        <v>41892</v>
      </c>
      <c r="B1726" s="43">
        <v>1.05</v>
      </c>
      <c r="C1726" s="116"/>
      <c r="D1726" s="116"/>
      <c r="E1726" s="116"/>
      <c r="F1726" s="116"/>
      <c r="G1726" s="64"/>
    </row>
    <row r="1727" spans="1:7" x14ac:dyDescent="0.35">
      <c r="A1727" s="47">
        <v>41893</v>
      </c>
      <c r="B1727" s="43">
        <v>1.02</v>
      </c>
      <c r="C1727" s="116"/>
      <c r="D1727" s="116"/>
      <c r="E1727" s="116"/>
      <c r="F1727" s="116"/>
      <c r="G1727" s="64"/>
    </row>
    <row r="1728" spans="1:7" x14ac:dyDescent="0.35">
      <c r="A1728" s="47">
        <v>41894</v>
      </c>
      <c r="B1728" s="43">
        <v>1.06</v>
      </c>
      <c r="C1728" s="116"/>
      <c r="D1728" s="116"/>
      <c r="E1728" s="116"/>
      <c r="F1728" s="116"/>
      <c r="G1728" s="64"/>
    </row>
    <row r="1729" spans="1:7" x14ac:dyDescent="0.35">
      <c r="A1729" s="47">
        <v>41895</v>
      </c>
      <c r="B1729" s="43"/>
      <c r="C1729" s="116"/>
      <c r="D1729" s="116"/>
      <c r="E1729" s="116"/>
      <c r="F1729" s="116"/>
      <c r="G1729" s="64"/>
    </row>
    <row r="1730" spans="1:7" x14ac:dyDescent="0.35">
      <c r="A1730" s="47">
        <v>41896</v>
      </c>
      <c r="B1730" s="43"/>
      <c r="C1730" s="116"/>
      <c r="D1730" s="116"/>
      <c r="E1730" s="116"/>
      <c r="F1730" s="116"/>
      <c r="G1730" s="64"/>
    </row>
    <row r="1731" spans="1:7" x14ac:dyDescent="0.35">
      <c r="A1731" s="47">
        <v>41897</v>
      </c>
      <c r="B1731" s="43">
        <v>1.08</v>
      </c>
      <c r="C1731" s="116"/>
      <c r="D1731" s="116"/>
      <c r="E1731" s="116"/>
      <c r="F1731" s="116"/>
      <c r="G1731" s="64"/>
    </row>
    <row r="1732" spans="1:7" x14ac:dyDescent="0.35">
      <c r="A1732" s="47">
        <v>41898</v>
      </c>
      <c r="B1732" s="43">
        <v>1.04</v>
      </c>
      <c r="C1732" s="116"/>
      <c r="D1732" s="116"/>
      <c r="E1732" s="116"/>
      <c r="F1732" s="116"/>
      <c r="G1732" s="64"/>
    </row>
    <row r="1733" spans="1:7" x14ac:dyDescent="0.35">
      <c r="A1733" s="47">
        <v>41899</v>
      </c>
      <c r="B1733" s="43">
        <v>1.05</v>
      </c>
      <c r="C1733" s="116"/>
      <c r="D1733" s="116"/>
      <c r="E1733" s="116"/>
      <c r="F1733" s="116"/>
      <c r="G1733" s="64"/>
    </row>
    <row r="1734" spans="1:7" x14ac:dyDescent="0.35">
      <c r="A1734" s="47">
        <v>41900</v>
      </c>
      <c r="B1734" s="43">
        <v>1.07</v>
      </c>
      <c r="C1734" s="116"/>
      <c r="D1734" s="116"/>
      <c r="E1734" s="116"/>
      <c r="F1734" s="116"/>
      <c r="G1734" s="64"/>
    </row>
    <row r="1735" spans="1:7" x14ac:dyDescent="0.35">
      <c r="A1735" s="47">
        <v>41901</v>
      </c>
      <c r="B1735" s="43">
        <v>1.0900000000000001</v>
      </c>
      <c r="C1735" s="116"/>
      <c r="D1735" s="116"/>
      <c r="E1735" s="116"/>
      <c r="F1735" s="116"/>
      <c r="G1735" s="64"/>
    </row>
    <row r="1736" spans="1:7" x14ac:dyDescent="0.35">
      <c r="A1736" s="47">
        <v>41902</v>
      </c>
      <c r="B1736" s="43"/>
      <c r="C1736" s="116"/>
      <c r="D1736" s="116"/>
      <c r="E1736" s="116"/>
      <c r="F1736" s="116"/>
      <c r="G1736" s="64"/>
    </row>
    <row r="1737" spans="1:7" x14ac:dyDescent="0.35">
      <c r="A1737" s="47">
        <v>41903</v>
      </c>
      <c r="B1737" s="43"/>
      <c r="C1737" s="116"/>
      <c r="D1737" s="116"/>
      <c r="E1737" s="116"/>
      <c r="F1737" s="116"/>
      <c r="G1737" s="64"/>
    </row>
    <row r="1738" spans="1:7" x14ac:dyDescent="0.35">
      <c r="A1738" s="47">
        <v>41904</v>
      </c>
      <c r="B1738" s="43">
        <v>1.03</v>
      </c>
      <c r="C1738" s="116"/>
      <c r="D1738" s="116"/>
      <c r="E1738" s="116"/>
      <c r="F1738" s="116"/>
      <c r="G1738" s="64"/>
    </row>
    <row r="1739" spans="1:7" x14ac:dyDescent="0.35">
      <c r="A1739" s="47">
        <v>41905</v>
      </c>
      <c r="B1739" s="43">
        <v>1</v>
      </c>
      <c r="C1739" s="116"/>
      <c r="D1739" s="116"/>
      <c r="E1739" s="116"/>
      <c r="F1739" s="116"/>
      <c r="G1739" s="64"/>
    </row>
    <row r="1740" spans="1:7" x14ac:dyDescent="0.35">
      <c r="A1740" s="47">
        <v>41906</v>
      </c>
      <c r="B1740" s="43">
        <v>1</v>
      </c>
      <c r="C1740" s="116"/>
      <c r="D1740" s="116"/>
      <c r="E1740" s="116"/>
      <c r="F1740" s="116"/>
      <c r="G1740" s="64"/>
    </row>
    <row r="1741" spans="1:7" x14ac:dyDescent="0.35">
      <c r="A1741" s="47">
        <v>41907</v>
      </c>
      <c r="B1741" s="43">
        <v>1</v>
      </c>
      <c r="C1741" s="116"/>
      <c r="D1741" s="116"/>
      <c r="E1741" s="116"/>
      <c r="F1741" s="116"/>
      <c r="G1741" s="64"/>
    </row>
    <row r="1742" spans="1:7" x14ac:dyDescent="0.35">
      <c r="A1742" s="47">
        <v>41908</v>
      </c>
      <c r="B1742" s="43">
        <v>0.95</v>
      </c>
      <c r="C1742" s="116"/>
      <c r="D1742" s="116"/>
      <c r="E1742" s="116"/>
      <c r="F1742" s="116"/>
      <c r="G1742" s="64"/>
    </row>
    <row r="1743" spans="1:7" x14ac:dyDescent="0.35">
      <c r="A1743" s="47">
        <v>41909</v>
      </c>
      <c r="B1743" s="43"/>
      <c r="C1743" s="116"/>
      <c r="D1743" s="116"/>
      <c r="E1743" s="116"/>
      <c r="F1743" s="116"/>
      <c r="G1743" s="64"/>
    </row>
    <row r="1744" spans="1:7" x14ac:dyDescent="0.35">
      <c r="A1744" s="47">
        <v>41910</v>
      </c>
      <c r="B1744" s="43"/>
      <c r="C1744" s="116"/>
      <c r="D1744" s="116"/>
      <c r="E1744" s="116"/>
      <c r="F1744" s="116"/>
      <c r="G1744" s="64"/>
    </row>
    <row r="1745" spans="1:7" x14ac:dyDescent="0.35">
      <c r="A1745" s="47">
        <v>41911</v>
      </c>
      <c r="B1745" s="43">
        <v>0.98</v>
      </c>
      <c r="C1745" s="116"/>
      <c r="D1745" s="116"/>
      <c r="E1745" s="116"/>
      <c r="F1745" s="116"/>
      <c r="G1745" s="64"/>
    </row>
    <row r="1746" spans="1:7" x14ac:dyDescent="0.35">
      <c r="A1746" s="47">
        <v>41912</v>
      </c>
      <c r="B1746" s="43">
        <v>0.97</v>
      </c>
      <c r="C1746" s="116"/>
      <c r="D1746" s="116"/>
      <c r="E1746" s="116"/>
      <c r="F1746" s="116"/>
      <c r="G1746" s="64"/>
    </row>
    <row r="1747" spans="1:7" x14ac:dyDescent="0.35">
      <c r="A1747" s="47">
        <v>41913</v>
      </c>
      <c r="B1747" s="43">
        <v>0.94</v>
      </c>
      <c r="C1747" s="116"/>
      <c r="D1747" s="116"/>
      <c r="E1747" s="116"/>
      <c r="F1747" s="116"/>
      <c r="G1747" s="64"/>
    </row>
    <row r="1748" spans="1:7" x14ac:dyDescent="0.35">
      <c r="A1748" s="47">
        <v>41914</v>
      </c>
      <c r="B1748" s="43">
        <v>0.91</v>
      </c>
      <c r="C1748" s="116"/>
      <c r="D1748" s="116"/>
      <c r="E1748" s="116"/>
      <c r="F1748" s="116"/>
      <c r="G1748" s="64"/>
    </row>
    <row r="1749" spans="1:7" x14ac:dyDescent="0.35">
      <c r="A1749" s="47">
        <v>41915</v>
      </c>
      <c r="B1749" s="43"/>
      <c r="C1749" s="116"/>
      <c r="D1749" s="116"/>
      <c r="E1749" s="116"/>
      <c r="F1749" s="116"/>
      <c r="G1749" s="64"/>
    </row>
    <row r="1750" spans="1:7" x14ac:dyDescent="0.35">
      <c r="A1750" s="47">
        <v>41916</v>
      </c>
      <c r="B1750" s="43"/>
      <c r="C1750" s="116"/>
      <c r="D1750" s="116"/>
      <c r="E1750" s="116"/>
      <c r="F1750" s="116"/>
      <c r="G1750" s="64"/>
    </row>
    <row r="1751" spans="1:7" x14ac:dyDescent="0.35">
      <c r="A1751" s="47">
        <v>41917</v>
      </c>
      <c r="B1751" s="43"/>
      <c r="C1751" s="116"/>
      <c r="D1751" s="116"/>
      <c r="E1751" s="116"/>
      <c r="F1751" s="116"/>
      <c r="G1751" s="64"/>
    </row>
    <row r="1752" spans="1:7" x14ac:dyDescent="0.35">
      <c r="A1752" s="47">
        <v>41918</v>
      </c>
      <c r="B1752" s="43">
        <v>0.91</v>
      </c>
      <c r="C1752" s="116"/>
      <c r="D1752" s="116"/>
      <c r="E1752" s="116"/>
      <c r="F1752" s="116"/>
      <c r="G1752" s="64"/>
    </row>
    <row r="1753" spans="1:7" x14ac:dyDescent="0.35">
      <c r="A1753" s="47">
        <v>41919</v>
      </c>
      <c r="B1753" s="43">
        <v>0.91</v>
      </c>
      <c r="C1753" s="116"/>
      <c r="D1753" s="116"/>
      <c r="E1753" s="116"/>
      <c r="F1753" s="116"/>
      <c r="G1753" s="64"/>
    </row>
    <row r="1754" spans="1:7" x14ac:dyDescent="0.35">
      <c r="A1754" s="47">
        <v>41920</v>
      </c>
      <c r="B1754" s="43">
        <v>0.89</v>
      </c>
      <c r="C1754" s="116"/>
      <c r="D1754" s="116"/>
      <c r="E1754" s="116"/>
      <c r="F1754" s="116"/>
      <c r="G1754" s="64"/>
    </row>
    <row r="1755" spans="1:7" x14ac:dyDescent="0.35">
      <c r="A1755" s="47">
        <v>41921</v>
      </c>
      <c r="B1755" s="43">
        <v>0.88</v>
      </c>
      <c r="C1755" s="116"/>
      <c r="D1755" s="116"/>
      <c r="E1755" s="116"/>
      <c r="F1755" s="116"/>
      <c r="G1755" s="64"/>
    </row>
    <row r="1756" spans="1:7" x14ac:dyDescent="0.35">
      <c r="A1756" s="47">
        <v>41922</v>
      </c>
      <c r="B1756" s="43">
        <v>0.89</v>
      </c>
      <c r="C1756" s="116"/>
      <c r="D1756" s="116"/>
      <c r="E1756" s="116"/>
      <c r="F1756" s="116"/>
      <c r="G1756" s="64"/>
    </row>
    <row r="1757" spans="1:7" x14ac:dyDescent="0.35">
      <c r="A1757" s="47">
        <v>41923</v>
      </c>
      <c r="B1757" s="43"/>
      <c r="C1757" s="116"/>
      <c r="D1757" s="116"/>
      <c r="E1757" s="116"/>
      <c r="F1757" s="116"/>
      <c r="G1757" s="64"/>
    </row>
    <row r="1758" spans="1:7" x14ac:dyDescent="0.35">
      <c r="A1758" s="47">
        <v>41924</v>
      </c>
      <c r="B1758" s="43"/>
      <c r="C1758" s="116"/>
      <c r="D1758" s="116"/>
      <c r="E1758" s="116"/>
      <c r="F1758" s="116"/>
      <c r="G1758" s="64"/>
    </row>
    <row r="1759" spans="1:7" x14ac:dyDescent="0.35">
      <c r="A1759" s="47">
        <v>41925</v>
      </c>
      <c r="B1759" s="43">
        <v>0.89</v>
      </c>
      <c r="C1759" s="116"/>
      <c r="D1759" s="116"/>
      <c r="E1759" s="116"/>
      <c r="F1759" s="116"/>
      <c r="G1759" s="64"/>
    </row>
    <row r="1760" spans="1:7" x14ac:dyDescent="0.35">
      <c r="A1760" s="47">
        <v>41926</v>
      </c>
      <c r="B1760" s="43">
        <v>0.85</v>
      </c>
      <c r="C1760" s="116"/>
      <c r="D1760" s="116"/>
      <c r="E1760" s="116"/>
      <c r="F1760" s="116"/>
      <c r="G1760" s="64"/>
    </row>
    <row r="1761" spans="1:7" x14ac:dyDescent="0.35">
      <c r="A1761" s="47">
        <v>41927</v>
      </c>
      <c r="B1761" s="43">
        <v>0.81</v>
      </c>
      <c r="C1761" s="116"/>
      <c r="D1761" s="116"/>
      <c r="E1761" s="116"/>
      <c r="F1761" s="116"/>
      <c r="G1761" s="64"/>
    </row>
    <row r="1762" spans="1:7" x14ac:dyDescent="0.35">
      <c r="A1762" s="47">
        <v>41928</v>
      </c>
      <c r="B1762" s="43">
        <v>0.74</v>
      </c>
      <c r="C1762" s="116"/>
      <c r="D1762" s="116"/>
      <c r="E1762" s="116"/>
      <c r="F1762" s="116"/>
      <c r="G1762" s="64"/>
    </row>
    <row r="1763" spans="1:7" x14ac:dyDescent="0.35">
      <c r="A1763" s="47">
        <v>41929</v>
      </c>
      <c r="B1763" s="43">
        <v>0.85</v>
      </c>
      <c r="C1763" s="116"/>
      <c r="D1763" s="116"/>
      <c r="E1763" s="116"/>
      <c r="F1763" s="116"/>
      <c r="G1763" s="64"/>
    </row>
    <row r="1764" spans="1:7" x14ac:dyDescent="0.35">
      <c r="A1764" s="47">
        <v>41930</v>
      </c>
      <c r="B1764" s="43"/>
      <c r="C1764" s="116"/>
      <c r="D1764" s="116"/>
      <c r="E1764" s="116"/>
      <c r="F1764" s="116"/>
      <c r="G1764" s="64"/>
    </row>
    <row r="1765" spans="1:7" x14ac:dyDescent="0.35">
      <c r="A1765" s="47">
        <v>41931</v>
      </c>
      <c r="B1765" s="43"/>
      <c r="C1765" s="116"/>
      <c r="D1765" s="116"/>
      <c r="E1765" s="116"/>
      <c r="F1765" s="116"/>
      <c r="G1765" s="64"/>
    </row>
    <row r="1766" spans="1:7" x14ac:dyDescent="0.35">
      <c r="A1766" s="47">
        <v>41932</v>
      </c>
      <c r="B1766" s="43">
        <v>0.83</v>
      </c>
      <c r="C1766" s="116"/>
      <c r="D1766" s="116"/>
      <c r="E1766" s="116"/>
      <c r="F1766" s="116"/>
      <c r="G1766" s="64"/>
    </row>
    <row r="1767" spans="1:7" x14ac:dyDescent="0.35">
      <c r="A1767" s="47">
        <v>41933</v>
      </c>
      <c r="B1767" s="43">
        <v>0.85</v>
      </c>
      <c r="C1767" s="116"/>
      <c r="D1767" s="116"/>
      <c r="E1767" s="116"/>
      <c r="F1767" s="116"/>
      <c r="G1767" s="64"/>
    </row>
    <row r="1768" spans="1:7" x14ac:dyDescent="0.35">
      <c r="A1768" s="47">
        <v>41934</v>
      </c>
      <c r="B1768" s="43">
        <v>0.85</v>
      </c>
      <c r="C1768" s="116"/>
      <c r="D1768" s="116"/>
      <c r="E1768" s="116"/>
      <c r="F1768" s="116"/>
      <c r="G1768" s="64"/>
    </row>
    <row r="1769" spans="1:7" x14ac:dyDescent="0.35">
      <c r="A1769" s="47">
        <v>41935</v>
      </c>
      <c r="B1769" s="43">
        <v>0.88</v>
      </c>
      <c r="C1769" s="116"/>
      <c r="D1769" s="116"/>
      <c r="E1769" s="116"/>
      <c r="F1769" s="116"/>
      <c r="G1769" s="64"/>
    </row>
    <row r="1770" spans="1:7" x14ac:dyDescent="0.35">
      <c r="A1770" s="47">
        <v>41936</v>
      </c>
      <c r="B1770" s="43">
        <v>0.88</v>
      </c>
      <c r="C1770" s="116"/>
      <c r="D1770" s="116"/>
      <c r="E1770" s="116"/>
      <c r="F1770" s="116"/>
      <c r="G1770" s="64"/>
    </row>
    <row r="1771" spans="1:7" x14ac:dyDescent="0.35">
      <c r="A1771" s="47">
        <v>41937</v>
      </c>
      <c r="B1771" s="43"/>
      <c r="C1771" s="116"/>
      <c r="D1771" s="116"/>
      <c r="E1771" s="116"/>
      <c r="F1771" s="116"/>
      <c r="G1771" s="64"/>
    </row>
    <row r="1772" spans="1:7" x14ac:dyDescent="0.35">
      <c r="A1772" s="47">
        <v>41938</v>
      </c>
      <c r="B1772" s="43"/>
      <c r="C1772" s="116"/>
      <c r="D1772" s="116"/>
      <c r="E1772" s="116"/>
      <c r="F1772" s="116"/>
      <c r="G1772" s="64"/>
    </row>
    <row r="1773" spans="1:7" x14ac:dyDescent="0.35">
      <c r="A1773" s="47">
        <v>41939</v>
      </c>
      <c r="B1773" s="43">
        <v>0.88</v>
      </c>
      <c r="C1773" s="116"/>
      <c r="D1773" s="116"/>
      <c r="E1773" s="116"/>
      <c r="F1773" s="116"/>
      <c r="G1773" s="64"/>
    </row>
    <row r="1774" spans="1:7" x14ac:dyDescent="0.35">
      <c r="A1774" s="47">
        <v>41940</v>
      </c>
      <c r="B1774" s="43">
        <v>0.87</v>
      </c>
      <c r="C1774" s="116"/>
      <c r="D1774" s="116"/>
      <c r="E1774" s="116"/>
      <c r="F1774" s="116"/>
      <c r="G1774" s="64"/>
    </row>
    <row r="1775" spans="1:7" x14ac:dyDescent="0.35">
      <c r="A1775" s="47">
        <v>41941</v>
      </c>
      <c r="B1775" s="43">
        <v>0.87</v>
      </c>
      <c r="C1775" s="116"/>
      <c r="D1775" s="116"/>
      <c r="E1775" s="116"/>
      <c r="F1775" s="116"/>
      <c r="G1775" s="64"/>
    </row>
    <row r="1776" spans="1:7" x14ac:dyDescent="0.35">
      <c r="A1776" s="47">
        <v>41942</v>
      </c>
      <c r="B1776" s="43">
        <v>0.87</v>
      </c>
      <c r="C1776" s="116"/>
      <c r="D1776" s="116"/>
      <c r="E1776" s="116"/>
      <c r="F1776" s="116"/>
      <c r="G1776" s="64"/>
    </row>
    <row r="1777" spans="1:7" x14ac:dyDescent="0.35">
      <c r="A1777" s="47">
        <v>41943</v>
      </c>
      <c r="B1777" s="43">
        <v>0.84</v>
      </c>
      <c r="C1777" s="116"/>
      <c r="D1777" s="116"/>
      <c r="E1777" s="116"/>
      <c r="F1777" s="116"/>
      <c r="G1777" s="64"/>
    </row>
    <row r="1778" spans="1:7" x14ac:dyDescent="0.35">
      <c r="A1778" s="47">
        <v>41944</v>
      </c>
      <c r="B1778" s="43"/>
      <c r="C1778" s="116"/>
      <c r="D1778" s="116"/>
      <c r="E1778" s="116"/>
      <c r="F1778" s="116"/>
      <c r="G1778" s="64"/>
    </row>
    <row r="1779" spans="1:7" x14ac:dyDescent="0.35">
      <c r="A1779" s="47">
        <v>41945</v>
      </c>
      <c r="B1779" s="43"/>
      <c r="C1779" s="116"/>
      <c r="D1779" s="116"/>
      <c r="E1779" s="116"/>
      <c r="F1779" s="116"/>
      <c r="G1779" s="64"/>
    </row>
    <row r="1780" spans="1:7" x14ac:dyDescent="0.35">
      <c r="A1780" s="47">
        <v>41946</v>
      </c>
      <c r="B1780" s="43">
        <v>0.84</v>
      </c>
      <c r="C1780" s="116"/>
      <c r="D1780" s="116"/>
      <c r="E1780" s="116"/>
      <c r="F1780" s="116"/>
      <c r="G1780" s="64"/>
    </row>
    <row r="1781" spans="1:7" x14ac:dyDescent="0.35">
      <c r="A1781" s="47">
        <v>41947</v>
      </c>
      <c r="B1781" s="43">
        <v>0.82</v>
      </c>
      <c r="C1781" s="116"/>
      <c r="D1781" s="116"/>
      <c r="E1781" s="116"/>
      <c r="F1781" s="116"/>
      <c r="G1781" s="64"/>
    </row>
    <row r="1782" spans="1:7" x14ac:dyDescent="0.35">
      <c r="A1782" s="47">
        <v>41948</v>
      </c>
      <c r="B1782" s="43">
        <v>0.83</v>
      </c>
      <c r="C1782" s="116"/>
      <c r="D1782" s="116"/>
      <c r="E1782" s="116"/>
      <c r="F1782" s="116"/>
      <c r="G1782" s="64"/>
    </row>
    <row r="1783" spans="1:7" x14ac:dyDescent="0.35">
      <c r="A1783" s="47">
        <v>41949</v>
      </c>
      <c r="B1783" s="43">
        <v>0.83</v>
      </c>
      <c r="C1783" s="116"/>
      <c r="D1783" s="116"/>
      <c r="E1783" s="116"/>
      <c r="F1783" s="116"/>
      <c r="G1783" s="64"/>
    </row>
    <row r="1784" spans="1:7" x14ac:dyDescent="0.35">
      <c r="A1784" s="47">
        <v>41950</v>
      </c>
      <c r="B1784" s="43">
        <v>0.85</v>
      </c>
      <c r="C1784" s="116"/>
      <c r="D1784" s="116"/>
      <c r="E1784" s="116"/>
      <c r="F1784" s="116"/>
      <c r="G1784" s="64"/>
    </row>
    <row r="1785" spans="1:7" x14ac:dyDescent="0.35">
      <c r="A1785" s="47">
        <v>41951</v>
      </c>
      <c r="B1785" s="43"/>
      <c r="C1785" s="116"/>
      <c r="D1785" s="116"/>
      <c r="E1785" s="116"/>
      <c r="F1785" s="116"/>
      <c r="G1785" s="64"/>
    </row>
    <row r="1786" spans="1:7" x14ac:dyDescent="0.35">
      <c r="A1786" s="47">
        <v>41952</v>
      </c>
      <c r="B1786" s="43"/>
      <c r="C1786" s="116"/>
      <c r="D1786" s="116"/>
      <c r="E1786" s="116"/>
      <c r="F1786" s="116"/>
      <c r="G1786" s="64"/>
    </row>
    <row r="1787" spans="1:7" x14ac:dyDescent="0.35">
      <c r="A1787" s="47">
        <v>41953</v>
      </c>
      <c r="B1787" s="43">
        <v>0.81</v>
      </c>
      <c r="C1787" s="116"/>
      <c r="D1787" s="116"/>
      <c r="E1787" s="116"/>
      <c r="F1787" s="116"/>
      <c r="G1787" s="64"/>
    </row>
    <row r="1788" spans="1:7" x14ac:dyDescent="0.35">
      <c r="A1788" s="47">
        <v>41954</v>
      </c>
      <c r="B1788" s="43">
        <v>0.84</v>
      </c>
      <c r="C1788" s="116"/>
      <c r="D1788" s="116"/>
      <c r="E1788" s="116"/>
      <c r="F1788" s="116"/>
      <c r="G1788" s="64"/>
    </row>
    <row r="1789" spans="1:7" x14ac:dyDescent="0.35">
      <c r="A1789" s="47">
        <v>41955</v>
      </c>
      <c r="B1789" s="43">
        <v>0.81</v>
      </c>
      <c r="C1789" s="116"/>
      <c r="D1789" s="116"/>
      <c r="E1789" s="116"/>
      <c r="F1789" s="116"/>
      <c r="G1789" s="64"/>
    </row>
    <row r="1790" spans="1:7" x14ac:dyDescent="0.35">
      <c r="A1790" s="47">
        <v>41956</v>
      </c>
      <c r="B1790" s="43">
        <v>0.81</v>
      </c>
      <c r="C1790" s="116"/>
      <c r="D1790" s="116"/>
      <c r="E1790" s="116"/>
      <c r="F1790" s="116"/>
      <c r="G1790" s="64"/>
    </row>
    <row r="1791" spans="1:7" x14ac:dyDescent="0.35">
      <c r="A1791" s="47">
        <v>41957</v>
      </c>
      <c r="B1791" s="43">
        <v>0.79</v>
      </c>
      <c r="C1791" s="116"/>
      <c r="D1791" s="116"/>
      <c r="E1791" s="116"/>
      <c r="F1791" s="116"/>
      <c r="G1791" s="64"/>
    </row>
    <row r="1792" spans="1:7" x14ac:dyDescent="0.35">
      <c r="A1792" s="47">
        <v>41958</v>
      </c>
      <c r="B1792" s="43"/>
      <c r="C1792" s="116"/>
      <c r="D1792" s="116"/>
      <c r="E1792" s="116"/>
      <c r="F1792" s="116"/>
      <c r="G1792" s="64"/>
    </row>
    <row r="1793" spans="1:7" x14ac:dyDescent="0.35">
      <c r="A1793" s="47">
        <v>41959</v>
      </c>
      <c r="B1793" s="43"/>
      <c r="C1793" s="116"/>
      <c r="D1793" s="116"/>
      <c r="E1793" s="116"/>
      <c r="F1793" s="116"/>
      <c r="G1793" s="64"/>
    </row>
    <row r="1794" spans="1:7" x14ac:dyDescent="0.35">
      <c r="A1794" s="47">
        <v>41960</v>
      </c>
      <c r="B1794" s="43">
        <v>0.78</v>
      </c>
      <c r="C1794" s="116"/>
      <c r="D1794" s="116"/>
      <c r="E1794" s="116"/>
      <c r="F1794" s="116"/>
      <c r="G1794" s="64"/>
    </row>
    <row r="1795" spans="1:7" x14ac:dyDescent="0.35">
      <c r="A1795" s="47">
        <v>41961</v>
      </c>
      <c r="B1795" s="43">
        <v>0.8</v>
      </c>
      <c r="C1795" s="116"/>
      <c r="D1795" s="116"/>
      <c r="E1795" s="116"/>
      <c r="F1795" s="116"/>
      <c r="G1795" s="64"/>
    </row>
    <row r="1796" spans="1:7" x14ac:dyDescent="0.35">
      <c r="A1796" s="47">
        <v>41962</v>
      </c>
      <c r="B1796" s="43">
        <v>0.82</v>
      </c>
      <c r="C1796" s="116"/>
      <c r="D1796" s="116"/>
      <c r="E1796" s="116"/>
      <c r="F1796" s="116"/>
      <c r="G1796" s="64"/>
    </row>
    <row r="1797" spans="1:7" x14ac:dyDescent="0.35">
      <c r="A1797" s="47">
        <v>41963</v>
      </c>
      <c r="B1797" s="43">
        <v>0.81</v>
      </c>
      <c r="C1797" s="116"/>
      <c r="D1797" s="116"/>
      <c r="E1797" s="116"/>
      <c r="F1797" s="116"/>
      <c r="G1797" s="64"/>
    </row>
    <row r="1798" spans="1:7" x14ac:dyDescent="0.35">
      <c r="A1798" s="47">
        <v>41964</v>
      </c>
      <c r="B1798" s="43">
        <v>0.77</v>
      </c>
      <c r="C1798" s="116"/>
      <c r="D1798" s="116"/>
      <c r="E1798" s="116"/>
      <c r="F1798" s="116"/>
      <c r="G1798" s="64"/>
    </row>
    <row r="1799" spans="1:7" x14ac:dyDescent="0.35">
      <c r="A1799" s="47">
        <v>41965</v>
      </c>
      <c r="B1799" s="43"/>
      <c r="C1799" s="116"/>
      <c r="D1799" s="116"/>
      <c r="E1799" s="116"/>
      <c r="F1799" s="116"/>
      <c r="G1799" s="64"/>
    </row>
    <row r="1800" spans="1:7" x14ac:dyDescent="0.35">
      <c r="A1800" s="47">
        <v>41966</v>
      </c>
      <c r="B1800" s="43"/>
      <c r="C1800" s="116"/>
      <c r="D1800" s="116"/>
      <c r="E1800" s="116"/>
      <c r="F1800" s="116"/>
      <c r="G1800" s="64"/>
    </row>
    <row r="1801" spans="1:7" x14ac:dyDescent="0.35">
      <c r="A1801" s="47">
        <v>41967</v>
      </c>
      <c r="B1801" s="43">
        <v>0.78</v>
      </c>
      <c r="C1801" s="116"/>
      <c r="D1801" s="116"/>
      <c r="E1801" s="116"/>
      <c r="F1801" s="116"/>
      <c r="G1801" s="64"/>
    </row>
    <row r="1802" spans="1:7" x14ac:dyDescent="0.35">
      <c r="A1802" s="47">
        <v>41968</v>
      </c>
      <c r="B1802" s="43">
        <v>0.76</v>
      </c>
      <c r="C1802" s="116"/>
      <c r="D1802" s="116"/>
      <c r="E1802" s="116"/>
      <c r="F1802" s="116"/>
      <c r="G1802" s="64"/>
    </row>
    <row r="1803" spans="1:7" x14ac:dyDescent="0.35">
      <c r="A1803" s="47">
        <v>41969</v>
      </c>
      <c r="B1803" s="43">
        <v>0.74</v>
      </c>
      <c r="C1803" s="116"/>
      <c r="D1803" s="116"/>
      <c r="E1803" s="116"/>
      <c r="F1803" s="116"/>
      <c r="G1803" s="64"/>
    </row>
    <row r="1804" spans="1:7" x14ac:dyDescent="0.35">
      <c r="A1804" s="47">
        <v>41970</v>
      </c>
      <c r="B1804" s="43">
        <v>0.71</v>
      </c>
      <c r="C1804" s="116"/>
      <c r="D1804" s="116"/>
      <c r="E1804" s="116"/>
      <c r="F1804" s="116"/>
      <c r="G1804" s="64"/>
    </row>
    <row r="1805" spans="1:7" x14ac:dyDescent="0.35">
      <c r="A1805" s="47">
        <v>41971</v>
      </c>
      <c r="B1805" s="43">
        <v>0.7</v>
      </c>
      <c r="C1805" s="116"/>
      <c r="D1805" s="116"/>
      <c r="E1805" s="116"/>
      <c r="F1805" s="116"/>
      <c r="G1805" s="64"/>
    </row>
    <row r="1806" spans="1:7" x14ac:dyDescent="0.35">
      <c r="A1806" s="47">
        <v>41972</v>
      </c>
      <c r="B1806" s="43"/>
      <c r="C1806" s="116"/>
      <c r="D1806" s="116"/>
      <c r="E1806" s="116"/>
      <c r="F1806" s="116"/>
      <c r="G1806" s="64"/>
    </row>
    <row r="1807" spans="1:7" x14ac:dyDescent="0.35">
      <c r="A1807" s="47">
        <v>41973</v>
      </c>
      <c r="B1807" s="43"/>
      <c r="C1807" s="116"/>
      <c r="D1807" s="116"/>
      <c r="E1807" s="116"/>
      <c r="F1807" s="116"/>
      <c r="G1807" s="64"/>
    </row>
    <row r="1808" spans="1:7" x14ac:dyDescent="0.35">
      <c r="A1808" s="47">
        <v>41974</v>
      </c>
      <c r="B1808" s="43">
        <v>0.7</v>
      </c>
      <c r="C1808" s="116"/>
      <c r="D1808" s="116"/>
      <c r="E1808" s="116"/>
      <c r="F1808" s="116"/>
      <c r="G1808" s="64"/>
    </row>
    <row r="1809" spans="1:7" x14ac:dyDescent="0.35">
      <c r="A1809" s="47">
        <v>41975</v>
      </c>
      <c r="B1809" s="43">
        <v>0.74</v>
      </c>
      <c r="C1809" s="116"/>
      <c r="D1809" s="116"/>
      <c r="E1809" s="116"/>
      <c r="F1809" s="116"/>
      <c r="G1809" s="64"/>
    </row>
    <row r="1810" spans="1:7" x14ac:dyDescent="0.35">
      <c r="A1810" s="47">
        <v>41976</v>
      </c>
      <c r="B1810" s="43">
        <v>0.74</v>
      </c>
      <c r="C1810" s="116"/>
      <c r="D1810" s="116"/>
      <c r="E1810" s="116"/>
      <c r="F1810" s="116"/>
      <c r="G1810" s="64"/>
    </row>
    <row r="1811" spans="1:7" x14ac:dyDescent="0.35">
      <c r="A1811" s="47">
        <v>41977</v>
      </c>
      <c r="B1811" s="43">
        <v>0.76</v>
      </c>
      <c r="C1811" s="116"/>
      <c r="D1811" s="116"/>
      <c r="E1811" s="116"/>
      <c r="F1811" s="116"/>
      <c r="G1811" s="64"/>
    </row>
    <row r="1812" spans="1:7" x14ac:dyDescent="0.35">
      <c r="A1812" s="47">
        <v>41978</v>
      </c>
      <c r="B1812" s="43">
        <v>0.77</v>
      </c>
      <c r="C1812" s="116"/>
      <c r="D1812" s="116"/>
      <c r="E1812" s="116"/>
      <c r="F1812" s="116"/>
      <c r="G1812" s="64"/>
    </row>
    <row r="1813" spans="1:7" x14ac:dyDescent="0.35">
      <c r="A1813" s="47">
        <v>41979</v>
      </c>
      <c r="B1813" s="43"/>
      <c r="C1813" s="116"/>
      <c r="D1813" s="116"/>
      <c r="E1813" s="116"/>
      <c r="F1813" s="116"/>
      <c r="G1813" s="64"/>
    </row>
    <row r="1814" spans="1:7" x14ac:dyDescent="0.35">
      <c r="A1814" s="47">
        <v>41980</v>
      </c>
      <c r="B1814" s="43"/>
      <c r="C1814" s="116"/>
      <c r="D1814" s="116"/>
      <c r="E1814" s="116"/>
      <c r="F1814" s="116"/>
      <c r="G1814" s="64"/>
    </row>
    <row r="1815" spans="1:7" x14ac:dyDescent="0.35">
      <c r="A1815" s="47">
        <v>41981</v>
      </c>
      <c r="B1815" s="43">
        <v>0.75</v>
      </c>
      <c r="C1815" s="116"/>
      <c r="D1815" s="116"/>
      <c r="E1815" s="116"/>
      <c r="F1815" s="116"/>
      <c r="G1815" s="64"/>
    </row>
    <row r="1816" spans="1:7" x14ac:dyDescent="0.35">
      <c r="A1816" s="47">
        <v>41982</v>
      </c>
      <c r="B1816" s="43">
        <v>0.71</v>
      </c>
      <c r="C1816" s="116"/>
      <c r="D1816" s="116"/>
      <c r="E1816" s="116"/>
      <c r="F1816" s="116"/>
      <c r="G1816" s="64"/>
    </row>
    <row r="1817" spans="1:7" x14ac:dyDescent="0.35">
      <c r="A1817" s="47">
        <v>41983</v>
      </c>
      <c r="B1817" s="43">
        <v>0.69</v>
      </c>
      <c r="C1817" s="116"/>
      <c r="D1817" s="116"/>
      <c r="E1817" s="116"/>
      <c r="F1817" s="116"/>
      <c r="G1817" s="64"/>
    </row>
    <row r="1818" spans="1:7" x14ac:dyDescent="0.35">
      <c r="A1818" s="47">
        <v>41984</v>
      </c>
      <c r="B1818" s="43">
        <v>0.67</v>
      </c>
      <c r="C1818" s="116"/>
      <c r="D1818" s="116"/>
      <c r="E1818" s="116"/>
      <c r="F1818" s="116"/>
      <c r="G1818" s="64"/>
    </row>
    <row r="1819" spans="1:7" x14ac:dyDescent="0.35">
      <c r="A1819" s="47">
        <v>41985</v>
      </c>
      <c r="B1819" s="43">
        <v>0.64</v>
      </c>
      <c r="C1819" s="116"/>
      <c r="D1819" s="116"/>
      <c r="E1819" s="116"/>
      <c r="F1819" s="116"/>
      <c r="G1819" s="64"/>
    </row>
    <row r="1820" spans="1:7" x14ac:dyDescent="0.35">
      <c r="A1820" s="47">
        <v>41986</v>
      </c>
      <c r="B1820" s="43"/>
      <c r="C1820" s="116"/>
      <c r="D1820" s="116"/>
      <c r="E1820" s="116"/>
      <c r="F1820" s="116"/>
      <c r="G1820" s="64"/>
    </row>
    <row r="1821" spans="1:7" x14ac:dyDescent="0.35">
      <c r="A1821" s="47">
        <v>41987</v>
      </c>
      <c r="B1821" s="43"/>
      <c r="C1821" s="116"/>
      <c r="D1821" s="116"/>
      <c r="E1821" s="116"/>
      <c r="F1821" s="116"/>
      <c r="G1821" s="64"/>
    </row>
    <row r="1822" spans="1:7" x14ac:dyDescent="0.35">
      <c r="A1822" s="47">
        <v>41988</v>
      </c>
      <c r="B1822" s="43">
        <v>0.64</v>
      </c>
      <c r="C1822" s="116"/>
      <c r="D1822" s="116"/>
      <c r="E1822" s="116"/>
      <c r="F1822" s="116"/>
      <c r="G1822" s="64"/>
    </row>
    <row r="1823" spans="1:7" x14ac:dyDescent="0.35">
      <c r="A1823" s="47">
        <v>41989</v>
      </c>
      <c r="B1823" s="43">
        <v>0.61</v>
      </c>
      <c r="C1823" s="116"/>
      <c r="D1823" s="116"/>
      <c r="E1823" s="116"/>
      <c r="F1823" s="116"/>
      <c r="G1823" s="64"/>
    </row>
    <row r="1824" spans="1:7" x14ac:dyDescent="0.35">
      <c r="A1824" s="47">
        <v>41990</v>
      </c>
      <c r="B1824" s="43">
        <v>0.6</v>
      </c>
      <c r="C1824" s="116"/>
      <c r="D1824" s="116"/>
      <c r="E1824" s="116"/>
      <c r="F1824" s="116"/>
      <c r="G1824" s="64"/>
    </row>
    <row r="1825" spans="1:7" x14ac:dyDescent="0.35">
      <c r="A1825" s="47">
        <v>41991</v>
      </c>
      <c r="B1825" s="43">
        <v>0.59</v>
      </c>
      <c r="C1825" s="116"/>
      <c r="D1825" s="116"/>
      <c r="E1825" s="116"/>
      <c r="F1825" s="116"/>
      <c r="G1825" s="64"/>
    </row>
    <row r="1826" spans="1:7" x14ac:dyDescent="0.35">
      <c r="A1826" s="47">
        <v>41992</v>
      </c>
      <c r="B1826" s="43">
        <v>0.61</v>
      </c>
      <c r="C1826" s="116"/>
      <c r="D1826" s="116"/>
      <c r="E1826" s="116"/>
      <c r="F1826" s="116"/>
      <c r="G1826" s="64"/>
    </row>
    <row r="1827" spans="1:7" x14ac:dyDescent="0.35">
      <c r="A1827" s="47">
        <v>41993</v>
      </c>
      <c r="B1827" s="43"/>
      <c r="C1827" s="116"/>
      <c r="D1827" s="116"/>
      <c r="E1827" s="116"/>
      <c r="F1827" s="116"/>
      <c r="G1827" s="64"/>
    </row>
    <row r="1828" spans="1:7" x14ac:dyDescent="0.35">
      <c r="A1828" s="47">
        <v>41994</v>
      </c>
      <c r="B1828" s="43"/>
      <c r="C1828" s="116"/>
      <c r="D1828" s="116"/>
      <c r="E1828" s="116"/>
      <c r="F1828" s="116"/>
      <c r="G1828" s="64"/>
    </row>
    <row r="1829" spans="1:7" x14ac:dyDescent="0.35">
      <c r="A1829" s="47">
        <v>41995</v>
      </c>
      <c r="B1829" s="43">
        <v>0.59</v>
      </c>
      <c r="C1829" s="116"/>
      <c r="D1829" s="116"/>
      <c r="E1829" s="116"/>
      <c r="F1829" s="116"/>
      <c r="G1829" s="64"/>
    </row>
    <row r="1830" spans="1:7" x14ac:dyDescent="0.35">
      <c r="A1830" s="47">
        <v>41996</v>
      </c>
      <c r="B1830" s="43">
        <v>0.59</v>
      </c>
      <c r="C1830" s="116"/>
      <c r="D1830" s="116"/>
      <c r="E1830" s="116"/>
      <c r="F1830" s="116"/>
      <c r="G1830" s="64"/>
    </row>
    <row r="1831" spans="1:7" x14ac:dyDescent="0.35">
      <c r="A1831" s="47">
        <v>41997</v>
      </c>
      <c r="B1831" s="43"/>
      <c r="C1831" s="116"/>
      <c r="D1831" s="116"/>
      <c r="E1831" s="116"/>
      <c r="F1831" s="116"/>
      <c r="G1831" s="64"/>
    </row>
    <row r="1832" spans="1:7" x14ac:dyDescent="0.35">
      <c r="A1832" s="47">
        <v>41998</v>
      </c>
      <c r="B1832" s="43"/>
      <c r="C1832" s="116"/>
      <c r="D1832" s="116"/>
      <c r="E1832" s="116"/>
      <c r="F1832" s="116"/>
      <c r="G1832" s="64"/>
    </row>
    <row r="1833" spans="1:7" x14ac:dyDescent="0.35">
      <c r="A1833" s="47">
        <v>41999</v>
      </c>
      <c r="B1833" s="43"/>
      <c r="C1833" s="116"/>
      <c r="D1833" s="116"/>
      <c r="E1833" s="116"/>
      <c r="F1833" s="116"/>
      <c r="G1833" s="64"/>
    </row>
    <row r="1834" spans="1:7" x14ac:dyDescent="0.35">
      <c r="A1834" s="47">
        <v>42000</v>
      </c>
      <c r="B1834" s="43"/>
      <c r="C1834" s="116"/>
      <c r="D1834" s="116"/>
      <c r="E1834" s="116"/>
      <c r="F1834" s="116"/>
      <c r="G1834" s="64"/>
    </row>
    <row r="1835" spans="1:7" x14ac:dyDescent="0.35">
      <c r="A1835" s="47">
        <v>42001</v>
      </c>
      <c r="B1835" s="43"/>
      <c r="C1835" s="116"/>
      <c r="D1835" s="116"/>
      <c r="E1835" s="116"/>
      <c r="F1835" s="116"/>
      <c r="G1835" s="64"/>
    </row>
    <row r="1836" spans="1:7" x14ac:dyDescent="0.35">
      <c r="A1836" s="47">
        <v>42002</v>
      </c>
      <c r="B1836" s="43">
        <v>0.56999999999999995</v>
      </c>
      <c r="C1836" s="116"/>
      <c r="D1836" s="116"/>
      <c r="E1836" s="116"/>
      <c r="F1836" s="116"/>
      <c r="G1836" s="64"/>
    </row>
    <row r="1837" spans="1:7" x14ac:dyDescent="0.35">
      <c r="A1837" s="47">
        <v>42003</v>
      </c>
      <c r="B1837" s="43">
        <v>0.56000000000000005</v>
      </c>
      <c r="C1837" s="116"/>
      <c r="D1837" s="116"/>
      <c r="E1837" s="116"/>
      <c r="F1837" s="116"/>
      <c r="G1837" s="64"/>
    </row>
    <row r="1838" spans="1:7" x14ac:dyDescent="0.35">
      <c r="A1838" s="47">
        <v>42004</v>
      </c>
      <c r="B1838" s="43"/>
      <c r="C1838" s="116"/>
      <c r="D1838" s="116"/>
      <c r="E1838" s="116"/>
      <c r="F1838" s="116"/>
      <c r="G1838" s="64"/>
    </row>
    <row r="1839" spans="1:7" x14ac:dyDescent="0.35">
      <c r="A1839" s="47">
        <v>42005</v>
      </c>
      <c r="B1839" s="43"/>
      <c r="C1839" s="116"/>
      <c r="D1839" s="116"/>
      <c r="E1839" s="116"/>
      <c r="F1839" s="116"/>
      <c r="G1839" s="64"/>
    </row>
    <row r="1840" spans="1:7" x14ac:dyDescent="0.35">
      <c r="A1840" s="47">
        <v>42006</v>
      </c>
      <c r="B1840" s="43">
        <v>0.54</v>
      </c>
      <c r="C1840" s="116"/>
      <c r="D1840" s="116"/>
      <c r="E1840" s="116"/>
      <c r="F1840" s="116"/>
      <c r="G1840" s="64"/>
    </row>
    <row r="1841" spans="1:7" x14ac:dyDescent="0.35">
      <c r="A1841" s="47">
        <v>42007</v>
      </c>
      <c r="B1841" s="43"/>
      <c r="C1841" s="116"/>
      <c r="D1841" s="116"/>
      <c r="E1841" s="116"/>
      <c r="F1841" s="116"/>
      <c r="G1841" s="64"/>
    </row>
    <row r="1842" spans="1:7" x14ac:dyDescent="0.35">
      <c r="A1842" s="47">
        <v>42008</v>
      </c>
      <c r="B1842" s="43"/>
      <c r="C1842" s="116"/>
      <c r="D1842" s="116"/>
      <c r="E1842" s="116"/>
      <c r="F1842" s="116"/>
      <c r="G1842" s="64"/>
    </row>
    <row r="1843" spans="1:7" x14ac:dyDescent="0.35">
      <c r="A1843" s="47">
        <v>42009</v>
      </c>
      <c r="B1843" s="43">
        <v>0.51</v>
      </c>
      <c r="C1843" s="116"/>
      <c r="D1843" s="116"/>
      <c r="E1843" s="116"/>
      <c r="F1843" s="116"/>
      <c r="G1843" s="64"/>
    </row>
    <row r="1844" spans="1:7" x14ac:dyDescent="0.35">
      <c r="A1844" s="47">
        <v>42010</v>
      </c>
      <c r="B1844" s="43">
        <v>0.49</v>
      </c>
      <c r="C1844" s="116"/>
      <c r="D1844" s="116"/>
      <c r="E1844" s="116"/>
      <c r="F1844" s="116"/>
      <c r="G1844" s="64"/>
    </row>
    <row r="1845" spans="1:7" x14ac:dyDescent="0.35">
      <c r="A1845" s="47">
        <v>42011</v>
      </c>
      <c r="B1845" s="43">
        <v>0.46</v>
      </c>
      <c r="C1845" s="116"/>
      <c r="D1845" s="116"/>
      <c r="E1845" s="116"/>
      <c r="F1845" s="116"/>
      <c r="G1845" s="64"/>
    </row>
    <row r="1846" spans="1:7" x14ac:dyDescent="0.35">
      <c r="A1846" s="47">
        <v>42012</v>
      </c>
      <c r="B1846" s="43">
        <v>0.49</v>
      </c>
      <c r="C1846" s="116"/>
      <c r="D1846" s="116"/>
      <c r="E1846" s="116"/>
      <c r="F1846" s="116"/>
      <c r="G1846" s="64"/>
    </row>
    <row r="1847" spans="1:7" x14ac:dyDescent="0.35">
      <c r="A1847" s="47">
        <v>42013</v>
      </c>
      <c r="B1847" s="43">
        <v>0.5</v>
      </c>
      <c r="C1847" s="116"/>
      <c r="D1847" s="116"/>
      <c r="E1847" s="116"/>
      <c r="F1847" s="116"/>
      <c r="G1847" s="64"/>
    </row>
    <row r="1848" spans="1:7" x14ac:dyDescent="0.35">
      <c r="A1848" s="47">
        <v>42014</v>
      </c>
      <c r="B1848" s="43"/>
      <c r="C1848" s="116"/>
      <c r="D1848" s="116"/>
      <c r="E1848" s="116"/>
      <c r="F1848" s="116"/>
      <c r="G1848" s="64"/>
    </row>
    <row r="1849" spans="1:7" x14ac:dyDescent="0.35">
      <c r="A1849" s="47">
        <v>42015</v>
      </c>
      <c r="B1849" s="43"/>
      <c r="C1849" s="116"/>
      <c r="D1849" s="116"/>
      <c r="E1849" s="116"/>
      <c r="F1849" s="116"/>
      <c r="G1849" s="64"/>
    </row>
    <row r="1850" spans="1:7" x14ac:dyDescent="0.35">
      <c r="A1850" s="47">
        <v>42016</v>
      </c>
      <c r="B1850" s="43">
        <v>0.5</v>
      </c>
      <c r="C1850" s="116"/>
      <c r="D1850" s="116"/>
      <c r="E1850" s="116"/>
      <c r="F1850" s="116"/>
      <c r="G1850" s="64"/>
    </row>
    <row r="1851" spans="1:7" x14ac:dyDescent="0.35">
      <c r="A1851" s="47">
        <v>42017</v>
      </c>
      <c r="B1851" s="43">
        <v>0.46</v>
      </c>
      <c r="C1851" s="116"/>
      <c r="D1851" s="116"/>
      <c r="E1851" s="116"/>
      <c r="F1851" s="116"/>
      <c r="G1851" s="64"/>
    </row>
    <row r="1852" spans="1:7" x14ac:dyDescent="0.35">
      <c r="A1852" s="47">
        <v>42018</v>
      </c>
      <c r="B1852" s="43">
        <v>0.52</v>
      </c>
      <c r="C1852" s="116"/>
      <c r="D1852" s="116"/>
      <c r="E1852" s="116"/>
      <c r="F1852" s="116"/>
      <c r="G1852" s="64"/>
    </row>
    <row r="1853" spans="1:7" x14ac:dyDescent="0.35">
      <c r="A1853" s="47">
        <v>42019</v>
      </c>
      <c r="B1853" s="43">
        <v>0.49</v>
      </c>
      <c r="C1853" s="116"/>
      <c r="D1853" s="116"/>
      <c r="E1853" s="116"/>
      <c r="F1853" s="116"/>
      <c r="G1853" s="64"/>
    </row>
    <row r="1854" spans="1:7" x14ac:dyDescent="0.35">
      <c r="A1854" s="47">
        <v>42020</v>
      </c>
      <c r="B1854" s="43">
        <v>0.45</v>
      </c>
      <c r="C1854" s="116"/>
      <c r="D1854" s="116"/>
      <c r="E1854" s="116"/>
      <c r="F1854" s="116"/>
      <c r="G1854" s="64"/>
    </row>
    <row r="1855" spans="1:7" x14ac:dyDescent="0.35">
      <c r="A1855" s="47">
        <v>42021</v>
      </c>
      <c r="B1855" s="43"/>
      <c r="C1855" s="116"/>
      <c r="D1855" s="116"/>
      <c r="E1855" s="116"/>
      <c r="F1855" s="116"/>
      <c r="G1855" s="64"/>
    </row>
    <row r="1856" spans="1:7" x14ac:dyDescent="0.35">
      <c r="A1856" s="47">
        <v>42022</v>
      </c>
      <c r="B1856" s="43"/>
      <c r="C1856" s="116"/>
      <c r="D1856" s="116"/>
      <c r="E1856" s="116"/>
      <c r="F1856" s="116"/>
      <c r="G1856" s="64"/>
    </row>
    <row r="1857" spans="1:7" x14ac:dyDescent="0.35">
      <c r="A1857" s="47">
        <v>42023</v>
      </c>
      <c r="B1857" s="43">
        <v>0.44</v>
      </c>
      <c r="C1857" s="116"/>
      <c r="D1857" s="116"/>
      <c r="E1857" s="116"/>
      <c r="F1857" s="116"/>
      <c r="G1857" s="64"/>
    </row>
    <row r="1858" spans="1:7" x14ac:dyDescent="0.35">
      <c r="A1858" s="47">
        <v>42024</v>
      </c>
      <c r="B1858" s="43">
        <v>0.44</v>
      </c>
      <c r="C1858" s="116"/>
      <c r="D1858" s="116"/>
      <c r="E1858" s="116"/>
      <c r="F1858" s="116"/>
      <c r="G1858" s="64"/>
    </row>
    <row r="1859" spans="1:7" x14ac:dyDescent="0.35">
      <c r="A1859" s="47">
        <v>42025</v>
      </c>
      <c r="B1859" s="43">
        <v>0.49</v>
      </c>
      <c r="C1859" s="116"/>
      <c r="D1859" s="116"/>
      <c r="E1859" s="116"/>
      <c r="F1859" s="116"/>
      <c r="G1859" s="64"/>
    </row>
    <row r="1860" spans="1:7" x14ac:dyDescent="0.35">
      <c r="A1860" s="47">
        <v>42026</v>
      </c>
      <c r="B1860" s="43">
        <v>0.55000000000000004</v>
      </c>
      <c r="C1860" s="116"/>
      <c r="D1860" s="116"/>
      <c r="E1860" s="116"/>
      <c r="F1860" s="116"/>
      <c r="G1860" s="64"/>
    </row>
    <row r="1861" spans="1:7" x14ac:dyDescent="0.35">
      <c r="A1861" s="47">
        <v>42027</v>
      </c>
      <c r="B1861" s="43">
        <v>0.39</v>
      </c>
      <c r="C1861" s="116"/>
      <c r="D1861" s="116"/>
      <c r="E1861" s="116"/>
      <c r="F1861" s="116"/>
      <c r="G1861" s="64"/>
    </row>
    <row r="1862" spans="1:7" x14ac:dyDescent="0.35">
      <c r="A1862" s="47">
        <v>42028</v>
      </c>
      <c r="B1862" s="43"/>
      <c r="C1862" s="116"/>
      <c r="D1862" s="116"/>
      <c r="E1862" s="116"/>
      <c r="F1862" s="116"/>
      <c r="G1862" s="64"/>
    </row>
    <row r="1863" spans="1:7" x14ac:dyDescent="0.35">
      <c r="A1863" s="47">
        <v>42029</v>
      </c>
      <c r="B1863" s="43"/>
      <c r="C1863" s="116"/>
      <c r="D1863" s="116"/>
      <c r="E1863" s="116"/>
      <c r="F1863" s="116"/>
      <c r="G1863" s="64"/>
    </row>
    <row r="1864" spans="1:7" x14ac:dyDescent="0.35">
      <c r="A1864" s="47">
        <v>42030</v>
      </c>
      <c r="B1864" s="43">
        <v>0.36</v>
      </c>
      <c r="C1864" s="116"/>
      <c r="D1864" s="116"/>
      <c r="E1864" s="116"/>
      <c r="F1864" s="116"/>
      <c r="G1864" s="64"/>
    </row>
    <row r="1865" spans="1:7" x14ac:dyDescent="0.35">
      <c r="A1865" s="47">
        <v>42031</v>
      </c>
      <c r="B1865" s="43">
        <v>0.39</v>
      </c>
      <c r="C1865" s="116"/>
      <c r="D1865" s="116"/>
      <c r="E1865" s="116"/>
      <c r="F1865" s="116"/>
      <c r="G1865" s="64"/>
    </row>
    <row r="1866" spans="1:7" x14ac:dyDescent="0.35">
      <c r="A1866" s="47">
        <v>42032</v>
      </c>
      <c r="B1866" s="43">
        <v>0.38</v>
      </c>
      <c r="C1866" s="116"/>
      <c r="D1866" s="116"/>
      <c r="E1866" s="116"/>
      <c r="F1866" s="116"/>
      <c r="G1866" s="64"/>
    </row>
    <row r="1867" spans="1:7" x14ac:dyDescent="0.35">
      <c r="A1867" s="47">
        <v>42033</v>
      </c>
      <c r="B1867" s="43">
        <v>0.35</v>
      </c>
      <c r="C1867" s="116"/>
      <c r="D1867" s="116"/>
      <c r="E1867" s="116"/>
      <c r="F1867" s="116"/>
      <c r="G1867" s="64"/>
    </row>
    <row r="1868" spans="1:7" x14ac:dyDescent="0.35">
      <c r="A1868" s="47">
        <v>42034</v>
      </c>
      <c r="B1868" s="43">
        <v>0.35</v>
      </c>
      <c r="C1868" s="116"/>
      <c r="D1868" s="116"/>
      <c r="E1868" s="116"/>
      <c r="F1868" s="116"/>
      <c r="G1868" s="64"/>
    </row>
    <row r="1869" spans="1:7" x14ac:dyDescent="0.35">
      <c r="A1869" s="47">
        <v>42035</v>
      </c>
      <c r="B1869" s="43"/>
      <c r="C1869" s="116"/>
      <c r="D1869" s="116"/>
      <c r="E1869" s="116"/>
      <c r="F1869" s="116"/>
      <c r="G1869" s="64"/>
    </row>
    <row r="1870" spans="1:7" x14ac:dyDescent="0.35">
      <c r="A1870" s="47">
        <v>42036</v>
      </c>
      <c r="B1870" s="43"/>
      <c r="C1870" s="116"/>
      <c r="D1870" s="116"/>
      <c r="E1870" s="116"/>
      <c r="F1870" s="116"/>
      <c r="G1870" s="64"/>
    </row>
    <row r="1871" spans="1:7" x14ac:dyDescent="0.35">
      <c r="A1871" s="47">
        <v>42037</v>
      </c>
      <c r="B1871" s="43">
        <v>0.3</v>
      </c>
      <c r="C1871" s="116"/>
      <c r="D1871" s="116"/>
      <c r="E1871" s="116"/>
      <c r="F1871" s="116"/>
      <c r="G1871" s="64"/>
    </row>
    <row r="1872" spans="1:7" x14ac:dyDescent="0.35">
      <c r="A1872" s="47">
        <v>42038</v>
      </c>
      <c r="B1872" s="43">
        <v>0.33</v>
      </c>
      <c r="C1872" s="116"/>
      <c r="D1872" s="116"/>
      <c r="E1872" s="116"/>
      <c r="F1872" s="116"/>
      <c r="G1872" s="64"/>
    </row>
    <row r="1873" spans="1:7" x14ac:dyDescent="0.35">
      <c r="A1873" s="47">
        <v>42039</v>
      </c>
      <c r="B1873" s="43">
        <v>0.34</v>
      </c>
      <c r="C1873" s="116"/>
      <c r="D1873" s="116"/>
      <c r="E1873" s="116"/>
      <c r="F1873" s="116"/>
      <c r="G1873" s="64"/>
    </row>
    <row r="1874" spans="1:7" x14ac:dyDescent="0.35">
      <c r="A1874" s="47">
        <v>42040</v>
      </c>
      <c r="B1874" s="43">
        <v>0.35</v>
      </c>
      <c r="C1874" s="116"/>
      <c r="D1874" s="116"/>
      <c r="E1874" s="116"/>
      <c r="F1874" s="116"/>
      <c r="G1874" s="64"/>
    </row>
    <row r="1875" spans="1:7" x14ac:dyDescent="0.35">
      <c r="A1875" s="47">
        <v>42041</v>
      </c>
      <c r="B1875" s="43">
        <v>0.35</v>
      </c>
      <c r="C1875" s="116"/>
      <c r="D1875" s="116"/>
      <c r="E1875" s="116"/>
      <c r="F1875" s="116"/>
      <c r="G1875" s="64"/>
    </row>
    <row r="1876" spans="1:7" x14ac:dyDescent="0.35">
      <c r="A1876" s="47">
        <v>42042</v>
      </c>
      <c r="B1876" s="43"/>
      <c r="C1876" s="116"/>
      <c r="D1876" s="116"/>
      <c r="E1876" s="116"/>
      <c r="F1876" s="116"/>
      <c r="G1876" s="64"/>
    </row>
    <row r="1877" spans="1:7" x14ac:dyDescent="0.35">
      <c r="A1877" s="47">
        <v>42043</v>
      </c>
      <c r="B1877" s="43"/>
      <c r="C1877" s="116"/>
      <c r="D1877" s="116"/>
      <c r="E1877" s="116"/>
      <c r="F1877" s="116"/>
      <c r="G1877" s="64"/>
    </row>
    <row r="1878" spans="1:7" x14ac:dyDescent="0.35">
      <c r="A1878" s="47">
        <v>42044</v>
      </c>
      <c r="B1878" s="43">
        <v>0.33</v>
      </c>
      <c r="C1878" s="116"/>
      <c r="D1878" s="116"/>
      <c r="E1878" s="116"/>
      <c r="F1878" s="116"/>
      <c r="G1878" s="64"/>
    </row>
    <row r="1879" spans="1:7" x14ac:dyDescent="0.35">
      <c r="A1879" s="47">
        <v>42045</v>
      </c>
      <c r="B1879" s="43">
        <v>0.36</v>
      </c>
      <c r="C1879" s="116"/>
      <c r="D1879" s="116"/>
      <c r="E1879" s="116"/>
      <c r="F1879" s="116"/>
      <c r="G1879" s="64"/>
    </row>
    <row r="1880" spans="1:7" x14ac:dyDescent="0.35">
      <c r="A1880" s="47">
        <v>42046</v>
      </c>
      <c r="B1880" s="43">
        <v>0.36</v>
      </c>
      <c r="C1880" s="116"/>
      <c r="D1880" s="116"/>
      <c r="E1880" s="116"/>
      <c r="F1880" s="116"/>
      <c r="G1880" s="64"/>
    </row>
    <row r="1881" spans="1:7" x14ac:dyDescent="0.35">
      <c r="A1881" s="47">
        <v>42047</v>
      </c>
      <c r="B1881" s="43">
        <v>0.36</v>
      </c>
      <c r="C1881" s="116"/>
      <c r="D1881" s="116"/>
      <c r="E1881" s="116"/>
      <c r="F1881" s="116"/>
      <c r="G1881" s="64"/>
    </row>
    <row r="1882" spans="1:7" x14ac:dyDescent="0.35">
      <c r="A1882" s="47">
        <v>42048</v>
      </c>
      <c r="B1882" s="43">
        <v>0.35</v>
      </c>
      <c r="C1882" s="116"/>
      <c r="D1882" s="116"/>
      <c r="E1882" s="116"/>
      <c r="F1882" s="116"/>
      <c r="G1882" s="64"/>
    </row>
    <row r="1883" spans="1:7" x14ac:dyDescent="0.35">
      <c r="A1883" s="47">
        <v>42049</v>
      </c>
      <c r="B1883" s="43"/>
      <c r="C1883" s="116"/>
      <c r="D1883" s="116"/>
      <c r="E1883" s="116"/>
      <c r="F1883" s="116"/>
      <c r="G1883" s="64"/>
    </row>
    <row r="1884" spans="1:7" x14ac:dyDescent="0.35">
      <c r="A1884" s="47">
        <v>42050</v>
      </c>
      <c r="B1884" s="43"/>
      <c r="C1884" s="116"/>
      <c r="D1884" s="116"/>
      <c r="E1884" s="116"/>
      <c r="F1884" s="116"/>
      <c r="G1884" s="64"/>
    </row>
    <row r="1885" spans="1:7" x14ac:dyDescent="0.35">
      <c r="A1885" s="47">
        <v>42051</v>
      </c>
      <c r="B1885" s="43">
        <v>0.35</v>
      </c>
      <c r="C1885" s="116"/>
      <c r="D1885" s="116"/>
      <c r="E1885" s="116"/>
      <c r="F1885" s="116"/>
      <c r="G1885" s="64"/>
    </row>
    <row r="1886" spans="1:7" x14ac:dyDescent="0.35">
      <c r="A1886" s="47">
        <v>42052</v>
      </c>
      <c r="B1886" s="43">
        <v>0.34</v>
      </c>
      <c r="C1886" s="116"/>
      <c r="D1886" s="116"/>
      <c r="E1886" s="116"/>
      <c r="F1886" s="116"/>
      <c r="G1886" s="64"/>
    </row>
    <row r="1887" spans="1:7" x14ac:dyDescent="0.35">
      <c r="A1887" s="47">
        <v>42053</v>
      </c>
      <c r="B1887" s="43">
        <v>0.37</v>
      </c>
      <c r="C1887" s="116"/>
      <c r="D1887" s="116"/>
      <c r="E1887" s="116"/>
      <c r="F1887" s="116"/>
      <c r="G1887" s="64"/>
    </row>
    <row r="1888" spans="1:7" x14ac:dyDescent="0.35">
      <c r="A1888" s="47">
        <v>42054</v>
      </c>
      <c r="B1888" s="43">
        <v>0.37</v>
      </c>
      <c r="C1888" s="116"/>
      <c r="D1888" s="116"/>
      <c r="E1888" s="116"/>
      <c r="F1888" s="116"/>
      <c r="G1888" s="64"/>
    </row>
    <row r="1889" spans="1:7" x14ac:dyDescent="0.35">
      <c r="A1889" s="47">
        <v>42055</v>
      </c>
      <c r="B1889" s="43">
        <v>0.38</v>
      </c>
      <c r="C1889" s="116"/>
      <c r="D1889" s="116"/>
      <c r="E1889" s="116"/>
      <c r="F1889" s="116"/>
      <c r="G1889" s="64"/>
    </row>
    <row r="1890" spans="1:7" x14ac:dyDescent="0.35">
      <c r="A1890" s="47">
        <v>42056</v>
      </c>
      <c r="B1890" s="43"/>
      <c r="C1890" s="116"/>
      <c r="D1890" s="116"/>
      <c r="E1890" s="116"/>
      <c r="F1890" s="116"/>
      <c r="G1890" s="64"/>
    </row>
    <row r="1891" spans="1:7" x14ac:dyDescent="0.35">
      <c r="A1891" s="47">
        <v>42057</v>
      </c>
      <c r="B1891" s="43"/>
      <c r="C1891" s="116"/>
      <c r="D1891" s="116"/>
      <c r="E1891" s="116"/>
      <c r="F1891" s="116"/>
      <c r="G1891" s="64"/>
    </row>
    <row r="1892" spans="1:7" x14ac:dyDescent="0.35">
      <c r="A1892" s="47">
        <v>42058</v>
      </c>
      <c r="B1892" s="43">
        <v>0.39</v>
      </c>
      <c r="C1892" s="116"/>
      <c r="D1892" s="116"/>
      <c r="E1892" s="116"/>
      <c r="F1892" s="116"/>
      <c r="G1892" s="64"/>
    </row>
    <row r="1893" spans="1:7" x14ac:dyDescent="0.35">
      <c r="A1893" s="47">
        <v>42059</v>
      </c>
      <c r="B1893" s="43">
        <v>0.38</v>
      </c>
      <c r="C1893" s="116"/>
      <c r="D1893" s="116"/>
      <c r="E1893" s="116"/>
      <c r="F1893" s="116"/>
      <c r="G1893" s="64"/>
    </row>
    <row r="1894" spans="1:7" x14ac:dyDescent="0.35">
      <c r="A1894" s="47">
        <v>42060</v>
      </c>
      <c r="B1894" s="43">
        <v>0.34</v>
      </c>
      <c r="C1894" s="116"/>
      <c r="D1894" s="116"/>
      <c r="E1894" s="116"/>
      <c r="F1894" s="116"/>
      <c r="G1894" s="64"/>
    </row>
    <row r="1895" spans="1:7" x14ac:dyDescent="0.35">
      <c r="A1895" s="47">
        <v>42061</v>
      </c>
      <c r="B1895" s="43">
        <v>0.28999999999999998</v>
      </c>
      <c r="C1895" s="116"/>
      <c r="D1895" s="116"/>
      <c r="E1895" s="116"/>
      <c r="F1895" s="116"/>
      <c r="G1895" s="64"/>
    </row>
    <row r="1896" spans="1:7" x14ac:dyDescent="0.35">
      <c r="A1896" s="47">
        <v>42062</v>
      </c>
      <c r="B1896" s="43">
        <v>0.33</v>
      </c>
      <c r="C1896" s="116"/>
      <c r="D1896" s="116"/>
      <c r="E1896" s="116"/>
      <c r="F1896" s="116"/>
      <c r="G1896" s="64"/>
    </row>
    <row r="1897" spans="1:7" x14ac:dyDescent="0.35">
      <c r="A1897" s="47">
        <v>42063</v>
      </c>
      <c r="B1897" s="43"/>
      <c r="C1897" s="116"/>
      <c r="D1897" s="116"/>
      <c r="E1897" s="116"/>
      <c r="F1897" s="116"/>
      <c r="G1897" s="64"/>
    </row>
    <row r="1898" spans="1:7" x14ac:dyDescent="0.35">
      <c r="A1898" s="47">
        <v>42064</v>
      </c>
      <c r="B1898" s="43"/>
      <c r="C1898" s="116"/>
      <c r="D1898" s="116"/>
      <c r="E1898" s="116"/>
      <c r="F1898" s="116"/>
      <c r="G1898" s="64"/>
    </row>
    <row r="1899" spans="1:7" x14ac:dyDescent="0.35">
      <c r="A1899" s="47">
        <v>42065</v>
      </c>
      <c r="B1899" s="43">
        <v>0.33</v>
      </c>
      <c r="C1899" s="116"/>
      <c r="D1899" s="116"/>
      <c r="E1899" s="116"/>
      <c r="F1899" s="116"/>
      <c r="G1899" s="64"/>
    </row>
    <row r="1900" spans="1:7" x14ac:dyDescent="0.35">
      <c r="A1900" s="47">
        <v>42066</v>
      </c>
      <c r="B1900" s="43">
        <v>0.35</v>
      </c>
      <c r="C1900" s="116"/>
      <c r="D1900" s="116"/>
      <c r="E1900" s="116"/>
      <c r="F1900" s="116"/>
      <c r="G1900" s="64"/>
    </row>
    <row r="1901" spans="1:7" x14ac:dyDescent="0.35">
      <c r="A1901" s="47">
        <v>42067</v>
      </c>
      <c r="B1901" s="43">
        <v>0.37</v>
      </c>
      <c r="C1901" s="116"/>
      <c r="D1901" s="116"/>
      <c r="E1901" s="116"/>
      <c r="F1901" s="116"/>
      <c r="G1901" s="64"/>
    </row>
    <row r="1902" spans="1:7" x14ac:dyDescent="0.35">
      <c r="A1902" s="47">
        <v>42068</v>
      </c>
      <c r="B1902" s="43">
        <v>0.39</v>
      </c>
      <c r="C1902" s="116"/>
      <c r="D1902" s="116"/>
      <c r="E1902" s="116"/>
      <c r="F1902" s="116"/>
      <c r="G1902" s="64"/>
    </row>
    <row r="1903" spans="1:7" x14ac:dyDescent="0.35">
      <c r="A1903" s="47">
        <v>42069</v>
      </c>
      <c r="B1903" s="43">
        <v>0.35</v>
      </c>
      <c r="C1903" s="116"/>
      <c r="D1903" s="116"/>
      <c r="E1903" s="116"/>
      <c r="F1903" s="116"/>
      <c r="G1903" s="64"/>
    </row>
    <row r="1904" spans="1:7" x14ac:dyDescent="0.35">
      <c r="A1904" s="47">
        <v>42070</v>
      </c>
      <c r="B1904" s="43"/>
      <c r="C1904" s="116"/>
      <c r="D1904" s="116"/>
      <c r="E1904" s="116"/>
      <c r="F1904" s="116"/>
      <c r="G1904" s="64"/>
    </row>
    <row r="1905" spans="1:7" x14ac:dyDescent="0.35">
      <c r="A1905" s="47">
        <v>42071</v>
      </c>
      <c r="B1905" s="43"/>
      <c r="C1905" s="116"/>
      <c r="D1905" s="116"/>
      <c r="E1905" s="116"/>
      <c r="F1905" s="116"/>
      <c r="G1905" s="64"/>
    </row>
    <row r="1906" spans="1:7" x14ac:dyDescent="0.35">
      <c r="A1906" s="47">
        <v>42072</v>
      </c>
      <c r="B1906" s="43">
        <v>0.35</v>
      </c>
      <c r="C1906" s="116"/>
      <c r="D1906" s="116"/>
      <c r="E1906" s="116"/>
      <c r="F1906" s="116"/>
      <c r="G1906" s="64"/>
    </row>
    <row r="1907" spans="1:7" x14ac:dyDescent="0.35">
      <c r="A1907" s="47">
        <v>42073</v>
      </c>
      <c r="B1907" s="43">
        <v>0.28999999999999998</v>
      </c>
      <c r="C1907" s="116"/>
      <c r="D1907" s="116"/>
      <c r="E1907" s="116"/>
      <c r="F1907" s="116"/>
      <c r="G1907" s="64"/>
    </row>
    <row r="1908" spans="1:7" x14ac:dyDescent="0.35">
      <c r="A1908" s="47">
        <v>42074</v>
      </c>
      <c r="B1908" s="43">
        <v>0.23</v>
      </c>
      <c r="C1908" s="116"/>
      <c r="D1908" s="116"/>
      <c r="E1908" s="116"/>
      <c r="F1908" s="116"/>
      <c r="G1908" s="64"/>
    </row>
    <row r="1909" spans="1:7" x14ac:dyDescent="0.35">
      <c r="A1909" s="47">
        <v>42075</v>
      </c>
      <c r="B1909" s="43">
        <v>0.2</v>
      </c>
      <c r="C1909" s="116"/>
      <c r="D1909" s="116"/>
      <c r="E1909" s="116"/>
      <c r="F1909" s="116"/>
      <c r="G1909" s="64"/>
    </row>
    <row r="1910" spans="1:7" x14ac:dyDescent="0.35">
      <c r="A1910" s="47">
        <v>42076</v>
      </c>
      <c r="B1910" s="43">
        <v>0.27</v>
      </c>
      <c r="C1910" s="116"/>
      <c r="D1910" s="116"/>
      <c r="E1910" s="116"/>
      <c r="F1910" s="116"/>
      <c r="G1910" s="64"/>
    </row>
    <row r="1911" spans="1:7" x14ac:dyDescent="0.35">
      <c r="A1911" s="47">
        <v>42077</v>
      </c>
      <c r="B1911" s="43"/>
      <c r="C1911" s="116"/>
      <c r="D1911" s="116"/>
      <c r="E1911" s="116"/>
      <c r="F1911" s="116"/>
      <c r="G1911" s="64"/>
    </row>
    <row r="1912" spans="1:7" x14ac:dyDescent="0.35">
      <c r="A1912" s="47">
        <v>42078</v>
      </c>
      <c r="B1912" s="43"/>
      <c r="C1912" s="116"/>
      <c r="D1912" s="116"/>
      <c r="E1912" s="116"/>
      <c r="F1912" s="116"/>
      <c r="G1912" s="64"/>
    </row>
    <row r="1913" spans="1:7" x14ac:dyDescent="0.35">
      <c r="A1913" s="47">
        <v>42079</v>
      </c>
      <c r="B1913" s="43">
        <v>0.28000000000000003</v>
      </c>
      <c r="C1913" s="116"/>
      <c r="D1913" s="116"/>
      <c r="E1913" s="116"/>
      <c r="F1913" s="116"/>
      <c r="G1913" s="64"/>
    </row>
    <row r="1914" spans="1:7" x14ac:dyDescent="0.35">
      <c r="A1914" s="47">
        <v>42080</v>
      </c>
      <c r="B1914" s="43">
        <v>0.27</v>
      </c>
      <c r="C1914" s="116"/>
      <c r="D1914" s="116"/>
      <c r="E1914" s="116"/>
      <c r="F1914" s="116"/>
      <c r="G1914" s="64"/>
    </row>
    <row r="1915" spans="1:7" x14ac:dyDescent="0.35">
      <c r="A1915" s="47">
        <v>42081</v>
      </c>
      <c r="B1915" s="43">
        <v>0.26</v>
      </c>
      <c r="C1915" s="116"/>
      <c r="D1915" s="116"/>
      <c r="E1915" s="116"/>
      <c r="F1915" s="116"/>
      <c r="G1915" s="64"/>
    </row>
    <row r="1916" spans="1:7" x14ac:dyDescent="0.35">
      <c r="A1916" s="47">
        <v>42082</v>
      </c>
      <c r="B1916" s="43">
        <v>0.18</v>
      </c>
      <c r="C1916" s="116"/>
      <c r="D1916" s="116"/>
      <c r="E1916" s="116"/>
      <c r="F1916" s="116"/>
      <c r="G1916" s="64"/>
    </row>
    <row r="1917" spans="1:7" x14ac:dyDescent="0.35">
      <c r="A1917" s="47">
        <v>42083</v>
      </c>
      <c r="B1917" s="43">
        <v>0.19</v>
      </c>
      <c r="C1917" s="116"/>
      <c r="D1917" s="116"/>
      <c r="E1917" s="116"/>
      <c r="F1917" s="116"/>
      <c r="G1917" s="64"/>
    </row>
    <row r="1918" spans="1:7" x14ac:dyDescent="0.35">
      <c r="A1918" s="47">
        <v>42084</v>
      </c>
      <c r="B1918" s="43"/>
      <c r="C1918" s="116"/>
      <c r="D1918" s="116"/>
      <c r="E1918" s="116"/>
      <c r="F1918" s="116"/>
      <c r="G1918" s="64"/>
    </row>
    <row r="1919" spans="1:7" x14ac:dyDescent="0.35">
      <c r="A1919" s="47">
        <v>42085</v>
      </c>
      <c r="B1919" s="43"/>
      <c r="C1919" s="116"/>
      <c r="D1919" s="116"/>
      <c r="E1919" s="116"/>
      <c r="F1919" s="116"/>
      <c r="G1919" s="64"/>
    </row>
    <row r="1920" spans="1:7" x14ac:dyDescent="0.35">
      <c r="A1920" s="47">
        <v>42086</v>
      </c>
      <c r="B1920" s="43">
        <v>0.17</v>
      </c>
      <c r="C1920" s="116"/>
      <c r="D1920" s="116"/>
      <c r="E1920" s="116"/>
      <c r="F1920" s="116"/>
      <c r="G1920" s="64"/>
    </row>
    <row r="1921" spans="1:7" x14ac:dyDescent="0.35">
      <c r="A1921" s="47">
        <v>42087</v>
      </c>
      <c r="B1921" s="43">
        <v>0.21</v>
      </c>
      <c r="C1921" s="116"/>
      <c r="D1921" s="116"/>
      <c r="E1921" s="116"/>
      <c r="F1921" s="116"/>
      <c r="G1921" s="64"/>
    </row>
    <row r="1922" spans="1:7" x14ac:dyDescent="0.35">
      <c r="A1922" s="47">
        <v>42088</v>
      </c>
      <c r="B1922" s="43">
        <v>0.22</v>
      </c>
      <c r="C1922" s="116"/>
      <c r="D1922" s="116"/>
      <c r="E1922" s="116"/>
      <c r="F1922" s="116"/>
      <c r="G1922" s="64"/>
    </row>
    <row r="1923" spans="1:7" x14ac:dyDescent="0.35">
      <c r="A1923" s="47">
        <v>42089</v>
      </c>
      <c r="B1923" s="43">
        <v>0.21</v>
      </c>
      <c r="C1923" s="116"/>
      <c r="D1923" s="116"/>
      <c r="E1923" s="116"/>
      <c r="F1923" s="116"/>
      <c r="G1923" s="64"/>
    </row>
    <row r="1924" spans="1:7" x14ac:dyDescent="0.35">
      <c r="A1924" s="47">
        <v>42090</v>
      </c>
      <c r="B1924" s="43">
        <v>0.23</v>
      </c>
      <c r="C1924" s="116"/>
      <c r="D1924" s="116"/>
      <c r="E1924" s="116"/>
      <c r="F1924" s="116"/>
      <c r="G1924" s="64"/>
    </row>
    <row r="1925" spans="1:7" x14ac:dyDescent="0.35">
      <c r="A1925" s="47">
        <v>42091</v>
      </c>
      <c r="B1925" s="43"/>
      <c r="C1925" s="116"/>
      <c r="D1925" s="116"/>
      <c r="E1925" s="116"/>
      <c r="F1925" s="116"/>
      <c r="G1925" s="64"/>
    </row>
    <row r="1926" spans="1:7" x14ac:dyDescent="0.35">
      <c r="A1926" s="47">
        <v>42092</v>
      </c>
      <c r="B1926" s="43"/>
      <c r="C1926" s="116"/>
      <c r="D1926" s="116"/>
      <c r="E1926" s="116"/>
      <c r="F1926" s="116"/>
      <c r="G1926" s="64"/>
    </row>
    <row r="1927" spans="1:7" x14ac:dyDescent="0.35">
      <c r="A1927" s="47">
        <v>42093</v>
      </c>
      <c r="B1927" s="43">
        <v>0.19</v>
      </c>
      <c r="C1927" s="116"/>
      <c r="D1927" s="116"/>
      <c r="E1927" s="116"/>
      <c r="F1927" s="116"/>
      <c r="G1927" s="64"/>
    </row>
    <row r="1928" spans="1:7" x14ac:dyDescent="0.35">
      <c r="A1928" s="47">
        <v>42094</v>
      </c>
      <c r="B1928" s="43">
        <v>0.21</v>
      </c>
      <c r="C1928" s="116"/>
      <c r="D1928" s="116"/>
      <c r="E1928" s="116"/>
      <c r="F1928" s="116"/>
      <c r="G1928" s="64"/>
    </row>
    <row r="1929" spans="1:7" x14ac:dyDescent="0.35">
      <c r="A1929" s="47">
        <v>42095</v>
      </c>
      <c r="B1929" s="43">
        <v>0.18</v>
      </c>
      <c r="C1929" s="116"/>
      <c r="D1929" s="116"/>
      <c r="E1929" s="116"/>
      <c r="F1929" s="116"/>
      <c r="G1929" s="64"/>
    </row>
    <row r="1930" spans="1:7" x14ac:dyDescent="0.35">
      <c r="A1930" s="47">
        <v>42096</v>
      </c>
      <c r="B1930" s="43">
        <v>0.17</v>
      </c>
      <c r="C1930" s="116"/>
      <c r="D1930" s="116"/>
      <c r="E1930" s="116"/>
      <c r="F1930" s="116"/>
      <c r="G1930" s="64"/>
    </row>
    <row r="1931" spans="1:7" x14ac:dyDescent="0.35">
      <c r="A1931" s="47">
        <v>42097</v>
      </c>
      <c r="B1931" s="43"/>
      <c r="C1931" s="116"/>
      <c r="D1931" s="116"/>
      <c r="E1931" s="116"/>
      <c r="F1931" s="116"/>
      <c r="G1931" s="64"/>
    </row>
    <row r="1932" spans="1:7" x14ac:dyDescent="0.35">
      <c r="A1932" s="47">
        <v>42098</v>
      </c>
      <c r="B1932" s="43"/>
      <c r="C1932" s="116"/>
      <c r="D1932" s="116"/>
      <c r="E1932" s="116"/>
      <c r="F1932" s="116"/>
      <c r="G1932" s="64"/>
    </row>
    <row r="1933" spans="1:7" x14ac:dyDescent="0.35">
      <c r="A1933" s="47">
        <v>42099</v>
      </c>
      <c r="B1933" s="43"/>
      <c r="C1933" s="116"/>
      <c r="D1933" s="116"/>
      <c r="E1933" s="116"/>
      <c r="F1933" s="116"/>
      <c r="G1933" s="64"/>
    </row>
    <row r="1934" spans="1:7" x14ac:dyDescent="0.35">
      <c r="A1934" s="47">
        <v>42100</v>
      </c>
      <c r="B1934" s="43"/>
      <c r="C1934" s="116"/>
      <c r="D1934" s="116"/>
      <c r="E1934" s="116"/>
      <c r="F1934" s="116"/>
      <c r="G1934" s="64"/>
    </row>
    <row r="1935" spans="1:7" x14ac:dyDescent="0.35">
      <c r="A1935" s="47">
        <v>42101</v>
      </c>
      <c r="B1935" s="43">
        <v>0.19</v>
      </c>
      <c r="C1935" s="116"/>
      <c r="D1935" s="116"/>
      <c r="E1935" s="116"/>
      <c r="F1935" s="116"/>
      <c r="G1935" s="64"/>
    </row>
    <row r="1936" spans="1:7" x14ac:dyDescent="0.35">
      <c r="A1936" s="47">
        <v>42102</v>
      </c>
      <c r="B1936" s="43">
        <v>0.17</v>
      </c>
      <c r="C1936" s="116"/>
      <c r="D1936" s="116"/>
      <c r="E1936" s="116"/>
      <c r="F1936" s="116"/>
      <c r="G1936" s="64"/>
    </row>
    <row r="1937" spans="1:7" x14ac:dyDescent="0.35">
      <c r="A1937" s="47">
        <v>42103</v>
      </c>
      <c r="B1937" s="43">
        <v>0.16</v>
      </c>
      <c r="C1937" s="116"/>
      <c r="D1937" s="116"/>
      <c r="E1937" s="116"/>
      <c r="F1937" s="116"/>
      <c r="G1937" s="64"/>
    </row>
    <row r="1938" spans="1:7" x14ac:dyDescent="0.35">
      <c r="A1938" s="47">
        <v>42104</v>
      </c>
      <c r="B1938" s="43">
        <v>0.16</v>
      </c>
      <c r="C1938" s="116"/>
      <c r="D1938" s="116"/>
      <c r="E1938" s="116"/>
      <c r="F1938" s="116"/>
      <c r="G1938" s="64"/>
    </row>
    <row r="1939" spans="1:7" x14ac:dyDescent="0.35">
      <c r="A1939" s="47">
        <v>42105</v>
      </c>
      <c r="B1939" s="43"/>
      <c r="C1939" s="116"/>
      <c r="D1939" s="116"/>
      <c r="E1939" s="116"/>
      <c r="F1939" s="116"/>
      <c r="G1939" s="64"/>
    </row>
    <row r="1940" spans="1:7" x14ac:dyDescent="0.35">
      <c r="A1940" s="47">
        <v>42106</v>
      </c>
      <c r="B1940" s="43"/>
      <c r="C1940" s="116"/>
      <c r="D1940" s="116"/>
      <c r="E1940" s="116"/>
      <c r="F1940" s="116"/>
      <c r="G1940" s="64"/>
    </row>
    <row r="1941" spans="1:7" x14ac:dyDescent="0.35">
      <c r="A1941" s="47">
        <v>42107</v>
      </c>
      <c r="B1941" s="43">
        <v>0.16</v>
      </c>
      <c r="C1941" s="116"/>
      <c r="D1941" s="116"/>
      <c r="E1941" s="116"/>
      <c r="F1941" s="116"/>
      <c r="G1941" s="64"/>
    </row>
    <row r="1942" spans="1:7" x14ac:dyDescent="0.35">
      <c r="A1942" s="47">
        <v>42108</v>
      </c>
      <c r="B1942" s="43">
        <v>0.14000000000000001</v>
      </c>
      <c r="C1942" s="116"/>
      <c r="D1942" s="116"/>
      <c r="E1942" s="116"/>
      <c r="F1942" s="116"/>
      <c r="G1942" s="64"/>
    </row>
    <row r="1943" spans="1:7" x14ac:dyDescent="0.35">
      <c r="A1943" s="47">
        <v>42109</v>
      </c>
      <c r="B1943" s="43">
        <v>0.13</v>
      </c>
      <c r="C1943" s="116"/>
      <c r="D1943" s="116"/>
      <c r="E1943" s="116"/>
      <c r="F1943" s="116"/>
      <c r="G1943" s="64"/>
    </row>
    <row r="1944" spans="1:7" x14ac:dyDescent="0.35">
      <c r="A1944" s="47">
        <v>42110</v>
      </c>
      <c r="B1944" s="43">
        <v>0.08</v>
      </c>
      <c r="C1944" s="116"/>
      <c r="D1944" s="116"/>
      <c r="E1944" s="116"/>
      <c r="F1944" s="116"/>
      <c r="G1944" s="64"/>
    </row>
    <row r="1945" spans="1:7" x14ac:dyDescent="0.35">
      <c r="A1945" s="47">
        <v>42111</v>
      </c>
      <c r="B1945" s="43">
        <v>7.0000000000000007E-2</v>
      </c>
      <c r="C1945" s="116"/>
      <c r="D1945" s="116"/>
      <c r="E1945" s="116"/>
      <c r="F1945" s="116"/>
      <c r="G1945" s="64"/>
    </row>
    <row r="1946" spans="1:7" x14ac:dyDescent="0.35">
      <c r="A1946" s="47">
        <v>42112</v>
      </c>
      <c r="B1946" s="43"/>
      <c r="C1946" s="116"/>
      <c r="D1946" s="116"/>
      <c r="E1946" s="116"/>
      <c r="F1946" s="116"/>
      <c r="G1946" s="64"/>
    </row>
    <row r="1947" spans="1:7" x14ac:dyDescent="0.35">
      <c r="A1947" s="47">
        <v>42113</v>
      </c>
      <c r="B1947" s="43"/>
      <c r="C1947" s="116"/>
      <c r="D1947" s="116"/>
      <c r="E1947" s="116"/>
      <c r="F1947" s="116"/>
      <c r="G1947" s="64"/>
    </row>
    <row r="1948" spans="1:7" x14ac:dyDescent="0.35">
      <c r="A1948" s="47">
        <v>42114</v>
      </c>
      <c r="B1948" s="43">
        <v>7.0000000000000007E-2</v>
      </c>
      <c r="C1948" s="116"/>
      <c r="D1948" s="116"/>
      <c r="E1948" s="116"/>
      <c r="F1948" s="116"/>
      <c r="G1948" s="64"/>
    </row>
    <row r="1949" spans="1:7" x14ac:dyDescent="0.35">
      <c r="A1949" s="47">
        <v>42115</v>
      </c>
      <c r="B1949" s="43">
        <v>7.0000000000000007E-2</v>
      </c>
      <c r="C1949" s="116"/>
      <c r="D1949" s="116"/>
      <c r="E1949" s="116"/>
      <c r="F1949" s="116"/>
      <c r="G1949" s="64"/>
    </row>
    <row r="1950" spans="1:7" x14ac:dyDescent="0.35">
      <c r="A1950" s="47">
        <v>42116</v>
      </c>
      <c r="B1950" s="43">
        <v>0.09</v>
      </c>
      <c r="C1950" s="116"/>
      <c r="D1950" s="116"/>
      <c r="E1950" s="116"/>
      <c r="F1950" s="116"/>
      <c r="G1950" s="64"/>
    </row>
    <row r="1951" spans="1:7" x14ac:dyDescent="0.35">
      <c r="A1951" s="47">
        <v>42117</v>
      </c>
      <c r="B1951" s="43">
        <v>0.15</v>
      </c>
      <c r="C1951" s="116"/>
      <c r="D1951" s="116"/>
      <c r="E1951" s="116"/>
      <c r="F1951" s="116"/>
      <c r="G1951" s="64"/>
    </row>
    <row r="1952" spans="1:7" x14ac:dyDescent="0.35">
      <c r="A1952" s="47">
        <v>42118</v>
      </c>
      <c r="B1952" s="43">
        <v>0.18</v>
      </c>
      <c r="C1952" s="116"/>
      <c r="D1952" s="116"/>
      <c r="E1952" s="116"/>
      <c r="F1952" s="116"/>
      <c r="G1952" s="64"/>
    </row>
    <row r="1953" spans="1:7" x14ac:dyDescent="0.35">
      <c r="A1953" s="47">
        <v>42119</v>
      </c>
      <c r="B1953" s="43"/>
      <c r="C1953" s="116"/>
      <c r="D1953" s="116"/>
      <c r="E1953" s="116"/>
      <c r="F1953" s="116"/>
      <c r="G1953" s="64"/>
    </row>
    <row r="1954" spans="1:7" x14ac:dyDescent="0.35">
      <c r="A1954" s="47">
        <v>42120</v>
      </c>
      <c r="B1954" s="43"/>
      <c r="C1954" s="116"/>
      <c r="D1954" s="116"/>
      <c r="E1954" s="116"/>
      <c r="F1954" s="116"/>
      <c r="G1954" s="64"/>
    </row>
    <row r="1955" spans="1:7" x14ac:dyDescent="0.35">
      <c r="A1955" s="47">
        <v>42121</v>
      </c>
      <c r="B1955" s="43">
        <v>0.14000000000000001</v>
      </c>
      <c r="C1955" s="116"/>
      <c r="D1955" s="116"/>
      <c r="E1955" s="116"/>
      <c r="F1955" s="116"/>
      <c r="G1955" s="64"/>
    </row>
    <row r="1956" spans="1:7" x14ac:dyDescent="0.35">
      <c r="A1956" s="47">
        <v>42122</v>
      </c>
      <c r="B1956" s="43">
        <v>0.15</v>
      </c>
      <c r="C1956" s="116"/>
      <c r="D1956" s="116"/>
      <c r="E1956" s="116"/>
      <c r="F1956" s="116"/>
      <c r="G1956" s="64"/>
    </row>
    <row r="1957" spans="1:7" x14ac:dyDescent="0.35">
      <c r="A1957" s="47">
        <v>42123</v>
      </c>
      <c r="B1957" s="43">
        <v>0.22</v>
      </c>
      <c r="C1957" s="116"/>
      <c r="D1957" s="116"/>
      <c r="E1957" s="116"/>
      <c r="F1957" s="116"/>
      <c r="G1957" s="64"/>
    </row>
    <row r="1958" spans="1:7" x14ac:dyDescent="0.35">
      <c r="A1958" s="47">
        <v>42124</v>
      </c>
      <c r="B1958" s="43">
        <v>0.33</v>
      </c>
      <c r="C1958" s="116"/>
      <c r="D1958" s="116"/>
      <c r="E1958" s="116"/>
      <c r="F1958" s="116"/>
      <c r="G1958" s="64"/>
    </row>
    <row r="1959" spans="1:7" x14ac:dyDescent="0.35">
      <c r="A1959" s="47">
        <v>42125</v>
      </c>
      <c r="B1959" s="43"/>
      <c r="C1959" s="116"/>
      <c r="D1959" s="116"/>
      <c r="E1959" s="116"/>
      <c r="F1959" s="116"/>
      <c r="G1959" s="64"/>
    </row>
    <row r="1960" spans="1:7" x14ac:dyDescent="0.35">
      <c r="A1960" s="47">
        <v>42126</v>
      </c>
      <c r="B1960" s="43"/>
      <c r="C1960" s="116"/>
      <c r="D1960" s="116"/>
      <c r="E1960" s="116"/>
      <c r="F1960" s="116"/>
      <c r="G1960" s="64"/>
    </row>
    <row r="1961" spans="1:7" x14ac:dyDescent="0.35">
      <c r="A1961" s="47">
        <v>42127</v>
      </c>
      <c r="B1961" s="43"/>
      <c r="C1961" s="116"/>
      <c r="D1961" s="116"/>
      <c r="E1961" s="116"/>
      <c r="F1961" s="116"/>
      <c r="G1961" s="64"/>
    </row>
    <row r="1962" spans="1:7" x14ac:dyDescent="0.35">
      <c r="A1962" s="47">
        <v>42128</v>
      </c>
      <c r="B1962" s="43">
        <v>0.4</v>
      </c>
      <c r="C1962" s="116"/>
      <c r="D1962" s="116"/>
      <c r="E1962" s="116"/>
      <c r="F1962" s="116"/>
      <c r="G1962" s="64"/>
    </row>
    <row r="1963" spans="1:7" x14ac:dyDescent="0.35">
      <c r="A1963" s="47">
        <v>42129</v>
      </c>
      <c r="B1963" s="43">
        <v>0.42</v>
      </c>
      <c r="C1963" s="116"/>
      <c r="D1963" s="116"/>
      <c r="E1963" s="116"/>
      <c r="F1963" s="116"/>
      <c r="G1963" s="64"/>
    </row>
    <row r="1964" spans="1:7" x14ac:dyDescent="0.35">
      <c r="A1964" s="47">
        <v>42130</v>
      </c>
      <c r="B1964" s="43">
        <v>0.53</v>
      </c>
      <c r="C1964" s="116"/>
      <c r="D1964" s="116"/>
      <c r="E1964" s="116"/>
      <c r="F1964" s="116"/>
      <c r="G1964" s="64"/>
    </row>
    <row r="1965" spans="1:7" x14ac:dyDescent="0.35">
      <c r="A1965" s="47">
        <v>42131</v>
      </c>
      <c r="B1965" s="43">
        <v>0.76</v>
      </c>
      <c r="C1965" s="116"/>
      <c r="D1965" s="116"/>
      <c r="E1965" s="116"/>
      <c r="F1965" s="116"/>
      <c r="G1965" s="64"/>
    </row>
    <row r="1966" spans="1:7" x14ac:dyDescent="0.35">
      <c r="A1966" s="47">
        <v>42132</v>
      </c>
      <c r="B1966" s="43">
        <v>0.57999999999999996</v>
      </c>
      <c r="C1966" s="116"/>
      <c r="D1966" s="116"/>
      <c r="E1966" s="116"/>
      <c r="F1966" s="116"/>
      <c r="G1966" s="64"/>
    </row>
    <row r="1967" spans="1:7" x14ac:dyDescent="0.35">
      <c r="A1967" s="47">
        <v>42133</v>
      </c>
      <c r="B1967" s="43"/>
      <c r="C1967" s="116"/>
      <c r="D1967" s="116"/>
      <c r="E1967" s="116"/>
      <c r="F1967" s="116"/>
      <c r="G1967" s="64"/>
    </row>
    <row r="1968" spans="1:7" x14ac:dyDescent="0.35">
      <c r="A1968" s="47">
        <v>42134</v>
      </c>
      <c r="B1968" s="43"/>
      <c r="C1968" s="116"/>
      <c r="D1968" s="116"/>
      <c r="E1968" s="116"/>
      <c r="F1968" s="116"/>
      <c r="G1968" s="64"/>
    </row>
    <row r="1969" spans="1:7" x14ac:dyDescent="0.35">
      <c r="A1969" s="47">
        <v>42135</v>
      </c>
      <c r="B1969" s="43">
        <v>0.59</v>
      </c>
      <c r="C1969" s="116"/>
      <c r="D1969" s="116"/>
      <c r="E1969" s="116"/>
      <c r="F1969" s="116"/>
      <c r="G1969" s="64"/>
    </row>
    <row r="1970" spans="1:7" x14ac:dyDescent="0.35">
      <c r="A1970" s="47">
        <v>42136</v>
      </c>
      <c r="B1970" s="43">
        <v>0.69</v>
      </c>
      <c r="C1970" s="116"/>
      <c r="D1970" s="116"/>
      <c r="E1970" s="116"/>
      <c r="F1970" s="116"/>
      <c r="G1970" s="64"/>
    </row>
    <row r="1971" spans="1:7" x14ac:dyDescent="0.35">
      <c r="A1971" s="47">
        <v>42137</v>
      </c>
      <c r="B1971" s="43">
        <v>0.65</v>
      </c>
      <c r="C1971" s="116"/>
      <c r="D1971" s="116"/>
      <c r="E1971" s="116"/>
      <c r="F1971" s="116"/>
      <c r="G1971" s="64"/>
    </row>
    <row r="1972" spans="1:7" x14ac:dyDescent="0.35">
      <c r="A1972" s="47">
        <v>42138</v>
      </c>
      <c r="B1972" s="43">
        <v>0.73</v>
      </c>
      <c r="C1972" s="116"/>
      <c r="D1972" s="116"/>
      <c r="E1972" s="116"/>
      <c r="F1972" s="116"/>
      <c r="G1972" s="64"/>
    </row>
    <row r="1973" spans="1:7" x14ac:dyDescent="0.35">
      <c r="A1973" s="47">
        <v>42139</v>
      </c>
      <c r="B1973" s="43">
        <v>0.65</v>
      </c>
      <c r="C1973" s="116"/>
      <c r="D1973" s="116"/>
      <c r="E1973" s="116"/>
      <c r="F1973" s="116"/>
      <c r="G1973" s="64"/>
    </row>
    <row r="1974" spans="1:7" x14ac:dyDescent="0.35">
      <c r="A1974" s="47">
        <v>42140</v>
      </c>
      <c r="B1974" s="43"/>
      <c r="C1974" s="116"/>
      <c r="D1974" s="116"/>
      <c r="E1974" s="116"/>
      <c r="F1974" s="116"/>
      <c r="G1974" s="64"/>
    </row>
    <row r="1975" spans="1:7" x14ac:dyDescent="0.35">
      <c r="A1975" s="47">
        <v>42141</v>
      </c>
      <c r="B1975" s="43"/>
      <c r="C1975" s="116"/>
      <c r="D1975" s="116"/>
      <c r="E1975" s="116"/>
      <c r="F1975" s="116"/>
      <c r="G1975" s="64"/>
    </row>
    <row r="1976" spans="1:7" x14ac:dyDescent="0.35">
      <c r="A1976" s="47">
        <v>42142</v>
      </c>
      <c r="B1976" s="43">
        <v>0.65</v>
      </c>
      <c r="C1976" s="116"/>
      <c r="D1976" s="116"/>
      <c r="E1976" s="116"/>
      <c r="F1976" s="116"/>
      <c r="G1976" s="64"/>
    </row>
    <row r="1977" spans="1:7" x14ac:dyDescent="0.35">
      <c r="A1977" s="47">
        <v>42143</v>
      </c>
      <c r="B1977" s="43">
        <v>0.56999999999999995</v>
      </c>
      <c r="C1977" s="116"/>
      <c r="D1977" s="116"/>
      <c r="E1977" s="116"/>
      <c r="F1977" s="116"/>
      <c r="G1977" s="64"/>
    </row>
    <row r="1978" spans="1:7" x14ac:dyDescent="0.35">
      <c r="A1978" s="47">
        <v>42144</v>
      </c>
      <c r="B1978" s="43">
        <v>0.59</v>
      </c>
      <c r="C1978" s="116"/>
      <c r="D1978" s="116"/>
      <c r="E1978" s="116"/>
      <c r="F1978" s="116"/>
      <c r="G1978" s="64"/>
    </row>
    <row r="1979" spans="1:7" x14ac:dyDescent="0.35">
      <c r="A1979" s="47">
        <v>42145</v>
      </c>
      <c r="B1979" s="43">
        <v>0.62</v>
      </c>
      <c r="C1979" s="116"/>
      <c r="D1979" s="116"/>
      <c r="E1979" s="116"/>
      <c r="F1979" s="116"/>
      <c r="G1979" s="64"/>
    </row>
    <row r="1980" spans="1:7" x14ac:dyDescent="0.35">
      <c r="A1980" s="47">
        <v>42146</v>
      </c>
      <c r="B1980" s="43">
        <v>0.59</v>
      </c>
      <c r="C1980" s="116"/>
      <c r="D1980" s="116"/>
      <c r="E1980" s="116"/>
      <c r="F1980" s="116"/>
      <c r="G1980" s="64"/>
    </row>
    <row r="1981" spans="1:7" x14ac:dyDescent="0.35">
      <c r="A1981" s="47">
        <v>42147</v>
      </c>
      <c r="B1981" s="43"/>
      <c r="C1981" s="116"/>
      <c r="D1981" s="116"/>
      <c r="E1981" s="116"/>
      <c r="F1981" s="116"/>
      <c r="G1981" s="64"/>
    </row>
    <row r="1982" spans="1:7" x14ac:dyDescent="0.35">
      <c r="A1982" s="47">
        <v>42148</v>
      </c>
      <c r="B1982" s="43"/>
      <c r="C1982" s="116"/>
      <c r="D1982" s="116"/>
      <c r="E1982" s="116"/>
      <c r="F1982" s="116"/>
      <c r="G1982" s="64"/>
    </row>
    <row r="1983" spans="1:7" x14ac:dyDescent="0.35">
      <c r="A1983" s="47">
        <v>42149</v>
      </c>
      <c r="B1983" s="43"/>
      <c r="C1983" s="116"/>
      <c r="D1983" s="116"/>
      <c r="E1983" s="116"/>
      <c r="F1983" s="116"/>
      <c r="G1983" s="64"/>
    </row>
    <row r="1984" spans="1:7" x14ac:dyDescent="0.35">
      <c r="A1984" s="47">
        <v>42150</v>
      </c>
      <c r="B1984" s="43">
        <v>0.56000000000000005</v>
      </c>
      <c r="C1984" s="116"/>
      <c r="D1984" s="116"/>
      <c r="E1984" s="116"/>
      <c r="F1984" s="116"/>
      <c r="G1984" s="64"/>
    </row>
    <row r="1985" spans="1:7" x14ac:dyDescent="0.35">
      <c r="A1985" s="47">
        <v>42151</v>
      </c>
      <c r="B1985" s="43">
        <v>0.52</v>
      </c>
      <c r="C1985" s="116"/>
      <c r="D1985" s="116"/>
      <c r="E1985" s="116"/>
      <c r="F1985" s="116"/>
      <c r="G1985" s="64"/>
    </row>
    <row r="1986" spans="1:7" x14ac:dyDescent="0.35">
      <c r="A1986" s="47">
        <v>42152</v>
      </c>
      <c r="B1986" s="43">
        <v>0.54</v>
      </c>
      <c r="C1986" s="116"/>
      <c r="D1986" s="116"/>
      <c r="E1986" s="116"/>
      <c r="F1986" s="116"/>
      <c r="G1986" s="64"/>
    </row>
    <row r="1987" spans="1:7" x14ac:dyDescent="0.35">
      <c r="A1987" s="47">
        <v>42153</v>
      </c>
      <c r="B1987" s="43">
        <v>0.51</v>
      </c>
      <c r="C1987" s="116"/>
      <c r="D1987" s="116"/>
      <c r="E1987" s="116"/>
      <c r="F1987" s="116"/>
      <c r="G1987" s="64"/>
    </row>
    <row r="1988" spans="1:7" x14ac:dyDescent="0.35">
      <c r="A1988" s="47">
        <v>42154</v>
      </c>
      <c r="B1988" s="43"/>
      <c r="C1988" s="116"/>
      <c r="D1988" s="116"/>
      <c r="E1988" s="116"/>
      <c r="F1988" s="116"/>
      <c r="G1988" s="64"/>
    </row>
    <row r="1989" spans="1:7" x14ac:dyDescent="0.35">
      <c r="A1989" s="47">
        <v>42155</v>
      </c>
      <c r="B1989" s="43"/>
      <c r="C1989" s="116"/>
      <c r="D1989" s="116"/>
      <c r="E1989" s="116"/>
      <c r="F1989" s="116"/>
      <c r="G1989" s="64"/>
    </row>
    <row r="1990" spans="1:7" x14ac:dyDescent="0.35">
      <c r="A1990" s="47">
        <v>42156</v>
      </c>
      <c r="B1990" s="43">
        <v>0.49</v>
      </c>
      <c r="C1990" s="116"/>
      <c r="D1990" s="116"/>
      <c r="E1990" s="116"/>
      <c r="F1990" s="116"/>
      <c r="G1990" s="64"/>
    </row>
    <row r="1991" spans="1:7" x14ac:dyDescent="0.35">
      <c r="A1991" s="47">
        <v>42157</v>
      </c>
      <c r="B1991" s="43">
        <v>0.61</v>
      </c>
      <c r="C1991" s="116"/>
      <c r="D1991" s="116"/>
      <c r="E1991" s="116"/>
      <c r="F1991" s="116"/>
      <c r="G1991" s="64"/>
    </row>
    <row r="1992" spans="1:7" x14ac:dyDescent="0.35">
      <c r="A1992" s="47">
        <v>42158</v>
      </c>
      <c r="B1992" s="43">
        <v>0.71</v>
      </c>
      <c r="C1992" s="116"/>
      <c r="D1992" s="116"/>
      <c r="E1992" s="116"/>
      <c r="F1992" s="116"/>
      <c r="G1992" s="64"/>
    </row>
    <row r="1993" spans="1:7" x14ac:dyDescent="0.35">
      <c r="A1993" s="47">
        <v>42159</v>
      </c>
      <c r="B1993" s="43">
        <v>0.95</v>
      </c>
      <c r="C1993" s="116"/>
      <c r="D1993" s="116"/>
      <c r="E1993" s="116"/>
      <c r="F1993" s="116"/>
      <c r="G1993" s="64"/>
    </row>
    <row r="1994" spans="1:7" x14ac:dyDescent="0.35">
      <c r="A1994" s="47">
        <v>42160</v>
      </c>
      <c r="B1994" s="43">
        <v>0.87</v>
      </c>
      <c r="C1994" s="116"/>
      <c r="D1994" s="116"/>
      <c r="E1994" s="116"/>
      <c r="F1994" s="116"/>
      <c r="G1994" s="64"/>
    </row>
    <row r="1995" spans="1:7" x14ac:dyDescent="0.35">
      <c r="A1995" s="47">
        <v>42161</v>
      </c>
      <c r="B1995" s="43"/>
      <c r="C1995" s="116"/>
      <c r="D1995" s="116"/>
      <c r="E1995" s="116"/>
      <c r="F1995" s="116"/>
      <c r="G1995" s="64"/>
    </row>
    <row r="1996" spans="1:7" x14ac:dyDescent="0.35">
      <c r="A1996" s="47">
        <v>42162</v>
      </c>
      <c r="B1996" s="43"/>
      <c r="C1996" s="116"/>
      <c r="D1996" s="116"/>
      <c r="E1996" s="116"/>
      <c r="F1996" s="116"/>
      <c r="G1996" s="64"/>
    </row>
    <row r="1997" spans="1:7" x14ac:dyDescent="0.35">
      <c r="A1997" s="47">
        <v>42163</v>
      </c>
      <c r="B1997" s="43">
        <v>0.87</v>
      </c>
      <c r="C1997" s="116"/>
      <c r="D1997" s="116"/>
      <c r="E1997" s="116"/>
      <c r="F1997" s="116"/>
      <c r="G1997" s="64"/>
    </row>
    <row r="1998" spans="1:7" x14ac:dyDescent="0.35">
      <c r="A1998" s="47">
        <v>42164</v>
      </c>
      <c r="B1998" s="43">
        <v>0.88</v>
      </c>
      <c r="C1998" s="116"/>
      <c r="D1998" s="116"/>
      <c r="E1998" s="116"/>
      <c r="F1998" s="116"/>
      <c r="G1998" s="64"/>
    </row>
    <row r="1999" spans="1:7" x14ac:dyDescent="0.35">
      <c r="A1999" s="47">
        <v>42165</v>
      </c>
      <c r="B1999" s="43">
        <v>1.01</v>
      </c>
      <c r="C1999" s="116"/>
      <c r="D1999" s="116"/>
      <c r="E1999" s="116"/>
      <c r="F1999" s="116"/>
      <c r="G1999" s="64"/>
    </row>
    <row r="2000" spans="1:7" x14ac:dyDescent="0.35">
      <c r="A2000" s="47">
        <v>42166</v>
      </c>
      <c r="B2000" s="43">
        <v>0.99</v>
      </c>
      <c r="C2000" s="116"/>
      <c r="D2000" s="116"/>
      <c r="E2000" s="116"/>
      <c r="F2000" s="116"/>
      <c r="G2000" s="64"/>
    </row>
    <row r="2001" spans="1:7" x14ac:dyDescent="0.35">
      <c r="A2001" s="47">
        <v>42167</v>
      </c>
      <c r="B2001" s="43">
        <v>0.91</v>
      </c>
      <c r="C2001" s="116"/>
      <c r="D2001" s="116"/>
      <c r="E2001" s="116"/>
      <c r="F2001" s="116"/>
      <c r="G2001" s="64"/>
    </row>
    <row r="2002" spans="1:7" x14ac:dyDescent="0.35">
      <c r="A2002" s="47">
        <v>42168</v>
      </c>
      <c r="B2002" s="43"/>
      <c r="C2002" s="116"/>
      <c r="D2002" s="116"/>
      <c r="E2002" s="116"/>
      <c r="F2002" s="116"/>
      <c r="G2002" s="64"/>
    </row>
    <row r="2003" spans="1:7" x14ac:dyDescent="0.35">
      <c r="A2003" s="47">
        <v>42169</v>
      </c>
      <c r="B2003" s="43"/>
      <c r="C2003" s="116"/>
      <c r="D2003" s="116"/>
      <c r="E2003" s="116"/>
      <c r="F2003" s="116"/>
      <c r="G2003" s="64"/>
    </row>
    <row r="2004" spans="1:7" x14ac:dyDescent="0.35">
      <c r="A2004" s="47">
        <v>42170</v>
      </c>
      <c r="B2004" s="43">
        <v>0.82</v>
      </c>
      <c r="C2004" s="116"/>
      <c r="D2004" s="116"/>
      <c r="E2004" s="116"/>
      <c r="F2004" s="116"/>
      <c r="G2004" s="64"/>
    </row>
    <row r="2005" spans="1:7" x14ac:dyDescent="0.35">
      <c r="A2005" s="47">
        <v>42171</v>
      </c>
      <c r="B2005" s="43">
        <v>0.78</v>
      </c>
      <c r="C2005" s="116"/>
      <c r="D2005" s="116"/>
      <c r="E2005" s="116"/>
      <c r="F2005" s="116"/>
      <c r="G2005" s="64"/>
    </row>
    <row r="2006" spans="1:7" x14ac:dyDescent="0.35">
      <c r="A2006" s="47">
        <v>42172</v>
      </c>
      <c r="B2006" s="43">
        <v>0.8</v>
      </c>
      <c r="C2006" s="116"/>
      <c r="D2006" s="116"/>
      <c r="E2006" s="116"/>
      <c r="F2006" s="116"/>
      <c r="G2006" s="64"/>
    </row>
    <row r="2007" spans="1:7" x14ac:dyDescent="0.35">
      <c r="A2007" s="47">
        <v>42173</v>
      </c>
      <c r="B2007" s="43">
        <v>0.74</v>
      </c>
      <c r="C2007" s="116"/>
      <c r="D2007" s="116"/>
      <c r="E2007" s="116"/>
      <c r="F2007" s="116"/>
      <c r="G2007" s="64"/>
    </row>
    <row r="2008" spans="1:7" x14ac:dyDescent="0.35">
      <c r="A2008" s="47">
        <v>42174</v>
      </c>
      <c r="B2008" s="43">
        <v>0.77</v>
      </c>
      <c r="C2008" s="116"/>
      <c r="D2008" s="116"/>
      <c r="E2008" s="116"/>
      <c r="F2008" s="116"/>
      <c r="G2008" s="64"/>
    </row>
    <row r="2009" spans="1:7" x14ac:dyDescent="0.35">
      <c r="A2009" s="47">
        <v>42175</v>
      </c>
      <c r="B2009" s="43"/>
      <c r="C2009" s="116"/>
      <c r="D2009" s="116"/>
      <c r="E2009" s="116"/>
      <c r="F2009" s="116"/>
      <c r="G2009" s="64"/>
    </row>
    <row r="2010" spans="1:7" x14ac:dyDescent="0.35">
      <c r="A2010" s="47">
        <v>42176</v>
      </c>
      <c r="B2010" s="43"/>
      <c r="C2010" s="116"/>
      <c r="D2010" s="116"/>
      <c r="E2010" s="116"/>
      <c r="F2010" s="116"/>
      <c r="G2010" s="64"/>
    </row>
    <row r="2011" spans="1:7" x14ac:dyDescent="0.35">
      <c r="A2011" s="47">
        <v>42177</v>
      </c>
      <c r="B2011" s="43">
        <v>0.82</v>
      </c>
      <c r="C2011" s="116"/>
      <c r="D2011" s="116"/>
      <c r="E2011" s="116"/>
      <c r="F2011" s="116"/>
      <c r="G2011" s="64"/>
    </row>
    <row r="2012" spans="1:7" x14ac:dyDescent="0.35">
      <c r="A2012" s="47">
        <v>42178</v>
      </c>
      <c r="B2012" s="43">
        <v>0.87</v>
      </c>
      <c r="C2012" s="116"/>
      <c r="D2012" s="116"/>
      <c r="E2012" s="116"/>
      <c r="F2012" s="116"/>
      <c r="G2012" s="64"/>
    </row>
    <row r="2013" spans="1:7" x14ac:dyDescent="0.35">
      <c r="A2013" s="47">
        <v>42179</v>
      </c>
      <c r="B2013" s="43">
        <v>0.86</v>
      </c>
      <c r="C2013" s="116"/>
      <c r="D2013" s="116"/>
      <c r="E2013" s="116"/>
      <c r="F2013" s="116"/>
      <c r="G2013" s="64"/>
    </row>
    <row r="2014" spans="1:7" x14ac:dyDescent="0.35">
      <c r="A2014" s="47">
        <v>42180</v>
      </c>
      <c r="B2014" s="43">
        <v>0.85</v>
      </c>
      <c r="C2014" s="116"/>
      <c r="D2014" s="116"/>
      <c r="E2014" s="116"/>
      <c r="F2014" s="116"/>
      <c r="G2014" s="64"/>
    </row>
    <row r="2015" spans="1:7" x14ac:dyDescent="0.35">
      <c r="A2015" s="47">
        <v>42181</v>
      </c>
      <c r="B2015" s="43">
        <v>0.86</v>
      </c>
      <c r="C2015" s="116"/>
      <c r="D2015" s="116"/>
      <c r="E2015" s="116"/>
      <c r="F2015" s="116"/>
      <c r="G2015" s="64"/>
    </row>
    <row r="2016" spans="1:7" x14ac:dyDescent="0.35">
      <c r="A2016" s="47">
        <v>42182</v>
      </c>
      <c r="B2016" s="43"/>
      <c r="C2016" s="116"/>
      <c r="D2016" s="116"/>
      <c r="E2016" s="116"/>
      <c r="F2016" s="116"/>
      <c r="G2016" s="64"/>
    </row>
    <row r="2017" spans="1:7" x14ac:dyDescent="0.35">
      <c r="A2017" s="47">
        <v>42183</v>
      </c>
      <c r="B2017" s="43"/>
      <c r="C2017" s="116"/>
      <c r="D2017" s="116"/>
      <c r="E2017" s="116"/>
      <c r="F2017" s="116"/>
      <c r="G2017" s="64"/>
    </row>
    <row r="2018" spans="1:7" x14ac:dyDescent="0.35">
      <c r="A2018" s="47">
        <v>42184</v>
      </c>
      <c r="B2018" s="43">
        <v>0.79</v>
      </c>
      <c r="C2018" s="116"/>
      <c r="D2018" s="116"/>
      <c r="E2018" s="116"/>
      <c r="F2018" s="116"/>
      <c r="G2018" s="64"/>
    </row>
    <row r="2019" spans="1:7" x14ac:dyDescent="0.35">
      <c r="A2019" s="47">
        <v>42185</v>
      </c>
      <c r="B2019" s="43">
        <v>0.78</v>
      </c>
      <c r="C2019" s="116"/>
      <c r="D2019" s="116"/>
      <c r="E2019" s="116"/>
      <c r="F2019" s="116"/>
      <c r="G2019" s="64"/>
    </row>
    <row r="2020" spans="1:7" x14ac:dyDescent="0.35">
      <c r="A2020" s="47">
        <v>42186</v>
      </c>
      <c r="B2020" s="43">
        <v>0.81</v>
      </c>
      <c r="C2020" s="116"/>
      <c r="D2020" s="116"/>
      <c r="E2020" s="116"/>
      <c r="F2020" s="116"/>
      <c r="G2020" s="64"/>
    </row>
    <row r="2021" spans="1:7" x14ac:dyDescent="0.35">
      <c r="A2021" s="47">
        <v>42187</v>
      </c>
      <c r="B2021" s="43">
        <v>0.87</v>
      </c>
      <c r="C2021" s="116"/>
      <c r="D2021" s="116"/>
      <c r="E2021" s="116"/>
      <c r="F2021" s="116"/>
      <c r="G2021" s="64"/>
    </row>
    <row r="2022" spans="1:7" x14ac:dyDescent="0.35">
      <c r="A2022" s="47">
        <v>42188</v>
      </c>
      <c r="B2022" s="43">
        <v>0.83</v>
      </c>
      <c r="C2022" s="116"/>
      <c r="D2022" s="116"/>
      <c r="E2022" s="116"/>
      <c r="F2022" s="116"/>
      <c r="G2022" s="64"/>
    </row>
    <row r="2023" spans="1:7" x14ac:dyDescent="0.35">
      <c r="A2023" s="47">
        <v>42189</v>
      </c>
      <c r="B2023" s="43"/>
      <c r="C2023" s="116"/>
      <c r="D2023" s="116"/>
      <c r="E2023" s="116"/>
      <c r="F2023" s="116"/>
      <c r="G2023" s="64"/>
    </row>
    <row r="2024" spans="1:7" x14ac:dyDescent="0.35">
      <c r="A2024" s="47">
        <v>42190</v>
      </c>
      <c r="B2024" s="43"/>
      <c r="C2024" s="116"/>
      <c r="D2024" s="116"/>
      <c r="E2024" s="116"/>
      <c r="F2024" s="116"/>
      <c r="G2024" s="64"/>
    </row>
    <row r="2025" spans="1:7" x14ac:dyDescent="0.35">
      <c r="A2025" s="47">
        <v>42191</v>
      </c>
      <c r="B2025" s="43">
        <v>0.74</v>
      </c>
      <c r="C2025" s="116"/>
      <c r="D2025" s="116"/>
      <c r="E2025" s="116"/>
      <c r="F2025" s="116"/>
      <c r="G2025" s="64"/>
    </row>
    <row r="2026" spans="1:7" x14ac:dyDescent="0.35">
      <c r="A2026" s="47">
        <v>42192</v>
      </c>
      <c r="B2026" s="43">
        <v>0.72</v>
      </c>
      <c r="C2026" s="116"/>
      <c r="D2026" s="116"/>
      <c r="E2026" s="116"/>
      <c r="F2026" s="116"/>
      <c r="G2026" s="64"/>
    </row>
    <row r="2027" spans="1:7" x14ac:dyDescent="0.35">
      <c r="A2027" s="47">
        <v>42193</v>
      </c>
      <c r="B2027" s="43">
        <v>0.64</v>
      </c>
      <c r="C2027" s="116"/>
      <c r="D2027" s="116"/>
      <c r="E2027" s="116"/>
      <c r="F2027" s="116"/>
      <c r="G2027" s="64"/>
    </row>
    <row r="2028" spans="1:7" x14ac:dyDescent="0.35">
      <c r="A2028" s="47">
        <v>42194</v>
      </c>
      <c r="B2028" s="43">
        <v>0.68</v>
      </c>
      <c r="C2028" s="116"/>
      <c r="D2028" s="116"/>
      <c r="E2028" s="116"/>
      <c r="F2028" s="116"/>
      <c r="G2028" s="64"/>
    </row>
    <row r="2029" spans="1:7" x14ac:dyDescent="0.35">
      <c r="A2029" s="47">
        <v>42195</v>
      </c>
      <c r="B2029" s="43">
        <v>0.81</v>
      </c>
      <c r="C2029" s="116"/>
      <c r="D2029" s="116"/>
      <c r="E2029" s="116"/>
      <c r="F2029" s="116"/>
      <c r="G2029" s="64"/>
    </row>
    <row r="2030" spans="1:7" x14ac:dyDescent="0.35">
      <c r="A2030" s="47">
        <v>42196</v>
      </c>
      <c r="B2030" s="43"/>
      <c r="C2030" s="116"/>
      <c r="D2030" s="116"/>
      <c r="E2030" s="116"/>
      <c r="F2030" s="116"/>
      <c r="G2030" s="64"/>
    </row>
    <row r="2031" spans="1:7" x14ac:dyDescent="0.35">
      <c r="A2031" s="47">
        <v>42197</v>
      </c>
      <c r="B2031" s="43"/>
      <c r="C2031" s="116"/>
      <c r="D2031" s="116"/>
      <c r="E2031" s="116"/>
      <c r="F2031" s="116"/>
      <c r="G2031" s="64"/>
    </row>
    <row r="2032" spans="1:7" x14ac:dyDescent="0.35">
      <c r="A2032" s="47">
        <v>42198</v>
      </c>
      <c r="B2032" s="43">
        <v>0.92</v>
      </c>
      <c r="C2032" s="116"/>
      <c r="D2032" s="116"/>
      <c r="E2032" s="116"/>
      <c r="F2032" s="116"/>
      <c r="G2032" s="64"/>
    </row>
    <row r="2033" spans="1:7" x14ac:dyDescent="0.35">
      <c r="A2033" s="47">
        <v>42199</v>
      </c>
      <c r="B2033" s="43">
        <v>0.85</v>
      </c>
      <c r="C2033" s="116"/>
      <c r="D2033" s="116"/>
      <c r="E2033" s="116"/>
      <c r="F2033" s="116"/>
      <c r="G2033" s="64"/>
    </row>
    <row r="2034" spans="1:7" x14ac:dyDescent="0.35">
      <c r="A2034" s="47">
        <v>42200</v>
      </c>
      <c r="B2034" s="43">
        <v>0.88</v>
      </c>
      <c r="C2034" s="116"/>
      <c r="D2034" s="116"/>
      <c r="E2034" s="116"/>
      <c r="F2034" s="116"/>
      <c r="G2034" s="64"/>
    </row>
    <row r="2035" spans="1:7" x14ac:dyDescent="0.35">
      <c r="A2035" s="47">
        <v>42201</v>
      </c>
      <c r="B2035" s="43">
        <v>0.84</v>
      </c>
      <c r="C2035" s="116"/>
      <c r="D2035" s="116"/>
      <c r="E2035" s="116"/>
      <c r="F2035" s="116"/>
      <c r="G2035" s="64"/>
    </row>
    <row r="2036" spans="1:7" x14ac:dyDescent="0.35">
      <c r="A2036" s="47">
        <v>42202</v>
      </c>
      <c r="B2036" s="43">
        <v>0.81</v>
      </c>
      <c r="C2036" s="116"/>
      <c r="D2036" s="116"/>
      <c r="E2036" s="116"/>
      <c r="F2036" s="116"/>
      <c r="G2036" s="64"/>
    </row>
    <row r="2037" spans="1:7" x14ac:dyDescent="0.35">
      <c r="A2037" s="47">
        <v>42203</v>
      </c>
      <c r="B2037" s="43"/>
      <c r="C2037" s="116"/>
      <c r="D2037" s="116"/>
      <c r="E2037" s="116"/>
      <c r="F2037" s="116"/>
      <c r="G2037" s="64"/>
    </row>
    <row r="2038" spans="1:7" x14ac:dyDescent="0.35">
      <c r="A2038" s="47">
        <v>42204</v>
      </c>
      <c r="B2038" s="43"/>
      <c r="C2038" s="116"/>
      <c r="D2038" s="116"/>
      <c r="E2038" s="116"/>
      <c r="F2038" s="116"/>
      <c r="G2038" s="64"/>
    </row>
    <row r="2039" spans="1:7" x14ac:dyDescent="0.35">
      <c r="A2039" s="47">
        <v>42205</v>
      </c>
      <c r="B2039" s="43">
        <v>0.79</v>
      </c>
      <c r="C2039" s="116"/>
      <c r="D2039" s="116"/>
      <c r="E2039" s="116"/>
      <c r="F2039" s="116"/>
      <c r="G2039" s="64"/>
    </row>
    <row r="2040" spans="1:7" x14ac:dyDescent="0.35">
      <c r="A2040" s="47">
        <v>42206</v>
      </c>
      <c r="B2040" s="43">
        <v>0.75</v>
      </c>
      <c r="C2040" s="116"/>
      <c r="D2040" s="116"/>
      <c r="E2040" s="116"/>
      <c r="F2040" s="116"/>
      <c r="G2040" s="64"/>
    </row>
    <row r="2041" spans="1:7" x14ac:dyDescent="0.35">
      <c r="A2041" s="47">
        <v>42207</v>
      </c>
      <c r="B2041" s="43">
        <v>0.78</v>
      </c>
      <c r="C2041" s="116"/>
      <c r="D2041" s="116"/>
      <c r="E2041" s="116"/>
      <c r="F2041" s="116"/>
      <c r="G2041" s="64"/>
    </row>
    <row r="2042" spans="1:7" x14ac:dyDescent="0.35">
      <c r="A2042" s="47">
        <v>42208</v>
      </c>
      <c r="B2042" s="43">
        <v>0.74</v>
      </c>
      <c r="C2042" s="116"/>
      <c r="D2042" s="116"/>
      <c r="E2042" s="116"/>
      <c r="F2042" s="116"/>
      <c r="G2042" s="64"/>
    </row>
    <row r="2043" spans="1:7" x14ac:dyDescent="0.35">
      <c r="A2043" s="47">
        <v>42209</v>
      </c>
      <c r="B2043" s="43">
        <v>0.72</v>
      </c>
      <c r="C2043" s="116"/>
      <c r="D2043" s="116"/>
      <c r="E2043" s="116"/>
      <c r="F2043" s="116"/>
      <c r="G2043" s="64"/>
    </row>
    <row r="2044" spans="1:7" x14ac:dyDescent="0.35">
      <c r="A2044" s="47">
        <v>42210</v>
      </c>
      <c r="B2044" s="43"/>
      <c r="C2044" s="116"/>
      <c r="D2044" s="116"/>
      <c r="E2044" s="116"/>
      <c r="F2044" s="116"/>
      <c r="G2044" s="64"/>
    </row>
    <row r="2045" spans="1:7" x14ac:dyDescent="0.35">
      <c r="A2045" s="47">
        <v>42211</v>
      </c>
      <c r="B2045" s="43"/>
      <c r="C2045" s="116"/>
      <c r="D2045" s="116"/>
      <c r="E2045" s="116"/>
      <c r="F2045" s="116"/>
      <c r="G2045" s="64"/>
    </row>
    <row r="2046" spans="1:7" x14ac:dyDescent="0.35">
      <c r="A2046" s="47">
        <v>42212</v>
      </c>
      <c r="B2046" s="43">
        <v>0.68</v>
      </c>
      <c r="C2046" s="116"/>
      <c r="D2046" s="116"/>
      <c r="E2046" s="116"/>
      <c r="F2046" s="116"/>
      <c r="G2046" s="64"/>
    </row>
    <row r="2047" spans="1:7" x14ac:dyDescent="0.35">
      <c r="A2047" s="47">
        <v>42213</v>
      </c>
      <c r="B2047" s="43">
        <v>0.73</v>
      </c>
      <c r="C2047" s="116"/>
      <c r="D2047" s="116"/>
      <c r="E2047" s="116"/>
      <c r="F2047" s="116"/>
      <c r="G2047" s="64"/>
    </row>
    <row r="2048" spans="1:7" x14ac:dyDescent="0.35">
      <c r="A2048" s="47">
        <v>42214</v>
      </c>
      <c r="B2048" s="43">
        <v>0.7</v>
      </c>
      <c r="C2048" s="116"/>
      <c r="D2048" s="116"/>
      <c r="E2048" s="116"/>
      <c r="F2048" s="116"/>
      <c r="G2048" s="64"/>
    </row>
    <row r="2049" spans="1:7" x14ac:dyDescent="0.35">
      <c r="A2049" s="47">
        <v>42215</v>
      </c>
      <c r="B2049" s="43">
        <v>0.7</v>
      </c>
      <c r="C2049" s="116"/>
      <c r="D2049" s="116"/>
      <c r="E2049" s="116"/>
      <c r="F2049" s="116"/>
      <c r="G2049" s="64"/>
    </row>
    <row r="2050" spans="1:7" x14ac:dyDescent="0.35">
      <c r="A2050" s="47">
        <v>42216</v>
      </c>
      <c r="B2050" s="43">
        <v>0.67</v>
      </c>
      <c r="C2050" s="116"/>
      <c r="D2050" s="116"/>
      <c r="E2050" s="116"/>
      <c r="F2050" s="116"/>
      <c r="G2050" s="64"/>
    </row>
    <row r="2051" spans="1:7" x14ac:dyDescent="0.35">
      <c r="A2051" s="47">
        <v>42217</v>
      </c>
      <c r="B2051" s="43"/>
      <c r="C2051" s="116"/>
      <c r="D2051" s="116"/>
      <c r="E2051" s="116"/>
      <c r="F2051" s="116"/>
      <c r="G2051" s="64"/>
    </row>
    <row r="2052" spans="1:7" x14ac:dyDescent="0.35">
      <c r="A2052" s="47">
        <v>42218</v>
      </c>
      <c r="B2052" s="43"/>
      <c r="C2052" s="116"/>
      <c r="D2052" s="116"/>
      <c r="E2052" s="116"/>
      <c r="F2052" s="116"/>
      <c r="G2052" s="64"/>
    </row>
    <row r="2053" spans="1:7" x14ac:dyDescent="0.35">
      <c r="A2053" s="47">
        <v>42219</v>
      </c>
      <c r="B2053" s="43">
        <v>0.67</v>
      </c>
      <c r="C2053" s="116"/>
      <c r="D2053" s="116"/>
      <c r="E2053" s="116"/>
      <c r="F2053" s="116"/>
      <c r="G2053" s="64"/>
    </row>
    <row r="2054" spans="1:7" x14ac:dyDescent="0.35">
      <c r="A2054" s="47">
        <v>42220</v>
      </c>
      <c r="B2054" s="43">
        <v>0.62</v>
      </c>
      <c r="C2054" s="116"/>
      <c r="D2054" s="116"/>
      <c r="E2054" s="116"/>
      <c r="F2054" s="116"/>
      <c r="G2054" s="64"/>
    </row>
    <row r="2055" spans="1:7" x14ac:dyDescent="0.35">
      <c r="A2055" s="47">
        <v>42221</v>
      </c>
      <c r="B2055" s="43">
        <v>0.67</v>
      </c>
      <c r="C2055" s="116"/>
      <c r="D2055" s="116"/>
      <c r="E2055" s="116"/>
      <c r="F2055" s="116"/>
      <c r="G2055" s="64"/>
    </row>
    <row r="2056" spans="1:7" x14ac:dyDescent="0.35">
      <c r="A2056" s="47">
        <v>42222</v>
      </c>
      <c r="B2056" s="43">
        <v>0.73</v>
      </c>
      <c r="C2056" s="116"/>
      <c r="D2056" s="116"/>
      <c r="E2056" s="116"/>
      <c r="F2056" s="116"/>
      <c r="G2056" s="64"/>
    </row>
    <row r="2057" spans="1:7" x14ac:dyDescent="0.35">
      <c r="A2057" s="47">
        <v>42223</v>
      </c>
      <c r="B2057" s="43">
        <v>0.72</v>
      </c>
      <c r="C2057" s="116"/>
      <c r="D2057" s="116"/>
      <c r="E2057" s="116"/>
      <c r="F2057" s="116"/>
      <c r="G2057" s="64"/>
    </row>
    <row r="2058" spans="1:7" x14ac:dyDescent="0.35">
      <c r="A2058" s="47">
        <v>42224</v>
      </c>
      <c r="B2058" s="43"/>
      <c r="C2058" s="116"/>
      <c r="D2058" s="116"/>
      <c r="E2058" s="116"/>
      <c r="F2058" s="116"/>
      <c r="G2058" s="64"/>
    </row>
    <row r="2059" spans="1:7" x14ac:dyDescent="0.35">
      <c r="A2059" s="47">
        <v>42225</v>
      </c>
      <c r="B2059" s="43"/>
      <c r="C2059" s="116"/>
      <c r="D2059" s="116"/>
      <c r="E2059" s="116"/>
      <c r="F2059" s="116"/>
      <c r="G2059" s="64"/>
    </row>
    <row r="2060" spans="1:7" x14ac:dyDescent="0.35">
      <c r="A2060" s="47">
        <v>42226</v>
      </c>
      <c r="B2060" s="43">
        <v>0.67</v>
      </c>
      <c r="C2060" s="116"/>
      <c r="D2060" s="116"/>
      <c r="E2060" s="116"/>
      <c r="F2060" s="116"/>
      <c r="G2060" s="64"/>
    </row>
    <row r="2061" spans="1:7" x14ac:dyDescent="0.35">
      <c r="A2061" s="47">
        <v>42227</v>
      </c>
      <c r="B2061" s="43">
        <v>0.67</v>
      </c>
      <c r="C2061" s="116"/>
      <c r="D2061" s="116"/>
      <c r="E2061" s="116"/>
      <c r="F2061" s="116"/>
      <c r="G2061" s="64"/>
    </row>
    <row r="2062" spans="1:7" x14ac:dyDescent="0.35">
      <c r="A2062" s="47">
        <v>42228</v>
      </c>
      <c r="B2062" s="43">
        <v>0.61</v>
      </c>
      <c r="C2062" s="116"/>
      <c r="D2062" s="116"/>
      <c r="E2062" s="116"/>
      <c r="F2062" s="116"/>
      <c r="G2062" s="64"/>
    </row>
    <row r="2063" spans="1:7" x14ac:dyDescent="0.35">
      <c r="A2063" s="47">
        <v>42229</v>
      </c>
      <c r="B2063" s="43">
        <v>0.62</v>
      </c>
      <c r="C2063" s="116"/>
      <c r="D2063" s="116"/>
      <c r="E2063" s="116"/>
      <c r="F2063" s="116"/>
      <c r="G2063" s="64"/>
    </row>
    <row r="2064" spans="1:7" x14ac:dyDescent="0.35">
      <c r="A2064" s="47">
        <v>42230</v>
      </c>
      <c r="B2064" s="43">
        <v>0.62</v>
      </c>
      <c r="C2064" s="116"/>
      <c r="D2064" s="116"/>
      <c r="E2064" s="116"/>
      <c r="F2064" s="116"/>
      <c r="G2064" s="64"/>
    </row>
    <row r="2065" spans="1:7" x14ac:dyDescent="0.35">
      <c r="A2065" s="47">
        <v>42231</v>
      </c>
      <c r="B2065" s="43"/>
      <c r="C2065" s="116"/>
      <c r="D2065" s="116"/>
      <c r="E2065" s="116"/>
      <c r="F2065" s="116"/>
      <c r="G2065" s="64"/>
    </row>
    <row r="2066" spans="1:7" x14ac:dyDescent="0.35">
      <c r="A2066" s="47">
        <v>42232</v>
      </c>
      <c r="B2066" s="43"/>
      <c r="C2066" s="116"/>
      <c r="D2066" s="116"/>
      <c r="E2066" s="116"/>
      <c r="F2066" s="116"/>
      <c r="G2066" s="64"/>
    </row>
    <row r="2067" spans="1:7" x14ac:dyDescent="0.35">
      <c r="A2067" s="47">
        <v>42233</v>
      </c>
      <c r="B2067" s="43">
        <v>0.63</v>
      </c>
      <c r="C2067" s="116"/>
      <c r="D2067" s="116"/>
      <c r="E2067" s="116"/>
      <c r="F2067" s="116"/>
      <c r="G2067" s="64"/>
    </row>
    <row r="2068" spans="1:7" x14ac:dyDescent="0.35">
      <c r="A2068" s="47">
        <v>42234</v>
      </c>
      <c r="B2068" s="43">
        <v>0.62</v>
      </c>
      <c r="C2068" s="116"/>
      <c r="D2068" s="116"/>
      <c r="E2068" s="116"/>
      <c r="F2068" s="116"/>
      <c r="G2068" s="64"/>
    </row>
    <row r="2069" spans="1:7" x14ac:dyDescent="0.35">
      <c r="A2069" s="47">
        <v>42235</v>
      </c>
      <c r="B2069" s="43">
        <v>0.64</v>
      </c>
      <c r="C2069" s="116"/>
      <c r="D2069" s="116"/>
      <c r="E2069" s="116"/>
      <c r="F2069" s="116"/>
      <c r="G2069" s="64"/>
    </row>
    <row r="2070" spans="1:7" x14ac:dyDescent="0.35">
      <c r="A2070" s="47">
        <v>42236</v>
      </c>
      <c r="B2070" s="43">
        <v>0.6</v>
      </c>
      <c r="C2070" s="116"/>
      <c r="D2070" s="116"/>
      <c r="E2070" s="116"/>
      <c r="F2070" s="116"/>
      <c r="G2070" s="64"/>
    </row>
    <row r="2071" spans="1:7" x14ac:dyDescent="0.35">
      <c r="A2071" s="47">
        <v>42237</v>
      </c>
      <c r="B2071" s="43">
        <v>0.57999999999999996</v>
      </c>
      <c r="C2071" s="116"/>
      <c r="D2071" s="116"/>
      <c r="E2071" s="116"/>
      <c r="F2071" s="116"/>
      <c r="G2071" s="64"/>
    </row>
    <row r="2072" spans="1:7" x14ac:dyDescent="0.35">
      <c r="A2072" s="47">
        <v>42238</v>
      </c>
      <c r="B2072" s="43"/>
      <c r="C2072" s="116"/>
      <c r="D2072" s="116"/>
      <c r="E2072" s="116"/>
      <c r="F2072" s="116"/>
      <c r="G2072" s="64"/>
    </row>
    <row r="2073" spans="1:7" x14ac:dyDescent="0.35">
      <c r="A2073" s="47">
        <v>42239</v>
      </c>
      <c r="B2073" s="43"/>
      <c r="C2073" s="116"/>
      <c r="D2073" s="116"/>
      <c r="E2073" s="116"/>
      <c r="F2073" s="116"/>
      <c r="G2073" s="64"/>
    </row>
    <row r="2074" spans="1:7" x14ac:dyDescent="0.35">
      <c r="A2074" s="47">
        <v>42240</v>
      </c>
      <c r="B2074" s="43">
        <v>0.56999999999999995</v>
      </c>
      <c r="C2074" s="116"/>
      <c r="D2074" s="116"/>
      <c r="E2074" s="116"/>
      <c r="F2074" s="116"/>
      <c r="G2074" s="64"/>
    </row>
    <row r="2075" spans="1:7" x14ac:dyDescent="0.35">
      <c r="A2075" s="47">
        <v>42241</v>
      </c>
      <c r="B2075" s="43">
        <v>0.64</v>
      </c>
      <c r="C2075" s="116"/>
      <c r="D2075" s="116"/>
      <c r="E2075" s="116"/>
      <c r="F2075" s="116"/>
      <c r="G2075" s="64"/>
    </row>
    <row r="2076" spans="1:7" x14ac:dyDescent="0.35">
      <c r="A2076" s="47">
        <v>42242</v>
      </c>
      <c r="B2076" s="43">
        <v>0.68</v>
      </c>
      <c r="C2076" s="116"/>
      <c r="D2076" s="116"/>
      <c r="E2076" s="116"/>
      <c r="F2076" s="116"/>
      <c r="G2076" s="64"/>
    </row>
    <row r="2077" spans="1:7" x14ac:dyDescent="0.35">
      <c r="A2077" s="47">
        <v>42243</v>
      </c>
      <c r="B2077" s="43">
        <v>0.71</v>
      </c>
      <c r="C2077" s="116"/>
      <c r="D2077" s="116"/>
      <c r="E2077" s="116"/>
      <c r="F2077" s="116"/>
      <c r="G2077" s="64"/>
    </row>
    <row r="2078" spans="1:7" x14ac:dyDescent="0.35">
      <c r="A2078" s="47">
        <v>42244</v>
      </c>
      <c r="B2078" s="43">
        <v>0.72</v>
      </c>
      <c r="C2078" s="116"/>
      <c r="D2078" s="116"/>
      <c r="E2078" s="116"/>
      <c r="F2078" s="116"/>
      <c r="G2078" s="64"/>
    </row>
    <row r="2079" spans="1:7" x14ac:dyDescent="0.35">
      <c r="A2079" s="47">
        <v>42245</v>
      </c>
      <c r="B2079" s="43"/>
      <c r="C2079" s="116"/>
      <c r="D2079" s="116"/>
      <c r="E2079" s="116"/>
      <c r="F2079" s="116"/>
      <c r="G2079" s="64"/>
    </row>
    <row r="2080" spans="1:7" x14ac:dyDescent="0.35">
      <c r="A2080" s="47">
        <v>42246</v>
      </c>
      <c r="B2080" s="43"/>
      <c r="C2080" s="116"/>
      <c r="D2080" s="116"/>
      <c r="E2080" s="116"/>
      <c r="F2080" s="116"/>
      <c r="G2080" s="64"/>
    </row>
    <row r="2081" spans="1:7" x14ac:dyDescent="0.35">
      <c r="A2081" s="47">
        <v>42247</v>
      </c>
      <c r="B2081" s="43">
        <v>0.73</v>
      </c>
      <c r="C2081" s="116"/>
      <c r="D2081" s="116"/>
      <c r="E2081" s="116"/>
      <c r="F2081" s="116"/>
      <c r="G2081" s="64"/>
    </row>
    <row r="2082" spans="1:7" x14ac:dyDescent="0.35">
      <c r="A2082" s="47">
        <v>42248</v>
      </c>
      <c r="B2082" s="43">
        <v>0.79</v>
      </c>
      <c r="C2082" s="116"/>
      <c r="D2082" s="116"/>
      <c r="E2082" s="116"/>
      <c r="F2082" s="116"/>
      <c r="G2082" s="64"/>
    </row>
    <row r="2083" spans="1:7" x14ac:dyDescent="0.35">
      <c r="A2083" s="47">
        <v>42249</v>
      </c>
      <c r="B2083" s="43">
        <v>0.77</v>
      </c>
      <c r="C2083" s="116"/>
      <c r="D2083" s="116"/>
      <c r="E2083" s="116"/>
      <c r="F2083" s="116"/>
      <c r="G2083" s="64"/>
    </row>
    <row r="2084" spans="1:7" x14ac:dyDescent="0.35">
      <c r="A2084" s="47">
        <v>42250</v>
      </c>
      <c r="B2084" s="43">
        <v>0.79</v>
      </c>
      <c r="C2084" s="116"/>
      <c r="D2084" s="116"/>
      <c r="E2084" s="116"/>
      <c r="F2084" s="116"/>
      <c r="G2084" s="64"/>
    </row>
    <row r="2085" spans="1:7" x14ac:dyDescent="0.35">
      <c r="A2085" s="47">
        <v>42251</v>
      </c>
      <c r="B2085" s="43">
        <v>0.69</v>
      </c>
      <c r="C2085" s="116"/>
      <c r="D2085" s="116"/>
      <c r="E2085" s="116"/>
      <c r="F2085" s="116"/>
      <c r="G2085" s="64"/>
    </row>
    <row r="2086" spans="1:7" x14ac:dyDescent="0.35">
      <c r="A2086" s="47">
        <v>42252</v>
      </c>
      <c r="B2086" s="43"/>
      <c r="C2086" s="116"/>
      <c r="D2086" s="116"/>
      <c r="E2086" s="116"/>
      <c r="F2086" s="116"/>
      <c r="G2086" s="64"/>
    </row>
    <row r="2087" spans="1:7" x14ac:dyDescent="0.35">
      <c r="A2087" s="47">
        <v>42253</v>
      </c>
      <c r="B2087" s="43"/>
      <c r="C2087" s="116"/>
      <c r="D2087" s="116"/>
      <c r="E2087" s="116"/>
      <c r="F2087" s="116"/>
      <c r="G2087" s="64"/>
    </row>
    <row r="2088" spans="1:7" x14ac:dyDescent="0.35">
      <c r="A2088" s="47">
        <v>42254</v>
      </c>
      <c r="B2088" s="43">
        <v>0.68</v>
      </c>
      <c r="C2088" s="116"/>
      <c r="D2088" s="116"/>
      <c r="E2088" s="116"/>
      <c r="F2088" s="116"/>
      <c r="G2088" s="64"/>
    </row>
    <row r="2089" spans="1:7" x14ac:dyDescent="0.35">
      <c r="A2089" s="47">
        <v>42255</v>
      </c>
      <c r="B2089" s="43">
        <v>0.68</v>
      </c>
      <c r="C2089" s="116"/>
      <c r="D2089" s="116"/>
      <c r="E2089" s="116"/>
      <c r="F2089" s="116"/>
      <c r="G2089" s="64"/>
    </row>
    <row r="2090" spans="1:7" x14ac:dyDescent="0.35">
      <c r="A2090" s="47">
        <v>42256</v>
      </c>
      <c r="B2090" s="43">
        <v>0.69</v>
      </c>
      <c r="C2090" s="116"/>
      <c r="D2090" s="116"/>
      <c r="E2090" s="116"/>
      <c r="F2090" s="116"/>
      <c r="G2090" s="64"/>
    </row>
    <row r="2091" spans="1:7" x14ac:dyDescent="0.35">
      <c r="A2091" s="47">
        <v>42257</v>
      </c>
      <c r="B2091" s="43">
        <v>0.68</v>
      </c>
      <c r="C2091" s="116"/>
      <c r="D2091" s="116"/>
      <c r="E2091" s="116"/>
      <c r="F2091" s="116"/>
      <c r="G2091" s="64"/>
    </row>
    <row r="2092" spans="1:7" x14ac:dyDescent="0.35">
      <c r="A2092" s="47">
        <v>42258</v>
      </c>
      <c r="B2092" s="43">
        <v>0.68</v>
      </c>
      <c r="C2092" s="116"/>
      <c r="D2092" s="116"/>
      <c r="E2092" s="116"/>
      <c r="F2092" s="116"/>
      <c r="G2092" s="64"/>
    </row>
    <row r="2093" spans="1:7" x14ac:dyDescent="0.35">
      <c r="A2093" s="47">
        <v>42259</v>
      </c>
      <c r="B2093" s="43"/>
      <c r="C2093" s="116"/>
      <c r="D2093" s="116"/>
      <c r="E2093" s="116"/>
      <c r="F2093" s="116"/>
      <c r="G2093" s="64"/>
    </row>
    <row r="2094" spans="1:7" x14ac:dyDescent="0.35">
      <c r="A2094" s="47">
        <v>42260</v>
      </c>
      <c r="B2094" s="43"/>
      <c r="C2094" s="116"/>
      <c r="D2094" s="116"/>
      <c r="E2094" s="116"/>
      <c r="F2094" s="116"/>
      <c r="G2094" s="64"/>
    </row>
    <row r="2095" spans="1:7" x14ac:dyDescent="0.35">
      <c r="A2095" s="47">
        <v>42261</v>
      </c>
      <c r="B2095" s="43">
        <v>0.65</v>
      </c>
      <c r="C2095" s="116"/>
      <c r="D2095" s="116"/>
      <c r="E2095" s="116"/>
      <c r="F2095" s="116"/>
      <c r="G2095" s="64"/>
    </row>
    <row r="2096" spans="1:7" x14ac:dyDescent="0.35">
      <c r="A2096" s="47">
        <v>42262</v>
      </c>
      <c r="B2096" s="43">
        <v>0.67</v>
      </c>
      <c r="C2096" s="116"/>
      <c r="D2096" s="116"/>
      <c r="E2096" s="116"/>
      <c r="F2096" s="116"/>
      <c r="G2096" s="64"/>
    </row>
    <row r="2097" spans="1:7" x14ac:dyDescent="0.35">
      <c r="A2097" s="47">
        <v>42263</v>
      </c>
      <c r="B2097" s="43">
        <v>0.75</v>
      </c>
      <c r="C2097" s="116"/>
      <c r="D2097" s="116"/>
      <c r="E2097" s="116"/>
      <c r="F2097" s="116"/>
      <c r="G2097" s="64"/>
    </row>
    <row r="2098" spans="1:7" x14ac:dyDescent="0.35">
      <c r="A2098" s="47">
        <v>42264</v>
      </c>
      <c r="B2098" s="43">
        <v>0.77</v>
      </c>
      <c r="C2098" s="116"/>
      <c r="D2098" s="116"/>
      <c r="E2098" s="116"/>
      <c r="F2098" s="116"/>
      <c r="G2098" s="64"/>
    </row>
    <row r="2099" spans="1:7" x14ac:dyDescent="0.35">
      <c r="A2099" s="47">
        <v>42265</v>
      </c>
      <c r="B2099" s="43">
        <v>0.69</v>
      </c>
      <c r="C2099" s="116"/>
      <c r="D2099" s="116"/>
      <c r="E2099" s="116"/>
      <c r="F2099" s="116"/>
      <c r="G2099" s="64"/>
    </row>
    <row r="2100" spans="1:7" x14ac:dyDescent="0.35">
      <c r="A2100" s="47">
        <v>42266</v>
      </c>
      <c r="B2100" s="43"/>
      <c r="C2100" s="116"/>
      <c r="D2100" s="116"/>
      <c r="E2100" s="116"/>
      <c r="F2100" s="116"/>
      <c r="G2100" s="64"/>
    </row>
    <row r="2101" spans="1:7" x14ac:dyDescent="0.35">
      <c r="A2101" s="47">
        <v>42267</v>
      </c>
      <c r="B2101" s="43"/>
      <c r="C2101" s="116"/>
      <c r="D2101" s="116"/>
      <c r="E2101" s="116"/>
      <c r="F2101" s="116"/>
      <c r="G2101" s="64"/>
    </row>
    <row r="2102" spans="1:7" x14ac:dyDescent="0.35">
      <c r="A2102" s="47">
        <v>42268</v>
      </c>
      <c r="B2102" s="43">
        <v>0.68</v>
      </c>
      <c r="C2102" s="116"/>
      <c r="D2102" s="116"/>
      <c r="E2102" s="116"/>
      <c r="F2102" s="116"/>
      <c r="G2102" s="64"/>
    </row>
    <row r="2103" spans="1:7" x14ac:dyDescent="0.35">
      <c r="A2103" s="47">
        <v>42269</v>
      </c>
      <c r="B2103" s="43">
        <v>0.64</v>
      </c>
      <c r="C2103" s="116"/>
      <c r="D2103" s="116"/>
      <c r="E2103" s="116"/>
      <c r="F2103" s="116"/>
      <c r="G2103" s="64"/>
    </row>
    <row r="2104" spans="1:7" x14ac:dyDescent="0.35">
      <c r="A2104" s="47">
        <v>42270</v>
      </c>
      <c r="B2104" s="43">
        <v>0.61</v>
      </c>
      <c r="C2104" s="116"/>
      <c r="D2104" s="116"/>
      <c r="E2104" s="116"/>
      <c r="F2104" s="116"/>
      <c r="G2104" s="64"/>
    </row>
    <row r="2105" spans="1:7" x14ac:dyDescent="0.35">
      <c r="A2105" s="47">
        <v>42271</v>
      </c>
      <c r="B2105" s="43">
        <v>0.61</v>
      </c>
      <c r="C2105" s="116"/>
      <c r="D2105" s="116"/>
      <c r="E2105" s="116"/>
      <c r="F2105" s="116"/>
      <c r="G2105" s="64"/>
    </row>
    <row r="2106" spans="1:7" x14ac:dyDescent="0.35">
      <c r="A2106" s="47">
        <v>42272</v>
      </c>
      <c r="B2106" s="43">
        <v>0.64</v>
      </c>
      <c r="C2106" s="116"/>
      <c r="D2106" s="116"/>
      <c r="E2106" s="116"/>
      <c r="F2106" s="116"/>
      <c r="G2106" s="64"/>
    </row>
    <row r="2107" spans="1:7" x14ac:dyDescent="0.35">
      <c r="A2107" s="47">
        <v>42273</v>
      </c>
      <c r="B2107" s="43"/>
      <c r="C2107" s="116"/>
      <c r="D2107" s="116"/>
      <c r="E2107" s="116"/>
      <c r="F2107" s="116"/>
      <c r="G2107" s="64"/>
    </row>
    <row r="2108" spans="1:7" x14ac:dyDescent="0.35">
      <c r="A2108" s="47">
        <v>42274</v>
      </c>
      <c r="B2108" s="43"/>
      <c r="C2108" s="116"/>
      <c r="D2108" s="116"/>
      <c r="E2108" s="116"/>
      <c r="F2108" s="116"/>
      <c r="G2108" s="64"/>
    </row>
    <row r="2109" spans="1:7" x14ac:dyDescent="0.35">
      <c r="A2109" s="47">
        <v>42275</v>
      </c>
      <c r="B2109" s="43">
        <v>0.62</v>
      </c>
      <c r="C2109" s="116"/>
      <c r="D2109" s="116"/>
      <c r="E2109" s="116"/>
      <c r="F2109" s="116"/>
      <c r="G2109" s="64"/>
    </row>
    <row r="2110" spans="1:7" x14ac:dyDescent="0.35">
      <c r="A2110" s="47">
        <v>42276</v>
      </c>
      <c r="B2110" s="43">
        <v>0.6</v>
      </c>
      <c r="C2110" s="116"/>
      <c r="D2110" s="116"/>
      <c r="E2110" s="116"/>
      <c r="F2110" s="116"/>
      <c r="G2110" s="64"/>
    </row>
    <row r="2111" spans="1:7" x14ac:dyDescent="0.35">
      <c r="A2111" s="47">
        <v>42277</v>
      </c>
      <c r="B2111" s="43">
        <v>0.6</v>
      </c>
      <c r="C2111" s="116"/>
      <c r="D2111" s="116"/>
      <c r="E2111" s="116"/>
      <c r="F2111" s="116"/>
      <c r="G2111" s="64"/>
    </row>
    <row r="2112" spans="1:7" x14ac:dyDescent="0.35">
      <c r="A2112" s="47">
        <v>42278</v>
      </c>
      <c r="B2112" s="43">
        <v>0.57999999999999996</v>
      </c>
      <c r="C2112" s="116"/>
      <c r="D2112" s="116"/>
      <c r="E2112" s="116"/>
      <c r="F2112" s="116"/>
      <c r="G2112" s="64"/>
    </row>
    <row r="2113" spans="1:7" x14ac:dyDescent="0.35">
      <c r="A2113" s="47">
        <v>42279</v>
      </c>
      <c r="B2113" s="43">
        <v>0.56000000000000005</v>
      </c>
      <c r="C2113" s="116"/>
      <c r="D2113" s="116"/>
      <c r="E2113" s="116"/>
      <c r="F2113" s="116"/>
      <c r="G2113" s="64"/>
    </row>
    <row r="2114" spans="1:7" x14ac:dyDescent="0.35">
      <c r="A2114" s="47">
        <v>42280</v>
      </c>
      <c r="B2114" s="43"/>
      <c r="C2114" s="116"/>
      <c r="D2114" s="116"/>
      <c r="E2114" s="116"/>
      <c r="F2114" s="116"/>
      <c r="G2114" s="64"/>
    </row>
    <row r="2115" spans="1:7" x14ac:dyDescent="0.35">
      <c r="A2115" s="47">
        <v>42281</v>
      </c>
      <c r="B2115" s="43"/>
      <c r="C2115" s="116"/>
      <c r="D2115" s="116"/>
      <c r="E2115" s="116"/>
      <c r="F2115" s="116"/>
      <c r="G2115" s="64"/>
    </row>
    <row r="2116" spans="1:7" x14ac:dyDescent="0.35">
      <c r="A2116" s="47">
        <v>42282</v>
      </c>
      <c r="B2116" s="43">
        <v>0.54</v>
      </c>
      <c r="C2116" s="116"/>
      <c r="D2116" s="116"/>
      <c r="E2116" s="116"/>
      <c r="F2116" s="116"/>
      <c r="G2116" s="64"/>
    </row>
    <row r="2117" spans="1:7" x14ac:dyDescent="0.35">
      <c r="A2117" s="47">
        <v>42283</v>
      </c>
      <c r="B2117" s="43">
        <v>0.57999999999999996</v>
      </c>
      <c r="C2117" s="116"/>
      <c r="D2117" s="116"/>
      <c r="E2117" s="116"/>
      <c r="F2117" s="116"/>
      <c r="G2117" s="64"/>
    </row>
    <row r="2118" spans="1:7" x14ac:dyDescent="0.35">
      <c r="A2118" s="47">
        <v>42284</v>
      </c>
      <c r="B2118" s="43">
        <v>0.62</v>
      </c>
      <c r="C2118" s="116"/>
      <c r="D2118" s="116"/>
      <c r="E2118" s="116"/>
      <c r="F2118" s="116"/>
      <c r="G2118" s="64"/>
    </row>
    <row r="2119" spans="1:7" x14ac:dyDescent="0.35">
      <c r="A2119" s="47">
        <v>42285</v>
      </c>
      <c r="B2119" s="43">
        <v>0.56999999999999995</v>
      </c>
      <c r="C2119" s="116"/>
      <c r="D2119" s="116"/>
      <c r="E2119" s="116"/>
      <c r="F2119" s="116"/>
      <c r="G2119" s="64"/>
    </row>
    <row r="2120" spans="1:7" x14ac:dyDescent="0.35">
      <c r="A2120" s="47">
        <v>42286</v>
      </c>
      <c r="B2120" s="43">
        <v>0.6</v>
      </c>
      <c r="C2120" s="116"/>
      <c r="D2120" s="116"/>
      <c r="E2120" s="116"/>
      <c r="F2120" s="116"/>
      <c r="G2120" s="64"/>
    </row>
    <row r="2121" spans="1:7" x14ac:dyDescent="0.35">
      <c r="A2121" s="47">
        <v>42287</v>
      </c>
      <c r="B2121" s="43"/>
      <c r="C2121" s="116"/>
      <c r="D2121" s="116"/>
      <c r="E2121" s="116"/>
      <c r="F2121" s="116"/>
      <c r="G2121" s="64"/>
    </row>
    <row r="2122" spans="1:7" x14ac:dyDescent="0.35">
      <c r="A2122" s="47">
        <v>42288</v>
      </c>
      <c r="B2122" s="43"/>
      <c r="C2122" s="116"/>
      <c r="D2122" s="116"/>
      <c r="E2122" s="116"/>
      <c r="F2122" s="116"/>
      <c r="G2122" s="64"/>
    </row>
    <row r="2123" spans="1:7" x14ac:dyDescent="0.35">
      <c r="A2123" s="47">
        <v>42289</v>
      </c>
      <c r="B2123" s="43">
        <v>0.6</v>
      </c>
      <c r="C2123" s="116"/>
      <c r="D2123" s="116"/>
      <c r="E2123" s="116"/>
      <c r="F2123" s="116"/>
      <c r="G2123" s="64"/>
    </row>
    <row r="2124" spans="1:7" x14ac:dyDescent="0.35">
      <c r="A2124" s="47">
        <v>42290</v>
      </c>
      <c r="B2124" s="43">
        <v>0.56000000000000005</v>
      </c>
      <c r="C2124" s="116"/>
      <c r="D2124" s="116"/>
      <c r="E2124" s="116"/>
      <c r="F2124" s="116"/>
      <c r="G2124" s="64"/>
    </row>
    <row r="2125" spans="1:7" x14ac:dyDescent="0.35">
      <c r="A2125" s="47">
        <v>42291</v>
      </c>
      <c r="B2125" s="43">
        <v>0.55000000000000004</v>
      </c>
      <c r="C2125" s="116"/>
      <c r="D2125" s="116"/>
      <c r="E2125" s="116"/>
      <c r="F2125" s="116"/>
      <c r="G2125" s="64"/>
    </row>
    <row r="2126" spans="1:7" x14ac:dyDescent="0.35">
      <c r="A2126" s="47">
        <v>42292</v>
      </c>
      <c r="B2126" s="43">
        <v>0.54</v>
      </c>
      <c r="C2126" s="116"/>
      <c r="D2126" s="116"/>
      <c r="E2126" s="116"/>
      <c r="F2126" s="116"/>
      <c r="G2126" s="64"/>
    </row>
    <row r="2127" spans="1:7" x14ac:dyDescent="0.35">
      <c r="A2127" s="47">
        <v>42293</v>
      </c>
      <c r="B2127" s="43">
        <v>0.54</v>
      </c>
      <c r="C2127" s="116"/>
      <c r="D2127" s="116"/>
      <c r="E2127" s="116"/>
      <c r="F2127" s="116"/>
      <c r="G2127" s="64"/>
    </row>
    <row r="2128" spans="1:7" x14ac:dyDescent="0.35">
      <c r="A2128" s="47">
        <v>42294</v>
      </c>
      <c r="B2128" s="43"/>
      <c r="C2128" s="116"/>
      <c r="D2128" s="116"/>
      <c r="E2128" s="116"/>
      <c r="F2128" s="116"/>
      <c r="G2128" s="64"/>
    </row>
    <row r="2129" spans="1:7" x14ac:dyDescent="0.35">
      <c r="A2129" s="47">
        <v>42295</v>
      </c>
      <c r="B2129" s="43"/>
      <c r="C2129" s="116"/>
      <c r="D2129" s="116"/>
      <c r="E2129" s="116"/>
      <c r="F2129" s="116"/>
      <c r="G2129" s="64"/>
    </row>
    <row r="2130" spans="1:7" x14ac:dyDescent="0.35">
      <c r="A2130" s="47">
        <v>42296</v>
      </c>
      <c r="B2130" s="43">
        <v>0.56000000000000005</v>
      </c>
      <c r="C2130" s="116"/>
      <c r="D2130" s="116"/>
      <c r="E2130" s="116"/>
      <c r="F2130" s="116"/>
      <c r="G2130" s="64"/>
    </row>
    <row r="2131" spans="1:7" x14ac:dyDescent="0.35">
      <c r="A2131" s="47">
        <v>42297</v>
      </c>
      <c r="B2131" s="43">
        <v>0.56999999999999995</v>
      </c>
      <c r="C2131" s="116"/>
      <c r="D2131" s="116"/>
      <c r="E2131" s="116"/>
      <c r="F2131" s="116"/>
      <c r="G2131" s="64"/>
    </row>
    <row r="2132" spans="1:7" x14ac:dyDescent="0.35">
      <c r="A2132" s="47">
        <v>42298</v>
      </c>
      <c r="B2132" s="43">
        <v>0.6</v>
      </c>
      <c r="C2132" s="116"/>
      <c r="D2132" s="116"/>
      <c r="E2132" s="116"/>
      <c r="F2132" s="116"/>
      <c r="G2132" s="64"/>
    </row>
    <row r="2133" spans="1:7" x14ac:dyDescent="0.35">
      <c r="A2133" s="47">
        <v>42299</v>
      </c>
      <c r="B2133" s="43">
        <v>0.56999999999999995</v>
      </c>
      <c r="C2133" s="116"/>
      <c r="D2133" s="116"/>
      <c r="E2133" s="116"/>
      <c r="F2133" s="116"/>
      <c r="G2133" s="64"/>
    </row>
    <row r="2134" spans="1:7" x14ac:dyDescent="0.35">
      <c r="A2134" s="47">
        <v>42300</v>
      </c>
      <c r="B2134" s="43">
        <v>0.51</v>
      </c>
      <c r="C2134" s="116"/>
      <c r="D2134" s="116"/>
      <c r="E2134" s="116"/>
      <c r="F2134" s="116"/>
      <c r="G2134" s="64"/>
    </row>
    <row r="2135" spans="1:7" x14ac:dyDescent="0.35">
      <c r="A2135" s="47">
        <v>42301</v>
      </c>
      <c r="B2135" s="43"/>
      <c r="C2135" s="116"/>
      <c r="D2135" s="116"/>
      <c r="E2135" s="116"/>
      <c r="F2135" s="116"/>
      <c r="G2135" s="64"/>
    </row>
    <row r="2136" spans="1:7" x14ac:dyDescent="0.35">
      <c r="A2136" s="47">
        <v>42302</v>
      </c>
      <c r="B2136" s="43"/>
      <c r="C2136" s="116"/>
      <c r="D2136" s="116"/>
      <c r="E2136" s="116"/>
      <c r="F2136" s="116"/>
      <c r="G2136" s="64"/>
    </row>
    <row r="2137" spans="1:7" x14ac:dyDescent="0.35">
      <c r="A2137" s="47">
        <v>42303</v>
      </c>
      <c r="B2137" s="43">
        <v>0.5</v>
      </c>
      <c r="C2137" s="116"/>
      <c r="D2137" s="116"/>
      <c r="E2137" s="116"/>
      <c r="F2137" s="116"/>
      <c r="G2137" s="64"/>
    </row>
    <row r="2138" spans="1:7" x14ac:dyDescent="0.35">
      <c r="A2138" s="47">
        <v>42304</v>
      </c>
      <c r="B2138" s="43">
        <v>0.49</v>
      </c>
      <c r="C2138" s="116"/>
      <c r="D2138" s="116"/>
      <c r="E2138" s="116"/>
      <c r="F2138" s="116"/>
      <c r="G2138" s="64"/>
    </row>
    <row r="2139" spans="1:7" x14ac:dyDescent="0.35">
      <c r="A2139" s="47">
        <v>42305</v>
      </c>
      <c r="B2139" s="43">
        <v>0.44</v>
      </c>
      <c r="C2139" s="116"/>
      <c r="D2139" s="116"/>
      <c r="E2139" s="116"/>
      <c r="F2139" s="116"/>
      <c r="G2139" s="64"/>
    </row>
    <row r="2140" spans="1:7" x14ac:dyDescent="0.35">
      <c r="A2140" s="47">
        <v>42306</v>
      </c>
      <c r="B2140" s="43">
        <v>0.45</v>
      </c>
      <c r="C2140" s="116"/>
      <c r="D2140" s="116"/>
      <c r="E2140" s="116"/>
      <c r="F2140" s="116"/>
      <c r="G2140" s="64"/>
    </row>
    <row r="2141" spans="1:7" x14ac:dyDescent="0.35">
      <c r="A2141" s="47">
        <v>42307</v>
      </c>
      <c r="B2141" s="43">
        <v>0.51</v>
      </c>
      <c r="C2141" s="116"/>
      <c r="D2141" s="116"/>
      <c r="E2141" s="116"/>
      <c r="F2141" s="116"/>
      <c r="G2141" s="64"/>
    </row>
    <row r="2142" spans="1:7" x14ac:dyDescent="0.35">
      <c r="A2142" s="47">
        <v>42308</v>
      </c>
      <c r="B2142" s="43"/>
      <c r="C2142" s="116"/>
      <c r="D2142" s="116"/>
      <c r="E2142" s="116"/>
      <c r="F2142" s="116"/>
      <c r="G2142" s="64"/>
    </row>
    <row r="2143" spans="1:7" x14ac:dyDescent="0.35">
      <c r="A2143" s="47">
        <v>42309</v>
      </c>
      <c r="B2143" s="43"/>
      <c r="C2143" s="116"/>
      <c r="D2143" s="116"/>
      <c r="E2143" s="116"/>
      <c r="F2143" s="116"/>
      <c r="G2143" s="64"/>
    </row>
    <row r="2144" spans="1:7" x14ac:dyDescent="0.35">
      <c r="A2144" s="47">
        <v>42310</v>
      </c>
      <c r="B2144" s="43">
        <v>0.56999999999999995</v>
      </c>
      <c r="C2144" s="116"/>
      <c r="D2144" s="116"/>
      <c r="E2144" s="116"/>
      <c r="F2144" s="116"/>
      <c r="G2144" s="64"/>
    </row>
    <row r="2145" spans="1:7" x14ac:dyDescent="0.35">
      <c r="A2145" s="47">
        <v>42311</v>
      </c>
      <c r="B2145" s="43">
        <v>0.55000000000000004</v>
      </c>
      <c r="C2145" s="116"/>
      <c r="D2145" s="116"/>
      <c r="E2145" s="116"/>
      <c r="F2145" s="116"/>
      <c r="G2145" s="64"/>
    </row>
    <row r="2146" spans="1:7" x14ac:dyDescent="0.35">
      <c r="A2146" s="47">
        <v>42312</v>
      </c>
      <c r="B2146" s="43">
        <v>0.56999999999999995</v>
      </c>
      <c r="C2146" s="116"/>
      <c r="D2146" s="116"/>
      <c r="E2146" s="116"/>
      <c r="F2146" s="116"/>
      <c r="G2146" s="64"/>
    </row>
    <row r="2147" spans="1:7" x14ac:dyDescent="0.35">
      <c r="A2147" s="47">
        <v>42313</v>
      </c>
      <c r="B2147" s="43">
        <v>0.59</v>
      </c>
      <c r="C2147" s="116"/>
      <c r="D2147" s="116"/>
      <c r="E2147" s="116"/>
      <c r="F2147" s="116"/>
      <c r="G2147" s="64"/>
    </row>
    <row r="2148" spans="1:7" x14ac:dyDescent="0.35">
      <c r="A2148" s="47">
        <v>42314</v>
      </c>
      <c r="B2148" s="43">
        <v>0.6</v>
      </c>
      <c r="C2148" s="116"/>
      <c r="D2148" s="116"/>
      <c r="E2148" s="116"/>
      <c r="F2148" s="116"/>
      <c r="G2148" s="64"/>
    </row>
    <row r="2149" spans="1:7" x14ac:dyDescent="0.35">
      <c r="A2149" s="47">
        <v>42315</v>
      </c>
      <c r="B2149" s="43"/>
      <c r="C2149" s="116"/>
      <c r="D2149" s="116"/>
      <c r="E2149" s="116"/>
      <c r="F2149" s="116"/>
      <c r="G2149" s="64"/>
    </row>
    <row r="2150" spans="1:7" x14ac:dyDescent="0.35">
      <c r="A2150" s="47">
        <v>42316</v>
      </c>
      <c r="B2150" s="43"/>
      <c r="C2150" s="116"/>
      <c r="D2150" s="116"/>
      <c r="E2150" s="116"/>
      <c r="F2150" s="116"/>
      <c r="G2150" s="64"/>
    </row>
    <row r="2151" spans="1:7" x14ac:dyDescent="0.35">
      <c r="A2151" s="47">
        <v>42317</v>
      </c>
      <c r="B2151" s="43">
        <v>0.71</v>
      </c>
      <c r="C2151" s="116"/>
      <c r="D2151" s="116"/>
      <c r="E2151" s="116"/>
      <c r="F2151" s="116"/>
      <c r="G2151" s="64"/>
    </row>
    <row r="2152" spans="1:7" x14ac:dyDescent="0.35">
      <c r="A2152" s="47">
        <v>42318</v>
      </c>
      <c r="B2152" s="43">
        <v>0.63</v>
      </c>
      <c r="C2152" s="116"/>
      <c r="D2152" s="116"/>
      <c r="E2152" s="116"/>
      <c r="F2152" s="116"/>
      <c r="G2152" s="64"/>
    </row>
    <row r="2153" spans="1:7" x14ac:dyDescent="0.35">
      <c r="A2153" s="47">
        <v>42319</v>
      </c>
      <c r="B2153" s="43">
        <v>0.62</v>
      </c>
      <c r="C2153" s="116"/>
      <c r="D2153" s="116"/>
      <c r="E2153" s="116"/>
      <c r="F2153" s="116"/>
      <c r="G2153" s="64"/>
    </row>
    <row r="2154" spans="1:7" x14ac:dyDescent="0.35">
      <c r="A2154" s="47">
        <v>42320</v>
      </c>
      <c r="B2154" s="43">
        <v>0.6</v>
      </c>
      <c r="C2154" s="116"/>
      <c r="D2154" s="116"/>
      <c r="E2154" s="116"/>
      <c r="F2154" s="116"/>
      <c r="G2154" s="64"/>
    </row>
    <row r="2155" spans="1:7" x14ac:dyDescent="0.35">
      <c r="A2155" s="47">
        <v>42321</v>
      </c>
      <c r="B2155" s="43">
        <v>0.57999999999999996</v>
      </c>
      <c r="C2155" s="116"/>
      <c r="D2155" s="116"/>
      <c r="E2155" s="116"/>
      <c r="F2155" s="116"/>
      <c r="G2155" s="64"/>
    </row>
    <row r="2156" spans="1:7" x14ac:dyDescent="0.35">
      <c r="A2156" s="47">
        <v>42322</v>
      </c>
      <c r="B2156" s="43"/>
      <c r="C2156" s="116"/>
      <c r="D2156" s="116"/>
      <c r="E2156" s="116"/>
      <c r="F2156" s="116"/>
      <c r="G2156" s="64"/>
    </row>
    <row r="2157" spans="1:7" x14ac:dyDescent="0.35">
      <c r="A2157" s="47">
        <v>42323</v>
      </c>
      <c r="B2157" s="43"/>
      <c r="C2157" s="116"/>
      <c r="D2157" s="116"/>
      <c r="E2157" s="116"/>
      <c r="F2157" s="116"/>
      <c r="G2157" s="64"/>
    </row>
    <row r="2158" spans="1:7" x14ac:dyDescent="0.35">
      <c r="A2158" s="47">
        <v>42324</v>
      </c>
      <c r="B2158" s="43">
        <v>0.56000000000000005</v>
      </c>
      <c r="C2158" s="116"/>
      <c r="D2158" s="116"/>
      <c r="E2158" s="116"/>
      <c r="F2158" s="116"/>
      <c r="G2158" s="64"/>
    </row>
    <row r="2159" spans="1:7" x14ac:dyDescent="0.35">
      <c r="A2159" s="47">
        <v>42325</v>
      </c>
      <c r="B2159" s="43">
        <v>0.53</v>
      </c>
      <c r="C2159" s="116"/>
      <c r="D2159" s="116"/>
      <c r="E2159" s="116"/>
      <c r="F2159" s="116"/>
      <c r="G2159" s="64"/>
    </row>
    <row r="2160" spans="1:7" x14ac:dyDescent="0.35">
      <c r="A2160" s="47">
        <v>42326</v>
      </c>
      <c r="B2160" s="43">
        <v>0.5</v>
      </c>
      <c r="C2160" s="116"/>
      <c r="D2160" s="116"/>
      <c r="E2160" s="116"/>
      <c r="F2160" s="116"/>
      <c r="G2160" s="64"/>
    </row>
    <row r="2161" spans="1:7" x14ac:dyDescent="0.35">
      <c r="A2161" s="47">
        <v>42327</v>
      </c>
      <c r="B2161" s="43">
        <v>0.49</v>
      </c>
      <c r="C2161" s="116"/>
      <c r="D2161" s="116"/>
      <c r="E2161" s="116"/>
      <c r="F2161" s="116"/>
      <c r="G2161" s="64"/>
    </row>
    <row r="2162" spans="1:7" x14ac:dyDescent="0.35">
      <c r="A2162" s="47">
        <v>42328</v>
      </c>
      <c r="B2162" s="43">
        <v>0.49</v>
      </c>
      <c r="C2162" s="116"/>
      <c r="D2162" s="116"/>
      <c r="E2162" s="116"/>
      <c r="F2162" s="116"/>
      <c r="G2162" s="64"/>
    </row>
    <row r="2163" spans="1:7" x14ac:dyDescent="0.35">
      <c r="A2163" s="47">
        <v>42329</v>
      </c>
      <c r="B2163" s="43"/>
      <c r="C2163" s="116"/>
      <c r="D2163" s="116"/>
      <c r="E2163" s="116"/>
      <c r="F2163" s="116"/>
      <c r="G2163" s="64"/>
    </row>
    <row r="2164" spans="1:7" x14ac:dyDescent="0.35">
      <c r="A2164" s="47">
        <v>42330</v>
      </c>
      <c r="B2164" s="43"/>
      <c r="C2164" s="116"/>
      <c r="D2164" s="116"/>
      <c r="E2164" s="116"/>
      <c r="F2164" s="116"/>
      <c r="G2164" s="64"/>
    </row>
    <row r="2165" spans="1:7" x14ac:dyDescent="0.35">
      <c r="A2165" s="47">
        <v>42331</v>
      </c>
      <c r="B2165" s="43">
        <v>0.52</v>
      </c>
      <c r="C2165" s="116"/>
      <c r="D2165" s="116"/>
      <c r="E2165" s="116"/>
      <c r="F2165" s="116"/>
      <c r="G2165" s="64"/>
    </row>
    <row r="2166" spans="1:7" x14ac:dyDescent="0.35">
      <c r="A2166" s="47">
        <v>42332</v>
      </c>
      <c r="B2166" s="43">
        <v>0.5</v>
      </c>
      <c r="C2166" s="116"/>
      <c r="D2166" s="116"/>
      <c r="E2166" s="116"/>
      <c r="F2166" s="116"/>
      <c r="G2166" s="64"/>
    </row>
    <row r="2167" spans="1:7" x14ac:dyDescent="0.35">
      <c r="A2167" s="47">
        <v>42333</v>
      </c>
      <c r="B2167" s="43">
        <v>0.49</v>
      </c>
      <c r="C2167" s="116"/>
      <c r="D2167" s="116"/>
      <c r="E2167" s="116"/>
      <c r="F2167" s="116"/>
      <c r="G2167" s="64"/>
    </row>
    <row r="2168" spans="1:7" x14ac:dyDescent="0.35">
      <c r="A2168" s="47">
        <v>42334</v>
      </c>
      <c r="B2168" s="43">
        <v>0.48</v>
      </c>
      <c r="C2168" s="116"/>
      <c r="D2168" s="116"/>
      <c r="E2168" s="116"/>
      <c r="F2168" s="116"/>
      <c r="G2168" s="64"/>
    </row>
    <row r="2169" spans="1:7" x14ac:dyDescent="0.35">
      <c r="A2169" s="47">
        <v>42335</v>
      </c>
      <c r="B2169" s="43">
        <v>0.46</v>
      </c>
      <c r="C2169" s="116"/>
      <c r="D2169" s="116"/>
      <c r="E2169" s="116"/>
      <c r="F2169" s="116"/>
      <c r="G2169" s="64"/>
    </row>
    <row r="2170" spans="1:7" x14ac:dyDescent="0.35">
      <c r="A2170" s="47">
        <v>42336</v>
      </c>
      <c r="B2170" s="43"/>
      <c r="C2170" s="116"/>
      <c r="D2170" s="116"/>
      <c r="E2170" s="116"/>
      <c r="F2170" s="116"/>
      <c r="G2170" s="64"/>
    </row>
    <row r="2171" spans="1:7" x14ac:dyDescent="0.35">
      <c r="A2171" s="47">
        <v>42337</v>
      </c>
      <c r="B2171" s="43"/>
      <c r="C2171" s="116"/>
      <c r="D2171" s="116"/>
      <c r="E2171" s="116"/>
      <c r="F2171" s="116"/>
      <c r="G2171" s="64"/>
    </row>
    <row r="2172" spans="1:7" x14ac:dyDescent="0.35">
      <c r="A2172" s="47">
        <v>42338</v>
      </c>
      <c r="B2172" s="43">
        <v>0.47</v>
      </c>
      <c r="C2172" s="116"/>
      <c r="D2172" s="116"/>
      <c r="E2172" s="116"/>
      <c r="F2172" s="116"/>
      <c r="G2172" s="64"/>
    </row>
    <row r="2173" spans="1:7" x14ac:dyDescent="0.35">
      <c r="A2173" s="47">
        <v>42339</v>
      </c>
      <c r="B2173" s="43">
        <v>0.49</v>
      </c>
      <c r="C2173" s="116"/>
      <c r="D2173" s="116"/>
      <c r="E2173" s="116"/>
      <c r="F2173" s="116"/>
      <c r="G2173" s="64"/>
    </row>
    <row r="2174" spans="1:7" x14ac:dyDescent="0.35">
      <c r="A2174" s="47">
        <v>42340</v>
      </c>
      <c r="B2174" s="43">
        <v>0.45</v>
      </c>
      <c r="C2174" s="116"/>
      <c r="D2174" s="116"/>
      <c r="E2174" s="116"/>
      <c r="F2174" s="116"/>
      <c r="G2174" s="64"/>
    </row>
    <row r="2175" spans="1:7" x14ac:dyDescent="0.35">
      <c r="A2175" s="47">
        <v>42341</v>
      </c>
      <c r="B2175" s="43">
        <v>0.48</v>
      </c>
      <c r="C2175" s="116"/>
      <c r="D2175" s="116"/>
      <c r="E2175" s="116"/>
      <c r="F2175" s="116"/>
      <c r="G2175" s="64"/>
    </row>
    <row r="2176" spans="1:7" x14ac:dyDescent="0.35">
      <c r="A2176" s="47">
        <v>42342</v>
      </c>
      <c r="B2176" s="43">
        <v>0.66</v>
      </c>
      <c r="C2176" s="116"/>
      <c r="D2176" s="116"/>
      <c r="E2176" s="116"/>
      <c r="F2176" s="116"/>
      <c r="G2176" s="64"/>
    </row>
    <row r="2177" spans="1:7" x14ac:dyDescent="0.35">
      <c r="A2177" s="47">
        <v>42343</v>
      </c>
      <c r="B2177" s="43"/>
      <c r="C2177" s="116"/>
      <c r="D2177" s="116"/>
      <c r="E2177" s="116"/>
      <c r="F2177" s="116"/>
      <c r="G2177" s="64"/>
    </row>
    <row r="2178" spans="1:7" x14ac:dyDescent="0.35">
      <c r="A2178" s="47">
        <v>42344</v>
      </c>
      <c r="B2178" s="43"/>
      <c r="C2178" s="116"/>
      <c r="D2178" s="116"/>
      <c r="E2178" s="116"/>
      <c r="F2178" s="116"/>
      <c r="G2178" s="64"/>
    </row>
    <row r="2179" spans="1:7" x14ac:dyDescent="0.35">
      <c r="A2179" s="47">
        <v>42345</v>
      </c>
      <c r="B2179" s="43">
        <v>0.64</v>
      </c>
      <c r="C2179" s="116"/>
      <c r="D2179" s="116"/>
      <c r="E2179" s="116"/>
      <c r="F2179" s="116"/>
      <c r="G2179" s="64"/>
    </row>
    <row r="2180" spans="1:7" x14ac:dyDescent="0.35">
      <c r="A2180" s="47">
        <v>42346</v>
      </c>
      <c r="B2180" s="43">
        <v>0.6</v>
      </c>
      <c r="C2180" s="116"/>
      <c r="D2180" s="116"/>
      <c r="E2180" s="116"/>
      <c r="F2180" s="116"/>
      <c r="G2180" s="64"/>
    </row>
    <row r="2181" spans="1:7" x14ac:dyDescent="0.35">
      <c r="A2181" s="47">
        <v>42347</v>
      </c>
      <c r="B2181" s="43">
        <v>0.56999999999999995</v>
      </c>
      <c r="C2181" s="116"/>
      <c r="D2181" s="116"/>
      <c r="E2181" s="116"/>
      <c r="F2181" s="116"/>
      <c r="G2181" s="64"/>
    </row>
    <row r="2182" spans="1:7" x14ac:dyDescent="0.35">
      <c r="A2182" s="47">
        <v>42348</v>
      </c>
      <c r="B2182" s="43">
        <v>0.6</v>
      </c>
      <c r="C2182" s="116"/>
      <c r="D2182" s="116"/>
      <c r="E2182" s="116"/>
      <c r="F2182" s="116"/>
      <c r="G2182" s="64"/>
    </row>
    <row r="2183" spans="1:7" x14ac:dyDescent="0.35">
      <c r="A2183" s="47">
        <v>42349</v>
      </c>
      <c r="B2183" s="43">
        <v>0.56000000000000005</v>
      </c>
      <c r="C2183" s="116"/>
      <c r="D2183" s="116"/>
      <c r="E2183" s="116"/>
      <c r="F2183" s="116"/>
      <c r="G2183" s="64"/>
    </row>
    <row r="2184" spans="1:7" x14ac:dyDescent="0.35">
      <c r="A2184" s="47">
        <v>42350</v>
      </c>
      <c r="B2184" s="43"/>
      <c r="C2184" s="116"/>
      <c r="D2184" s="116"/>
      <c r="E2184" s="116"/>
      <c r="F2184" s="116"/>
      <c r="G2184" s="64"/>
    </row>
    <row r="2185" spans="1:7" x14ac:dyDescent="0.35">
      <c r="A2185" s="47">
        <v>42351</v>
      </c>
      <c r="B2185" s="43"/>
      <c r="C2185" s="116"/>
      <c r="D2185" s="116"/>
      <c r="E2185" s="116"/>
      <c r="F2185" s="116"/>
      <c r="G2185" s="64"/>
    </row>
    <row r="2186" spans="1:7" x14ac:dyDescent="0.35">
      <c r="A2186" s="47">
        <v>42352</v>
      </c>
      <c r="B2186" s="43">
        <v>0.56999999999999995</v>
      </c>
      <c r="C2186" s="116"/>
      <c r="D2186" s="116"/>
      <c r="E2186" s="116"/>
      <c r="F2186" s="116"/>
      <c r="G2186" s="64"/>
    </row>
    <row r="2187" spans="1:7" x14ac:dyDescent="0.35">
      <c r="A2187" s="47">
        <v>42353</v>
      </c>
      <c r="B2187" s="43">
        <v>0.64</v>
      </c>
      <c r="C2187" s="116"/>
      <c r="D2187" s="116"/>
      <c r="E2187" s="116"/>
      <c r="F2187" s="116"/>
      <c r="G2187" s="64"/>
    </row>
    <row r="2188" spans="1:7" x14ac:dyDescent="0.35">
      <c r="A2188" s="47">
        <v>42354</v>
      </c>
      <c r="B2188" s="43">
        <v>0.64</v>
      </c>
      <c r="C2188" s="116"/>
      <c r="D2188" s="116"/>
      <c r="E2188" s="116"/>
      <c r="F2188" s="116"/>
      <c r="G2188" s="64"/>
    </row>
    <row r="2189" spans="1:7" x14ac:dyDescent="0.35">
      <c r="A2189" s="47">
        <v>42355</v>
      </c>
      <c r="B2189" s="43">
        <v>0.6</v>
      </c>
      <c r="C2189" s="116"/>
      <c r="D2189" s="116"/>
      <c r="E2189" s="116"/>
      <c r="F2189" s="116"/>
      <c r="G2189" s="64"/>
    </row>
    <row r="2190" spans="1:7" x14ac:dyDescent="0.35">
      <c r="A2190" s="47">
        <v>42356</v>
      </c>
      <c r="B2190" s="43">
        <v>0.56999999999999995</v>
      </c>
      <c r="C2190" s="116"/>
      <c r="D2190" s="116"/>
      <c r="E2190" s="116"/>
      <c r="F2190" s="116"/>
      <c r="G2190" s="64"/>
    </row>
    <row r="2191" spans="1:7" x14ac:dyDescent="0.35">
      <c r="A2191" s="47">
        <v>42357</v>
      </c>
      <c r="B2191" s="43"/>
      <c r="C2191" s="116"/>
      <c r="D2191" s="116"/>
      <c r="E2191" s="116"/>
      <c r="F2191" s="116"/>
      <c r="G2191" s="64"/>
    </row>
    <row r="2192" spans="1:7" x14ac:dyDescent="0.35">
      <c r="A2192" s="47">
        <v>42358</v>
      </c>
      <c r="B2192" s="43"/>
      <c r="C2192" s="116"/>
      <c r="D2192" s="116"/>
      <c r="E2192" s="116"/>
      <c r="F2192" s="116"/>
      <c r="G2192" s="64"/>
    </row>
    <row r="2193" spans="1:7" x14ac:dyDescent="0.35">
      <c r="A2193" s="47">
        <v>42359</v>
      </c>
      <c r="B2193" s="43">
        <v>0.56000000000000005</v>
      </c>
      <c r="C2193" s="116"/>
      <c r="D2193" s="116"/>
      <c r="E2193" s="116"/>
      <c r="F2193" s="116"/>
      <c r="G2193" s="64"/>
    </row>
    <row r="2194" spans="1:7" x14ac:dyDescent="0.35">
      <c r="A2194" s="47">
        <v>42360</v>
      </c>
      <c r="B2194" s="43">
        <v>0.56999999999999995</v>
      </c>
      <c r="C2194" s="116"/>
      <c r="D2194" s="116"/>
      <c r="E2194" s="116"/>
      <c r="F2194" s="116"/>
      <c r="G2194" s="64"/>
    </row>
    <row r="2195" spans="1:7" x14ac:dyDescent="0.35">
      <c r="A2195" s="47">
        <v>42361</v>
      </c>
      <c r="B2195" s="43">
        <v>0.6</v>
      </c>
      <c r="C2195" s="116"/>
      <c r="D2195" s="116"/>
      <c r="E2195" s="116"/>
      <c r="F2195" s="116"/>
      <c r="G2195" s="64"/>
    </row>
    <row r="2196" spans="1:7" x14ac:dyDescent="0.35">
      <c r="A2196" s="47">
        <v>42362</v>
      </c>
      <c r="B2196" s="43"/>
      <c r="C2196" s="116"/>
      <c r="D2196" s="116"/>
      <c r="E2196" s="116"/>
      <c r="F2196" s="116"/>
      <c r="G2196" s="64"/>
    </row>
    <row r="2197" spans="1:7" x14ac:dyDescent="0.35">
      <c r="A2197" s="47">
        <v>42363</v>
      </c>
      <c r="B2197" s="43"/>
      <c r="C2197" s="116"/>
      <c r="D2197" s="116"/>
      <c r="E2197" s="116"/>
      <c r="F2197" s="116"/>
      <c r="G2197" s="64"/>
    </row>
    <row r="2198" spans="1:7" x14ac:dyDescent="0.35">
      <c r="A2198" s="47">
        <v>42364</v>
      </c>
      <c r="B2198" s="43"/>
      <c r="C2198" s="116"/>
      <c r="D2198" s="116"/>
      <c r="E2198" s="116"/>
      <c r="F2198" s="116"/>
      <c r="G2198" s="64"/>
    </row>
    <row r="2199" spans="1:7" x14ac:dyDescent="0.35">
      <c r="A2199" s="47">
        <v>42365</v>
      </c>
      <c r="B2199" s="43"/>
      <c r="C2199" s="116"/>
      <c r="D2199" s="116"/>
      <c r="E2199" s="116"/>
      <c r="F2199" s="116"/>
      <c r="G2199" s="64"/>
    </row>
    <row r="2200" spans="1:7" x14ac:dyDescent="0.35">
      <c r="A2200" s="47">
        <v>42366</v>
      </c>
      <c r="B2200" s="43">
        <v>0.61</v>
      </c>
      <c r="C2200" s="116"/>
      <c r="D2200" s="116"/>
      <c r="E2200" s="116"/>
      <c r="F2200" s="116"/>
      <c r="G2200" s="64"/>
    </row>
    <row r="2201" spans="1:7" x14ac:dyDescent="0.35">
      <c r="A2201" s="47">
        <v>42367</v>
      </c>
      <c r="B2201" s="43">
        <v>0.59</v>
      </c>
      <c r="C2201" s="116"/>
      <c r="D2201" s="116"/>
      <c r="E2201" s="116"/>
      <c r="F2201" s="116"/>
      <c r="G2201" s="64"/>
    </row>
    <row r="2202" spans="1:7" x14ac:dyDescent="0.35">
      <c r="A2202" s="47">
        <v>42368</v>
      </c>
      <c r="B2202" s="43">
        <v>0.64</v>
      </c>
      <c r="C2202" s="116"/>
      <c r="D2202" s="116"/>
      <c r="E2202" s="116"/>
      <c r="F2202" s="116"/>
      <c r="G2202" s="64"/>
    </row>
    <row r="2203" spans="1:7" x14ac:dyDescent="0.35">
      <c r="A2203" s="47">
        <v>42369</v>
      </c>
      <c r="B2203" s="43"/>
      <c r="C2203" s="116"/>
      <c r="D2203" s="116"/>
      <c r="E2203" s="116"/>
      <c r="F2203" s="116"/>
      <c r="G2203" s="64"/>
    </row>
    <row r="2204" spans="1:7" x14ac:dyDescent="0.35">
      <c r="A2204" s="47">
        <v>42370</v>
      </c>
      <c r="B2204" s="43"/>
      <c r="C2204" s="116"/>
      <c r="D2204" s="116"/>
      <c r="E2204" s="116"/>
      <c r="F2204" s="116"/>
      <c r="G2204" s="64"/>
    </row>
    <row r="2205" spans="1:7" x14ac:dyDescent="0.35">
      <c r="A2205" s="47">
        <v>42371</v>
      </c>
      <c r="B2205" s="43"/>
      <c r="C2205" s="116"/>
      <c r="D2205" s="116"/>
      <c r="E2205" s="116"/>
      <c r="F2205" s="116"/>
      <c r="G2205" s="64"/>
    </row>
    <row r="2206" spans="1:7" x14ac:dyDescent="0.35">
      <c r="A2206" s="47">
        <v>42372</v>
      </c>
      <c r="B2206" s="43"/>
      <c r="C2206" s="116"/>
      <c r="D2206" s="116"/>
      <c r="E2206" s="116"/>
      <c r="F2206" s="116"/>
      <c r="G2206" s="64"/>
    </row>
    <row r="2207" spans="1:7" x14ac:dyDescent="0.35">
      <c r="A2207" s="47">
        <v>42373</v>
      </c>
      <c r="B2207" s="43">
        <v>0.57999999999999996</v>
      </c>
      <c r="C2207" s="116"/>
      <c r="D2207" s="116"/>
      <c r="E2207" s="116"/>
      <c r="F2207" s="116"/>
      <c r="G2207" s="64"/>
    </row>
    <row r="2208" spans="1:7" x14ac:dyDescent="0.35">
      <c r="A2208" s="47">
        <v>42374</v>
      </c>
      <c r="B2208" s="43">
        <v>0.56000000000000005</v>
      </c>
      <c r="C2208" s="116"/>
      <c r="D2208" s="116"/>
      <c r="E2208" s="116"/>
      <c r="F2208" s="116"/>
      <c r="G2208" s="64"/>
    </row>
    <row r="2209" spans="1:7" x14ac:dyDescent="0.35">
      <c r="A2209" s="47">
        <v>42375</v>
      </c>
      <c r="B2209" s="43">
        <v>0.51</v>
      </c>
      <c r="C2209" s="116"/>
      <c r="D2209" s="116"/>
      <c r="E2209" s="116"/>
      <c r="F2209" s="116"/>
      <c r="G2209" s="64"/>
    </row>
    <row r="2210" spans="1:7" x14ac:dyDescent="0.35">
      <c r="A2210" s="47">
        <v>42376</v>
      </c>
      <c r="B2210" s="43">
        <v>0.5</v>
      </c>
      <c r="C2210" s="116"/>
      <c r="D2210" s="116"/>
      <c r="E2210" s="116"/>
      <c r="F2210" s="116"/>
      <c r="G2210" s="64"/>
    </row>
    <row r="2211" spans="1:7" x14ac:dyDescent="0.35">
      <c r="A2211" s="47">
        <v>42377</v>
      </c>
      <c r="B2211" s="43">
        <v>0.53</v>
      </c>
      <c r="C2211" s="116"/>
      <c r="D2211" s="116"/>
      <c r="E2211" s="116"/>
      <c r="F2211" s="116"/>
      <c r="G2211" s="64"/>
    </row>
    <row r="2212" spans="1:7" x14ac:dyDescent="0.35">
      <c r="A2212" s="47">
        <v>42378</v>
      </c>
      <c r="B2212" s="43"/>
      <c r="C2212" s="116"/>
      <c r="D2212" s="116"/>
      <c r="E2212" s="116"/>
      <c r="F2212" s="116"/>
      <c r="G2212" s="64"/>
    </row>
    <row r="2213" spans="1:7" x14ac:dyDescent="0.35">
      <c r="A2213" s="47">
        <v>42379</v>
      </c>
      <c r="B2213" s="43"/>
      <c r="C2213" s="116"/>
      <c r="D2213" s="116"/>
      <c r="E2213" s="116"/>
      <c r="F2213" s="116"/>
      <c r="G2213" s="64"/>
    </row>
    <row r="2214" spans="1:7" x14ac:dyDescent="0.35">
      <c r="A2214" s="47">
        <v>42380</v>
      </c>
      <c r="B2214" s="43">
        <v>0.53</v>
      </c>
      <c r="C2214" s="116"/>
      <c r="D2214" s="116"/>
      <c r="E2214" s="116"/>
      <c r="F2214" s="116"/>
      <c r="G2214" s="64"/>
    </row>
    <row r="2215" spans="1:7" x14ac:dyDescent="0.35">
      <c r="A2215" s="47">
        <v>42381</v>
      </c>
      <c r="B2215" s="43">
        <v>0.57999999999999996</v>
      </c>
      <c r="C2215" s="116"/>
      <c r="D2215" s="116"/>
      <c r="E2215" s="116"/>
      <c r="F2215" s="116"/>
      <c r="G2215" s="64"/>
    </row>
    <row r="2216" spans="1:7" x14ac:dyDescent="0.35">
      <c r="A2216" s="47">
        <v>42382</v>
      </c>
      <c r="B2216" s="43">
        <v>0.59</v>
      </c>
      <c r="C2216" s="116"/>
      <c r="D2216" s="116"/>
      <c r="E2216" s="116"/>
      <c r="F2216" s="116"/>
      <c r="G2216" s="64"/>
    </row>
    <row r="2217" spans="1:7" x14ac:dyDescent="0.35">
      <c r="A2217" s="47">
        <v>42383</v>
      </c>
      <c r="B2217" s="43">
        <v>0.54</v>
      </c>
      <c r="C2217" s="116"/>
      <c r="D2217" s="116"/>
      <c r="E2217" s="116"/>
      <c r="F2217" s="116"/>
      <c r="G2217" s="64"/>
    </row>
    <row r="2218" spans="1:7" x14ac:dyDescent="0.35">
      <c r="A2218" s="47">
        <v>42384</v>
      </c>
      <c r="B2218" s="43">
        <v>0.55000000000000004</v>
      </c>
      <c r="C2218" s="116"/>
      <c r="D2218" s="116"/>
      <c r="E2218" s="116"/>
      <c r="F2218" s="116"/>
      <c r="G2218" s="64"/>
    </row>
    <row r="2219" spans="1:7" x14ac:dyDescent="0.35">
      <c r="A2219" s="47">
        <v>42385</v>
      </c>
      <c r="B2219" s="43"/>
      <c r="C2219" s="116"/>
      <c r="D2219" s="116"/>
      <c r="E2219" s="116"/>
      <c r="F2219" s="116"/>
      <c r="G2219" s="64"/>
    </row>
    <row r="2220" spans="1:7" x14ac:dyDescent="0.35">
      <c r="A2220" s="47">
        <v>42386</v>
      </c>
      <c r="B2220" s="43"/>
      <c r="C2220" s="116"/>
      <c r="D2220" s="116"/>
      <c r="E2220" s="116"/>
      <c r="F2220" s="116"/>
      <c r="G2220" s="64"/>
    </row>
    <row r="2221" spans="1:7" x14ac:dyDescent="0.35">
      <c r="A2221" s="47">
        <v>42387</v>
      </c>
      <c r="B2221" s="43">
        <v>0.55000000000000004</v>
      </c>
      <c r="C2221" s="116"/>
      <c r="D2221" s="116"/>
      <c r="E2221" s="116"/>
      <c r="F2221" s="116"/>
      <c r="G2221" s="64"/>
    </row>
    <row r="2222" spans="1:7" x14ac:dyDescent="0.35">
      <c r="A2222" s="47">
        <v>42388</v>
      </c>
      <c r="B2222" s="43">
        <v>0.55000000000000004</v>
      </c>
      <c r="C2222" s="116"/>
      <c r="D2222" s="116"/>
      <c r="E2222" s="116"/>
      <c r="F2222" s="116"/>
      <c r="G2222" s="64"/>
    </row>
    <row r="2223" spans="1:7" x14ac:dyDescent="0.35">
      <c r="A2223" s="47">
        <v>42389</v>
      </c>
      <c r="B2223" s="43">
        <v>0.48</v>
      </c>
      <c r="C2223" s="116"/>
      <c r="D2223" s="116"/>
      <c r="E2223" s="116"/>
      <c r="F2223" s="116"/>
      <c r="G2223" s="64"/>
    </row>
    <row r="2224" spans="1:7" x14ac:dyDescent="0.35">
      <c r="A2224" s="47">
        <v>42390</v>
      </c>
      <c r="B2224" s="43">
        <v>0.48</v>
      </c>
      <c r="C2224" s="116"/>
      <c r="D2224" s="116"/>
      <c r="E2224" s="116"/>
      <c r="F2224" s="116"/>
      <c r="G2224" s="64"/>
    </row>
    <row r="2225" spans="1:7" x14ac:dyDescent="0.35">
      <c r="A2225" s="47">
        <v>42391</v>
      </c>
      <c r="B2225" s="43">
        <v>0.48</v>
      </c>
      <c r="C2225" s="116"/>
      <c r="D2225" s="116"/>
      <c r="E2225" s="116"/>
      <c r="F2225" s="116"/>
      <c r="G2225" s="64"/>
    </row>
    <row r="2226" spans="1:7" x14ac:dyDescent="0.35">
      <c r="A2226" s="47">
        <v>42392</v>
      </c>
      <c r="B2226" s="43"/>
      <c r="C2226" s="116"/>
      <c r="D2226" s="116"/>
      <c r="E2226" s="116"/>
      <c r="F2226" s="116"/>
      <c r="G2226" s="64"/>
    </row>
    <row r="2227" spans="1:7" x14ac:dyDescent="0.35">
      <c r="A2227" s="47">
        <v>42393</v>
      </c>
      <c r="B2227" s="43"/>
      <c r="C2227" s="116"/>
      <c r="D2227" s="116"/>
      <c r="E2227" s="116"/>
      <c r="F2227" s="116"/>
      <c r="G2227" s="64"/>
    </row>
    <row r="2228" spans="1:7" x14ac:dyDescent="0.35">
      <c r="A2228" s="47">
        <v>42394</v>
      </c>
      <c r="B2228" s="43">
        <v>0.47</v>
      </c>
      <c r="C2228" s="116"/>
      <c r="D2228" s="116"/>
      <c r="E2228" s="116"/>
      <c r="F2228" s="116"/>
      <c r="G2228" s="64"/>
    </row>
    <row r="2229" spans="1:7" x14ac:dyDescent="0.35">
      <c r="A2229" s="47">
        <v>42395</v>
      </c>
      <c r="B2229" s="43">
        <v>0.45</v>
      </c>
      <c r="C2229" s="116"/>
      <c r="D2229" s="116"/>
      <c r="E2229" s="116"/>
      <c r="F2229" s="116"/>
      <c r="G2229" s="64"/>
    </row>
    <row r="2230" spans="1:7" x14ac:dyDescent="0.35">
      <c r="A2230" s="47">
        <v>42396</v>
      </c>
      <c r="B2230" s="43">
        <v>0.43</v>
      </c>
      <c r="C2230" s="116"/>
      <c r="D2230" s="116"/>
      <c r="E2230" s="116"/>
      <c r="F2230" s="116"/>
      <c r="G2230" s="64"/>
    </row>
    <row r="2231" spans="1:7" x14ac:dyDescent="0.35">
      <c r="A2231" s="47">
        <v>42397</v>
      </c>
      <c r="B2231" s="43">
        <v>0.43</v>
      </c>
      <c r="C2231" s="116"/>
      <c r="D2231" s="116"/>
      <c r="E2231" s="116"/>
      <c r="F2231" s="116"/>
      <c r="G2231" s="64"/>
    </row>
    <row r="2232" spans="1:7" x14ac:dyDescent="0.35">
      <c r="A2232" s="47">
        <v>42398</v>
      </c>
      <c r="B2232" s="43">
        <v>0.36</v>
      </c>
      <c r="C2232" s="116"/>
      <c r="D2232" s="116"/>
      <c r="E2232" s="116"/>
      <c r="F2232" s="116"/>
      <c r="G2232" s="64"/>
    </row>
    <row r="2233" spans="1:7" x14ac:dyDescent="0.35">
      <c r="A2233" s="47">
        <v>42399</v>
      </c>
      <c r="B2233" s="43"/>
      <c r="C2233" s="116"/>
      <c r="D2233" s="116"/>
      <c r="E2233" s="116"/>
      <c r="F2233" s="116"/>
      <c r="G2233" s="64"/>
    </row>
    <row r="2234" spans="1:7" x14ac:dyDescent="0.35">
      <c r="A2234" s="47">
        <v>42400</v>
      </c>
      <c r="B2234" s="43"/>
      <c r="C2234" s="116"/>
      <c r="D2234" s="116"/>
      <c r="E2234" s="116"/>
      <c r="F2234" s="116"/>
      <c r="G2234" s="64"/>
    </row>
    <row r="2235" spans="1:7" x14ac:dyDescent="0.35">
      <c r="A2235" s="47">
        <v>42401</v>
      </c>
      <c r="B2235" s="43">
        <v>0.32</v>
      </c>
      <c r="C2235" s="116"/>
      <c r="D2235" s="116"/>
      <c r="E2235" s="116"/>
      <c r="F2235" s="116"/>
      <c r="G2235" s="64"/>
    </row>
    <row r="2236" spans="1:7" x14ac:dyDescent="0.35">
      <c r="A2236" s="47">
        <v>42402</v>
      </c>
      <c r="B2236" s="43">
        <v>0.32</v>
      </c>
      <c r="C2236" s="116"/>
      <c r="D2236" s="116"/>
      <c r="E2236" s="116"/>
      <c r="F2236" s="116"/>
      <c r="G2236" s="64"/>
    </row>
    <row r="2237" spans="1:7" x14ac:dyDescent="0.35">
      <c r="A2237" s="47">
        <v>42403</v>
      </c>
      <c r="B2237" s="43">
        <v>0.3</v>
      </c>
      <c r="C2237" s="116"/>
      <c r="D2237" s="116"/>
      <c r="E2237" s="116"/>
      <c r="F2237" s="116"/>
      <c r="G2237" s="64"/>
    </row>
    <row r="2238" spans="1:7" x14ac:dyDescent="0.35">
      <c r="A2238" s="47">
        <v>42404</v>
      </c>
      <c r="B2238" s="43">
        <v>0.31</v>
      </c>
      <c r="C2238" s="116"/>
      <c r="D2238" s="116"/>
      <c r="E2238" s="116"/>
      <c r="F2238" s="116"/>
      <c r="G2238" s="64"/>
    </row>
    <row r="2239" spans="1:7" x14ac:dyDescent="0.35">
      <c r="A2239" s="47">
        <v>42405</v>
      </c>
      <c r="B2239" s="43">
        <v>0.3</v>
      </c>
      <c r="C2239" s="116"/>
      <c r="D2239" s="116"/>
      <c r="E2239" s="116"/>
      <c r="F2239" s="116"/>
      <c r="G2239" s="64"/>
    </row>
    <row r="2240" spans="1:7" x14ac:dyDescent="0.35">
      <c r="A2240" s="47">
        <v>42406</v>
      </c>
      <c r="B2240" s="43" t="s">
        <v>126</v>
      </c>
      <c r="C2240" s="116"/>
      <c r="D2240" s="116"/>
      <c r="E2240" s="116"/>
      <c r="F2240" s="116"/>
      <c r="G2240" s="64"/>
    </row>
    <row r="2241" spans="1:7" x14ac:dyDescent="0.35">
      <c r="A2241" s="47">
        <v>42407</v>
      </c>
      <c r="B2241" s="43" t="s">
        <v>126</v>
      </c>
      <c r="C2241" s="116"/>
      <c r="D2241" s="116"/>
      <c r="E2241" s="116"/>
      <c r="F2241" s="116"/>
      <c r="G2241" s="64"/>
    </row>
    <row r="2242" spans="1:7" x14ac:dyDescent="0.35">
      <c r="A2242" s="47">
        <v>42408</v>
      </c>
      <c r="B2242" s="43">
        <v>0.25</v>
      </c>
      <c r="C2242" s="116"/>
      <c r="D2242" s="116"/>
      <c r="E2242" s="116"/>
      <c r="F2242" s="116"/>
      <c r="G2242" s="64"/>
    </row>
    <row r="2243" spans="1:7" x14ac:dyDescent="0.35">
      <c r="A2243" s="47">
        <v>42409</v>
      </c>
      <c r="B2243" s="43">
        <v>0.24</v>
      </c>
      <c r="C2243" s="116"/>
      <c r="D2243" s="116"/>
      <c r="E2243" s="116"/>
      <c r="F2243" s="116"/>
      <c r="G2243" s="64"/>
    </row>
    <row r="2244" spans="1:7" x14ac:dyDescent="0.35">
      <c r="A2244" s="47">
        <v>42410</v>
      </c>
      <c r="B2244" s="43">
        <v>0.26</v>
      </c>
      <c r="C2244" s="116"/>
      <c r="D2244" s="116"/>
      <c r="E2244" s="116"/>
      <c r="F2244" s="116"/>
      <c r="G2244" s="64"/>
    </row>
    <row r="2245" spans="1:7" x14ac:dyDescent="0.35">
      <c r="A2245" s="47">
        <v>42411</v>
      </c>
      <c r="B2245" s="43">
        <v>0.17</v>
      </c>
      <c r="C2245" s="116"/>
      <c r="D2245" s="116"/>
      <c r="E2245" s="116"/>
      <c r="F2245" s="116"/>
      <c r="G2245" s="64"/>
    </row>
    <row r="2246" spans="1:7" x14ac:dyDescent="0.35">
      <c r="A2246" s="47">
        <v>42412</v>
      </c>
      <c r="B2246" s="43">
        <v>0.21</v>
      </c>
      <c r="C2246" s="116"/>
      <c r="D2246" s="116"/>
      <c r="E2246" s="116"/>
      <c r="F2246" s="116"/>
      <c r="G2246" s="64"/>
    </row>
    <row r="2247" spans="1:7" x14ac:dyDescent="0.35">
      <c r="A2247" s="47">
        <v>42413</v>
      </c>
      <c r="B2247" s="43" t="s">
        <v>126</v>
      </c>
      <c r="C2247" s="116"/>
      <c r="D2247" s="116"/>
      <c r="E2247" s="116"/>
      <c r="F2247" s="116"/>
      <c r="G2247" s="64"/>
    </row>
    <row r="2248" spans="1:7" x14ac:dyDescent="0.35">
      <c r="A2248" s="47">
        <v>42414</v>
      </c>
      <c r="B2248" s="43" t="s">
        <v>126</v>
      </c>
      <c r="C2248" s="116"/>
      <c r="D2248" s="116"/>
      <c r="E2248" s="116"/>
      <c r="F2248" s="116"/>
      <c r="G2248" s="64"/>
    </row>
    <row r="2249" spans="1:7" x14ac:dyDescent="0.35">
      <c r="A2249" s="47">
        <v>42415</v>
      </c>
      <c r="B2249" s="43">
        <v>0.26</v>
      </c>
      <c r="C2249" s="116"/>
      <c r="D2249" s="116"/>
      <c r="E2249" s="116"/>
      <c r="F2249" s="116"/>
      <c r="G2249" s="64"/>
    </row>
    <row r="2250" spans="1:7" x14ac:dyDescent="0.35">
      <c r="A2250" s="47">
        <v>42416</v>
      </c>
      <c r="B2250" s="43">
        <v>0.25</v>
      </c>
      <c r="C2250" s="116"/>
      <c r="D2250" s="116"/>
      <c r="E2250" s="116"/>
      <c r="F2250" s="116"/>
      <c r="G2250" s="64"/>
    </row>
    <row r="2251" spans="1:7" x14ac:dyDescent="0.35">
      <c r="A2251" s="47">
        <v>42417</v>
      </c>
      <c r="B2251" s="43">
        <v>0.25</v>
      </c>
      <c r="C2251" s="116"/>
      <c r="D2251" s="116"/>
      <c r="E2251" s="116"/>
      <c r="F2251" s="116"/>
      <c r="G2251" s="64"/>
    </row>
    <row r="2252" spans="1:7" x14ac:dyDescent="0.35">
      <c r="A2252" s="47">
        <v>42418</v>
      </c>
      <c r="B2252" s="43">
        <v>0.25</v>
      </c>
      <c r="C2252" s="116"/>
      <c r="D2252" s="116"/>
      <c r="E2252" s="116"/>
      <c r="F2252" s="116"/>
      <c r="G2252" s="64"/>
    </row>
    <row r="2253" spans="1:7" x14ac:dyDescent="0.35">
      <c r="A2253" s="47">
        <v>42419</v>
      </c>
      <c r="B2253" s="43">
        <v>0.19</v>
      </c>
      <c r="C2253" s="116"/>
      <c r="D2253" s="116"/>
      <c r="E2253" s="116"/>
      <c r="F2253" s="116"/>
      <c r="G2253" s="64"/>
    </row>
    <row r="2254" spans="1:7" x14ac:dyDescent="0.35">
      <c r="A2254" s="47">
        <v>42420</v>
      </c>
      <c r="B2254" s="43" t="s">
        <v>126</v>
      </c>
      <c r="C2254" s="116"/>
      <c r="D2254" s="116"/>
      <c r="E2254" s="116"/>
      <c r="F2254" s="116"/>
      <c r="G2254" s="64"/>
    </row>
    <row r="2255" spans="1:7" x14ac:dyDescent="0.35">
      <c r="A2255" s="47">
        <v>42421</v>
      </c>
      <c r="B2255" s="43" t="s">
        <v>126</v>
      </c>
      <c r="C2255" s="116"/>
      <c r="D2255" s="116"/>
      <c r="E2255" s="116"/>
      <c r="F2255" s="116"/>
      <c r="G2255" s="64"/>
    </row>
    <row r="2256" spans="1:7" x14ac:dyDescent="0.35">
      <c r="A2256" s="47">
        <v>42422</v>
      </c>
      <c r="B2256" s="43">
        <v>0.2</v>
      </c>
      <c r="C2256" s="116"/>
      <c r="D2256" s="116"/>
      <c r="E2256" s="116"/>
      <c r="F2256" s="116"/>
      <c r="G2256" s="64"/>
    </row>
    <row r="2257" spans="1:7" x14ac:dyDescent="0.35">
      <c r="A2257" s="47">
        <v>42423</v>
      </c>
      <c r="B2257" s="43">
        <v>0.18</v>
      </c>
      <c r="C2257" s="116"/>
      <c r="D2257" s="116"/>
      <c r="E2257" s="116"/>
      <c r="F2257" s="116"/>
      <c r="G2257" s="64"/>
    </row>
    <row r="2258" spans="1:7" x14ac:dyDescent="0.35">
      <c r="A2258" s="47">
        <v>42424</v>
      </c>
      <c r="B2258" s="43">
        <v>0.14000000000000001</v>
      </c>
      <c r="C2258" s="116"/>
      <c r="D2258" s="116"/>
      <c r="E2258" s="116"/>
      <c r="F2258" s="116"/>
      <c r="G2258" s="64"/>
    </row>
    <row r="2259" spans="1:7" x14ac:dyDescent="0.35">
      <c r="A2259" s="47">
        <v>42425</v>
      </c>
      <c r="B2259" s="43">
        <v>0.15</v>
      </c>
      <c r="C2259" s="116"/>
      <c r="D2259" s="116"/>
      <c r="E2259" s="116"/>
      <c r="F2259" s="116"/>
      <c r="G2259" s="64"/>
    </row>
    <row r="2260" spans="1:7" x14ac:dyDescent="0.35">
      <c r="A2260" s="47">
        <v>42426</v>
      </c>
      <c r="B2260" s="43">
        <v>0.15</v>
      </c>
      <c r="C2260" s="116"/>
      <c r="D2260" s="116"/>
      <c r="E2260" s="116"/>
      <c r="F2260" s="116"/>
      <c r="G2260" s="64"/>
    </row>
    <row r="2261" spans="1:7" x14ac:dyDescent="0.35">
      <c r="A2261" s="47">
        <v>42427</v>
      </c>
      <c r="B2261" s="43" t="s">
        <v>126</v>
      </c>
      <c r="C2261" s="116"/>
      <c r="D2261" s="116"/>
      <c r="E2261" s="116"/>
      <c r="F2261" s="116"/>
      <c r="G2261" s="64"/>
    </row>
    <row r="2262" spans="1:7" x14ac:dyDescent="0.35">
      <c r="A2262" s="47">
        <v>42428</v>
      </c>
      <c r="B2262" s="43" t="s">
        <v>126</v>
      </c>
      <c r="C2262" s="116"/>
      <c r="D2262" s="116"/>
      <c r="E2262" s="116"/>
      <c r="F2262" s="116"/>
      <c r="G2262" s="64"/>
    </row>
    <row r="2263" spans="1:7" x14ac:dyDescent="0.35">
      <c r="A2263" s="47">
        <v>42429</v>
      </c>
      <c r="B2263" s="43">
        <v>0.11</v>
      </c>
      <c r="C2263" s="116"/>
      <c r="D2263" s="116"/>
      <c r="E2263" s="116"/>
      <c r="F2263" s="116"/>
      <c r="G2263" s="64"/>
    </row>
    <row r="2264" spans="1:7" x14ac:dyDescent="0.35">
      <c r="A2264" s="47">
        <v>42430</v>
      </c>
      <c r="B2264" s="43">
        <v>0.13</v>
      </c>
      <c r="C2264" s="116"/>
      <c r="D2264" s="116"/>
      <c r="E2264" s="116"/>
      <c r="F2264" s="116"/>
      <c r="G2264" s="64"/>
    </row>
    <row r="2265" spans="1:7" x14ac:dyDescent="0.35">
      <c r="A2265" s="47">
        <v>42431</v>
      </c>
      <c r="B2265" s="43">
        <v>0.2</v>
      </c>
      <c r="C2265" s="116"/>
      <c r="D2265" s="116"/>
      <c r="E2265" s="116"/>
      <c r="F2265" s="116"/>
      <c r="G2265" s="64"/>
    </row>
    <row r="2266" spans="1:7" x14ac:dyDescent="0.35">
      <c r="A2266" s="47">
        <v>42432</v>
      </c>
      <c r="B2266" s="43">
        <v>0.2</v>
      </c>
      <c r="C2266" s="116"/>
      <c r="D2266" s="116"/>
      <c r="E2266" s="116"/>
      <c r="F2266" s="116"/>
      <c r="G2266" s="64"/>
    </row>
    <row r="2267" spans="1:7" x14ac:dyDescent="0.35">
      <c r="A2267" s="47">
        <v>42433</v>
      </c>
      <c r="B2267" s="43">
        <v>0.19</v>
      </c>
      <c r="C2267" s="116"/>
      <c r="D2267" s="116"/>
      <c r="E2267" s="116"/>
      <c r="F2267" s="116"/>
      <c r="G2267" s="64"/>
    </row>
    <row r="2268" spans="1:7" x14ac:dyDescent="0.35">
      <c r="A2268" s="47">
        <v>42434</v>
      </c>
      <c r="B2268" s="43" t="s">
        <v>126</v>
      </c>
      <c r="C2268" s="116"/>
      <c r="D2268" s="116"/>
      <c r="E2268" s="116"/>
      <c r="F2268" s="116"/>
      <c r="G2268" s="64"/>
    </row>
    <row r="2269" spans="1:7" x14ac:dyDescent="0.35">
      <c r="A2269" s="47">
        <v>42435</v>
      </c>
      <c r="B2269" s="43" t="s">
        <v>126</v>
      </c>
      <c r="C2269" s="116"/>
      <c r="D2269" s="116"/>
      <c r="E2269" s="116"/>
      <c r="F2269" s="116"/>
      <c r="G2269" s="64"/>
    </row>
    <row r="2270" spans="1:7" x14ac:dyDescent="0.35">
      <c r="A2270" s="47">
        <v>42436</v>
      </c>
      <c r="B2270" s="43">
        <v>0.2</v>
      </c>
      <c r="C2270" s="116"/>
      <c r="D2270" s="116"/>
      <c r="E2270" s="116"/>
      <c r="F2270" s="116"/>
      <c r="G2270" s="64"/>
    </row>
    <row r="2271" spans="1:7" x14ac:dyDescent="0.35">
      <c r="A2271" s="47">
        <v>42437</v>
      </c>
      <c r="B2271" s="43">
        <v>0.17</v>
      </c>
      <c r="C2271" s="116"/>
      <c r="D2271" s="116"/>
      <c r="E2271" s="116"/>
      <c r="F2271" s="116"/>
      <c r="G2271" s="64"/>
    </row>
    <row r="2272" spans="1:7" x14ac:dyDescent="0.35">
      <c r="A2272" s="47">
        <v>42438</v>
      </c>
      <c r="B2272" s="43">
        <v>0.2</v>
      </c>
      <c r="C2272" s="116"/>
      <c r="D2272" s="116"/>
      <c r="E2272" s="116"/>
      <c r="F2272" s="116"/>
      <c r="G2272" s="64"/>
    </row>
    <row r="2273" spans="1:7" x14ac:dyDescent="0.35">
      <c r="A2273" s="47">
        <v>42439</v>
      </c>
      <c r="B2273" s="43">
        <v>0.22</v>
      </c>
      <c r="C2273" s="116"/>
      <c r="D2273" s="116"/>
      <c r="E2273" s="116"/>
      <c r="F2273" s="116"/>
      <c r="G2273" s="64"/>
    </row>
    <row r="2274" spans="1:7" x14ac:dyDescent="0.35">
      <c r="A2274" s="47">
        <v>42440</v>
      </c>
      <c r="B2274" s="43">
        <v>0.27</v>
      </c>
      <c r="C2274" s="116"/>
      <c r="D2274" s="116"/>
      <c r="E2274" s="116"/>
      <c r="F2274" s="116"/>
      <c r="G2274" s="64"/>
    </row>
    <row r="2275" spans="1:7" x14ac:dyDescent="0.35">
      <c r="A2275" s="47">
        <v>42441</v>
      </c>
      <c r="B2275" s="43" t="s">
        <v>126</v>
      </c>
      <c r="C2275" s="116"/>
      <c r="D2275" s="116"/>
      <c r="E2275" s="116"/>
      <c r="F2275" s="116"/>
      <c r="G2275" s="64"/>
    </row>
    <row r="2276" spans="1:7" x14ac:dyDescent="0.35">
      <c r="A2276" s="47">
        <v>42442</v>
      </c>
      <c r="B2276" s="43" t="s">
        <v>126</v>
      </c>
      <c r="C2276" s="116"/>
      <c r="D2276" s="116"/>
      <c r="E2276" s="116"/>
      <c r="F2276" s="116"/>
      <c r="G2276" s="64"/>
    </row>
    <row r="2277" spans="1:7" x14ac:dyDescent="0.35">
      <c r="A2277" s="47">
        <v>42443</v>
      </c>
      <c r="B2277" s="43">
        <v>0.25</v>
      </c>
      <c r="C2277" s="116"/>
      <c r="D2277" s="116"/>
      <c r="E2277" s="116"/>
      <c r="F2277" s="116"/>
      <c r="G2277" s="64"/>
    </row>
    <row r="2278" spans="1:7" x14ac:dyDescent="0.35">
      <c r="A2278" s="47">
        <v>42444</v>
      </c>
      <c r="B2278" s="43">
        <v>0.27</v>
      </c>
      <c r="C2278" s="116"/>
      <c r="D2278" s="116"/>
      <c r="E2278" s="116"/>
      <c r="F2278" s="116"/>
      <c r="G2278" s="64"/>
    </row>
    <row r="2279" spans="1:7" x14ac:dyDescent="0.35">
      <c r="A2279" s="47">
        <v>42445</v>
      </c>
      <c r="B2279" s="43">
        <v>0.3</v>
      </c>
      <c r="C2279" s="116"/>
      <c r="D2279" s="116"/>
      <c r="E2279" s="116"/>
      <c r="F2279" s="116"/>
      <c r="G2279" s="64"/>
    </row>
    <row r="2280" spans="1:7" x14ac:dyDescent="0.35">
      <c r="A2280" s="47">
        <v>42446</v>
      </c>
      <c r="B2280" s="43">
        <v>0.25</v>
      </c>
      <c r="C2280" s="116"/>
      <c r="D2280" s="116"/>
      <c r="E2280" s="116"/>
      <c r="F2280" s="116"/>
      <c r="G2280" s="64"/>
    </row>
    <row r="2281" spans="1:7" x14ac:dyDescent="0.35">
      <c r="A2281" s="47">
        <v>42447</v>
      </c>
      <c r="B2281" s="43">
        <v>0.21</v>
      </c>
      <c r="C2281" s="116"/>
      <c r="D2281" s="116"/>
      <c r="E2281" s="116"/>
      <c r="F2281" s="116"/>
      <c r="G2281" s="64"/>
    </row>
    <row r="2282" spans="1:7" x14ac:dyDescent="0.35">
      <c r="A2282" s="47">
        <v>42448</v>
      </c>
      <c r="B2282" s="43" t="s">
        <v>126</v>
      </c>
      <c r="C2282" s="116"/>
      <c r="D2282" s="116"/>
      <c r="E2282" s="116"/>
      <c r="F2282" s="116"/>
      <c r="G2282" s="64"/>
    </row>
    <row r="2283" spans="1:7" x14ac:dyDescent="0.35">
      <c r="A2283" s="47">
        <v>42449</v>
      </c>
      <c r="B2283" s="43" t="s">
        <v>126</v>
      </c>
      <c r="C2283" s="116"/>
      <c r="D2283" s="116"/>
      <c r="E2283" s="116"/>
      <c r="F2283" s="116"/>
      <c r="G2283" s="64"/>
    </row>
    <row r="2284" spans="1:7" x14ac:dyDescent="0.35">
      <c r="A2284" s="47">
        <v>42450</v>
      </c>
      <c r="B2284" s="43">
        <v>0.19</v>
      </c>
      <c r="C2284" s="116"/>
      <c r="D2284" s="116"/>
      <c r="E2284" s="116"/>
      <c r="F2284" s="116"/>
      <c r="G2284" s="64"/>
    </row>
    <row r="2285" spans="1:7" x14ac:dyDescent="0.35">
      <c r="A2285" s="47">
        <v>42451</v>
      </c>
      <c r="B2285" s="43">
        <v>0.2</v>
      </c>
      <c r="C2285" s="116"/>
      <c r="D2285" s="116"/>
      <c r="E2285" s="116"/>
      <c r="F2285" s="116"/>
      <c r="G2285" s="64"/>
    </row>
    <row r="2286" spans="1:7" x14ac:dyDescent="0.35">
      <c r="A2286" s="47">
        <v>42452</v>
      </c>
      <c r="B2286" s="43">
        <v>0.23</v>
      </c>
      <c r="C2286" s="116"/>
      <c r="D2286" s="116"/>
      <c r="E2286" s="116"/>
      <c r="F2286" s="116"/>
      <c r="G2286" s="64"/>
    </row>
    <row r="2287" spans="1:7" x14ac:dyDescent="0.35">
      <c r="A2287" s="47">
        <v>42453</v>
      </c>
      <c r="B2287" s="43">
        <v>0.17</v>
      </c>
      <c r="C2287" s="116"/>
      <c r="D2287" s="116"/>
      <c r="E2287" s="116"/>
      <c r="F2287" s="116"/>
      <c r="G2287" s="64"/>
    </row>
    <row r="2288" spans="1:7" x14ac:dyDescent="0.35">
      <c r="A2288" s="47">
        <v>42454</v>
      </c>
      <c r="B2288" s="43" t="s">
        <v>126</v>
      </c>
      <c r="C2288" s="116"/>
      <c r="D2288" s="116"/>
      <c r="E2288" s="116"/>
      <c r="F2288" s="116"/>
      <c r="G2288" s="64"/>
    </row>
    <row r="2289" spans="1:7" x14ac:dyDescent="0.35">
      <c r="A2289" s="47">
        <v>42455</v>
      </c>
      <c r="B2289" s="43" t="s">
        <v>126</v>
      </c>
      <c r="C2289" s="116"/>
      <c r="D2289" s="116"/>
      <c r="E2289" s="116"/>
      <c r="F2289" s="116"/>
      <c r="G2289" s="64"/>
    </row>
    <row r="2290" spans="1:7" x14ac:dyDescent="0.35">
      <c r="A2290" s="47">
        <v>42456</v>
      </c>
      <c r="B2290" s="43" t="s">
        <v>126</v>
      </c>
      <c r="C2290" s="116"/>
      <c r="D2290" s="116"/>
      <c r="E2290" s="116"/>
      <c r="F2290" s="116"/>
      <c r="G2290" s="64"/>
    </row>
    <row r="2291" spans="1:7" x14ac:dyDescent="0.35">
      <c r="A2291" s="47">
        <v>42457</v>
      </c>
      <c r="B2291" s="43" t="s">
        <v>126</v>
      </c>
      <c r="C2291" s="116"/>
      <c r="D2291" s="116"/>
      <c r="E2291" s="116"/>
      <c r="F2291" s="116"/>
      <c r="G2291" s="64"/>
    </row>
    <row r="2292" spans="1:7" x14ac:dyDescent="0.35">
      <c r="A2292" s="47">
        <v>42458</v>
      </c>
      <c r="B2292" s="43">
        <v>0.15</v>
      </c>
      <c r="C2292" s="116"/>
      <c r="D2292" s="116"/>
      <c r="E2292" s="116"/>
      <c r="F2292" s="116"/>
      <c r="G2292" s="64"/>
    </row>
    <row r="2293" spans="1:7" x14ac:dyDescent="0.35">
      <c r="A2293" s="47">
        <v>42459</v>
      </c>
      <c r="B2293" s="43">
        <v>0.14000000000000001</v>
      </c>
      <c r="C2293" s="116"/>
      <c r="D2293" s="116"/>
      <c r="E2293" s="116"/>
      <c r="F2293" s="116"/>
      <c r="G2293" s="64"/>
    </row>
    <row r="2294" spans="1:7" x14ac:dyDescent="0.35">
      <c r="A2294" s="47">
        <v>42460</v>
      </c>
      <c r="B2294" s="43">
        <v>0.14000000000000001</v>
      </c>
      <c r="C2294" s="116"/>
      <c r="D2294" s="116"/>
      <c r="E2294" s="116"/>
      <c r="F2294" s="116"/>
      <c r="G2294" s="64"/>
    </row>
    <row r="2295" spans="1:7" x14ac:dyDescent="0.35">
      <c r="A2295" s="47">
        <v>42461</v>
      </c>
      <c r="B2295" s="43">
        <v>0.16</v>
      </c>
      <c r="C2295" s="116"/>
      <c r="D2295" s="116"/>
      <c r="E2295" s="116"/>
      <c r="F2295" s="116"/>
      <c r="G2295" s="64"/>
    </row>
    <row r="2296" spans="1:7" x14ac:dyDescent="0.35">
      <c r="A2296" s="47">
        <v>42462</v>
      </c>
      <c r="B2296" s="43" t="s">
        <v>126</v>
      </c>
      <c r="C2296" s="116"/>
      <c r="D2296" s="116"/>
      <c r="E2296" s="116"/>
      <c r="F2296" s="116"/>
      <c r="G2296" s="64"/>
    </row>
    <row r="2297" spans="1:7" x14ac:dyDescent="0.35">
      <c r="A2297" s="47">
        <v>42463</v>
      </c>
      <c r="B2297" s="43" t="s">
        <v>126</v>
      </c>
      <c r="C2297" s="116"/>
      <c r="D2297" s="116"/>
      <c r="E2297" s="116"/>
      <c r="F2297" s="116"/>
      <c r="G2297" s="64"/>
    </row>
    <row r="2298" spans="1:7" x14ac:dyDescent="0.35">
      <c r="A2298" s="47">
        <v>42464</v>
      </c>
      <c r="B2298" s="43">
        <v>0.13</v>
      </c>
      <c r="C2298" s="116"/>
      <c r="D2298" s="116"/>
      <c r="E2298" s="116"/>
      <c r="F2298" s="116"/>
      <c r="G2298" s="64"/>
    </row>
    <row r="2299" spans="1:7" x14ac:dyDescent="0.35">
      <c r="A2299" s="47">
        <v>42465</v>
      </c>
      <c r="B2299" s="43">
        <v>0.09</v>
      </c>
      <c r="C2299" s="116"/>
      <c r="D2299" s="116"/>
      <c r="E2299" s="116"/>
      <c r="F2299" s="116"/>
      <c r="G2299" s="64"/>
    </row>
    <row r="2300" spans="1:7" x14ac:dyDescent="0.35">
      <c r="A2300" s="47">
        <v>42466</v>
      </c>
      <c r="B2300" s="43">
        <v>0.12</v>
      </c>
      <c r="C2300" s="116"/>
      <c r="D2300" s="116"/>
      <c r="E2300" s="116"/>
      <c r="F2300" s="116"/>
      <c r="G2300" s="64"/>
    </row>
    <row r="2301" spans="1:7" x14ac:dyDescent="0.35">
      <c r="A2301" s="47">
        <v>42467</v>
      </c>
      <c r="B2301" s="43">
        <v>0.11</v>
      </c>
      <c r="C2301" s="116"/>
      <c r="D2301" s="116"/>
      <c r="E2301" s="116"/>
      <c r="F2301" s="116"/>
      <c r="G2301" s="64"/>
    </row>
    <row r="2302" spans="1:7" x14ac:dyDescent="0.35">
      <c r="A2302" s="47">
        <v>42468</v>
      </c>
      <c r="B2302" s="43">
        <v>0.1</v>
      </c>
      <c r="C2302" s="116"/>
      <c r="D2302" s="116"/>
      <c r="E2302" s="116"/>
      <c r="F2302" s="116"/>
      <c r="G2302" s="64"/>
    </row>
    <row r="2303" spans="1:7" x14ac:dyDescent="0.35">
      <c r="A2303" s="47">
        <v>42469</v>
      </c>
      <c r="B2303" s="43" t="s">
        <v>126</v>
      </c>
      <c r="C2303" s="116"/>
      <c r="D2303" s="116"/>
      <c r="E2303" s="116"/>
      <c r="F2303" s="116"/>
      <c r="G2303" s="64"/>
    </row>
    <row r="2304" spans="1:7" x14ac:dyDescent="0.35">
      <c r="A2304" s="47">
        <v>42470</v>
      </c>
      <c r="B2304" s="43" t="s">
        <v>126</v>
      </c>
      <c r="C2304" s="116"/>
      <c r="D2304" s="116"/>
      <c r="E2304" s="116"/>
      <c r="F2304" s="116"/>
      <c r="G2304" s="64"/>
    </row>
    <row r="2305" spans="1:7" x14ac:dyDescent="0.35">
      <c r="A2305" s="47">
        <v>42471</v>
      </c>
      <c r="B2305" s="43">
        <v>0.09</v>
      </c>
      <c r="C2305" s="116"/>
      <c r="D2305" s="116"/>
      <c r="E2305" s="116"/>
      <c r="F2305" s="116"/>
      <c r="G2305" s="64"/>
    </row>
    <row r="2306" spans="1:7" x14ac:dyDescent="0.35">
      <c r="A2306" s="47">
        <v>42472</v>
      </c>
      <c r="B2306" s="43">
        <v>0.14000000000000001</v>
      </c>
      <c r="C2306" s="116"/>
      <c r="D2306" s="116"/>
      <c r="E2306" s="116"/>
      <c r="F2306" s="116"/>
      <c r="G2306" s="64"/>
    </row>
    <row r="2307" spans="1:7" x14ac:dyDescent="0.35">
      <c r="A2307" s="47">
        <v>42473</v>
      </c>
      <c r="B2307" s="43">
        <v>0.15</v>
      </c>
      <c r="C2307" s="116"/>
      <c r="D2307" s="116"/>
      <c r="E2307" s="116"/>
      <c r="F2307" s="116"/>
      <c r="G2307" s="64"/>
    </row>
    <row r="2308" spans="1:7" x14ac:dyDescent="0.35">
      <c r="A2308" s="47">
        <v>42474</v>
      </c>
      <c r="B2308" s="43">
        <v>0.15</v>
      </c>
      <c r="C2308" s="116"/>
      <c r="D2308" s="116"/>
      <c r="E2308" s="116"/>
      <c r="F2308" s="116"/>
      <c r="G2308" s="64"/>
    </row>
    <row r="2309" spans="1:7" x14ac:dyDescent="0.35">
      <c r="A2309" s="47">
        <v>42475</v>
      </c>
      <c r="B2309" s="43">
        <v>0.14000000000000001</v>
      </c>
      <c r="C2309" s="116"/>
      <c r="D2309" s="116"/>
      <c r="E2309" s="116"/>
      <c r="F2309" s="116"/>
      <c r="G2309" s="64"/>
    </row>
    <row r="2310" spans="1:7" x14ac:dyDescent="0.35">
      <c r="A2310" s="47">
        <v>42476</v>
      </c>
      <c r="B2310" s="43" t="s">
        <v>126</v>
      </c>
      <c r="C2310" s="116"/>
      <c r="D2310" s="116"/>
      <c r="E2310" s="116"/>
      <c r="F2310" s="116"/>
      <c r="G2310" s="64"/>
    </row>
    <row r="2311" spans="1:7" x14ac:dyDescent="0.35">
      <c r="A2311" s="47">
        <v>42477</v>
      </c>
      <c r="B2311" s="43" t="s">
        <v>126</v>
      </c>
      <c r="C2311" s="116"/>
      <c r="D2311" s="116"/>
      <c r="E2311" s="116"/>
      <c r="F2311" s="116"/>
      <c r="G2311" s="64"/>
    </row>
    <row r="2312" spans="1:7" x14ac:dyDescent="0.35">
      <c r="A2312" s="47">
        <v>42478</v>
      </c>
      <c r="B2312" s="43">
        <v>0.13</v>
      </c>
      <c r="C2312" s="116"/>
      <c r="D2312" s="116"/>
      <c r="E2312" s="116"/>
      <c r="F2312" s="116"/>
      <c r="G2312" s="64"/>
    </row>
    <row r="2313" spans="1:7" x14ac:dyDescent="0.35">
      <c r="A2313" s="47">
        <v>42479</v>
      </c>
      <c r="B2313" s="43">
        <v>0.18</v>
      </c>
      <c r="C2313" s="116"/>
      <c r="D2313" s="116"/>
      <c r="E2313" s="116"/>
      <c r="F2313" s="116"/>
      <c r="G2313" s="64"/>
    </row>
    <row r="2314" spans="1:7" x14ac:dyDescent="0.35">
      <c r="A2314" s="47">
        <v>42480</v>
      </c>
      <c r="B2314" s="43">
        <v>0.15</v>
      </c>
      <c r="C2314" s="116"/>
      <c r="D2314" s="116"/>
      <c r="E2314" s="116"/>
      <c r="F2314" s="116"/>
      <c r="G2314" s="64"/>
    </row>
    <row r="2315" spans="1:7" x14ac:dyDescent="0.35">
      <c r="A2315" s="47">
        <v>42481</v>
      </c>
      <c r="B2315" s="43">
        <v>0.21</v>
      </c>
      <c r="C2315" s="116"/>
      <c r="D2315" s="116"/>
      <c r="E2315" s="116"/>
      <c r="F2315" s="116"/>
      <c r="G2315" s="64"/>
    </row>
    <row r="2316" spans="1:7" x14ac:dyDescent="0.35">
      <c r="A2316" s="47">
        <v>42482</v>
      </c>
      <c r="B2316" s="43">
        <v>0.22</v>
      </c>
      <c r="C2316" s="116"/>
      <c r="D2316" s="116"/>
      <c r="E2316" s="116"/>
      <c r="F2316" s="116"/>
      <c r="G2316" s="64"/>
    </row>
    <row r="2317" spans="1:7" x14ac:dyDescent="0.35">
      <c r="A2317" s="47">
        <v>42483</v>
      </c>
      <c r="B2317" s="43" t="s">
        <v>126</v>
      </c>
      <c r="C2317" s="116"/>
      <c r="D2317" s="116"/>
      <c r="E2317" s="116"/>
      <c r="F2317" s="116"/>
      <c r="G2317" s="64"/>
    </row>
    <row r="2318" spans="1:7" x14ac:dyDescent="0.35">
      <c r="A2318" s="47">
        <v>42484</v>
      </c>
      <c r="B2318" s="43" t="s">
        <v>126</v>
      </c>
      <c r="C2318" s="116"/>
      <c r="D2318" s="116"/>
      <c r="E2318" s="116"/>
      <c r="F2318" s="116"/>
      <c r="G2318" s="64"/>
    </row>
    <row r="2319" spans="1:7" x14ac:dyDescent="0.35">
      <c r="A2319" s="47">
        <v>42485</v>
      </c>
      <c r="B2319" s="43">
        <v>0.22</v>
      </c>
      <c r="C2319" s="116"/>
      <c r="D2319" s="116"/>
      <c r="E2319" s="116"/>
      <c r="F2319" s="116"/>
      <c r="G2319" s="64"/>
    </row>
    <row r="2320" spans="1:7" x14ac:dyDescent="0.35">
      <c r="A2320" s="47">
        <v>42486</v>
      </c>
      <c r="B2320" s="43">
        <v>0.27</v>
      </c>
      <c r="C2320" s="116"/>
      <c r="D2320" s="116"/>
      <c r="E2320" s="116"/>
      <c r="F2320" s="116"/>
      <c r="G2320" s="64"/>
    </row>
    <row r="2321" spans="1:7" x14ac:dyDescent="0.35">
      <c r="A2321" s="47">
        <v>42487</v>
      </c>
      <c r="B2321" s="43">
        <v>0.3</v>
      </c>
      <c r="C2321" s="116"/>
      <c r="D2321" s="116"/>
      <c r="E2321" s="116"/>
      <c r="F2321" s="116"/>
      <c r="G2321" s="64"/>
    </row>
    <row r="2322" spans="1:7" x14ac:dyDescent="0.35">
      <c r="A2322" s="47">
        <v>42488</v>
      </c>
      <c r="B2322" s="43">
        <v>0.22</v>
      </c>
      <c r="C2322" s="116"/>
      <c r="D2322" s="116"/>
      <c r="E2322" s="116"/>
      <c r="F2322" s="116"/>
      <c r="G2322" s="64"/>
    </row>
    <row r="2323" spans="1:7" x14ac:dyDescent="0.35">
      <c r="A2323" s="47">
        <v>42489</v>
      </c>
      <c r="B2323" s="43">
        <v>0.24</v>
      </c>
      <c r="C2323" s="116"/>
      <c r="D2323" s="116"/>
      <c r="E2323" s="116"/>
      <c r="F2323" s="116"/>
      <c r="G2323" s="64"/>
    </row>
    <row r="2324" spans="1:7" x14ac:dyDescent="0.35">
      <c r="A2324" s="47">
        <v>42490</v>
      </c>
      <c r="B2324" s="43" t="s">
        <v>126</v>
      </c>
      <c r="C2324" s="116"/>
      <c r="D2324" s="116"/>
      <c r="E2324" s="116"/>
      <c r="F2324" s="116"/>
      <c r="G2324" s="64"/>
    </row>
    <row r="2325" spans="1:7" x14ac:dyDescent="0.35">
      <c r="A2325" s="47">
        <v>42491</v>
      </c>
      <c r="B2325" s="43" t="s">
        <v>126</v>
      </c>
      <c r="C2325" s="116"/>
      <c r="D2325" s="116"/>
      <c r="E2325" s="116"/>
      <c r="F2325" s="116"/>
      <c r="G2325" s="64"/>
    </row>
    <row r="2326" spans="1:7" x14ac:dyDescent="0.35">
      <c r="A2326" s="47">
        <v>42492</v>
      </c>
      <c r="B2326" s="43">
        <v>0.26</v>
      </c>
      <c r="C2326" s="116"/>
      <c r="D2326" s="116"/>
      <c r="E2326" s="116"/>
      <c r="F2326" s="116"/>
      <c r="G2326" s="64"/>
    </row>
    <row r="2327" spans="1:7" x14ac:dyDescent="0.35">
      <c r="A2327" s="47">
        <v>42493</v>
      </c>
      <c r="B2327" s="43">
        <v>0.24</v>
      </c>
      <c r="C2327" s="116"/>
      <c r="D2327" s="116"/>
      <c r="E2327" s="116"/>
      <c r="F2327" s="116"/>
      <c r="G2327" s="64"/>
    </row>
    <row r="2328" spans="1:7" x14ac:dyDescent="0.35">
      <c r="A2328" s="47">
        <v>42494</v>
      </c>
      <c r="B2328" s="43">
        <v>0.21</v>
      </c>
      <c r="C2328" s="116"/>
      <c r="D2328" s="116"/>
      <c r="E2328" s="116"/>
      <c r="F2328" s="116"/>
      <c r="G2328" s="64"/>
    </row>
    <row r="2329" spans="1:7" x14ac:dyDescent="0.35">
      <c r="A2329" s="47">
        <v>42495</v>
      </c>
      <c r="B2329" s="43">
        <v>0.22</v>
      </c>
      <c r="C2329" s="116"/>
      <c r="D2329" s="116"/>
      <c r="E2329" s="116"/>
      <c r="F2329" s="116"/>
      <c r="G2329" s="64"/>
    </row>
    <row r="2330" spans="1:7" x14ac:dyDescent="0.35">
      <c r="A2330" s="47">
        <v>42496</v>
      </c>
      <c r="B2330" s="43">
        <v>0.16</v>
      </c>
      <c r="C2330" s="116"/>
      <c r="D2330" s="116"/>
      <c r="E2330" s="116"/>
      <c r="F2330" s="116"/>
      <c r="G2330" s="64"/>
    </row>
    <row r="2331" spans="1:7" x14ac:dyDescent="0.35">
      <c r="A2331" s="47">
        <v>42497</v>
      </c>
      <c r="B2331" s="43" t="s">
        <v>126</v>
      </c>
      <c r="C2331" s="116"/>
      <c r="D2331" s="116"/>
      <c r="E2331" s="116"/>
      <c r="F2331" s="116"/>
      <c r="G2331" s="64"/>
    </row>
    <row r="2332" spans="1:7" x14ac:dyDescent="0.35">
      <c r="A2332" s="47">
        <v>42498</v>
      </c>
      <c r="B2332" s="43" t="s">
        <v>126</v>
      </c>
      <c r="C2332" s="116"/>
      <c r="D2332" s="116"/>
      <c r="E2332" s="116"/>
      <c r="F2332" s="116"/>
      <c r="G2332" s="64"/>
    </row>
    <row r="2333" spans="1:7" x14ac:dyDescent="0.35">
      <c r="A2333" s="47">
        <v>42499</v>
      </c>
      <c r="B2333" s="43">
        <v>0.16</v>
      </c>
      <c r="C2333" s="116"/>
      <c r="D2333" s="116"/>
      <c r="E2333" s="116"/>
      <c r="F2333" s="116"/>
      <c r="G2333" s="64"/>
    </row>
    <row r="2334" spans="1:7" x14ac:dyDescent="0.35">
      <c r="A2334" s="47">
        <v>42500</v>
      </c>
      <c r="B2334" s="43">
        <v>0.14000000000000001</v>
      </c>
      <c r="C2334" s="116"/>
      <c r="D2334" s="116"/>
      <c r="E2334" s="116"/>
      <c r="F2334" s="116"/>
      <c r="G2334" s="64"/>
    </row>
    <row r="2335" spans="1:7" x14ac:dyDescent="0.35">
      <c r="A2335" s="47">
        <v>42501</v>
      </c>
      <c r="B2335" s="43">
        <v>0.11</v>
      </c>
      <c r="C2335" s="116"/>
      <c r="D2335" s="116"/>
      <c r="E2335" s="116"/>
      <c r="F2335" s="116"/>
      <c r="G2335" s="64"/>
    </row>
    <row r="2336" spans="1:7" x14ac:dyDescent="0.35">
      <c r="A2336" s="47">
        <v>42502</v>
      </c>
      <c r="B2336" s="43">
        <v>0.15</v>
      </c>
      <c r="C2336" s="116"/>
      <c r="D2336" s="116"/>
      <c r="E2336" s="116"/>
      <c r="F2336" s="116"/>
      <c r="G2336" s="64"/>
    </row>
    <row r="2337" spans="1:7" x14ac:dyDescent="0.35">
      <c r="A2337" s="47">
        <v>42503</v>
      </c>
      <c r="B2337" s="43">
        <v>0.13</v>
      </c>
      <c r="C2337" s="116"/>
      <c r="D2337" s="116"/>
      <c r="E2337" s="116"/>
      <c r="F2337" s="116"/>
      <c r="G2337" s="64"/>
    </row>
    <row r="2338" spans="1:7" x14ac:dyDescent="0.35">
      <c r="A2338" s="47">
        <v>42504</v>
      </c>
      <c r="B2338" s="43" t="s">
        <v>126</v>
      </c>
      <c r="C2338" s="116"/>
      <c r="D2338" s="116"/>
      <c r="E2338" s="116"/>
      <c r="F2338" s="116"/>
      <c r="G2338" s="64"/>
    </row>
    <row r="2339" spans="1:7" x14ac:dyDescent="0.35">
      <c r="A2339" s="47">
        <v>42505</v>
      </c>
      <c r="B2339" s="43" t="s">
        <v>126</v>
      </c>
      <c r="C2339" s="116"/>
      <c r="D2339" s="116"/>
      <c r="E2339" s="116"/>
      <c r="F2339" s="116"/>
      <c r="G2339" s="64"/>
    </row>
    <row r="2340" spans="1:7" x14ac:dyDescent="0.35">
      <c r="A2340" s="47">
        <v>42506</v>
      </c>
      <c r="B2340" s="43" t="s">
        <v>126</v>
      </c>
      <c r="C2340" s="116"/>
      <c r="D2340" s="116"/>
      <c r="E2340" s="116"/>
      <c r="F2340" s="116"/>
      <c r="G2340" s="64"/>
    </row>
    <row r="2341" spans="1:7" x14ac:dyDescent="0.35">
      <c r="A2341" s="47">
        <v>42507</v>
      </c>
      <c r="B2341" s="43">
        <v>0.16</v>
      </c>
      <c r="C2341" s="116"/>
      <c r="D2341" s="116"/>
      <c r="E2341" s="116"/>
      <c r="F2341" s="116"/>
      <c r="G2341" s="64"/>
    </row>
    <row r="2342" spans="1:7" x14ac:dyDescent="0.35">
      <c r="A2342" s="47">
        <v>42508</v>
      </c>
      <c r="B2342" s="43">
        <v>0.14000000000000001</v>
      </c>
      <c r="C2342" s="116"/>
      <c r="D2342" s="116"/>
      <c r="E2342" s="116"/>
      <c r="F2342" s="116"/>
      <c r="G2342" s="64"/>
    </row>
    <row r="2343" spans="1:7" x14ac:dyDescent="0.35">
      <c r="A2343" s="47">
        <v>42509</v>
      </c>
      <c r="B2343" s="43">
        <v>0.19</v>
      </c>
      <c r="C2343" s="116"/>
      <c r="D2343" s="116"/>
      <c r="E2343" s="116"/>
      <c r="F2343" s="116"/>
      <c r="G2343" s="64"/>
    </row>
    <row r="2344" spans="1:7" x14ac:dyDescent="0.35">
      <c r="A2344" s="47">
        <v>42510</v>
      </c>
      <c r="B2344" s="43">
        <v>0.17</v>
      </c>
      <c r="C2344" s="116"/>
      <c r="D2344" s="116"/>
      <c r="E2344" s="116"/>
      <c r="F2344" s="116"/>
      <c r="G2344" s="64"/>
    </row>
    <row r="2345" spans="1:7" x14ac:dyDescent="0.35">
      <c r="A2345" s="47">
        <v>42511</v>
      </c>
      <c r="B2345" s="43" t="s">
        <v>126</v>
      </c>
      <c r="C2345" s="116"/>
      <c r="D2345" s="116"/>
      <c r="E2345" s="116"/>
      <c r="F2345" s="116"/>
      <c r="G2345" s="64"/>
    </row>
    <row r="2346" spans="1:7" x14ac:dyDescent="0.35">
      <c r="A2346" s="47">
        <v>42512</v>
      </c>
      <c r="B2346" s="43" t="s">
        <v>126</v>
      </c>
      <c r="C2346" s="116"/>
      <c r="D2346" s="116"/>
      <c r="E2346" s="116"/>
      <c r="F2346" s="116"/>
      <c r="G2346" s="64"/>
    </row>
    <row r="2347" spans="1:7" x14ac:dyDescent="0.35">
      <c r="A2347" s="47">
        <v>42513</v>
      </c>
      <c r="B2347" s="43">
        <v>0.15</v>
      </c>
      <c r="C2347" s="116"/>
      <c r="D2347" s="116"/>
      <c r="E2347" s="116"/>
      <c r="F2347" s="116"/>
      <c r="G2347" s="64"/>
    </row>
    <row r="2348" spans="1:7" x14ac:dyDescent="0.35">
      <c r="A2348" s="47">
        <v>42514</v>
      </c>
      <c r="B2348" s="43">
        <v>0.17</v>
      </c>
      <c r="C2348" s="116"/>
      <c r="D2348" s="116"/>
      <c r="E2348" s="116"/>
      <c r="F2348" s="116"/>
      <c r="G2348" s="64"/>
    </row>
    <row r="2349" spans="1:7" x14ac:dyDescent="0.35">
      <c r="A2349" s="47">
        <v>42515</v>
      </c>
      <c r="B2349" s="43">
        <v>0.18</v>
      </c>
      <c r="C2349" s="116"/>
      <c r="D2349" s="116"/>
      <c r="E2349" s="116"/>
      <c r="F2349" s="116"/>
      <c r="G2349" s="64"/>
    </row>
    <row r="2350" spans="1:7" x14ac:dyDescent="0.35">
      <c r="A2350" s="47">
        <v>42516</v>
      </c>
      <c r="B2350" s="43">
        <v>0.16</v>
      </c>
      <c r="C2350" s="116"/>
      <c r="D2350" s="116"/>
      <c r="E2350" s="116"/>
      <c r="F2350" s="116"/>
      <c r="G2350" s="64"/>
    </row>
    <row r="2351" spans="1:7" x14ac:dyDescent="0.35">
      <c r="A2351" s="47">
        <v>42517</v>
      </c>
      <c r="B2351" s="43">
        <v>0.13</v>
      </c>
      <c r="C2351" s="116"/>
      <c r="D2351" s="116"/>
      <c r="E2351" s="116"/>
      <c r="F2351" s="116"/>
      <c r="G2351" s="64"/>
    </row>
    <row r="2352" spans="1:7" x14ac:dyDescent="0.35">
      <c r="A2352" s="47">
        <v>42518</v>
      </c>
      <c r="B2352" s="43" t="s">
        <v>126</v>
      </c>
      <c r="C2352" s="116"/>
      <c r="D2352" s="116"/>
      <c r="E2352" s="116"/>
      <c r="F2352" s="116"/>
      <c r="G2352" s="64"/>
    </row>
    <row r="2353" spans="1:7" x14ac:dyDescent="0.35">
      <c r="A2353" s="47">
        <v>42519</v>
      </c>
      <c r="B2353" s="43" t="s">
        <v>126</v>
      </c>
      <c r="C2353" s="116"/>
      <c r="D2353" s="116"/>
      <c r="E2353" s="116"/>
      <c r="F2353" s="116"/>
      <c r="G2353" s="64"/>
    </row>
    <row r="2354" spans="1:7" x14ac:dyDescent="0.35">
      <c r="A2354" s="47">
        <v>42520</v>
      </c>
      <c r="B2354" s="43">
        <v>0.17</v>
      </c>
      <c r="C2354" s="116"/>
      <c r="D2354" s="116"/>
      <c r="E2354" s="116"/>
      <c r="F2354" s="116"/>
      <c r="G2354" s="64"/>
    </row>
    <row r="2355" spans="1:7" x14ac:dyDescent="0.35">
      <c r="A2355" s="47">
        <v>42521</v>
      </c>
      <c r="B2355" s="43">
        <v>0.18</v>
      </c>
      <c r="C2355" s="116"/>
      <c r="D2355" s="116"/>
      <c r="E2355" s="116"/>
      <c r="F2355" s="116"/>
      <c r="G2355" s="64"/>
    </row>
    <row r="2356" spans="1:7" x14ac:dyDescent="0.35">
      <c r="A2356" s="47">
        <v>42522</v>
      </c>
      <c r="B2356" s="43">
        <v>0.13</v>
      </c>
      <c r="C2356" s="116"/>
      <c r="D2356" s="116"/>
      <c r="E2356" s="116"/>
      <c r="F2356" s="116"/>
      <c r="G2356" s="64"/>
    </row>
    <row r="2357" spans="1:7" x14ac:dyDescent="0.35">
      <c r="A2357" s="47">
        <v>42523</v>
      </c>
      <c r="B2357" s="43">
        <v>0.16</v>
      </c>
      <c r="C2357" s="116"/>
      <c r="D2357" s="116"/>
      <c r="E2357" s="116"/>
      <c r="F2357" s="116"/>
      <c r="G2357" s="64"/>
    </row>
    <row r="2358" spans="1:7" x14ac:dyDescent="0.35">
      <c r="A2358" s="47">
        <v>42524</v>
      </c>
      <c r="B2358" s="43">
        <v>0.11</v>
      </c>
      <c r="C2358" s="116"/>
      <c r="D2358" s="116"/>
      <c r="E2358" s="116"/>
      <c r="F2358" s="116"/>
      <c r="G2358" s="64"/>
    </row>
    <row r="2359" spans="1:7" x14ac:dyDescent="0.35">
      <c r="A2359" s="47">
        <v>42525</v>
      </c>
      <c r="B2359" s="43" t="s">
        <v>126</v>
      </c>
      <c r="C2359" s="116"/>
      <c r="D2359" s="116"/>
      <c r="E2359" s="116"/>
      <c r="F2359" s="116"/>
      <c r="G2359" s="64"/>
    </row>
    <row r="2360" spans="1:7" x14ac:dyDescent="0.35">
      <c r="A2360" s="47">
        <v>42526</v>
      </c>
      <c r="B2360" s="43" t="s">
        <v>126</v>
      </c>
      <c r="C2360" s="116"/>
      <c r="D2360" s="116"/>
      <c r="E2360" s="116"/>
      <c r="F2360" s="116"/>
      <c r="G2360" s="64"/>
    </row>
    <row r="2361" spans="1:7" x14ac:dyDescent="0.35">
      <c r="A2361" s="47">
        <v>42527</v>
      </c>
      <c r="B2361" s="43">
        <v>0.08</v>
      </c>
      <c r="C2361" s="116"/>
      <c r="D2361" s="116"/>
      <c r="E2361" s="116"/>
      <c r="F2361" s="116"/>
      <c r="G2361" s="64"/>
    </row>
    <row r="2362" spans="1:7" x14ac:dyDescent="0.35">
      <c r="A2362" s="47">
        <v>42528</v>
      </c>
      <c r="B2362" s="43">
        <v>0.09</v>
      </c>
      <c r="C2362" s="116"/>
      <c r="D2362" s="116"/>
      <c r="E2362" s="116"/>
      <c r="F2362" s="116"/>
      <c r="G2362" s="64"/>
    </row>
    <row r="2363" spans="1:7" x14ac:dyDescent="0.35">
      <c r="A2363" s="47">
        <v>42529</v>
      </c>
      <c r="B2363" s="43">
        <v>0.05</v>
      </c>
      <c r="C2363" s="116"/>
      <c r="D2363" s="116"/>
      <c r="E2363" s="116"/>
      <c r="F2363" s="116"/>
      <c r="G2363" s="64"/>
    </row>
    <row r="2364" spans="1:7" x14ac:dyDescent="0.35">
      <c r="A2364" s="47">
        <v>42530</v>
      </c>
      <c r="B2364" s="43">
        <v>0.04</v>
      </c>
      <c r="C2364" s="116"/>
      <c r="D2364" s="116"/>
      <c r="E2364" s="116"/>
      <c r="F2364" s="116"/>
      <c r="G2364" s="64"/>
    </row>
    <row r="2365" spans="1:7" x14ac:dyDescent="0.35">
      <c r="A2365" s="47">
        <v>42531</v>
      </c>
      <c r="B2365" s="43">
        <v>0.03</v>
      </c>
      <c r="C2365" s="116"/>
      <c r="D2365" s="116"/>
      <c r="E2365" s="116"/>
      <c r="F2365" s="116"/>
      <c r="G2365" s="64"/>
    </row>
    <row r="2366" spans="1:7" x14ac:dyDescent="0.35">
      <c r="A2366" s="47">
        <v>42532</v>
      </c>
      <c r="B2366" s="43" t="s">
        <v>126</v>
      </c>
      <c r="C2366" s="116"/>
      <c r="D2366" s="116"/>
      <c r="E2366" s="116"/>
      <c r="F2366" s="116"/>
      <c r="G2366" s="64"/>
    </row>
    <row r="2367" spans="1:7" x14ac:dyDescent="0.35">
      <c r="A2367" s="47">
        <v>42533</v>
      </c>
      <c r="B2367" s="43" t="s">
        <v>126</v>
      </c>
      <c r="C2367" s="116"/>
      <c r="D2367" s="116"/>
      <c r="E2367" s="116"/>
      <c r="F2367" s="116"/>
      <c r="G2367" s="64"/>
    </row>
    <row r="2368" spans="1:7" x14ac:dyDescent="0.35">
      <c r="A2368" s="47">
        <v>42534</v>
      </c>
      <c r="B2368" s="43">
        <v>0.02</v>
      </c>
      <c r="C2368" s="116"/>
      <c r="D2368" s="116"/>
      <c r="E2368" s="116"/>
      <c r="F2368" s="116"/>
      <c r="G2368" s="64"/>
    </row>
    <row r="2369" spans="1:7" x14ac:dyDescent="0.35">
      <c r="A2369" s="47">
        <v>42535</v>
      </c>
      <c r="B2369" s="43">
        <v>-0.03</v>
      </c>
      <c r="C2369" s="116"/>
      <c r="D2369" s="116"/>
      <c r="E2369" s="116"/>
      <c r="F2369" s="116"/>
      <c r="G2369" s="64"/>
    </row>
    <row r="2370" spans="1:7" x14ac:dyDescent="0.35">
      <c r="A2370" s="47">
        <v>42536</v>
      </c>
      <c r="B2370" s="43">
        <v>0.01</v>
      </c>
      <c r="C2370" s="116"/>
      <c r="D2370" s="116"/>
      <c r="E2370" s="116"/>
      <c r="F2370" s="116"/>
      <c r="G2370" s="64"/>
    </row>
    <row r="2371" spans="1:7" x14ac:dyDescent="0.35">
      <c r="A2371" s="47">
        <v>42537</v>
      </c>
      <c r="B2371" s="43">
        <v>-0.02</v>
      </c>
      <c r="C2371" s="116"/>
      <c r="D2371" s="116"/>
      <c r="E2371" s="116"/>
      <c r="F2371" s="116"/>
      <c r="G2371" s="64"/>
    </row>
    <row r="2372" spans="1:7" x14ac:dyDescent="0.35">
      <c r="A2372" s="47">
        <v>42538</v>
      </c>
      <c r="B2372" s="43">
        <v>0</v>
      </c>
      <c r="C2372" s="116"/>
      <c r="D2372" s="116"/>
      <c r="E2372" s="116"/>
      <c r="F2372" s="116"/>
      <c r="G2372" s="64"/>
    </row>
    <row r="2373" spans="1:7" x14ac:dyDescent="0.35">
      <c r="A2373" s="47">
        <v>42539</v>
      </c>
      <c r="B2373" s="43" t="s">
        <v>126</v>
      </c>
      <c r="C2373" s="116"/>
      <c r="D2373" s="116"/>
      <c r="E2373" s="116"/>
      <c r="F2373" s="116"/>
      <c r="G2373" s="64"/>
    </row>
    <row r="2374" spans="1:7" x14ac:dyDescent="0.35">
      <c r="A2374" s="47">
        <v>42540</v>
      </c>
      <c r="B2374" s="43" t="s">
        <v>126</v>
      </c>
      <c r="C2374" s="116"/>
      <c r="D2374" s="116"/>
      <c r="E2374" s="116"/>
      <c r="F2374" s="116"/>
      <c r="G2374" s="64"/>
    </row>
    <row r="2375" spans="1:7" x14ac:dyDescent="0.35">
      <c r="A2375" s="47">
        <v>42541</v>
      </c>
      <c r="B2375" s="43">
        <v>0.06</v>
      </c>
      <c r="C2375" s="116"/>
      <c r="D2375" s="116"/>
      <c r="E2375" s="116"/>
      <c r="F2375" s="116"/>
      <c r="G2375" s="64"/>
    </row>
    <row r="2376" spans="1:7" x14ac:dyDescent="0.35">
      <c r="A2376" s="47">
        <v>42542</v>
      </c>
      <c r="B2376" s="43">
        <v>0.06</v>
      </c>
      <c r="C2376" s="116"/>
      <c r="D2376" s="116"/>
      <c r="E2376" s="116"/>
      <c r="F2376" s="116"/>
      <c r="G2376" s="64"/>
    </row>
    <row r="2377" spans="1:7" x14ac:dyDescent="0.35">
      <c r="A2377" s="47">
        <v>42543</v>
      </c>
      <c r="B2377" s="43">
        <v>0.05</v>
      </c>
      <c r="C2377" s="116"/>
      <c r="D2377" s="116"/>
      <c r="E2377" s="116"/>
      <c r="F2377" s="116"/>
      <c r="G2377" s="64"/>
    </row>
    <row r="2378" spans="1:7" x14ac:dyDescent="0.35">
      <c r="A2378" s="47">
        <v>42544</v>
      </c>
      <c r="B2378" s="43">
        <v>7.0000000000000007E-2</v>
      </c>
      <c r="C2378" s="116"/>
      <c r="D2378" s="116"/>
      <c r="E2378" s="116"/>
      <c r="F2378" s="116"/>
      <c r="G2378" s="64"/>
    </row>
    <row r="2379" spans="1:7" x14ac:dyDescent="0.35">
      <c r="A2379" s="47">
        <v>42545</v>
      </c>
      <c r="B2379" s="43">
        <v>-0.08</v>
      </c>
      <c r="C2379" s="116"/>
      <c r="D2379" s="116"/>
      <c r="E2379" s="116"/>
      <c r="F2379" s="116"/>
      <c r="G2379" s="64"/>
    </row>
    <row r="2380" spans="1:7" x14ac:dyDescent="0.35">
      <c r="A2380" s="47">
        <v>42546</v>
      </c>
      <c r="B2380" s="43" t="s">
        <v>126</v>
      </c>
      <c r="C2380" s="116"/>
      <c r="D2380" s="116"/>
      <c r="E2380" s="116"/>
      <c r="F2380" s="116"/>
      <c r="G2380" s="64"/>
    </row>
    <row r="2381" spans="1:7" x14ac:dyDescent="0.35">
      <c r="A2381" s="47">
        <v>42547</v>
      </c>
      <c r="B2381" s="43" t="s">
        <v>126</v>
      </c>
      <c r="C2381" s="116"/>
      <c r="D2381" s="116"/>
      <c r="E2381" s="116"/>
      <c r="F2381" s="116"/>
      <c r="G2381" s="64"/>
    </row>
    <row r="2382" spans="1:7" x14ac:dyDescent="0.35">
      <c r="A2382" s="47">
        <v>42548</v>
      </c>
      <c r="B2382" s="43">
        <v>-0.11</v>
      </c>
      <c r="C2382" s="116"/>
      <c r="D2382" s="116"/>
      <c r="E2382" s="116"/>
      <c r="F2382" s="116"/>
      <c r="G2382" s="64"/>
    </row>
    <row r="2383" spans="1:7" x14ac:dyDescent="0.35">
      <c r="A2383" s="47">
        <v>42549</v>
      </c>
      <c r="B2383" s="43">
        <v>-0.1</v>
      </c>
      <c r="C2383" s="116"/>
      <c r="D2383" s="116"/>
      <c r="E2383" s="116"/>
      <c r="F2383" s="116"/>
      <c r="G2383" s="64"/>
    </row>
    <row r="2384" spans="1:7" x14ac:dyDescent="0.35">
      <c r="A2384" s="47">
        <v>42550</v>
      </c>
      <c r="B2384" s="43">
        <v>-0.11</v>
      </c>
      <c r="C2384" s="116"/>
      <c r="D2384" s="116"/>
      <c r="E2384" s="116"/>
      <c r="F2384" s="116"/>
      <c r="G2384" s="64"/>
    </row>
    <row r="2385" spans="1:7" x14ac:dyDescent="0.35">
      <c r="A2385" s="47">
        <v>42551</v>
      </c>
      <c r="B2385" s="43">
        <v>-0.1</v>
      </c>
      <c r="C2385" s="116"/>
      <c r="D2385" s="116"/>
      <c r="E2385" s="116"/>
      <c r="F2385" s="116"/>
      <c r="G2385" s="64"/>
    </row>
    <row r="2386" spans="1:7" x14ac:dyDescent="0.35">
      <c r="A2386" s="47">
        <v>42552</v>
      </c>
      <c r="B2386" s="43">
        <v>-0.13</v>
      </c>
      <c r="C2386" s="116"/>
      <c r="D2386" s="116"/>
      <c r="E2386" s="116"/>
      <c r="F2386" s="116"/>
      <c r="G2386" s="64"/>
    </row>
    <row r="2387" spans="1:7" x14ac:dyDescent="0.35">
      <c r="A2387" s="47">
        <v>42553</v>
      </c>
      <c r="B2387" s="43" t="s">
        <v>126</v>
      </c>
      <c r="C2387" s="116"/>
      <c r="D2387" s="116"/>
      <c r="E2387" s="116"/>
      <c r="F2387" s="116"/>
      <c r="G2387" s="64"/>
    </row>
    <row r="2388" spans="1:7" x14ac:dyDescent="0.35">
      <c r="A2388" s="47">
        <v>42554</v>
      </c>
      <c r="B2388" s="43" t="s">
        <v>126</v>
      </c>
      <c r="C2388" s="116"/>
      <c r="D2388" s="116"/>
      <c r="E2388" s="116"/>
      <c r="F2388" s="116"/>
      <c r="G2388" s="64"/>
    </row>
    <row r="2389" spans="1:7" x14ac:dyDescent="0.35">
      <c r="A2389" s="47">
        <v>42555</v>
      </c>
      <c r="B2389" s="43">
        <v>-0.12</v>
      </c>
      <c r="C2389" s="116"/>
      <c r="D2389" s="116"/>
      <c r="E2389" s="116"/>
      <c r="F2389" s="116"/>
      <c r="G2389" s="64"/>
    </row>
    <row r="2390" spans="1:7" x14ac:dyDescent="0.35">
      <c r="A2390" s="47">
        <v>42556</v>
      </c>
      <c r="B2390" s="43">
        <v>-0.16</v>
      </c>
      <c r="C2390" s="116"/>
      <c r="D2390" s="116"/>
      <c r="E2390" s="116"/>
      <c r="F2390" s="116"/>
      <c r="G2390" s="64"/>
    </row>
    <row r="2391" spans="1:7" x14ac:dyDescent="0.35">
      <c r="A2391" s="47">
        <v>42557</v>
      </c>
      <c r="B2391" s="43">
        <v>-0.2</v>
      </c>
      <c r="C2391" s="116"/>
      <c r="D2391" s="116"/>
      <c r="E2391" s="116"/>
      <c r="F2391" s="116"/>
      <c r="G2391" s="64"/>
    </row>
    <row r="2392" spans="1:7" x14ac:dyDescent="0.35">
      <c r="A2392" s="47">
        <v>42558</v>
      </c>
      <c r="B2392" s="43">
        <v>-0.16</v>
      </c>
      <c r="C2392" s="116"/>
      <c r="D2392" s="116"/>
      <c r="E2392" s="116"/>
      <c r="F2392" s="116"/>
      <c r="G2392" s="64"/>
    </row>
    <row r="2393" spans="1:7" x14ac:dyDescent="0.35">
      <c r="A2393" s="47">
        <v>42559</v>
      </c>
      <c r="B2393" s="43">
        <v>-0.17</v>
      </c>
      <c r="C2393" s="116"/>
      <c r="D2393" s="116"/>
      <c r="E2393" s="116"/>
      <c r="F2393" s="116"/>
      <c r="G2393" s="64"/>
    </row>
    <row r="2394" spans="1:7" x14ac:dyDescent="0.35">
      <c r="A2394" s="47">
        <v>42560</v>
      </c>
      <c r="B2394" s="43" t="s">
        <v>126</v>
      </c>
      <c r="C2394" s="116"/>
      <c r="D2394" s="116"/>
      <c r="E2394" s="116"/>
      <c r="F2394" s="116"/>
      <c r="G2394" s="64"/>
    </row>
    <row r="2395" spans="1:7" x14ac:dyDescent="0.35">
      <c r="A2395" s="47">
        <v>42561</v>
      </c>
      <c r="B2395" s="43" t="s">
        <v>126</v>
      </c>
      <c r="C2395" s="116"/>
      <c r="D2395" s="116"/>
      <c r="E2395" s="116"/>
      <c r="F2395" s="116"/>
      <c r="G2395" s="64"/>
    </row>
    <row r="2396" spans="1:7" x14ac:dyDescent="0.35">
      <c r="A2396" s="47">
        <v>42562</v>
      </c>
      <c r="B2396" s="43">
        <v>-0.19</v>
      </c>
      <c r="C2396" s="116"/>
      <c r="D2396" s="116"/>
      <c r="E2396" s="116"/>
      <c r="F2396" s="116"/>
      <c r="G2396" s="64"/>
    </row>
    <row r="2397" spans="1:7" x14ac:dyDescent="0.35">
      <c r="A2397" s="47">
        <v>42563</v>
      </c>
      <c r="B2397" s="43">
        <v>-0.12</v>
      </c>
      <c r="C2397" s="116"/>
      <c r="D2397" s="116"/>
      <c r="E2397" s="116"/>
      <c r="F2397" s="116"/>
      <c r="G2397" s="64"/>
    </row>
    <row r="2398" spans="1:7" x14ac:dyDescent="0.35">
      <c r="A2398" s="47">
        <v>42564</v>
      </c>
      <c r="B2398" s="43">
        <v>-0.04</v>
      </c>
      <c r="C2398" s="116"/>
      <c r="D2398" s="116"/>
      <c r="E2398" s="116"/>
      <c r="F2398" s="116"/>
      <c r="G2398" s="64"/>
    </row>
    <row r="2399" spans="1:7" x14ac:dyDescent="0.35">
      <c r="A2399" s="47">
        <v>42565</v>
      </c>
      <c r="B2399" s="43">
        <v>-7.0000000000000007E-2</v>
      </c>
      <c r="C2399" s="116"/>
      <c r="D2399" s="116"/>
      <c r="E2399" s="116"/>
      <c r="F2399" s="116"/>
      <c r="G2399" s="64"/>
    </row>
    <row r="2400" spans="1:7" x14ac:dyDescent="0.35">
      <c r="A2400" s="47">
        <v>42566</v>
      </c>
      <c r="B2400" s="43">
        <v>-0.03</v>
      </c>
      <c r="C2400" s="116"/>
      <c r="D2400" s="116"/>
      <c r="E2400" s="116"/>
      <c r="F2400" s="116"/>
      <c r="G2400" s="64"/>
    </row>
    <row r="2401" spans="1:7" x14ac:dyDescent="0.35">
      <c r="A2401" s="47">
        <v>42567</v>
      </c>
      <c r="B2401" s="43" t="s">
        <v>126</v>
      </c>
      <c r="C2401" s="116"/>
      <c r="D2401" s="116"/>
      <c r="E2401" s="116"/>
      <c r="F2401" s="116"/>
      <c r="G2401" s="64"/>
    </row>
    <row r="2402" spans="1:7" x14ac:dyDescent="0.35">
      <c r="A2402" s="47">
        <v>42568</v>
      </c>
      <c r="B2402" s="43" t="s">
        <v>126</v>
      </c>
      <c r="C2402" s="116"/>
      <c r="D2402" s="116"/>
      <c r="E2402" s="116"/>
      <c r="F2402" s="116"/>
      <c r="G2402" s="64"/>
    </row>
    <row r="2403" spans="1:7" x14ac:dyDescent="0.35">
      <c r="A2403" s="47">
        <v>42569</v>
      </c>
      <c r="B2403" s="43">
        <v>-0.02</v>
      </c>
      <c r="C2403" s="116"/>
      <c r="D2403" s="116"/>
      <c r="E2403" s="116"/>
      <c r="F2403" s="116"/>
      <c r="G2403" s="64"/>
    </row>
    <row r="2404" spans="1:7" x14ac:dyDescent="0.35">
      <c r="A2404" s="47">
        <v>42570</v>
      </c>
      <c r="B2404" s="43">
        <v>-0.04</v>
      </c>
      <c r="C2404" s="116"/>
      <c r="D2404" s="116"/>
      <c r="E2404" s="116"/>
      <c r="F2404" s="116"/>
      <c r="G2404" s="64"/>
    </row>
    <row r="2405" spans="1:7" x14ac:dyDescent="0.35">
      <c r="A2405" s="47">
        <v>42571</v>
      </c>
      <c r="B2405" s="43">
        <v>-0.04</v>
      </c>
      <c r="C2405" s="116"/>
      <c r="D2405" s="116"/>
      <c r="E2405" s="116"/>
      <c r="F2405" s="116"/>
      <c r="G2405" s="64"/>
    </row>
    <row r="2406" spans="1:7" x14ac:dyDescent="0.35">
      <c r="A2406" s="47">
        <v>42572</v>
      </c>
      <c r="B2406" s="43">
        <v>0</v>
      </c>
      <c r="C2406" s="116"/>
      <c r="D2406" s="116"/>
      <c r="E2406" s="116"/>
      <c r="F2406" s="116"/>
      <c r="G2406" s="64"/>
    </row>
    <row r="2407" spans="1:7" x14ac:dyDescent="0.35">
      <c r="A2407" s="47">
        <v>42573</v>
      </c>
      <c r="B2407" s="43">
        <v>-0.01</v>
      </c>
      <c r="C2407" s="116"/>
      <c r="D2407" s="116"/>
      <c r="E2407" s="116"/>
      <c r="F2407" s="116"/>
      <c r="G2407" s="64"/>
    </row>
    <row r="2408" spans="1:7" x14ac:dyDescent="0.35">
      <c r="A2408" s="47">
        <v>42574</v>
      </c>
      <c r="B2408" s="43" t="s">
        <v>126</v>
      </c>
      <c r="C2408" s="116"/>
      <c r="D2408" s="116"/>
      <c r="E2408" s="116"/>
      <c r="F2408" s="116"/>
      <c r="G2408" s="64"/>
    </row>
    <row r="2409" spans="1:7" x14ac:dyDescent="0.35">
      <c r="A2409" s="47">
        <v>42575</v>
      </c>
      <c r="B2409" s="43" t="s">
        <v>126</v>
      </c>
      <c r="C2409" s="116"/>
      <c r="D2409" s="116"/>
      <c r="E2409" s="116"/>
      <c r="F2409" s="116"/>
      <c r="G2409" s="64"/>
    </row>
    <row r="2410" spans="1:7" x14ac:dyDescent="0.35">
      <c r="A2410" s="47">
        <v>42576</v>
      </c>
      <c r="B2410" s="43">
        <v>-0.01</v>
      </c>
      <c r="C2410" s="116"/>
      <c r="D2410" s="116"/>
      <c r="E2410" s="116"/>
      <c r="F2410" s="116"/>
      <c r="G2410" s="64"/>
    </row>
    <row r="2411" spans="1:7" x14ac:dyDescent="0.35">
      <c r="A2411" s="47">
        <v>42577</v>
      </c>
      <c r="B2411" s="43">
        <v>-0.05</v>
      </c>
      <c r="C2411" s="116"/>
      <c r="D2411" s="116"/>
      <c r="E2411" s="116"/>
      <c r="F2411" s="116"/>
      <c r="G2411" s="64"/>
    </row>
    <row r="2412" spans="1:7" x14ac:dyDescent="0.35">
      <c r="A2412" s="47">
        <v>42578</v>
      </c>
      <c r="B2412" s="43">
        <v>-0.04</v>
      </c>
      <c r="C2412" s="116"/>
      <c r="D2412" s="116"/>
      <c r="E2412" s="116"/>
      <c r="F2412" s="116"/>
      <c r="G2412" s="64"/>
    </row>
    <row r="2413" spans="1:7" x14ac:dyDescent="0.35">
      <c r="A2413" s="47">
        <v>42579</v>
      </c>
      <c r="B2413" s="43">
        <v>-0.08</v>
      </c>
      <c r="C2413" s="116"/>
      <c r="D2413" s="116"/>
      <c r="E2413" s="116"/>
      <c r="F2413" s="116"/>
      <c r="G2413" s="64"/>
    </row>
    <row r="2414" spans="1:7" x14ac:dyDescent="0.35">
      <c r="A2414" s="47">
        <v>42580</v>
      </c>
      <c r="B2414" s="43">
        <v>-7.0000000000000007E-2</v>
      </c>
      <c r="C2414" s="116"/>
      <c r="D2414" s="116"/>
      <c r="E2414" s="116"/>
      <c r="F2414" s="116"/>
      <c r="G2414" s="64"/>
    </row>
    <row r="2415" spans="1:7" x14ac:dyDescent="0.35">
      <c r="A2415" s="47">
        <v>42581</v>
      </c>
      <c r="B2415" s="43" t="s">
        <v>126</v>
      </c>
      <c r="C2415" s="116"/>
      <c r="D2415" s="116"/>
      <c r="E2415" s="116"/>
      <c r="F2415" s="116"/>
      <c r="G2415" s="64"/>
    </row>
    <row r="2416" spans="1:7" x14ac:dyDescent="0.35">
      <c r="A2416" s="47">
        <v>42582</v>
      </c>
      <c r="B2416" s="43" t="s">
        <v>126</v>
      </c>
      <c r="C2416" s="116"/>
      <c r="D2416" s="116"/>
      <c r="E2416" s="116"/>
      <c r="F2416" s="116"/>
      <c r="G2416" s="64"/>
    </row>
    <row r="2417" spans="1:7" x14ac:dyDescent="0.35">
      <c r="A2417" s="47">
        <v>42583</v>
      </c>
      <c r="B2417" s="43">
        <v>-0.11</v>
      </c>
      <c r="C2417" s="116"/>
      <c r="D2417" s="116"/>
      <c r="E2417" s="116"/>
      <c r="F2417" s="116"/>
      <c r="G2417" s="64"/>
    </row>
    <row r="2418" spans="1:7" x14ac:dyDescent="0.35">
      <c r="A2418" s="47">
        <v>42584</v>
      </c>
      <c r="B2418" s="43">
        <v>-7.0000000000000007E-2</v>
      </c>
      <c r="C2418" s="116"/>
      <c r="D2418" s="116"/>
      <c r="E2418" s="116"/>
      <c r="F2418" s="116"/>
      <c r="G2418" s="64"/>
    </row>
    <row r="2419" spans="1:7" x14ac:dyDescent="0.35">
      <c r="A2419" s="47">
        <v>42585</v>
      </c>
      <c r="B2419" s="43">
        <v>-0.05</v>
      </c>
      <c r="C2419" s="116"/>
      <c r="D2419" s="116"/>
      <c r="E2419" s="116"/>
      <c r="F2419" s="116"/>
      <c r="G2419" s="64"/>
    </row>
    <row r="2420" spans="1:7" x14ac:dyDescent="0.35">
      <c r="A2420" s="47">
        <v>42586</v>
      </c>
      <c r="B2420" s="43">
        <v>-0.05</v>
      </c>
      <c r="C2420" s="116"/>
      <c r="D2420" s="116"/>
      <c r="E2420" s="116"/>
      <c r="F2420" s="116"/>
      <c r="G2420" s="64"/>
    </row>
    <row r="2421" spans="1:7" x14ac:dyDescent="0.35">
      <c r="A2421" s="47">
        <v>42587</v>
      </c>
      <c r="B2421" s="43">
        <v>-0.09</v>
      </c>
      <c r="C2421" s="116"/>
      <c r="D2421" s="116"/>
      <c r="E2421" s="116"/>
      <c r="F2421" s="116"/>
      <c r="G2421" s="64"/>
    </row>
    <row r="2422" spans="1:7" x14ac:dyDescent="0.35">
      <c r="A2422" s="47">
        <v>42588</v>
      </c>
      <c r="B2422" s="43" t="s">
        <v>126</v>
      </c>
      <c r="C2422" s="116"/>
      <c r="D2422" s="116"/>
      <c r="E2422" s="116"/>
      <c r="F2422" s="116"/>
      <c r="G2422" s="64"/>
    </row>
    <row r="2423" spans="1:7" x14ac:dyDescent="0.35">
      <c r="A2423" s="47">
        <v>42589</v>
      </c>
      <c r="B2423" s="43" t="s">
        <v>126</v>
      </c>
      <c r="C2423" s="116"/>
      <c r="D2423" s="116"/>
      <c r="E2423" s="116"/>
      <c r="F2423" s="116"/>
      <c r="G2423" s="64"/>
    </row>
    <row r="2424" spans="1:7" x14ac:dyDescent="0.35">
      <c r="A2424" s="47">
        <v>42590</v>
      </c>
      <c r="B2424" s="43">
        <v>-0.06</v>
      </c>
      <c r="C2424" s="116"/>
      <c r="D2424" s="116"/>
      <c r="E2424" s="116"/>
      <c r="F2424" s="116"/>
      <c r="G2424" s="64"/>
    </row>
    <row r="2425" spans="1:7" x14ac:dyDescent="0.35">
      <c r="A2425" s="47">
        <v>42591</v>
      </c>
      <c r="B2425" s="43">
        <v>-7.0000000000000007E-2</v>
      </c>
      <c r="C2425" s="116"/>
      <c r="D2425" s="116"/>
      <c r="E2425" s="116"/>
      <c r="F2425" s="116"/>
      <c r="G2425" s="64"/>
    </row>
    <row r="2426" spans="1:7" x14ac:dyDescent="0.35">
      <c r="A2426" s="47">
        <v>42592</v>
      </c>
      <c r="B2426" s="43">
        <v>-0.09</v>
      </c>
      <c r="C2426" s="116"/>
      <c r="D2426" s="116"/>
      <c r="E2426" s="116"/>
      <c r="F2426" s="116"/>
      <c r="G2426" s="64"/>
    </row>
    <row r="2427" spans="1:7" x14ac:dyDescent="0.35">
      <c r="A2427" s="47">
        <v>42593</v>
      </c>
      <c r="B2427" s="43">
        <v>-0.11</v>
      </c>
      <c r="C2427" s="116"/>
      <c r="D2427" s="116"/>
      <c r="E2427" s="116"/>
      <c r="F2427" s="116"/>
      <c r="G2427" s="64"/>
    </row>
    <row r="2428" spans="1:7" x14ac:dyDescent="0.35">
      <c r="A2428" s="47">
        <v>42594</v>
      </c>
      <c r="B2428" s="43">
        <v>-0.1</v>
      </c>
      <c r="C2428" s="116"/>
      <c r="D2428" s="116"/>
      <c r="E2428" s="116"/>
      <c r="F2428" s="116"/>
      <c r="G2428" s="64"/>
    </row>
    <row r="2429" spans="1:7" x14ac:dyDescent="0.35">
      <c r="A2429" s="47">
        <v>42595</v>
      </c>
      <c r="B2429" s="43" t="s">
        <v>126</v>
      </c>
      <c r="C2429" s="116"/>
      <c r="D2429" s="116"/>
      <c r="E2429" s="116"/>
      <c r="F2429" s="116"/>
      <c r="G2429" s="64"/>
    </row>
    <row r="2430" spans="1:7" x14ac:dyDescent="0.35">
      <c r="A2430" s="47">
        <v>42596</v>
      </c>
      <c r="B2430" s="43" t="s">
        <v>126</v>
      </c>
      <c r="C2430" s="116"/>
      <c r="D2430" s="116"/>
      <c r="E2430" s="116"/>
      <c r="F2430" s="116"/>
      <c r="G2430" s="64"/>
    </row>
    <row r="2431" spans="1:7" x14ac:dyDescent="0.35">
      <c r="A2431" s="47">
        <v>42597</v>
      </c>
      <c r="B2431" s="43">
        <v>-0.11</v>
      </c>
      <c r="C2431" s="116"/>
      <c r="D2431" s="116"/>
      <c r="E2431" s="116"/>
      <c r="F2431" s="116"/>
      <c r="G2431" s="64"/>
    </row>
    <row r="2432" spans="1:7" x14ac:dyDescent="0.35">
      <c r="A2432" s="47">
        <v>42598</v>
      </c>
      <c r="B2432" s="43">
        <v>-0.09</v>
      </c>
      <c r="C2432" s="116"/>
      <c r="D2432" s="116"/>
      <c r="E2432" s="116"/>
      <c r="F2432" s="116"/>
      <c r="G2432" s="64"/>
    </row>
    <row r="2433" spans="1:7" x14ac:dyDescent="0.35">
      <c r="A2433" s="47">
        <v>42599</v>
      </c>
      <c r="B2433" s="43">
        <v>-0.04</v>
      </c>
      <c r="C2433" s="116"/>
      <c r="D2433" s="116"/>
      <c r="E2433" s="116"/>
      <c r="F2433" s="116"/>
      <c r="G2433" s="64"/>
    </row>
    <row r="2434" spans="1:7" x14ac:dyDescent="0.35">
      <c r="A2434" s="47">
        <v>42600</v>
      </c>
      <c r="B2434" s="43">
        <v>-0.06</v>
      </c>
      <c r="C2434" s="116"/>
      <c r="D2434" s="116"/>
      <c r="E2434" s="116"/>
      <c r="F2434" s="116"/>
      <c r="G2434" s="64"/>
    </row>
    <row r="2435" spans="1:7" x14ac:dyDescent="0.35">
      <c r="A2435" s="47">
        <v>42601</v>
      </c>
      <c r="B2435" s="43">
        <v>-0.09</v>
      </c>
      <c r="C2435" s="116"/>
      <c r="D2435" s="116"/>
      <c r="E2435" s="116"/>
      <c r="F2435" s="116"/>
      <c r="G2435" s="64"/>
    </row>
    <row r="2436" spans="1:7" x14ac:dyDescent="0.35">
      <c r="A2436" s="47">
        <v>42602</v>
      </c>
      <c r="B2436" s="43" t="s">
        <v>126</v>
      </c>
      <c r="C2436" s="116"/>
      <c r="D2436" s="116"/>
      <c r="E2436" s="116"/>
      <c r="F2436" s="116"/>
      <c r="G2436" s="64"/>
    </row>
    <row r="2437" spans="1:7" x14ac:dyDescent="0.35">
      <c r="A2437" s="47">
        <v>42603</v>
      </c>
      <c r="B2437" s="43" t="s">
        <v>126</v>
      </c>
      <c r="C2437" s="116"/>
      <c r="D2437" s="116"/>
      <c r="E2437" s="116"/>
      <c r="F2437" s="116"/>
      <c r="G2437" s="64"/>
    </row>
    <row r="2438" spans="1:7" x14ac:dyDescent="0.35">
      <c r="A2438" s="47">
        <v>42604</v>
      </c>
      <c r="B2438" s="43">
        <v>-0.05</v>
      </c>
      <c r="C2438" s="116"/>
      <c r="D2438" s="116"/>
      <c r="E2438" s="116"/>
      <c r="F2438" s="116"/>
      <c r="G2438" s="64"/>
    </row>
    <row r="2439" spans="1:7" x14ac:dyDescent="0.35">
      <c r="A2439" s="47">
        <v>42605</v>
      </c>
      <c r="B2439" s="43">
        <v>-0.08</v>
      </c>
      <c r="C2439" s="116"/>
      <c r="D2439" s="116"/>
      <c r="E2439" s="116"/>
      <c r="F2439" s="116"/>
      <c r="G2439" s="64"/>
    </row>
    <row r="2440" spans="1:7" x14ac:dyDescent="0.35">
      <c r="A2440" s="47">
        <v>42606</v>
      </c>
      <c r="B2440" s="43">
        <v>-0.09</v>
      </c>
      <c r="C2440" s="116"/>
      <c r="D2440" s="116"/>
      <c r="E2440" s="116"/>
      <c r="F2440" s="116"/>
      <c r="G2440" s="64"/>
    </row>
    <row r="2441" spans="1:7" x14ac:dyDescent="0.35">
      <c r="A2441" s="47">
        <v>42607</v>
      </c>
      <c r="B2441" s="43">
        <v>-0.08</v>
      </c>
      <c r="C2441" s="116"/>
      <c r="D2441" s="116"/>
      <c r="E2441" s="116"/>
      <c r="F2441" s="116"/>
      <c r="G2441" s="64"/>
    </row>
    <row r="2442" spans="1:7" x14ac:dyDescent="0.35">
      <c r="A2442" s="47">
        <v>42608</v>
      </c>
      <c r="B2442" s="43">
        <v>-0.08</v>
      </c>
      <c r="C2442" s="116"/>
      <c r="D2442" s="116"/>
      <c r="E2442" s="116"/>
      <c r="F2442" s="116"/>
      <c r="G2442" s="64"/>
    </row>
    <row r="2443" spans="1:7" x14ac:dyDescent="0.35">
      <c r="A2443" s="47">
        <v>42609</v>
      </c>
      <c r="B2443" s="43" t="s">
        <v>126</v>
      </c>
      <c r="C2443" s="116"/>
      <c r="D2443" s="116"/>
      <c r="E2443" s="116"/>
      <c r="F2443" s="116"/>
      <c r="G2443" s="64"/>
    </row>
    <row r="2444" spans="1:7" x14ac:dyDescent="0.35">
      <c r="A2444" s="47">
        <v>42610</v>
      </c>
      <c r="B2444" s="43" t="s">
        <v>126</v>
      </c>
      <c r="C2444" s="116"/>
      <c r="D2444" s="116"/>
      <c r="E2444" s="116"/>
      <c r="F2444" s="116"/>
      <c r="G2444" s="64"/>
    </row>
    <row r="2445" spans="1:7" x14ac:dyDescent="0.35">
      <c r="A2445" s="47">
        <v>42611</v>
      </c>
      <c r="B2445" s="43">
        <v>-0.06</v>
      </c>
      <c r="C2445" s="116"/>
      <c r="D2445" s="116"/>
      <c r="E2445" s="116"/>
      <c r="F2445" s="116"/>
      <c r="G2445" s="64"/>
    </row>
    <row r="2446" spans="1:7" x14ac:dyDescent="0.35">
      <c r="A2446" s="47">
        <v>42612</v>
      </c>
      <c r="B2446" s="43">
        <v>-0.08</v>
      </c>
      <c r="C2446" s="116"/>
      <c r="D2446" s="116"/>
      <c r="E2446" s="116"/>
      <c r="F2446" s="116"/>
      <c r="G2446" s="64"/>
    </row>
    <row r="2447" spans="1:7" x14ac:dyDescent="0.35">
      <c r="A2447" s="47">
        <v>42613</v>
      </c>
      <c r="B2447" s="43">
        <v>-0.09</v>
      </c>
      <c r="C2447" s="116"/>
      <c r="D2447" s="116"/>
      <c r="E2447" s="116"/>
      <c r="F2447" s="116"/>
      <c r="G2447" s="64"/>
    </row>
    <row r="2448" spans="1:7" x14ac:dyDescent="0.35">
      <c r="A2448" s="47">
        <v>42614</v>
      </c>
      <c r="B2448" s="43">
        <v>-0.05</v>
      </c>
      <c r="C2448" s="116"/>
      <c r="D2448" s="116"/>
      <c r="E2448" s="116"/>
      <c r="F2448" s="116"/>
      <c r="G2448" s="64"/>
    </row>
    <row r="2449" spans="1:7" x14ac:dyDescent="0.35">
      <c r="A2449" s="47">
        <v>42615</v>
      </c>
      <c r="B2449" s="43">
        <v>-0.06</v>
      </c>
      <c r="C2449" s="116"/>
      <c r="D2449" s="116"/>
      <c r="E2449" s="116"/>
      <c r="F2449" s="116"/>
      <c r="G2449" s="64"/>
    </row>
    <row r="2450" spans="1:7" x14ac:dyDescent="0.35">
      <c r="A2450" s="47">
        <v>42616</v>
      </c>
      <c r="B2450" s="43" t="s">
        <v>126</v>
      </c>
      <c r="C2450" s="116"/>
      <c r="D2450" s="116"/>
      <c r="E2450" s="116"/>
      <c r="F2450" s="116"/>
      <c r="G2450" s="64"/>
    </row>
    <row r="2451" spans="1:7" x14ac:dyDescent="0.35">
      <c r="A2451" s="47">
        <v>42617</v>
      </c>
      <c r="B2451" s="43" t="s">
        <v>126</v>
      </c>
      <c r="C2451" s="116"/>
      <c r="D2451" s="116"/>
      <c r="E2451" s="116"/>
      <c r="F2451" s="116"/>
      <c r="G2451" s="64"/>
    </row>
    <row r="2452" spans="1:7" x14ac:dyDescent="0.35">
      <c r="A2452" s="47">
        <v>42618</v>
      </c>
      <c r="B2452" s="43">
        <v>-0.05</v>
      </c>
      <c r="C2452" s="116"/>
      <c r="D2452" s="116"/>
      <c r="E2452" s="116"/>
      <c r="F2452" s="116"/>
      <c r="G2452" s="64"/>
    </row>
    <row r="2453" spans="1:7" x14ac:dyDescent="0.35">
      <c r="A2453" s="47">
        <v>42619</v>
      </c>
      <c r="B2453" s="43">
        <v>-0.06</v>
      </c>
      <c r="C2453" s="116"/>
      <c r="D2453" s="116"/>
      <c r="E2453" s="116"/>
      <c r="F2453" s="116"/>
      <c r="G2453" s="64"/>
    </row>
    <row r="2454" spans="1:7" x14ac:dyDescent="0.35">
      <c r="A2454" s="47">
        <v>42620</v>
      </c>
      <c r="B2454" s="43">
        <v>-0.11</v>
      </c>
      <c r="C2454" s="116"/>
      <c r="D2454" s="116"/>
      <c r="E2454" s="116"/>
      <c r="F2454" s="116"/>
      <c r="G2454" s="64"/>
    </row>
    <row r="2455" spans="1:7" x14ac:dyDescent="0.35">
      <c r="A2455" s="47">
        <v>42621</v>
      </c>
      <c r="B2455" s="43">
        <v>-0.11</v>
      </c>
      <c r="C2455" s="116"/>
      <c r="D2455" s="116"/>
      <c r="E2455" s="116"/>
      <c r="F2455" s="116"/>
      <c r="G2455" s="64"/>
    </row>
    <row r="2456" spans="1:7" x14ac:dyDescent="0.35">
      <c r="A2456" s="47">
        <v>42622</v>
      </c>
      <c r="B2456" s="43">
        <v>-0.04</v>
      </c>
      <c r="C2456" s="116"/>
      <c r="D2456" s="116"/>
      <c r="E2456" s="116"/>
      <c r="F2456" s="116"/>
      <c r="G2456" s="64"/>
    </row>
    <row r="2457" spans="1:7" x14ac:dyDescent="0.35">
      <c r="A2457" s="47">
        <v>42623</v>
      </c>
      <c r="B2457" s="43" t="s">
        <v>126</v>
      </c>
      <c r="C2457" s="116"/>
      <c r="D2457" s="116"/>
      <c r="E2457" s="116"/>
      <c r="F2457" s="116"/>
      <c r="G2457" s="64"/>
    </row>
    <row r="2458" spans="1:7" x14ac:dyDescent="0.35">
      <c r="A2458" s="47">
        <v>42624</v>
      </c>
      <c r="B2458" s="43" t="s">
        <v>126</v>
      </c>
      <c r="C2458" s="116"/>
      <c r="D2458" s="116"/>
      <c r="E2458" s="116"/>
      <c r="F2458" s="116"/>
      <c r="G2458" s="64"/>
    </row>
    <row r="2459" spans="1:7" x14ac:dyDescent="0.35">
      <c r="A2459" s="47">
        <v>42625</v>
      </c>
      <c r="B2459" s="43">
        <v>0.04</v>
      </c>
      <c r="C2459" s="116"/>
      <c r="D2459" s="116"/>
      <c r="E2459" s="116"/>
      <c r="F2459" s="116"/>
      <c r="G2459" s="64"/>
    </row>
    <row r="2460" spans="1:7" x14ac:dyDescent="0.35">
      <c r="A2460" s="47">
        <v>42626</v>
      </c>
      <c r="B2460" s="43">
        <v>0.01</v>
      </c>
      <c r="C2460" s="116"/>
      <c r="D2460" s="116"/>
      <c r="E2460" s="116"/>
      <c r="F2460" s="116"/>
      <c r="G2460" s="64"/>
    </row>
    <row r="2461" spans="1:7" x14ac:dyDescent="0.35">
      <c r="A2461" s="47">
        <v>42627</v>
      </c>
      <c r="B2461" s="43">
        <v>0.05</v>
      </c>
      <c r="C2461" s="116"/>
      <c r="D2461" s="116"/>
      <c r="E2461" s="116"/>
      <c r="F2461" s="116"/>
      <c r="G2461" s="64"/>
    </row>
    <row r="2462" spans="1:7" x14ac:dyDescent="0.35">
      <c r="A2462" s="47">
        <v>42628</v>
      </c>
      <c r="B2462" s="43">
        <v>0.04</v>
      </c>
      <c r="C2462" s="116"/>
      <c r="D2462" s="116"/>
      <c r="E2462" s="116"/>
      <c r="F2462" s="116"/>
      <c r="G2462" s="64"/>
    </row>
    <row r="2463" spans="1:7" x14ac:dyDescent="0.35">
      <c r="A2463" s="47">
        <v>42629</v>
      </c>
      <c r="B2463" s="43">
        <v>-0.01</v>
      </c>
      <c r="C2463" s="116"/>
      <c r="D2463" s="116"/>
      <c r="E2463" s="116"/>
      <c r="F2463" s="116"/>
      <c r="G2463" s="64"/>
    </row>
    <row r="2464" spans="1:7" x14ac:dyDescent="0.35">
      <c r="A2464" s="47">
        <v>42630</v>
      </c>
      <c r="B2464" s="43" t="s">
        <v>126</v>
      </c>
      <c r="C2464" s="116"/>
      <c r="D2464" s="116"/>
      <c r="E2464" s="116"/>
      <c r="F2464" s="116"/>
      <c r="G2464" s="64"/>
    </row>
    <row r="2465" spans="1:7" x14ac:dyDescent="0.35">
      <c r="A2465" s="47">
        <v>42631</v>
      </c>
      <c r="B2465" s="43" t="s">
        <v>126</v>
      </c>
      <c r="C2465" s="116"/>
      <c r="D2465" s="116"/>
      <c r="E2465" s="116"/>
      <c r="F2465" s="116"/>
      <c r="G2465" s="64"/>
    </row>
    <row r="2466" spans="1:7" x14ac:dyDescent="0.35">
      <c r="A2466" s="47">
        <v>42632</v>
      </c>
      <c r="B2466" s="43">
        <v>0.01</v>
      </c>
      <c r="C2466" s="116"/>
      <c r="D2466" s="116"/>
      <c r="E2466" s="116"/>
      <c r="F2466" s="116"/>
      <c r="G2466" s="64"/>
    </row>
    <row r="2467" spans="1:7" x14ac:dyDescent="0.35">
      <c r="A2467" s="47">
        <v>42633</v>
      </c>
      <c r="B2467" s="43">
        <v>0</v>
      </c>
      <c r="C2467" s="116"/>
      <c r="D2467" s="116"/>
      <c r="E2467" s="116"/>
      <c r="F2467" s="116"/>
      <c r="G2467" s="64"/>
    </row>
    <row r="2468" spans="1:7" x14ac:dyDescent="0.35">
      <c r="A2468" s="47">
        <v>42634</v>
      </c>
      <c r="B2468" s="43">
        <v>-0.02</v>
      </c>
      <c r="C2468" s="116"/>
      <c r="D2468" s="116"/>
      <c r="E2468" s="116"/>
      <c r="F2468" s="116"/>
      <c r="G2468" s="64"/>
    </row>
    <row r="2469" spans="1:7" x14ac:dyDescent="0.35">
      <c r="A2469" s="47">
        <v>42635</v>
      </c>
      <c r="B2469" s="43">
        <v>-0.05</v>
      </c>
      <c r="C2469" s="116"/>
      <c r="D2469" s="116"/>
      <c r="E2469" s="116"/>
      <c r="F2469" s="116"/>
      <c r="G2469" s="64"/>
    </row>
    <row r="2470" spans="1:7" x14ac:dyDescent="0.35">
      <c r="A2470" s="47">
        <v>42636</v>
      </c>
      <c r="B2470" s="43">
        <v>-0.09</v>
      </c>
      <c r="C2470" s="116"/>
      <c r="D2470" s="116"/>
      <c r="E2470" s="116"/>
      <c r="F2470" s="116"/>
      <c r="G2470" s="64"/>
    </row>
    <row r="2471" spans="1:7" x14ac:dyDescent="0.35">
      <c r="A2471" s="47">
        <v>42637</v>
      </c>
      <c r="B2471" s="43" t="s">
        <v>126</v>
      </c>
      <c r="C2471" s="116"/>
      <c r="D2471" s="116"/>
      <c r="E2471" s="116"/>
      <c r="F2471" s="116"/>
      <c r="G2471" s="64"/>
    </row>
    <row r="2472" spans="1:7" x14ac:dyDescent="0.35">
      <c r="A2472" s="47">
        <v>42638</v>
      </c>
      <c r="B2472" s="43" t="s">
        <v>126</v>
      </c>
      <c r="C2472" s="116"/>
      <c r="D2472" s="116"/>
      <c r="E2472" s="116"/>
      <c r="F2472" s="116"/>
      <c r="G2472" s="64"/>
    </row>
    <row r="2473" spans="1:7" x14ac:dyDescent="0.35">
      <c r="A2473" s="47">
        <v>42639</v>
      </c>
      <c r="B2473" s="43">
        <v>-0.1</v>
      </c>
      <c r="C2473" s="116"/>
      <c r="D2473" s="116"/>
      <c r="E2473" s="116"/>
      <c r="F2473" s="116"/>
      <c r="G2473" s="64"/>
    </row>
    <row r="2474" spans="1:7" x14ac:dyDescent="0.35">
      <c r="A2474" s="47">
        <v>42640</v>
      </c>
      <c r="B2474" s="43">
        <v>-0.14000000000000001</v>
      </c>
      <c r="C2474" s="116"/>
      <c r="D2474" s="116"/>
      <c r="E2474" s="116"/>
      <c r="F2474" s="116"/>
      <c r="G2474" s="64"/>
    </row>
    <row r="2475" spans="1:7" x14ac:dyDescent="0.35">
      <c r="A2475" s="47">
        <v>42641</v>
      </c>
      <c r="B2475" s="43">
        <v>-0.14000000000000001</v>
      </c>
      <c r="C2475" s="116"/>
      <c r="D2475" s="116"/>
      <c r="E2475" s="116"/>
      <c r="F2475" s="116"/>
      <c r="G2475" s="64"/>
    </row>
    <row r="2476" spans="1:7" x14ac:dyDescent="0.35">
      <c r="A2476" s="47">
        <v>42642</v>
      </c>
      <c r="B2476" s="43">
        <v>-0.12</v>
      </c>
      <c r="C2476" s="116"/>
      <c r="D2476" s="116"/>
      <c r="E2476" s="116"/>
      <c r="F2476" s="116"/>
      <c r="G2476" s="64"/>
    </row>
    <row r="2477" spans="1:7" x14ac:dyDescent="0.35">
      <c r="A2477" s="47">
        <v>42643</v>
      </c>
      <c r="B2477" s="43">
        <v>-0.15</v>
      </c>
      <c r="C2477" s="116"/>
      <c r="D2477" s="116"/>
      <c r="E2477" s="116"/>
      <c r="F2477" s="116"/>
      <c r="G2477" s="64"/>
    </row>
    <row r="2478" spans="1:7" x14ac:dyDescent="0.35">
      <c r="A2478" s="47">
        <v>42644</v>
      </c>
      <c r="B2478" s="43" t="s">
        <v>126</v>
      </c>
      <c r="C2478" s="116"/>
      <c r="D2478" s="116"/>
      <c r="E2478" s="116"/>
      <c r="F2478" s="116"/>
      <c r="G2478" s="64"/>
    </row>
    <row r="2479" spans="1:7" x14ac:dyDescent="0.35">
      <c r="A2479" s="47">
        <v>42645</v>
      </c>
      <c r="B2479" s="43" t="s">
        <v>126</v>
      </c>
      <c r="C2479" s="116"/>
      <c r="D2479" s="116"/>
      <c r="E2479" s="116"/>
      <c r="F2479" s="116"/>
      <c r="G2479" s="64"/>
    </row>
    <row r="2480" spans="1:7" x14ac:dyDescent="0.35">
      <c r="A2480" s="47">
        <v>42646</v>
      </c>
      <c r="B2480" s="43" t="s">
        <v>126</v>
      </c>
      <c r="C2480" s="116"/>
      <c r="D2480" s="116"/>
      <c r="E2480" s="116"/>
      <c r="F2480" s="116"/>
      <c r="G2480" s="64"/>
    </row>
    <row r="2481" spans="1:7" x14ac:dyDescent="0.35">
      <c r="A2481" s="47">
        <v>42647</v>
      </c>
      <c r="B2481" s="43">
        <v>-0.1</v>
      </c>
      <c r="C2481" s="116"/>
      <c r="D2481" s="116"/>
      <c r="E2481" s="116"/>
      <c r="F2481" s="116"/>
      <c r="G2481" s="64"/>
    </row>
    <row r="2482" spans="1:7" x14ac:dyDescent="0.35">
      <c r="A2482" s="47">
        <v>42648</v>
      </c>
      <c r="B2482" s="43">
        <v>-0.05</v>
      </c>
      <c r="C2482" s="116"/>
      <c r="D2482" s="116"/>
      <c r="E2482" s="116"/>
      <c r="F2482" s="116"/>
      <c r="G2482" s="64"/>
    </row>
    <row r="2483" spans="1:7" x14ac:dyDescent="0.35">
      <c r="A2483" s="47">
        <v>42649</v>
      </c>
      <c r="B2483" s="43">
        <v>-0.04</v>
      </c>
      <c r="C2483" s="116"/>
      <c r="D2483" s="116"/>
      <c r="E2483" s="116"/>
      <c r="F2483" s="116"/>
      <c r="G2483" s="64"/>
    </row>
    <row r="2484" spans="1:7" x14ac:dyDescent="0.35">
      <c r="A2484" s="47">
        <v>42650</v>
      </c>
      <c r="B2484" s="43">
        <v>0.02</v>
      </c>
      <c r="C2484" s="116"/>
      <c r="D2484" s="116"/>
      <c r="E2484" s="116"/>
      <c r="F2484" s="116"/>
      <c r="G2484" s="64"/>
    </row>
    <row r="2485" spans="1:7" x14ac:dyDescent="0.35">
      <c r="A2485" s="47">
        <v>42651</v>
      </c>
      <c r="B2485" s="43" t="s">
        <v>126</v>
      </c>
      <c r="C2485" s="116"/>
      <c r="D2485" s="116"/>
      <c r="E2485" s="116"/>
      <c r="F2485" s="116"/>
      <c r="G2485" s="64"/>
    </row>
    <row r="2486" spans="1:7" x14ac:dyDescent="0.35">
      <c r="A2486" s="47">
        <v>42652</v>
      </c>
      <c r="B2486" s="43" t="s">
        <v>126</v>
      </c>
      <c r="C2486" s="116"/>
      <c r="D2486" s="116"/>
      <c r="E2486" s="116"/>
      <c r="F2486" s="116"/>
      <c r="G2486" s="64"/>
    </row>
    <row r="2487" spans="1:7" x14ac:dyDescent="0.35">
      <c r="A2487" s="47">
        <v>42653</v>
      </c>
      <c r="B2487" s="43">
        <v>0.03</v>
      </c>
      <c r="C2487" s="116"/>
      <c r="D2487" s="116"/>
      <c r="E2487" s="116"/>
      <c r="F2487" s="116"/>
      <c r="G2487" s="64"/>
    </row>
    <row r="2488" spans="1:7" x14ac:dyDescent="0.35">
      <c r="A2488" s="47">
        <v>42654</v>
      </c>
      <c r="B2488" s="43">
        <v>0.05</v>
      </c>
      <c r="C2488" s="116"/>
      <c r="D2488" s="116"/>
      <c r="E2488" s="116"/>
      <c r="F2488" s="116"/>
      <c r="G2488" s="64"/>
    </row>
    <row r="2489" spans="1:7" x14ac:dyDescent="0.35">
      <c r="A2489" s="47">
        <v>42655</v>
      </c>
      <c r="B2489" s="43">
        <v>0.04</v>
      </c>
      <c r="C2489" s="116"/>
      <c r="D2489" s="116"/>
      <c r="E2489" s="116"/>
      <c r="F2489" s="116"/>
      <c r="G2489" s="64"/>
    </row>
    <row r="2490" spans="1:7" x14ac:dyDescent="0.35">
      <c r="A2490" s="47">
        <v>42656</v>
      </c>
      <c r="B2490" s="43">
        <v>0.05</v>
      </c>
      <c r="C2490" s="116"/>
      <c r="D2490" s="116"/>
      <c r="E2490" s="116"/>
      <c r="F2490" s="116"/>
      <c r="G2490" s="64"/>
    </row>
    <row r="2491" spans="1:7" x14ac:dyDescent="0.35">
      <c r="A2491" s="47">
        <v>42657</v>
      </c>
      <c r="B2491" s="43">
        <v>0.06</v>
      </c>
      <c r="C2491" s="116"/>
      <c r="D2491" s="116"/>
      <c r="E2491" s="116"/>
      <c r="F2491" s="116"/>
      <c r="G2491" s="64"/>
    </row>
    <row r="2492" spans="1:7" x14ac:dyDescent="0.35">
      <c r="A2492" s="47">
        <v>42658</v>
      </c>
      <c r="B2492" s="43" t="s">
        <v>126</v>
      </c>
      <c r="C2492" s="116"/>
      <c r="D2492" s="116"/>
      <c r="E2492" s="116"/>
      <c r="F2492" s="116"/>
      <c r="G2492" s="64"/>
    </row>
    <row r="2493" spans="1:7" x14ac:dyDescent="0.35">
      <c r="A2493" s="47">
        <v>42659</v>
      </c>
      <c r="B2493" s="43" t="s">
        <v>126</v>
      </c>
      <c r="C2493" s="116"/>
      <c r="D2493" s="116"/>
      <c r="E2493" s="116"/>
      <c r="F2493" s="116"/>
      <c r="G2493" s="64"/>
    </row>
    <row r="2494" spans="1:7" x14ac:dyDescent="0.35">
      <c r="A2494" s="47">
        <v>42660</v>
      </c>
      <c r="B2494" s="43">
        <v>0.09</v>
      </c>
      <c r="C2494" s="116"/>
      <c r="D2494" s="116"/>
      <c r="E2494" s="116"/>
      <c r="F2494" s="116"/>
      <c r="G2494" s="64"/>
    </row>
    <row r="2495" spans="1:7" x14ac:dyDescent="0.35">
      <c r="A2495" s="47">
        <v>42661</v>
      </c>
      <c r="B2495" s="43">
        <v>0.06</v>
      </c>
      <c r="C2495" s="116"/>
      <c r="D2495" s="116"/>
      <c r="E2495" s="116"/>
      <c r="F2495" s="116"/>
      <c r="G2495" s="64"/>
    </row>
    <row r="2496" spans="1:7" x14ac:dyDescent="0.35">
      <c r="A2496" s="47">
        <v>42662</v>
      </c>
      <c r="B2496" s="43">
        <v>0.03</v>
      </c>
      <c r="C2496" s="116"/>
      <c r="D2496" s="116"/>
      <c r="E2496" s="116"/>
      <c r="F2496" s="116"/>
      <c r="G2496" s="64"/>
    </row>
    <row r="2497" spans="1:7" x14ac:dyDescent="0.35">
      <c r="A2497" s="47">
        <v>42663</v>
      </c>
      <c r="B2497" s="43">
        <v>0.03</v>
      </c>
      <c r="C2497" s="116"/>
      <c r="D2497" s="116"/>
      <c r="E2497" s="116"/>
      <c r="F2497" s="116"/>
      <c r="G2497" s="64"/>
    </row>
    <row r="2498" spans="1:7" x14ac:dyDescent="0.35">
      <c r="A2498" s="47">
        <v>42664</v>
      </c>
      <c r="B2498" s="43">
        <v>0</v>
      </c>
      <c r="C2498" s="116"/>
      <c r="D2498" s="116"/>
      <c r="E2498" s="116"/>
      <c r="F2498" s="116"/>
      <c r="G2498" s="64"/>
    </row>
    <row r="2499" spans="1:7" x14ac:dyDescent="0.35">
      <c r="A2499" s="47">
        <v>42665</v>
      </c>
      <c r="B2499" s="43" t="s">
        <v>126</v>
      </c>
      <c r="C2499" s="116"/>
      <c r="D2499" s="116"/>
      <c r="E2499" s="116"/>
      <c r="F2499" s="116"/>
      <c r="G2499" s="64"/>
    </row>
    <row r="2500" spans="1:7" x14ac:dyDescent="0.35">
      <c r="A2500" s="47">
        <v>42666</v>
      </c>
      <c r="B2500" s="43" t="s">
        <v>126</v>
      </c>
      <c r="C2500" s="116"/>
      <c r="D2500" s="116"/>
      <c r="E2500" s="116"/>
      <c r="F2500" s="116"/>
      <c r="G2500" s="64"/>
    </row>
    <row r="2501" spans="1:7" x14ac:dyDescent="0.35">
      <c r="A2501" s="47">
        <v>42667</v>
      </c>
      <c r="B2501" s="43">
        <v>-0.01</v>
      </c>
      <c r="C2501" s="116"/>
      <c r="D2501" s="116"/>
      <c r="E2501" s="116"/>
      <c r="F2501" s="116"/>
      <c r="G2501" s="64"/>
    </row>
    <row r="2502" spans="1:7" x14ac:dyDescent="0.35">
      <c r="A2502" s="47">
        <v>42668</v>
      </c>
      <c r="B2502" s="43">
        <v>0.02</v>
      </c>
      <c r="C2502" s="116"/>
      <c r="D2502" s="116"/>
      <c r="E2502" s="116"/>
      <c r="F2502" s="116"/>
      <c r="G2502" s="64"/>
    </row>
    <row r="2503" spans="1:7" x14ac:dyDescent="0.35">
      <c r="A2503" s="47">
        <v>42669</v>
      </c>
      <c r="B2503" s="43">
        <v>0.05</v>
      </c>
      <c r="C2503" s="116"/>
      <c r="D2503" s="116"/>
      <c r="E2503" s="116"/>
      <c r="F2503" s="116"/>
      <c r="G2503" s="64"/>
    </row>
    <row r="2504" spans="1:7" x14ac:dyDescent="0.35">
      <c r="A2504" s="47">
        <v>42670</v>
      </c>
      <c r="B2504" s="43">
        <v>0.13</v>
      </c>
      <c r="C2504" s="116"/>
      <c r="D2504" s="116"/>
      <c r="E2504" s="116"/>
      <c r="F2504" s="116"/>
      <c r="G2504" s="64"/>
    </row>
    <row r="2505" spans="1:7" x14ac:dyDescent="0.35">
      <c r="A2505" s="47">
        <v>42671</v>
      </c>
      <c r="B2505" s="43">
        <v>0.17</v>
      </c>
      <c r="C2505" s="116"/>
      <c r="D2505" s="116"/>
      <c r="E2505" s="116"/>
      <c r="F2505" s="116"/>
      <c r="G2505" s="64"/>
    </row>
    <row r="2506" spans="1:7" x14ac:dyDescent="0.35">
      <c r="A2506" s="47">
        <v>42672</v>
      </c>
      <c r="B2506" s="43" t="s">
        <v>126</v>
      </c>
      <c r="C2506" s="116"/>
      <c r="D2506" s="116"/>
      <c r="E2506" s="116"/>
      <c r="F2506" s="116"/>
      <c r="G2506" s="64"/>
    </row>
    <row r="2507" spans="1:7" x14ac:dyDescent="0.35">
      <c r="A2507" s="47">
        <v>42673</v>
      </c>
      <c r="B2507" s="43" t="s">
        <v>126</v>
      </c>
      <c r="C2507" s="116"/>
      <c r="D2507" s="116"/>
      <c r="E2507" s="116"/>
      <c r="F2507" s="116"/>
      <c r="G2507" s="64"/>
    </row>
    <row r="2508" spans="1:7" x14ac:dyDescent="0.35">
      <c r="A2508" s="47">
        <v>42674</v>
      </c>
      <c r="B2508" s="43">
        <v>0.16</v>
      </c>
      <c r="C2508" s="116"/>
      <c r="D2508" s="116"/>
      <c r="E2508" s="116"/>
      <c r="F2508" s="116"/>
      <c r="G2508" s="64"/>
    </row>
    <row r="2509" spans="1:7" x14ac:dyDescent="0.35">
      <c r="A2509" s="47">
        <v>42675</v>
      </c>
      <c r="B2509" s="43">
        <v>0.19</v>
      </c>
      <c r="C2509" s="116"/>
      <c r="D2509" s="116"/>
      <c r="E2509" s="116"/>
      <c r="F2509" s="116"/>
      <c r="G2509" s="64"/>
    </row>
    <row r="2510" spans="1:7" x14ac:dyDescent="0.35">
      <c r="A2510" s="47">
        <v>42676</v>
      </c>
      <c r="B2510" s="43">
        <v>0.12</v>
      </c>
      <c r="C2510" s="116"/>
      <c r="D2510" s="116"/>
      <c r="E2510" s="116"/>
      <c r="F2510" s="116"/>
      <c r="G2510" s="64"/>
    </row>
    <row r="2511" spans="1:7" x14ac:dyDescent="0.35">
      <c r="A2511" s="47">
        <v>42677</v>
      </c>
      <c r="B2511" s="43">
        <v>0.16</v>
      </c>
      <c r="C2511" s="116"/>
      <c r="D2511" s="116"/>
      <c r="E2511" s="116"/>
      <c r="F2511" s="116"/>
      <c r="G2511" s="64"/>
    </row>
    <row r="2512" spans="1:7" x14ac:dyDescent="0.35">
      <c r="A2512" s="47">
        <v>42678</v>
      </c>
      <c r="B2512" s="43">
        <v>0.15</v>
      </c>
      <c r="C2512" s="116"/>
      <c r="D2512" s="116"/>
      <c r="E2512" s="116"/>
      <c r="F2512" s="116"/>
      <c r="G2512" s="64"/>
    </row>
    <row r="2513" spans="1:7" x14ac:dyDescent="0.35">
      <c r="A2513" s="47">
        <v>42679</v>
      </c>
      <c r="B2513" s="43" t="s">
        <v>126</v>
      </c>
      <c r="C2513" s="116"/>
      <c r="D2513" s="116"/>
      <c r="E2513" s="116"/>
      <c r="F2513" s="116"/>
      <c r="G2513" s="64"/>
    </row>
    <row r="2514" spans="1:7" x14ac:dyDescent="0.35">
      <c r="A2514" s="47">
        <v>42680</v>
      </c>
      <c r="B2514" s="43" t="s">
        <v>126</v>
      </c>
      <c r="C2514" s="116"/>
      <c r="D2514" s="116"/>
      <c r="E2514" s="116"/>
      <c r="F2514" s="116"/>
      <c r="G2514" s="64"/>
    </row>
    <row r="2515" spans="1:7" x14ac:dyDescent="0.35">
      <c r="A2515" s="47">
        <v>42681</v>
      </c>
      <c r="B2515" s="43">
        <v>0.15</v>
      </c>
      <c r="C2515" s="116"/>
      <c r="D2515" s="116"/>
      <c r="E2515" s="116"/>
      <c r="F2515" s="116"/>
      <c r="G2515" s="64"/>
    </row>
    <row r="2516" spans="1:7" x14ac:dyDescent="0.35">
      <c r="A2516" s="47">
        <v>42682</v>
      </c>
      <c r="B2516" s="43">
        <v>0.15</v>
      </c>
      <c r="C2516" s="116"/>
      <c r="D2516" s="116"/>
      <c r="E2516" s="116"/>
      <c r="F2516" s="116"/>
      <c r="G2516" s="64"/>
    </row>
    <row r="2517" spans="1:7" x14ac:dyDescent="0.35">
      <c r="A2517" s="47">
        <v>42683</v>
      </c>
      <c r="B2517" s="43">
        <v>0.17</v>
      </c>
      <c r="C2517" s="116"/>
      <c r="D2517" s="116"/>
      <c r="E2517" s="116"/>
      <c r="F2517" s="116"/>
      <c r="G2517" s="64"/>
    </row>
    <row r="2518" spans="1:7" x14ac:dyDescent="0.35">
      <c r="A2518" s="47">
        <v>42684</v>
      </c>
      <c r="B2518" s="43">
        <v>0.24</v>
      </c>
      <c r="C2518" s="116"/>
      <c r="D2518" s="116"/>
      <c r="E2518" s="116"/>
      <c r="F2518" s="116"/>
      <c r="G2518" s="64"/>
    </row>
    <row r="2519" spans="1:7" x14ac:dyDescent="0.35">
      <c r="A2519" s="47">
        <v>42685</v>
      </c>
      <c r="B2519" s="43">
        <v>0.32</v>
      </c>
      <c r="C2519" s="116"/>
      <c r="D2519" s="116"/>
      <c r="E2519" s="116"/>
      <c r="F2519" s="116"/>
      <c r="G2519" s="64"/>
    </row>
    <row r="2520" spans="1:7" x14ac:dyDescent="0.35">
      <c r="A2520" s="47">
        <v>42686</v>
      </c>
      <c r="B2520" s="43" t="s">
        <v>126</v>
      </c>
      <c r="C2520" s="116"/>
      <c r="D2520" s="116"/>
      <c r="E2520" s="116"/>
      <c r="F2520" s="116"/>
      <c r="G2520" s="64"/>
    </row>
    <row r="2521" spans="1:7" x14ac:dyDescent="0.35">
      <c r="A2521" s="47">
        <v>42687</v>
      </c>
      <c r="B2521" s="43" t="s">
        <v>126</v>
      </c>
      <c r="C2521" s="116"/>
      <c r="D2521" s="116"/>
      <c r="E2521" s="116"/>
      <c r="F2521" s="116"/>
      <c r="G2521" s="64"/>
    </row>
    <row r="2522" spans="1:7" x14ac:dyDescent="0.35">
      <c r="A2522" s="47">
        <v>42688</v>
      </c>
      <c r="B2522" s="43">
        <v>0.36</v>
      </c>
      <c r="C2522" s="116"/>
      <c r="D2522" s="116"/>
      <c r="E2522" s="116"/>
      <c r="F2522" s="116"/>
      <c r="G2522" s="64"/>
    </row>
    <row r="2523" spans="1:7" x14ac:dyDescent="0.35">
      <c r="A2523" s="47">
        <v>42689</v>
      </c>
      <c r="B2523" s="43">
        <v>0.3</v>
      </c>
      <c r="C2523" s="116"/>
      <c r="D2523" s="116"/>
      <c r="E2523" s="116"/>
      <c r="F2523" s="116"/>
      <c r="G2523" s="64"/>
    </row>
    <row r="2524" spans="1:7" x14ac:dyDescent="0.35">
      <c r="A2524" s="47">
        <v>42690</v>
      </c>
      <c r="B2524" s="43">
        <v>0.33</v>
      </c>
      <c r="C2524" s="116"/>
      <c r="D2524" s="116"/>
      <c r="E2524" s="116"/>
      <c r="F2524" s="116"/>
      <c r="G2524" s="64"/>
    </row>
    <row r="2525" spans="1:7" x14ac:dyDescent="0.35">
      <c r="A2525" s="47">
        <v>42691</v>
      </c>
      <c r="B2525" s="43">
        <v>0.28000000000000003</v>
      </c>
      <c r="C2525" s="116"/>
      <c r="D2525" s="116"/>
      <c r="E2525" s="116"/>
      <c r="F2525" s="116"/>
      <c r="G2525" s="64"/>
    </row>
    <row r="2526" spans="1:7" x14ac:dyDescent="0.35">
      <c r="A2526" s="47">
        <v>42692</v>
      </c>
      <c r="B2526" s="43">
        <v>0.3</v>
      </c>
      <c r="C2526" s="116"/>
      <c r="D2526" s="116"/>
      <c r="E2526" s="116"/>
      <c r="F2526" s="116"/>
      <c r="G2526" s="64"/>
    </row>
    <row r="2527" spans="1:7" x14ac:dyDescent="0.35">
      <c r="A2527" s="47">
        <v>42693</v>
      </c>
      <c r="B2527" s="43" t="s">
        <v>126</v>
      </c>
      <c r="C2527" s="116"/>
      <c r="D2527" s="116"/>
      <c r="E2527" s="116"/>
      <c r="F2527" s="116"/>
      <c r="G2527" s="64"/>
    </row>
    <row r="2528" spans="1:7" x14ac:dyDescent="0.35">
      <c r="A2528" s="47">
        <v>42694</v>
      </c>
      <c r="B2528" s="43" t="s">
        <v>126</v>
      </c>
      <c r="C2528" s="116"/>
      <c r="D2528" s="116"/>
      <c r="E2528" s="116"/>
      <c r="F2528" s="116"/>
      <c r="G2528" s="64"/>
    </row>
    <row r="2529" spans="1:7" x14ac:dyDescent="0.35">
      <c r="A2529" s="47">
        <v>42695</v>
      </c>
      <c r="B2529" s="43">
        <v>0.28999999999999998</v>
      </c>
      <c r="C2529" s="116"/>
      <c r="D2529" s="116"/>
      <c r="E2529" s="116"/>
      <c r="F2529" s="116"/>
      <c r="G2529" s="64"/>
    </row>
    <row r="2530" spans="1:7" x14ac:dyDescent="0.35">
      <c r="A2530" s="47">
        <v>42696</v>
      </c>
      <c r="B2530" s="43">
        <v>0.24</v>
      </c>
      <c r="C2530" s="116"/>
      <c r="D2530" s="116"/>
      <c r="E2530" s="116"/>
      <c r="F2530" s="116"/>
      <c r="G2530" s="64"/>
    </row>
    <row r="2531" spans="1:7" x14ac:dyDescent="0.35">
      <c r="A2531" s="47">
        <v>42697</v>
      </c>
      <c r="B2531" s="43">
        <v>0.21</v>
      </c>
      <c r="C2531" s="116"/>
      <c r="D2531" s="116"/>
      <c r="E2531" s="116"/>
      <c r="F2531" s="116"/>
      <c r="G2531" s="64"/>
    </row>
    <row r="2532" spans="1:7" x14ac:dyDescent="0.35">
      <c r="A2532" s="47">
        <v>42698</v>
      </c>
      <c r="B2532" s="43">
        <v>0.24</v>
      </c>
      <c r="C2532" s="116"/>
      <c r="D2532" s="116"/>
      <c r="E2532" s="116"/>
      <c r="F2532" s="116"/>
      <c r="G2532" s="64"/>
    </row>
    <row r="2533" spans="1:7" x14ac:dyDescent="0.35">
      <c r="A2533" s="47">
        <v>42699</v>
      </c>
      <c r="B2533" s="43">
        <v>0.24</v>
      </c>
      <c r="C2533" s="116"/>
      <c r="D2533" s="116"/>
      <c r="E2533" s="116"/>
      <c r="F2533" s="116"/>
      <c r="G2533" s="64"/>
    </row>
    <row r="2534" spans="1:7" x14ac:dyDescent="0.35">
      <c r="A2534" s="47">
        <v>42700</v>
      </c>
      <c r="B2534" s="43" t="s">
        <v>126</v>
      </c>
      <c r="C2534" s="116"/>
      <c r="D2534" s="116"/>
      <c r="E2534" s="116"/>
      <c r="F2534" s="116"/>
      <c r="G2534" s="64"/>
    </row>
    <row r="2535" spans="1:7" x14ac:dyDescent="0.35">
      <c r="A2535" s="47">
        <v>42701</v>
      </c>
      <c r="B2535" s="43" t="s">
        <v>126</v>
      </c>
      <c r="C2535" s="116"/>
      <c r="D2535" s="116"/>
      <c r="E2535" s="116"/>
      <c r="F2535" s="116"/>
      <c r="G2535" s="64"/>
    </row>
    <row r="2536" spans="1:7" x14ac:dyDescent="0.35">
      <c r="A2536" s="47">
        <v>42702</v>
      </c>
      <c r="B2536" s="43">
        <v>0.21</v>
      </c>
      <c r="C2536" s="116"/>
      <c r="D2536" s="116"/>
      <c r="E2536" s="116"/>
      <c r="F2536" s="116"/>
      <c r="G2536" s="64"/>
    </row>
    <row r="2537" spans="1:7" x14ac:dyDescent="0.35">
      <c r="A2537" s="47">
        <v>42703</v>
      </c>
      <c r="B2537" s="43">
        <v>0.2</v>
      </c>
      <c r="C2537" s="116"/>
      <c r="D2537" s="116"/>
      <c r="E2537" s="116"/>
      <c r="F2537" s="116"/>
      <c r="G2537" s="64"/>
    </row>
    <row r="2538" spans="1:7" x14ac:dyDescent="0.35">
      <c r="A2538" s="47">
        <v>42704</v>
      </c>
      <c r="B2538" s="43">
        <v>0.21</v>
      </c>
      <c r="C2538" s="116"/>
      <c r="D2538" s="116"/>
      <c r="E2538" s="116"/>
      <c r="F2538" s="116"/>
      <c r="G2538" s="64"/>
    </row>
    <row r="2539" spans="1:7" x14ac:dyDescent="0.35">
      <c r="A2539" s="47">
        <v>42705</v>
      </c>
      <c r="B2539" s="43">
        <v>0.31</v>
      </c>
      <c r="C2539" s="116"/>
      <c r="D2539" s="116"/>
      <c r="E2539" s="116"/>
      <c r="F2539" s="116"/>
      <c r="G2539" s="64"/>
    </row>
    <row r="2540" spans="1:7" x14ac:dyDescent="0.35">
      <c r="A2540" s="47">
        <v>42706</v>
      </c>
      <c r="B2540" s="43">
        <v>0.33</v>
      </c>
      <c r="C2540" s="116"/>
      <c r="D2540" s="116"/>
      <c r="E2540" s="116"/>
      <c r="F2540" s="116"/>
      <c r="G2540" s="64"/>
    </row>
    <row r="2541" spans="1:7" x14ac:dyDescent="0.35">
      <c r="A2541" s="47">
        <v>42707</v>
      </c>
      <c r="B2541" s="43" t="s">
        <v>126</v>
      </c>
      <c r="C2541" s="116"/>
      <c r="D2541" s="116"/>
      <c r="E2541" s="116"/>
      <c r="F2541" s="116"/>
      <c r="G2541" s="64"/>
    </row>
    <row r="2542" spans="1:7" x14ac:dyDescent="0.35">
      <c r="A2542" s="47">
        <v>42708</v>
      </c>
      <c r="B2542" s="43" t="s">
        <v>126</v>
      </c>
      <c r="C2542" s="116"/>
      <c r="D2542" s="116"/>
      <c r="E2542" s="116"/>
      <c r="F2542" s="116"/>
      <c r="G2542" s="64"/>
    </row>
    <row r="2543" spans="1:7" x14ac:dyDescent="0.35">
      <c r="A2543" s="47">
        <v>42709</v>
      </c>
      <c r="B2543" s="43">
        <v>0.31</v>
      </c>
      <c r="C2543" s="116"/>
      <c r="D2543" s="116"/>
      <c r="E2543" s="116"/>
      <c r="F2543" s="116"/>
      <c r="G2543" s="64"/>
    </row>
    <row r="2544" spans="1:7" x14ac:dyDescent="0.35">
      <c r="A2544" s="47">
        <v>42710</v>
      </c>
      <c r="B2544" s="43">
        <v>0.34</v>
      </c>
      <c r="C2544" s="116"/>
      <c r="D2544" s="116"/>
      <c r="E2544" s="116"/>
      <c r="F2544" s="116"/>
      <c r="G2544" s="64"/>
    </row>
    <row r="2545" spans="1:7" x14ac:dyDescent="0.35">
      <c r="A2545" s="47">
        <v>42711</v>
      </c>
      <c r="B2545" s="43">
        <v>0.35</v>
      </c>
      <c r="C2545" s="116"/>
      <c r="D2545" s="116"/>
      <c r="E2545" s="116"/>
      <c r="F2545" s="116"/>
      <c r="G2545" s="64"/>
    </row>
    <row r="2546" spans="1:7" x14ac:dyDescent="0.35">
      <c r="A2546" s="47">
        <v>42712</v>
      </c>
      <c r="B2546" s="43">
        <v>0.37</v>
      </c>
      <c r="C2546" s="116"/>
      <c r="D2546" s="116"/>
      <c r="E2546" s="116"/>
      <c r="F2546" s="116"/>
      <c r="G2546" s="64"/>
    </row>
    <row r="2547" spans="1:7" x14ac:dyDescent="0.35">
      <c r="A2547" s="47">
        <v>42713</v>
      </c>
      <c r="B2547" s="43">
        <v>0.38</v>
      </c>
      <c r="C2547" s="116"/>
      <c r="D2547" s="116"/>
      <c r="E2547" s="116"/>
      <c r="F2547" s="116"/>
      <c r="G2547" s="64"/>
    </row>
    <row r="2548" spans="1:7" x14ac:dyDescent="0.35">
      <c r="A2548" s="47">
        <v>42714</v>
      </c>
      <c r="B2548" s="43" t="s">
        <v>126</v>
      </c>
      <c r="C2548" s="116"/>
      <c r="D2548" s="116"/>
      <c r="E2548" s="116"/>
      <c r="F2548" s="116"/>
      <c r="G2548" s="64"/>
    </row>
    <row r="2549" spans="1:7" x14ac:dyDescent="0.35">
      <c r="A2549" s="47">
        <v>42715</v>
      </c>
      <c r="B2549" s="43" t="s">
        <v>126</v>
      </c>
      <c r="C2549" s="116"/>
      <c r="D2549" s="116"/>
      <c r="E2549" s="116"/>
      <c r="F2549" s="116"/>
      <c r="G2549" s="64"/>
    </row>
    <row r="2550" spans="1:7" x14ac:dyDescent="0.35">
      <c r="A2550" s="47">
        <v>42716</v>
      </c>
      <c r="B2550" s="43">
        <v>0.4</v>
      </c>
      <c r="C2550" s="116"/>
      <c r="D2550" s="116"/>
      <c r="E2550" s="116"/>
      <c r="F2550" s="116"/>
      <c r="G2550" s="64"/>
    </row>
    <row r="2551" spans="1:7" x14ac:dyDescent="0.35">
      <c r="A2551" s="47">
        <v>42717</v>
      </c>
      <c r="B2551" s="43">
        <v>0.37</v>
      </c>
      <c r="C2551" s="116"/>
      <c r="D2551" s="116"/>
      <c r="E2551" s="116"/>
      <c r="F2551" s="116"/>
      <c r="G2551" s="64"/>
    </row>
    <row r="2552" spans="1:7" x14ac:dyDescent="0.35">
      <c r="A2552" s="47">
        <v>42718</v>
      </c>
      <c r="B2552" s="43">
        <v>0.33</v>
      </c>
      <c r="C2552" s="116"/>
      <c r="D2552" s="116"/>
      <c r="E2552" s="116"/>
      <c r="F2552" s="116"/>
      <c r="G2552" s="64"/>
    </row>
    <row r="2553" spans="1:7" x14ac:dyDescent="0.35">
      <c r="A2553" s="47">
        <v>42719</v>
      </c>
      <c r="B2553" s="43">
        <v>0.35</v>
      </c>
      <c r="C2553" s="116"/>
      <c r="D2553" s="116"/>
      <c r="E2553" s="116"/>
      <c r="F2553" s="116"/>
      <c r="G2553" s="64"/>
    </row>
    <row r="2554" spans="1:7" x14ac:dyDescent="0.35">
      <c r="A2554" s="47">
        <v>42720</v>
      </c>
      <c r="B2554" s="43">
        <v>0.31</v>
      </c>
      <c r="C2554" s="116"/>
      <c r="D2554" s="116"/>
      <c r="E2554" s="116"/>
      <c r="F2554" s="116"/>
      <c r="G2554" s="64"/>
    </row>
    <row r="2555" spans="1:7" x14ac:dyDescent="0.35">
      <c r="A2555" s="47">
        <v>42721</v>
      </c>
      <c r="B2555" s="43" t="s">
        <v>126</v>
      </c>
      <c r="C2555" s="116"/>
      <c r="D2555" s="116"/>
      <c r="E2555" s="116"/>
      <c r="F2555" s="116"/>
      <c r="G2555" s="64"/>
    </row>
    <row r="2556" spans="1:7" x14ac:dyDescent="0.35">
      <c r="A2556" s="47">
        <v>42722</v>
      </c>
      <c r="B2556" s="43" t="s">
        <v>126</v>
      </c>
      <c r="C2556" s="116"/>
      <c r="D2556" s="116"/>
      <c r="E2556" s="116"/>
      <c r="F2556" s="116"/>
      <c r="G2556" s="64"/>
    </row>
    <row r="2557" spans="1:7" x14ac:dyDescent="0.35">
      <c r="A2557" s="47">
        <v>42723</v>
      </c>
      <c r="B2557" s="43">
        <v>0.31</v>
      </c>
      <c r="C2557" s="116"/>
      <c r="D2557" s="116"/>
      <c r="E2557" s="116"/>
      <c r="F2557" s="116"/>
      <c r="G2557" s="64"/>
    </row>
    <row r="2558" spans="1:7" x14ac:dyDescent="0.35">
      <c r="A2558" s="47">
        <v>42724</v>
      </c>
      <c r="B2558" s="43">
        <v>0.27</v>
      </c>
      <c r="C2558" s="116"/>
      <c r="D2558" s="116"/>
      <c r="E2558" s="116"/>
      <c r="F2558" s="116"/>
      <c r="G2558" s="64"/>
    </row>
    <row r="2559" spans="1:7" x14ac:dyDescent="0.35">
      <c r="A2559" s="47">
        <v>42725</v>
      </c>
      <c r="B2559" s="43">
        <v>0.24</v>
      </c>
      <c r="C2559" s="116"/>
      <c r="D2559" s="116"/>
      <c r="E2559" s="116"/>
      <c r="F2559" s="116"/>
      <c r="G2559" s="64"/>
    </row>
    <row r="2560" spans="1:7" x14ac:dyDescent="0.35">
      <c r="A2560" s="47">
        <v>42726</v>
      </c>
      <c r="B2560" s="43">
        <v>0.25</v>
      </c>
      <c r="C2560" s="116"/>
      <c r="D2560" s="116"/>
      <c r="E2560" s="116"/>
      <c r="F2560" s="116"/>
      <c r="G2560" s="64"/>
    </row>
    <row r="2561" spans="1:7" x14ac:dyDescent="0.35">
      <c r="A2561" s="47">
        <v>42727</v>
      </c>
      <c r="B2561" s="43">
        <v>0.25</v>
      </c>
      <c r="C2561" s="116"/>
      <c r="D2561" s="116"/>
      <c r="E2561" s="116"/>
      <c r="F2561" s="116"/>
      <c r="G2561" s="64"/>
    </row>
    <row r="2562" spans="1:7" x14ac:dyDescent="0.35">
      <c r="A2562" s="47">
        <v>42728</v>
      </c>
      <c r="B2562" s="43" t="s">
        <v>126</v>
      </c>
      <c r="C2562" s="116"/>
      <c r="D2562" s="116"/>
      <c r="E2562" s="116"/>
      <c r="F2562" s="116"/>
      <c r="G2562" s="64"/>
    </row>
    <row r="2563" spans="1:7" x14ac:dyDescent="0.35">
      <c r="A2563" s="47">
        <v>42729</v>
      </c>
      <c r="B2563" s="43" t="s">
        <v>126</v>
      </c>
      <c r="C2563" s="116"/>
      <c r="D2563" s="116"/>
      <c r="E2563" s="116"/>
      <c r="F2563" s="116"/>
      <c r="G2563" s="64"/>
    </row>
    <row r="2564" spans="1:7" x14ac:dyDescent="0.35">
      <c r="A2564" s="47">
        <v>42730</v>
      </c>
      <c r="B2564" s="43" t="s">
        <v>126</v>
      </c>
      <c r="C2564" s="116"/>
      <c r="D2564" s="116"/>
      <c r="E2564" s="116"/>
      <c r="F2564" s="116"/>
      <c r="G2564" s="64"/>
    </row>
    <row r="2565" spans="1:7" x14ac:dyDescent="0.35">
      <c r="A2565" s="47">
        <v>42731</v>
      </c>
      <c r="B2565" s="43">
        <v>0.21</v>
      </c>
      <c r="C2565" s="116"/>
      <c r="D2565" s="116"/>
      <c r="E2565" s="116"/>
      <c r="F2565" s="116"/>
      <c r="G2565" s="64"/>
    </row>
    <row r="2566" spans="1:7" x14ac:dyDescent="0.35">
      <c r="A2566" s="47">
        <v>42732</v>
      </c>
      <c r="B2566" s="43">
        <v>0.19</v>
      </c>
      <c r="C2566" s="116"/>
      <c r="D2566" s="116"/>
      <c r="E2566" s="116"/>
      <c r="F2566" s="116"/>
      <c r="G2566" s="64"/>
    </row>
    <row r="2567" spans="1:7" x14ac:dyDescent="0.35">
      <c r="A2567" s="47">
        <v>42733</v>
      </c>
      <c r="B2567" s="43">
        <v>0.17</v>
      </c>
      <c r="C2567" s="116"/>
      <c r="D2567" s="116"/>
      <c r="E2567" s="116"/>
      <c r="F2567" s="116"/>
      <c r="G2567" s="64"/>
    </row>
    <row r="2568" spans="1:7" x14ac:dyDescent="0.35">
      <c r="A2568" s="47">
        <v>42734</v>
      </c>
      <c r="B2568" s="43">
        <v>0.19</v>
      </c>
      <c r="C2568" s="116"/>
      <c r="D2568" s="116"/>
      <c r="E2568" s="116"/>
      <c r="F2568" s="116"/>
      <c r="G2568" s="64"/>
    </row>
    <row r="2569" spans="1:7" x14ac:dyDescent="0.35">
      <c r="A2569" s="47">
        <v>42735</v>
      </c>
      <c r="B2569" s="43" t="s">
        <v>126</v>
      </c>
      <c r="C2569" s="116"/>
      <c r="D2569" s="116"/>
      <c r="E2569" s="116"/>
      <c r="F2569" s="116"/>
      <c r="G2569" s="64"/>
    </row>
    <row r="2570" spans="1:7" x14ac:dyDescent="0.35">
      <c r="A2570" s="47">
        <v>42736</v>
      </c>
      <c r="B2570" s="43" t="s">
        <v>126</v>
      </c>
      <c r="C2570" s="116"/>
      <c r="D2570" s="116"/>
      <c r="E2570" s="116"/>
      <c r="F2570" s="116"/>
      <c r="G2570" s="64"/>
    </row>
    <row r="2571" spans="1:7" x14ac:dyDescent="0.35">
      <c r="A2571" s="47">
        <v>42737</v>
      </c>
      <c r="B2571" s="43">
        <v>0.17</v>
      </c>
      <c r="C2571" s="116"/>
      <c r="D2571" s="116"/>
      <c r="E2571" s="116"/>
      <c r="F2571" s="116"/>
      <c r="G2571" s="64"/>
    </row>
    <row r="2572" spans="1:7" x14ac:dyDescent="0.35">
      <c r="A2572" s="47">
        <v>42738</v>
      </c>
      <c r="B2572" s="43">
        <v>0.24</v>
      </c>
      <c r="C2572" s="116"/>
      <c r="D2572" s="116"/>
      <c r="E2572" s="116"/>
      <c r="F2572" s="116"/>
      <c r="G2572" s="64"/>
    </row>
    <row r="2573" spans="1:7" x14ac:dyDescent="0.35">
      <c r="A2573" s="47">
        <v>42739</v>
      </c>
      <c r="B2573" s="43">
        <v>0.27</v>
      </c>
      <c r="C2573" s="116"/>
      <c r="D2573" s="116"/>
      <c r="E2573" s="116"/>
      <c r="F2573" s="116"/>
      <c r="G2573" s="64"/>
    </row>
    <row r="2574" spans="1:7" x14ac:dyDescent="0.35">
      <c r="A2574" s="47">
        <v>42740</v>
      </c>
      <c r="B2574" s="43">
        <v>0.27</v>
      </c>
      <c r="C2574" s="116"/>
      <c r="D2574" s="116"/>
      <c r="E2574" s="116"/>
      <c r="F2574" s="116"/>
      <c r="G2574" s="64"/>
    </row>
    <row r="2575" spans="1:7" x14ac:dyDescent="0.35">
      <c r="A2575" s="47">
        <v>42741</v>
      </c>
      <c r="B2575" s="43">
        <v>0.25</v>
      </c>
      <c r="C2575" s="116"/>
      <c r="D2575" s="116"/>
      <c r="E2575" s="116"/>
      <c r="F2575" s="116"/>
      <c r="G2575" s="64"/>
    </row>
    <row r="2576" spans="1:7" x14ac:dyDescent="0.35">
      <c r="A2576" s="47">
        <v>42742</v>
      </c>
      <c r="B2576" s="43" t="s">
        <v>126</v>
      </c>
      <c r="C2576" s="116"/>
      <c r="D2576" s="116"/>
      <c r="E2576" s="116"/>
      <c r="F2576" s="116"/>
      <c r="G2576" s="64"/>
    </row>
    <row r="2577" spans="1:7" x14ac:dyDescent="0.35">
      <c r="A2577" s="47">
        <v>42743</v>
      </c>
      <c r="B2577" s="43" t="s">
        <v>126</v>
      </c>
      <c r="C2577" s="116"/>
      <c r="D2577" s="116"/>
      <c r="E2577" s="116"/>
      <c r="F2577" s="116"/>
      <c r="G2577" s="64"/>
    </row>
    <row r="2578" spans="1:7" x14ac:dyDescent="0.35">
      <c r="A2578" s="47">
        <v>42744</v>
      </c>
      <c r="B2578" s="43">
        <v>0.3</v>
      </c>
      <c r="C2578" s="116"/>
      <c r="D2578" s="116"/>
      <c r="E2578" s="116"/>
      <c r="F2578" s="116"/>
      <c r="G2578" s="64"/>
    </row>
    <row r="2579" spans="1:7" x14ac:dyDescent="0.35">
      <c r="A2579" s="47">
        <v>42745</v>
      </c>
      <c r="B2579" s="43">
        <v>0.28999999999999998</v>
      </c>
      <c r="C2579" s="116"/>
      <c r="D2579" s="116"/>
      <c r="E2579" s="116"/>
      <c r="F2579" s="116"/>
      <c r="G2579" s="64"/>
    </row>
    <row r="2580" spans="1:7" x14ac:dyDescent="0.35">
      <c r="A2580" s="47">
        <v>42746</v>
      </c>
      <c r="B2580" s="43">
        <v>0.36</v>
      </c>
      <c r="C2580" s="116"/>
      <c r="D2580" s="116"/>
      <c r="E2580" s="116"/>
      <c r="F2580" s="116"/>
      <c r="G2580" s="64"/>
    </row>
    <row r="2581" spans="1:7" x14ac:dyDescent="0.35">
      <c r="A2581" s="47">
        <v>42747</v>
      </c>
      <c r="B2581" s="43">
        <v>0.31</v>
      </c>
      <c r="C2581" s="116"/>
      <c r="D2581" s="116"/>
      <c r="E2581" s="116"/>
      <c r="F2581" s="116"/>
      <c r="G2581" s="64"/>
    </row>
    <row r="2582" spans="1:7" x14ac:dyDescent="0.35">
      <c r="A2582" s="47">
        <v>42748</v>
      </c>
      <c r="B2582" s="43">
        <v>0.32</v>
      </c>
      <c r="C2582" s="116"/>
      <c r="D2582" s="116"/>
      <c r="E2582" s="116"/>
      <c r="F2582" s="116"/>
      <c r="G2582" s="64"/>
    </row>
    <row r="2583" spans="1:7" x14ac:dyDescent="0.35">
      <c r="A2583" s="47">
        <v>42749</v>
      </c>
      <c r="B2583" s="43" t="s">
        <v>126</v>
      </c>
      <c r="C2583" s="116"/>
      <c r="D2583" s="116"/>
      <c r="E2583" s="116"/>
      <c r="F2583" s="116"/>
      <c r="G2583" s="64"/>
    </row>
    <row r="2584" spans="1:7" x14ac:dyDescent="0.35">
      <c r="A2584" s="47">
        <v>42750</v>
      </c>
      <c r="B2584" s="43" t="s">
        <v>126</v>
      </c>
      <c r="C2584" s="116"/>
      <c r="D2584" s="116"/>
      <c r="E2584" s="116"/>
      <c r="F2584" s="116"/>
      <c r="G2584" s="64"/>
    </row>
    <row r="2585" spans="1:7" x14ac:dyDescent="0.35">
      <c r="A2585" s="47">
        <v>42751</v>
      </c>
      <c r="B2585" s="43">
        <v>0.32</v>
      </c>
      <c r="C2585" s="116"/>
      <c r="D2585" s="116"/>
      <c r="E2585" s="116"/>
      <c r="F2585" s="116"/>
      <c r="G2585" s="64"/>
    </row>
    <row r="2586" spans="1:7" x14ac:dyDescent="0.35">
      <c r="A2586" s="47">
        <v>42752</v>
      </c>
      <c r="B2586" s="43">
        <v>0.28000000000000003</v>
      </c>
      <c r="C2586" s="116"/>
      <c r="D2586" s="116"/>
      <c r="E2586" s="116"/>
      <c r="F2586" s="116"/>
      <c r="G2586" s="64"/>
    </row>
    <row r="2587" spans="1:7" x14ac:dyDescent="0.35">
      <c r="A2587" s="47">
        <v>42753</v>
      </c>
      <c r="B2587" s="43">
        <v>0.32</v>
      </c>
      <c r="C2587" s="116"/>
      <c r="D2587" s="116"/>
      <c r="E2587" s="116"/>
      <c r="F2587" s="116"/>
      <c r="G2587" s="64"/>
    </row>
    <row r="2588" spans="1:7" x14ac:dyDescent="0.35">
      <c r="A2588" s="47">
        <v>42754</v>
      </c>
      <c r="B2588" s="43">
        <v>0.38</v>
      </c>
      <c r="C2588" s="116"/>
      <c r="D2588" s="116"/>
      <c r="E2588" s="116"/>
      <c r="F2588" s="116"/>
      <c r="G2588" s="64"/>
    </row>
    <row r="2589" spans="1:7" x14ac:dyDescent="0.35">
      <c r="A2589" s="47">
        <v>42755</v>
      </c>
      <c r="B2589" s="43">
        <v>0.4</v>
      </c>
      <c r="C2589" s="116"/>
      <c r="D2589" s="116"/>
      <c r="E2589" s="116"/>
      <c r="F2589" s="116"/>
      <c r="G2589" s="64"/>
    </row>
    <row r="2590" spans="1:7" x14ac:dyDescent="0.35">
      <c r="A2590" s="47">
        <v>42756</v>
      </c>
      <c r="B2590" s="43" t="s">
        <v>126</v>
      </c>
      <c r="C2590" s="116"/>
      <c r="D2590" s="116"/>
      <c r="E2590" s="116"/>
      <c r="F2590" s="116"/>
      <c r="G2590" s="64"/>
    </row>
    <row r="2591" spans="1:7" x14ac:dyDescent="0.35">
      <c r="A2591" s="47">
        <v>42757</v>
      </c>
      <c r="B2591" s="43" t="s">
        <v>126</v>
      </c>
      <c r="C2591" s="116"/>
      <c r="D2591" s="116"/>
      <c r="E2591" s="116"/>
      <c r="F2591" s="116"/>
      <c r="G2591" s="64"/>
    </row>
    <row r="2592" spans="1:7" x14ac:dyDescent="0.35">
      <c r="A2592" s="47">
        <v>42758</v>
      </c>
      <c r="B2592" s="43">
        <v>0.4</v>
      </c>
      <c r="C2592" s="116"/>
      <c r="D2592" s="116"/>
      <c r="E2592" s="116"/>
      <c r="F2592" s="116"/>
      <c r="G2592" s="64"/>
    </row>
    <row r="2593" spans="1:7" x14ac:dyDescent="0.35">
      <c r="A2593" s="47">
        <v>42759</v>
      </c>
      <c r="B2593" s="43">
        <v>0.38</v>
      </c>
      <c r="C2593" s="116"/>
      <c r="D2593" s="116"/>
      <c r="E2593" s="116"/>
      <c r="F2593" s="116"/>
      <c r="G2593" s="64"/>
    </row>
    <row r="2594" spans="1:7" x14ac:dyDescent="0.35">
      <c r="A2594" s="47">
        <v>42760</v>
      </c>
      <c r="B2594" s="43">
        <v>0.44</v>
      </c>
      <c r="C2594" s="116"/>
      <c r="D2594" s="116"/>
      <c r="E2594" s="116"/>
      <c r="F2594" s="116"/>
      <c r="G2594" s="64"/>
    </row>
    <row r="2595" spans="1:7" x14ac:dyDescent="0.35">
      <c r="A2595" s="47">
        <v>42761</v>
      </c>
      <c r="B2595" s="43">
        <v>0.49</v>
      </c>
      <c r="C2595" s="116"/>
      <c r="D2595" s="116"/>
      <c r="E2595" s="116"/>
      <c r="F2595" s="116"/>
      <c r="G2595" s="64"/>
    </row>
    <row r="2596" spans="1:7" x14ac:dyDescent="0.35">
      <c r="A2596" s="47">
        <v>42762</v>
      </c>
      <c r="B2596" s="43">
        <v>0.47</v>
      </c>
      <c r="C2596" s="116"/>
      <c r="D2596" s="116"/>
      <c r="E2596" s="116"/>
      <c r="F2596" s="116"/>
      <c r="G2596" s="64"/>
    </row>
    <row r="2597" spans="1:7" x14ac:dyDescent="0.35">
      <c r="A2597" s="47">
        <v>42763</v>
      </c>
      <c r="B2597" s="43" t="s">
        <v>126</v>
      </c>
      <c r="C2597" s="116"/>
      <c r="D2597" s="116"/>
      <c r="E2597" s="116"/>
      <c r="F2597" s="116"/>
      <c r="G2597" s="64"/>
    </row>
    <row r="2598" spans="1:7" x14ac:dyDescent="0.35">
      <c r="A2598" s="47">
        <v>42764</v>
      </c>
      <c r="B2598" s="43" t="s">
        <v>126</v>
      </c>
      <c r="C2598" s="116"/>
      <c r="D2598" s="116"/>
      <c r="E2598" s="116"/>
      <c r="F2598" s="116"/>
      <c r="G2598" s="64"/>
    </row>
    <row r="2599" spans="1:7" x14ac:dyDescent="0.35">
      <c r="A2599" s="47">
        <v>42765</v>
      </c>
      <c r="B2599" s="43">
        <v>0.48</v>
      </c>
      <c r="C2599" s="116"/>
      <c r="D2599" s="116"/>
      <c r="E2599" s="116"/>
      <c r="F2599" s="116"/>
      <c r="G2599" s="64"/>
    </row>
    <row r="2600" spans="1:7" x14ac:dyDescent="0.35">
      <c r="A2600" s="47">
        <v>42766</v>
      </c>
      <c r="B2600" s="43">
        <v>0.48</v>
      </c>
      <c r="C2600" s="116"/>
      <c r="D2600" s="116"/>
      <c r="E2600" s="116"/>
      <c r="F2600" s="116"/>
      <c r="G2600" s="64"/>
    </row>
    <row r="2601" spans="1:7" x14ac:dyDescent="0.35">
      <c r="A2601" s="47">
        <v>42767</v>
      </c>
      <c r="B2601" s="43">
        <v>0.46</v>
      </c>
      <c r="C2601" s="116"/>
      <c r="D2601" s="116"/>
      <c r="E2601" s="116"/>
      <c r="F2601" s="116"/>
      <c r="G2601" s="64"/>
    </row>
    <row r="2602" spans="1:7" x14ac:dyDescent="0.35">
      <c r="A2602" s="47">
        <v>42768</v>
      </c>
      <c r="B2602" s="43">
        <v>0.45</v>
      </c>
      <c r="C2602" s="116"/>
      <c r="D2602" s="116"/>
      <c r="E2602" s="116"/>
      <c r="F2602" s="116"/>
      <c r="G2602" s="64"/>
    </row>
    <row r="2603" spans="1:7" x14ac:dyDescent="0.35">
      <c r="A2603" s="47">
        <v>42769</v>
      </c>
      <c r="B2603" s="43">
        <v>0.44</v>
      </c>
      <c r="C2603" s="116"/>
      <c r="D2603" s="116"/>
      <c r="E2603" s="116"/>
      <c r="F2603" s="116"/>
      <c r="G2603" s="64"/>
    </row>
    <row r="2604" spans="1:7" x14ac:dyDescent="0.35">
      <c r="A2604" s="47">
        <v>42770</v>
      </c>
      <c r="B2604" s="43" t="s">
        <v>126</v>
      </c>
      <c r="C2604" s="116"/>
      <c r="D2604" s="116"/>
      <c r="E2604" s="116"/>
      <c r="F2604" s="116"/>
      <c r="G2604" s="64"/>
    </row>
    <row r="2605" spans="1:7" x14ac:dyDescent="0.35">
      <c r="A2605" s="47">
        <v>42771</v>
      </c>
      <c r="B2605" s="43" t="s">
        <v>126</v>
      </c>
      <c r="C2605" s="116"/>
      <c r="D2605" s="116"/>
      <c r="E2605" s="116"/>
      <c r="F2605" s="116"/>
      <c r="G2605" s="64"/>
    </row>
    <row r="2606" spans="1:7" x14ac:dyDescent="0.35">
      <c r="A2606" s="47">
        <v>42772</v>
      </c>
      <c r="B2606" s="43">
        <v>0.4</v>
      </c>
      <c r="C2606" s="116"/>
      <c r="D2606" s="116"/>
      <c r="E2606" s="116"/>
      <c r="F2606" s="116"/>
      <c r="G2606" s="64"/>
    </row>
    <row r="2607" spans="1:7" x14ac:dyDescent="0.35">
      <c r="A2607" s="47">
        <v>42773</v>
      </c>
      <c r="B2607" s="43">
        <v>0.36</v>
      </c>
      <c r="C2607" s="116"/>
      <c r="D2607" s="116"/>
      <c r="E2607" s="116"/>
      <c r="F2607" s="116"/>
      <c r="G2607" s="64"/>
    </row>
    <row r="2608" spans="1:7" x14ac:dyDescent="0.35">
      <c r="A2608" s="47">
        <v>42774</v>
      </c>
      <c r="B2608" s="43">
        <v>0.34</v>
      </c>
      <c r="C2608" s="116"/>
      <c r="D2608" s="116"/>
      <c r="E2608" s="116"/>
      <c r="F2608" s="116"/>
      <c r="G2608" s="64"/>
    </row>
    <row r="2609" spans="1:7" x14ac:dyDescent="0.35">
      <c r="A2609" s="47">
        <v>42775</v>
      </c>
      <c r="B2609" s="43">
        <v>0.31</v>
      </c>
      <c r="C2609" s="116"/>
      <c r="D2609" s="116"/>
      <c r="E2609" s="116"/>
      <c r="F2609" s="116"/>
      <c r="G2609" s="64"/>
    </row>
    <row r="2610" spans="1:7" x14ac:dyDescent="0.35">
      <c r="A2610" s="47">
        <v>42776</v>
      </c>
      <c r="B2610" s="43">
        <v>0.33</v>
      </c>
      <c r="C2610" s="116"/>
      <c r="D2610" s="116"/>
      <c r="E2610" s="116"/>
      <c r="F2610" s="116"/>
      <c r="G2610" s="64"/>
    </row>
    <row r="2611" spans="1:7" x14ac:dyDescent="0.35">
      <c r="A2611" s="47">
        <v>42777</v>
      </c>
      <c r="B2611" s="43" t="s">
        <v>126</v>
      </c>
      <c r="C2611" s="116"/>
      <c r="D2611" s="116"/>
      <c r="E2611" s="116"/>
      <c r="F2611" s="116"/>
      <c r="G2611" s="64"/>
    </row>
    <row r="2612" spans="1:7" x14ac:dyDescent="0.35">
      <c r="A2612" s="47">
        <v>42778</v>
      </c>
      <c r="B2612" s="43" t="s">
        <v>126</v>
      </c>
      <c r="C2612" s="116"/>
      <c r="D2612" s="116"/>
      <c r="E2612" s="116"/>
      <c r="F2612" s="116"/>
      <c r="G2612" s="64"/>
    </row>
    <row r="2613" spans="1:7" x14ac:dyDescent="0.35">
      <c r="A2613" s="47">
        <v>42779</v>
      </c>
      <c r="B2613" s="43">
        <v>0.34</v>
      </c>
      <c r="C2613" s="116"/>
      <c r="D2613" s="116"/>
      <c r="E2613" s="116"/>
      <c r="F2613" s="116"/>
      <c r="G2613" s="64"/>
    </row>
    <row r="2614" spans="1:7" x14ac:dyDescent="0.35">
      <c r="A2614" s="47">
        <v>42780</v>
      </c>
      <c r="B2614" s="43">
        <v>0.33</v>
      </c>
      <c r="C2614" s="116"/>
      <c r="D2614" s="116"/>
      <c r="E2614" s="116"/>
      <c r="F2614" s="116"/>
      <c r="G2614" s="64"/>
    </row>
    <row r="2615" spans="1:7" x14ac:dyDescent="0.35">
      <c r="A2615" s="47">
        <v>42781</v>
      </c>
      <c r="B2615" s="43">
        <v>0.37</v>
      </c>
      <c r="C2615" s="116"/>
      <c r="D2615" s="116"/>
      <c r="E2615" s="116"/>
      <c r="F2615" s="116"/>
      <c r="G2615" s="64"/>
    </row>
    <row r="2616" spans="1:7" x14ac:dyDescent="0.35">
      <c r="A2616" s="47">
        <v>42782</v>
      </c>
      <c r="B2616" s="43">
        <v>0.37</v>
      </c>
      <c r="C2616" s="116"/>
      <c r="D2616" s="116"/>
      <c r="E2616" s="116"/>
      <c r="F2616" s="116"/>
      <c r="G2616" s="64"/>
    </row>
    <row r="2617" spans="1:7" x14ac:dyDescent="0.35">
      <c r="A2617" s="47">
        <v>42783</v>
      </c>
      <c r="B2617" s="43">
        <v>0.3</v>
      </c>
      <c r="C2617" s="116"/>
      <c r="D2617" s="116"/>
      <c r="E2617" s="116"/>
      <c r="F2617" s="116"/>
      <c r="G2617" s="64"/>
    </row>
    <row r="2618" spans="1:7" x14ac:dyDescent="0.35">
      <c r="A2618" s="47">
        <v>42784</v>
      </c>
      <c r="B2618" s="43" t="s">
        <v>126</v>
      </c>
      <c r="C2618" s="116"/>
      <c r="D2618" s="116"/>
      <c r="E2618" s="116"/>
      <c r="F2618" s="116"/>
      <c r="G2618" s="64"/>
    </row>
    <row r="2619" spans="1:7" x14ac:dyDescent="0.35">
      <c r="A2619" s="47">
        <v>42785</v>
      </c>
      <c r="B2619" s="43" t="s">
        <v>126</v>
      </c>
      <c r="C2619" s="116"/>
      <c r="D2619" s="116"/>
      <c r="E2619" s="116"/>
      <c r="F2619" s="116"/>
      <c r="G2619" s="64"/>
    </row>
    <row r="2620" spans="1:7" x14ac:dyDescent="0.35">
      <c r="A2620" s="47">
        <v>42786</v>
      </c>
      <c r="B2620" s="43">
        <v>0.31</v>
      </c>
      <c r="C2620" s="116"/>
      <c r="D2620" s="116"/>
      <c r="E2620" s="116"/>
      <c r="F2620" s="116"/>
      <c r="G2620" s="64"/>
    </row>
    <row r="2621" spans="1:7" x14ac:dyDescent="0.35">
      <c r="A2621" s="47">
        <v>42787</v>
      </c>
      <c r="B2621" s="43">
        <v>0.33</v>
      </c>
      <c r="C2621" s="116"/>
      <c r="D2621" s="116"/>
      <c r="E2621" s="116"/>
      <c r="F2621" s="116"/>
      <c r="G2621" s="64"/>
    </row>
    <row r="2622" spans="1:7" x14ac:dyDescent="0.35">
      <c r="A2622" s="47">
        <v>42788</v>
      </c>
      <c r="B2622" s="43">
        <v>0.27</v>
      </c>
      <c r="C2622" s="116"/>
      <c r="D2622" s="116"/>
      <c r="E2622" s="116"/>
      <c r="F2622" s="116"/>
      <c r="G2622" s="64"/>
    </row>
    <row r="2623" spans="1:7" x14ac:dyDescent="0.35">
      <c r="A2623" s="47">
        <v>42789</v>
      </c>
      <c r="B2623" s="43">
        <v>0.27</v>
      </c>
      <c r="C2623" s="116"/>
      <c r="D2623" s="116"/>
      <c r="E2623" s="116"/>
      <c r="F2623" s="116"/>
      <c r="G2623" s="64"/>
    </row>
    <row r="2624" spans="1:7" x14ac:dyDescent="0.35">
      <c r="A2624" s="47">
        <v>42790</v>
      </c>
      <c r="B2624" s="43">
        <v>0.21</v>
      </c>
      <c r="C2624" s="116"/>
      <c r="D2624" s="116"/>
      <c r="E2624" s="116"/>
      <c r="F2624" s="116"/>
      <c r="G2624" s="64"/>
    </row>
    <row r="2625" spans="1:7" x14ac:dyDescent="0.35">
      <c r="A2625" s="47">
        <v>42791</v>
      </c>
      <c r="B2625" s="43" t="s">
        <v>126</v>
      </c>
      <c r="C2625" s="116"/>
      <c r="D2625" s="116"/>
      <c r="E2625" s="116"/>
      <c r="F2625" s="116"/>
      <c r="G2625" s="64"/>
    </row>
    <row r="2626" spans="1:7" x14ac:dyDescent="0.35">
      <c r="A2626" s="47">
        <v>42792</v>
      </c>
      <c r="B2626" s="43" t="s">
        <v>126</v>
      </c>
      <c r="C2626" s="116"/>
      <c r="D2626" s="116"/>
      <c r="E2626" s="116"/>
      <c r="F2626" s="116"/>
      <c r="G2626" s="64"/>
    </row>
    <row r="2627" spans="1:7" x14ac:dyDescent="0.35">
      <c r="A2627" s="47">
        <v>42793</v>
      </c>
      <c r="B2627" s="43">
        <v>0.19</v>
      </c>
      <c r="C2627" s="116"/>
      <c r="D2627" s="116"/>
      <c r="E2627" s="116"/>
      <c r="F2627" s="116"/>
      <c r="G2627" s="64"/>
    </row>
    <row r="2628" spans="1:7" x14ac:dyDescent="0.35">
      <c r="A2628" s="47">
        <v>42794</v>
      </c>
      <c r="B2628" s="43">
        <v>0.21</v>
      </c>
      <c r="C2628" s="116"/>
      <c r="D2628" s="116"/>
      <c r="E2628" s="116"/>
      <c r="F2628" s="116"/>
      <c r="G2628" s="64"/>
    </row>
    <row r="2629" spans="1:7" x14ac:dyDescent="0.35">
      <c r="A2629" s="47">
        <v>42795</v>
      </c>
      <c r="B2629" s="43">
        <v>0.24</v>
      </c>
      <c r="C2629" s="116"/>
      <c r="D2629" s="116"/>
      <c r="E2629" s="116"/>
      <c r="F2629" s="116"/>
      <c r="G2629" s="64"/>
    </row>
    <row r="2630" spans="1:7" x14ac:dyDescent="0.35">
      <c r="A2630" s="47">
        <v>42796</v>
      </c>
      <c r="B2630" s="43">
        <v>0.28000000000000003</v>
      </c>
      <c r="C2630" s="116"/>
      <c r="D2630" s="116"/>
      <c r="E2630" s="116"/>
      <c r="F2630" s="116"/>
      <c r="G2630" s="64"/>
    </row>
    <row r="2631" spans="1:7" x14ac:dyDescent="0.35">
      <c r="A2631" s="47">
        <v>42797</v>
      </c>
      <c r="B2631" s="43">
        <v>0.3</v>
      </c>
      <c r="C2631" s="116"/>
      <c r="D2631" s="116"/>
      <c r="E2631" s="116"/>
      <c r="F2631" s="116"/>
      <c r="G2631" s="64"/>
    </row>
    <row r="2632" spans="1:7" x14ac:dyDescent="0.35">
      <c r="A2632" s="47">
        <v>42798</v>
      </c>
      <c r="B2632" s="43" t="s">
        <v>126</v>
      </c>
      <c r="C2632" s="116"/>
      <c r="D2632" s="116"/>
      <c r="E2632" s="116"/>
      <c r="F2632" s="116"/>
      <c r="G2632" s="64"/>
    </row>
    <row r="2633" spans="1:7" x14ac:dyDescent="0.35">
      <c r="A2633" s="47">
        <v>42799</v>
      </c>
      <c r="B2633" s="43" t="s">
        <v>126</v>
      </c>
      <c r="C2633" s="116"/>
      <c r="D2633" s="116"/>
      <c r="E2633" s="116"/>
      <c r="F2633" s="116"/>
      <c r="G2633" s="64"/>
    </row>
    <row r="2634" spans="1:7" x14ac:dyDescent="0.35">
      <c r="A2634" s="47">
        <v>42800</v>
      </c>
      <c r="B2634" s="43">
        <v>0.33</v>
      </c>
      <c r="C2634" s="116"/>
      <c r="D2634" s="116"/>
      <c r="E2634" s="116"/>
      <c r="F2634" s="116"/>
      <c r="G2634" s="64"/>
    </row>
    <row r="2635" spans="1:7" x14ac:dyDescent="0.35">
      <c r="A2635" s="47">
        <v>42801</v>
      </c>
      <c r="B2635" s="43">
        <v>0.32</v>
      </c>
      <c r="C2635" s="116"/>
      <c r="D2635" s="116"/>
      <c r="E2635" s="116"/>
      <c r="F2635" s="116"/>
      <c r="G2635" s="64"/>
    </row>
    <row r="2636" spans="1:7" x14ac:dyDescent="0.35">
      <c r="A2636" s="47">
        <v>42802</v>
      </c>
      <c r="B2636" s="43">
        <v>0.34</v>
      </c>
      <c r="C2636" s="116"/>
      <c r="D2636" s="116"/>
      <c r="E2636" s="116"/>
      <c r="F2636" s="116"/>
      <c r="G2636" s="64"/>
    </row>
    <row r="2637" spans="1:7" x14ac:dyDescent="0.35">
      <c r="A2637" s="47">
        <v>42803</v>
      </c>
      <c r="B2637" s="43">
        <v>0.38</v>
      </c>
      <c r="C2637" s="116"/>
      <c r="D2637" s="116"/>
      <c r="E2637" s="116"/>
      <c r="F2637" s="116"/>
      <c r="G2637" s="64"/>
    </row>
    <row r="2638" spans="1:7" x14ac:dyDescent="0.35">
      <c r="A2638" s="47">
        <v>42804</v>
      </c>
      <c r="B2638" s="43">
        <v>0.44</v>
      </c>
      <c r="C2638" s="116"/>
      <c r="D2638" s="116"/>
      <c r="E2638" s="116"/>
      <c r="F2638" s="116"/>
      <c r="G2638" s="64"/>
    </row>
    <row r="2639" spans="1:7" x14ac:dyDescent="0.35">
      <c r="A2639" s="47">
        <v>42805</v>
      </c>
      <c r="B2639" s="43" t="s">
        <v>126</v>
      </c>
      <c r="C2639" s="116"/>
      <c r="D2639" s="116"/>
      <c r="E2639" s="116"/>
      <c r="F2639" s="116"/>
      <c r="G2639" s="64"/>
    </row>
    <row r="2640" spans="1:7" x14ac:dyDescent="0.35">
      <c r="A2640" s="47">
        <v>42806</v>
      </c>
      <c r="B2640" s="43" t="s">
        <v>126</v>
      </c>
      <c r="C2640" s="116"/>
      <c r="D2640" s="116"/>
      <c r="E2640" s="116"/>
      <c r="F2640" s="116"/>
      <c r="G2640" s="64"/>
    </row>
    <row r="2641" spans="1:7" x14ac:dyDescent="0.35">
      <c r="A2641" s="47">
        <v>42807</v>
      </c>
      <c r="B2641" s="43">
        <v>0.45</v>
      </c>
      <c r="C2641" s="116"/>
      <c r="D2641" s="116"/>
      <c r="E2641" s="116"/>
      <c r="F2641" s="116"/>
      <c r="G2641" s="64"/>
    </row>
    <row r="2642" spans="1:7" x14ac:dyDescent="0.35">
      <c r="A2642" s="47">
        <v>42808</v>
      </c>
      <c r="B2642" s="43">
        <v>0.47</v>
      </c>
      <c r="C2642" s="116"/>
      <c r="D2642" s="116"/>
      <c r="E2642" s="116"/>
      <c r="F2642" s="116"/>
      <c r="G2642" s="64"/>
    </row>
    <row r="2643" spans="1:7" x14ac:dyDescent="0.35">
      <c r="A2643" s="47">
        <v>42809</v>
      </c>
      <c r="B2643" s="43">
        <v>0.43</v>
      </c>
      <c r="C2643" s="116"/>
      <c r="D2643" s="116"/>
      <c r="E2643" s="116"/>
      <c r="F2643" s="116"/>
      <c r="G2643" s="64"/>
    </row>
    <row r="2644" spans="1:7" x14ac:dyDescent="0.35">
      <c r="A2644" s="47">
        <v>42810</v>
      </c>
      <c r="B2644" s="43">
        <v>0.43</v>
      </c>
      <c r="C2644" s="116"/>
      <c r="D2644" s="116"/>
      <c r="E2644" s="116"/>
      <c r="F2644" s="116"/>
      <c r="G2644" s="64"/>
    </row>
    <row r="2645" spans="1:7" x14ac:dyDescent="0.35">
      <c r="A2645" s="47">
        <v>42811</v>
      </c>
      <c r="B2645" s="43">
        <v>0.47</v>
      </c>
      <c r="C2645" s="116"/>
      <c r="D2645" s="116"/>
      <c r="E2645" s="116"/>
      <c r="F2645" s="116"/>
      <c r="G2645" s="64"/>
    </row>
    <row r="2646" spans="1:7" x14ac:dyDescent="0.35">
      <c r="A2646" s="47">
        <v>42812</v>
      </c>
      <c r="B2646" s="43" t="s">
        <v>126</v>
      </c>
      <c r="C2646" s="116"/>
      <c r="D2646" s="116"/>
      <c r="E2646" s="116"/>
      <c r="F2646" s="116"/>
      <c r="G2646" s="64"/>
    </row>
    <row r="2647" spans="1:7" x14ac:dyDescent="0.35">
      <c r="A2647" s="47">
        <v>42813</v>
      </c>
      <c r="B2647" s="43" t="s">
        <v>126</v>
      </c>
      <c r="C2647" s="116"/>
      <c r="D2647" s="116"/>
      <c r="E2647" s="116"/>
      <c r="F2647" s="116"/>
      <c r="G2647" s="64"/>
    </row>
    <row r="2648" spans="1:7" x14ac:dyDescent="0.35">
      <c r="A2648" s="47">
        <v>42814</v>
      </c>
      <c r="B2648" s="43">
        <v>0.45</v>
      </c>
      <c r="C2648" s="116"/>
      <c r="D2648" s="116"/>
      <c r="E2648" s="116"/>
      <c r="F2648" s="116"/>
      <c r="G2648" s="64"/>
    </row>
    <row r="2649" spans="1:7" x14ac:dyDescent="0.35">
      <c r="A2649" s="47">
        <v>42815</v>
      </c>
      <c r="B2649" s="43">
        <v>0.48</v>
      </c>
      <c r="C2649" s="116"/>
      <c r="D2649" s="116"/>
      <c r="E2649" s="116"/>
      <c r="F2649" s="116"/>
      <c r="G2649" s="64"/>
    </row>
    <row r="2650" spans="1:7" x14ac:dyDescent="0.35">
      <c r="A2650" s="47">
        <v>42816</v>
      </c>
      <c r="B2650" s="43">
        <v>0.41</v>
      </c>
      <c r="C2650" s="116"/>
      <c r="D2650" s="116"/>
      <c r="E2650" s="116"/>
      <c r="F2650" s="116"/>
      <c r="G2650" s="64"/>
    </row>
    <row r="2651" spans="1:7" x14ac:dyDescent="0.35">
      <c r="A2651" s="47">
        <v>42817</v>
      </c>
      <c r="B2651" s="43">
        <v>0.4</v>
      </c>
      <c r="C2651" s="116"/>
      <c r="D2651" s="116"/>
      <c r="E2651" s="116"/>
      <c r="F2651" s="116"/>
      <c r="G2651" s="64"/>
    </row>
    <row r="2652" spans="1:7" x14ac:dyDescent="0.35">
      <c r="A2652" s="47">
        <v>42818</v>
      </c>
      <c r="B2652" s="43">
        <v>0.42</v>
      </c>
      <c r="C2652" s="116"/>
      <c r="D2652" s="116"/>
      <c r="E2652" s="116"/>
      <c r="F2652" s="116"/>
      <c r="G2652" s="64"/>
    </row>
    <row r="2653" spans="1:7" x14ac:dyDescent="0.35">
      <c r="A2653" s="47">
        <v>42819</v>
      </c>
      <c r="B2653" s="43" t="s">
        <v>126</v>
      </c>
      <c r="C2653" s="116"/>
      <c r="D2653" s="116"/>
      <c r="E2653" s="116"/>
      <c r="F2653" s="116"/>
      <c r="G2653" s="64"/>
    </row>
    <row r="2654" spans="1:7" x14ac:dyDescent="0.35">
      <c r="A2654" s="47">
        <v>42820</v>
      </c>
      <c r="B2654" s="43" t="s">
        <v>126</v>
      </c>
      <c r="C2654" s="116"/>
      <c r="D2654" s="116"/>
      <c r="E2654" s="116"/>
      <c r="F2654" s="116"/>
      <c r="G2654" s="64"/>
    </row>
    <row r="2655" spans="1:7" x14ac:dyDescent="0.35">
      <c r="A2655" s="47">
        <v>42821</v>
      </c>
      <c r="B2655" s="43">
        <v>0.38</v>
      </c>
      <c r="C2655" s="116"/>
      <c r="D2655" s="116"/>
      <c r="E2655" s="116"/>
      <c r="F2655" s="116"/>
      <c r="G2655" s="64"/>
    </row>
    <row r="2656" spans="1:7" x14ac:dyDescent="0.35">
      <c r="A2656" s="47">
        <v>42822</v>
      </c>
      <c r="B2656" s="43">
        <v>0.39</v>
      </c>
      <c r="C2656" s="116"/>
      <c r="D2656" s="116"/>
      <c r="E2656" s="116"/>
      <c r="F2656" s="116"/>
      <c r="G2656" s="64"/>
    </row>
    <row r="2657" spans="1:7" x14ac:dyDescent="0.35">
      <c r="A2657" s="47">
        <v>42823</v>
      </c>
      <c r="B2657" s="43">
        <v>0.38</v>
      </c>
      <c r="C2657" s="116"/>
      <c r="D2657" s="116"/>
      <c r="E2657" s="116"/>
      <c r="F2657" s="116"/>
      <c r="G2657" s="64"/>
    </row>
    <row r="2658" spans="1:7" x14ac:dyDescent="0.35">
      <c r="A2658" s="47">
        <v>42824</v>
      </c>
      <c r="B2658" s="43">
        <v>0.33</v>
      </c>
      <c r="C2658" s="116"/>
      <c r="D2658" s="116"/>
      <c r="E2658" s="116"/>
      <c r="F2658" s="116"/>
      <c r="G2658" s="64"/>
    </row>
    <row r="2659" spans="1:7" x14ac:dyDescent="0.35">
      <c r="A2659" s="47">
        <v>42825</v>
      </c>
      <c r="B2659" s="43">
        <v>0.34</v>
      </c>
      <c r="C2659" s="116"/>
      <c r="D2659" s="116"/>
      <c r="E2659" s="116"/>
      <c r="F2659" s="116"/>
      <c r="G2659" s="64"/>
    </row>
    <row r="2660" spans="1:7" x14ac:dyDescent="0.35">
      <c r="A2660" s="47">
        <v>42826</v>
      </c>
      <c r="B2660" s="43" t="s">
        <v>126</v>
      </c>
      <c r="C2660" s="116"/>
      <c r="D2660" s="116"/>
      <c r="E2660" s="116"/>
      <c r="F2660" s="116"/>
      <c r="G2660" s="64"/>
    </row>
    <row r="2661" spans="1:7" x14ac:dyDescent="0.35">
      <c r="A2661" s="47">
        <v>42827</v>
      </c>
      <c r="B2661" s="43" t="s">
        <v>126</v>
      </c>
      <c r="C2661" s="116"/>
      <c r="D2661" s="116"/>
      <c r="E2661" s="116"/>
      <c r="F2661" s="116"/>
      <c r="G2661" s="64"/>
    </row>
    <row r="2662" spans="1:7" x14ac:dyDescent="0.35">
      <c r="A2662" s="47">
        <v>42828</v>
      </c>
      <c r="B2662" s="43">
        <v>0.31</v>
      </c>
      <c r="C2662" s="116"/>
      <c r="D2662" s="116"/>
      <c r="E2662" s="116"/>
      <c r="F2662" s="116"/>
      <c r="G2662" s="64"/>
    </row>
    <row r="2663" spans="1:7" x14ac:dyDescent="0.35">
      <c r="A2663" s="47">
        <v>42829</v>
      </c>
      <c r="B2663" s="43">
        <v>0.26</v>
      </c>
      <c r="C2663" s="116"/>
      <c r="D2663" s="116"/>
      <c r="E2663" s="116"/>
      <c r="F2663" s="116"/>
      <c r="G2663" s="64"/>
    </row>
    <row r="2664" spans="1:7" x14ac:dyDescent="0.35">
      <c r="A2664" s="47">
        <v>42830</v>
      </c>
      <c r="B2664" s="43">
        <v>0.26</v>
      </c>
      <c r="C2664" s="116"/>
      <c r="D2664" s="116"/>
      <c r="E2664" s="116"/>
      <c r="F2664" s="116"/>
      <c r="G2664" s="64"/>
    </row>
    <row r="2665" spans="1:7" x14ac:dyDescent="0.35">
      <c r="A2665" s="47">
        <v>42831</v>
      </c>
      <c r="B2665" s="43">
        <v>0.26</v>
      </c>
      <c r="C2665" s="116"/>
      <c r="D2665" s="116"/>
      <c r="E2665" s="116"/>
      <c r="F2665" s="116"/>
      <c r="G2665" s="64"/>
    </row>
    <row r="2666" spans="1:7" x14ac:dyDescent="0.35">
      <c r="A2666" s="47">
        <v>42832</v>
      </c>
      <c r="B2666" s="43">
        <v>0.25</v>
      </c>
      <c r="C2666" s="116"/>
      <c r="D2666" s="116"/>
      <c r="E2666" s="116"/>
      <c r="F2666" s="116"/>
      <c r="G2666" s="64"/>
    </row>
    <row r="2667" spans="1:7" x14ac:dyDescent="0.35">
      <c r="A2667" s="47">
        <v>42833</v>
      </c>
      <c r="B2667" s="43" t="s">
        <v>126</v>
      </c>
      <c r="C2667" s="116"/>
      <c r="D2667" s="116"/>
      <c r="E2667" s="116"/>
      <c r="F2667" s="116"/>
      <c r="G2667" s="64"/>
    </row>
    <row r="2668" spans="1:7" x14ac:dyDescent="0.35">
      <c r="A2668" s="47">
        <v>42834</v>
      </c>
      <c r="B2668" s="43" t="s">
        <v>126</v>
      </c>
      <c r="C2668" s="116"/>
      <c r="D2668" s="116"/>
      <c r="E2668" s="116"/>
      <c r="F2668" s="116"/>
      <c r="G2668" s="64"/>
    </row>
    <row r="2669" spans="1:7" x14ac:dyDescent="0.35">
      <c r="A2669" s="47">
        <v>42835</v>
      </c>
      <c r="B2669" s="43">
        <v>0.21</v>
      </c>
      <c r="C2669" s="116"/>
      <c r="D2669" s="116"/>
      <c r="E2669" s="116"/>
      <c r="F2669" s="116"/>
      <c r="G2669" s="64"/>
    </row>
    <row r="2670" spans="1:7" x14ac:dyDescent="0.35">
      <c r="A2670" s="47">
        <v>42836</v>
      </c>
      <c r="B2670" s="43">
        <v>0.21</v>
      </c>
      <c r="C2670" s="116"/>
      <c r="D2670" s="116"/>
      <c r="E2670" s="116"/>
      <c r="F2670" s="116"/>
      <c r="G2670" s="64"/>
    </row>
    <row r="2671" spans="1:7" x14ac:dyDescent="0.35">
      <c r="A2671" s="47">
        <v>42837</v>
      </c>
      <c r="B2671" s="43">
        <v>0.21</v>
      </c>
      <c r="C2671" s="116"/>
      <c r="D2671" s="116"/>
      <c r="E2671" s="116"/>
      <c r="F2671" s="116"/>
      <c r="G2671" s="64"/>
    </row>
    <row r="2672" spans="1:7" x14ac:dyDescent="0.35">
      <c r="A2672" s="47">
        <v>42838</v>
      </c>
      <c r="B2672" s="43">
        <v>0.17</v>
      </c>
      <c r="C2672" s="116"/>
      <c r="D2672" s="116"/>
      <c r="E2672" s="116"/>
      <c r="F2672" s="116"/>
      <c r="G2672" s="64"/>
    </row>
    <row r="2673" spans="1:7" x14ac:dyDescent="0.35">
      <c r="A2673" s="47">
        <v>42839</v>
      </c>
      <c r="B2673" s="43" t="s">
        <v>126</v>
      </c>
      <c r="C2673" s="116"/>
      <c r="D2673" s="116"/>
      <c r="E2673" s="116"/>
      <c r="F2673" s="116"/>
      <c r="G2673" s="64"/>
    </row>
    <row r="2674" spans="1:7" x14ac:dyDescent="0.35">
      <c r="A2674" s="47">
        <v>42840</v>
      </c>
      <c r="B2674" s="43" t="s">
        <v>126</v>
      </c>
      <c r="C2674" s="116"/>
      <c r="D2674" s="116"/>
      <c r="E2674" s="116"/>
      <c r="F2674" s="116"/>
      <c r="G2674" s="64"/>
    </row>
    <row r="2675" spans="1:7" x14ac:dyDescent="0.35">
      <c r="A2675" s="47">
        <v>42841</v>
      </c>
      <c r="B2675" s="43" t="s">
        <v>126</v>
      </c>
      <c r="C2675" s="116"/>
      <c r="D2675" s="116"/>
      <c r="E2675" s="116"/>
      <c r="F2675" s="116"/>
      <c r="G2675" s="64"/>
    </row>
    <row r="2676" spans="1:7" x14ac:dyDescent="0.35">
      <c r="A2676" s="47">
        <v>42842</v>
      </c>
      <c r="B2676" s="43" t="s">
        <v>126</v>
      </c>
      <c r="C2676" s="116"/>
      <c r="D2676" s="116"/>
      <c r="E2676" s="116"/>
      <c r="F2676" s="116"/>
      <c r="G2676" s="64"/>
    </row>
    <row r="2677" spans="1:7" x14ac:dyDescent="0.35">
      <c r="A2677" s="47">
        <v>42843</v>
      </c>
      <c r="B2677" s="43">
        <v>0.18</v>
      </c>
      <c r="C2677" s="116"/>
      <c r="D2677" s="116"/>
      <c r="E2677" s="116"/>
      <c r="F2677" s="116"/>
      <c r="G2677" s="64"/>
    </row>
    <row r="2678" spans="1:7" x14ac:dyDescent="0.35">
      <c r="A2678" s="47">
        <v>42844</v>
      </c>
      <c r="B2678" s="43">
        <v>0.18</v>
      </c>
      <c r="C2678" s="116"/>
      <c r="D2678" s="116"/>
      <c r="E2678" s="116"/>
      <c r="F2678" s="116"/>
      <c r="G2678" s="64"/>
    </row>
    <row r="2679" spans="1:7" x14ac:dyDescent="0.35">
      <c r="A2679" s="47">
        <v>42845</v>
      </c>
      <c r="B2679" s="43">
        <v>0.24</v>
      </c>
      <c r="C2679" s="116"/>
      <c r="D2679" s="116"/>
      <c r="E2679" s="116"/>
      <c r="F2679" s="116"/>
      <c r="G2679" s="64"/>
    </row>
    <row r="2680" spans="1:7" x14ac:dyDescent="0.35">
      <c r="A2680" s="47">
        <v>42846</v>
      </c>
      <c r="B2680" s="43">
        <v>0.23</v>
      </c>
      <c r="C2680" s="116"/>
      <c r="D2680" s="116"/>
      <c r="E2680" s="116"/>
      <c r="F2680" s="116"/>
      <c r="G2680" s="64"/>
    </row>
    <row r="2681" spans="1:7" x14ac:dyDescent="0.35">
      <c r="A2681" s="47">
        <v>42847</v>
      </c>
      <c r="B2681" s="43" t="s">
        <v>126</v>
      </c>
      <c r="C2681" s="116"/>
      <c r="D2681" s="116"/>
      <c r="E2681" s="116"/>
      <c r="F2681" s="116"/>
      <c r="G2681" s="64"/>
    </row>
    <row r="2682" spans="1:7" x14ac:dyDescent="0.35">
      <c r="A2682" s="47">
        <v>42848</v>
      </c>
      <c r="B2682" s="43" t="s">
        <v>126</v>
      </c>
      <c r="C2682" s="116"/>
      <c r="D2682" s="116"/>
      <c r="E2682" s="116"/>
      <c r="F2682" s="116"/>
      <c r="G2682" s="64"/>
    </row>
    <row r="2683" spans="1:7" x14ac:dyDescent="0.35">
      <c r="A2683" s="47">
        <v>42849</v>
      </c>
      <c r="B2683" s="43">
        <v>0.35</v>
      </c>
      <c r="C2683" s="116"/>
      <c r="D2683" s="116"/>
      <c r="E2683" s="116"/>
      <c r="F2683" s="116"/>
      <c r="G2683" s="64"/>
    </row>
    <row r="2684" spans="1:7" x14ac:dyDescent="0.35">
      <c r="A2684" s="47">
        <v>42850</v>
      </c>
      <c r="B2684" s="43">
        <v>0.36</v>
      </c>
      <c r="C2684" s="116"/>
      <c r="D2684" s="116"/>
      <c r="E2684" s="116"/>
      <c r="F2684" s="116"/>
      <c r="G2684" s="64"/>
    </row>
    <row r="2685" spans="1:7" x14ac:dyDescent="0.35">
      <c r="A2685" s="47">
        <v>42851</v>
      </c>
      <c r="B2685" s="43">
        <v>0.36</v>
      </c>
      <c r="C2685" s="116"/>
      <c r="D2685" s="116"/>
      <c r="E2685" s="116"/>
      <c r="F2685" s="116"/>
      <c r="G2685" s="64"/>
    </row>
    <row r="2686" spans="1:7" x14ac:dyDescent="0.35">
      <c r="A2686" s="47">
        <v>42852</v>
      </c>
      <c r="B2686" s="43">
        <v>0.35</v>
      </c>
      <c r="C2686" s="116"/>
      <c r="D2686" s="116"/>
      <c r="E2686" s="116"/>
      <c r="F2686" s="116"/>
      <c r="G2686" s="64"/>
    </row>
    <row r="2687" spans="1:7" x14ac:dyDescent="0.35">
      <c r="A2687" s="47">
        <v>42853</v>
      </c>
      <c r="B2687" s="43">
        <v>0.33</v>
      </c>
      <c r="C2687" s="116"/>
      <c r="D2687" s="116"/>
      <c r="E2687" s="116"/>
      <c r="F2687" s="116"/>
      <c r="G2687" s="64"/>
    </row>
    <row r="2688" spans="1:7" x14ac:dyDescent="0.35">
      <c r="A2688" s="47">
        <v>42854</v>
      </c>
      <c r="B2688" s="43" t="s">
        <v>126</v>
      </c>
      <c r="C2688" s="116"/>
      <c r="D2688" s="116"/>
      <c r="E2688" s="116"/>
      <c r="F2688" s="116"/>
      <c r="G2688" s="64"/>
    </row>
    <row r="2689" spans="1:7" x14ac:dyDescent="0.35">
      <c r="A2689" s="47">
        <v>42855</v>
      </c>
      <c r="B2689" s="43" t="s">
        <v>126</v>
      </c>
      <c r="C2689" s="116"/>
      <c r="D2689" s="116"/>
      <c r="E2689" s="116"/>
      <c r="F2689" s="116"/>
      <c r="G2689" s="64"/>
    </row>
    <row r="2690" spans="1:7" x14ac:dyDescent="0.35">
      <c r="A2690" s="47">
        <v>42856</v>
      </c>
      <c r="B2690" s="43" t="s">
        <v>126</v>
      </c>
      <c r="C2690" s="116"/>
      <c r="D2690" s="116"/>
      <c r="E2690" s="116"/>
      <c r="F2690" s="116"/>
      <c r="G2690" s="64"/>
    </row>
    <row r="2691" spans="1:7" x14ac:dyDescent="0.35">
      <c r="A2691" s="47">
        <v>42857</v>
      </c>
      <c r="B2691" s="43">
        <v>0.33</v>
      </c>
      <c r="C2691" s="116"/>
      <c r="D2691" s="116"/>
      <c r="E2691" s="116"/>
      <c r="F2691" s="116"/>
      <c r="G2691" s="64"/>
    </row>
    <row r="2692" spans="1:7" x14ac:dyDescent="0.35">
      <c r="A2692" s="47">
        <v>42858</v>
      </c>
      <c r="B2692" s="43">
        <v>0.32</v>
      </c>
      <c r="C2692" s="116"/>
      <c r="D2692" s="116"/>
      <c r="E2692" s="116"/>
      <c r="F2692" s="116"/>
      <c r="G2692" s="64"/>
    </row>
    <row r="2693" spans="1:7" x14ac:dyDescent="0.35">
      <c r="A2693" s="47">
        <v>42859</v>
      </c>
      <c r="B2693" s="43">
        <v>0.37</v>
      </c>
      <c r="C2693" s="116"/>
      <c r="D2693" s="116"/>
      <c r="E2693" s="116"/>
      <c r="F2693" s="116"/>
      <c r="G2693" s="64"/>
    </row>
    <row r="2694" spans="1:7" x14ac:dyDescent="0.35">
      <c r="A2694" s="47">
        <v>42860</v>
      </c>
      <c r="B2694" s="43">
        <v>0.37</v>
      </c>
      <c r="C2694" s="116"/>
      <c r="D2694" s="116"/>
      <c r="E2694" s="116"/>
      <c r="F2694" s="116"/>
      <c r="G2694" s="64"/>
    </row>
    <row r="2695" spans="1:7" x14ac:dyDescent="0.35">
      <c r="A2695" s="47">
        <v>42861</v>
      </c>
      <c r="B2695" s="43" t="s">
        <v>126</v>
      </c>
      <c r="C2695" s="116"/>
      <c r="D2695" s="116"/>
      <c r="E2695" s="116"/>
      <c r="F2695" s="116"/>
      <c r="G2695" s="64"/>
    </row>
    <row r="2696" spans="1:7" x14ac:dyDescent="0.35">
      <c r="A2696" s="47">
        <v>42862</v>
      </c>
      <c r="B2696" s="43" t="s">
        <v>126</v>
      </c>
      <c r="C2696" s="116"/>
      <c r="D2696" s="116"/>
      <c r="E2696" s="116"/>
      <c r="F2696" s="116"/>
      <c r="G2696" s="64"/>
    </row>
    <row r="2697" spans="1:7" x14ac:dyDescent="0.35">
      <c r="A2697" s="47">
        <v>42863</v>
      </c>
      <c r="B2697" s="43">
        <v>0.4</v>
      </c>
      <c r="C2697" s="116"/>
      <c r="D2697" s="116"/>
      <c r="E2697" s="116"/>
      <c r="F2697" s="116"/>
      <c r="G2697" s="64"/>
    </row>
    <row r="2698" spans="1:7" x14ac:dyDescent="0.35">
      <c r="A2698" s="47">
        <v>42864</v>
      </c>
      <c r="B2698" s="43">
        <v>0.44</v>
      </c>
      <c r="C2698" s="116"/>
      <c r="D2698" s="116"/>
      <c r="E2698" s="116"/>
      <c r="F2698" s="116"/>
      <c r="G2698" s="64"/>
    </row>
    <row r="2699" spans="1:7" x14ac:dyDescent="0.35">
      <c r="A2699" s="47">
        <v>42865</v>
      </c>
      <c r="B2699" s="43">
        <v>0.42</v>
      </c>
      <c r="C2699" s="116"/>
      <c r="D2699" s="116"/>
      <c r="E2699" s="116"/>
      <c r="F2699" s="116"/>
      <c r="G2699" s="64"/>
    </row>
    <row r="2700" spans="1:7" x14ac:dyDescent="0.35">
      <c r="A2700" s="47">
        <v>42866</v>
      </c>
      <c r="B2700" s="43">
        <v>0.45</v>
      </c>
      <c r="C2700" s="116"/>
      <c r="D2700" s="116"/>
      <c r="E2700" s="116"/>
      <c r="F2700" s="116"/>
      <c r="G2700" s="64"/>
    </row>
    <row r="2701" spans="1:7" x14ac:dyDescent="0.35">
      <c r="A2701" s="47">
        <v>42867</v>
      </c>
      <c r="B2701" s="43">
        <v>0.41</v>
      </c>
      <c r="C2701" s="116"/>
      <c r="D2701" s="116"/>
      <c r="E2701" s="116"/>
      <c r="F2701" s="116"/>
      <c r="G2701" s="64"/>
    </row>
    <row r="2702" spans="1:7" x14ac:dyDescent="0.35">
      <c r="A2702" s="47">
        <v>42868</v>
      </c>
      <c r="B2702" s="43" t="s">
        <v>126</v>
      </c>
      <c r="C2702" s="116"/>
      <c r="D2702" s="116"/>
      <c r="E2702" s="116"/>
      <c r="F2702" s="116"/>
      <c r="G2702" s="64"/>
    </row>
    <row r="2703" spans="1:7" x14ac:dyDescent="0.35">
      <c r="A2703" s="47">
        <v>42869</v>
      </c>
      <c r="B2703" s="43" t="s">
        <v>126</v>
      </c>
      <c r="C2703" s="116"/>
      <c r="D2703" s="116"/>
      <c r="E2703" s="116"/>
      <c r="F2703" s="116"/>
      <c r="G2703" s="64"/>
    </row>
    <row r="2704" spans="1:7" x14ac:dyDescent="0.35">
      <c r="A2704" s="47">
        <v>42870</v>
      </c>
      <c r="B2704" s="43">
        <v>0.41</v>
      </c>
      <c r="C2704" s="116"/>
      <c r="D2704" s="116"/>
      <c r="E2704" s="116"/>
      <c r="F2704" s="116"/>
      <c r="G2704" s="64"/>
    </row>
    <row r="2705" spans="1:7" x14ac:dyDescent="0.35">
      <c r="A2705" s="47">
        <v>42871</v>
      </c>
      <c r="B2705" s="43">
        <v>0.43</v>
      </c>
      <c r="C2705" s="116"/>
      <c r="D2705" s="116"/>
      <c r="E2705" s="116"/>
      <c r="F2705" s="116"/>
      <c r="G2705" s="64"/>
    </row>
    <row r="2706" spans="1:7" x14ac:dyDescent="0.35">
      <c r="A2706" s="47">
        <v>42872</v>
      </c>
      <c r="B2706" s="43">
        <v>0.41</v>
      </c>
      <c r="C2706" s="116"/>
      <c r="D2706" s="116"/>
      <c r="E2706" s="116"/>
      <c r="F2706" s="116"/>
      <c r="G2706" s="64"/>
    </row>
    <row r="2707" spans="1:7" x14ac:dyDescent="0.35">
      <c r="A2707" s="47">
        <v>42873</v>
      </c>
      <c r="B2707" s="43">
        <v>0.34</v>
      </c>
      <c r="C2707" s="116"/>
      <c r="D2707" s="116"/>
      <c r="E2707" s="116"/>
      <c r="F2707" s="116"/>
      <c r="G2707" s="64"/>
    </row>
    <row r="2708" spans="1:7" x14ac:dyDescent="0.35">
      <c r="A2708" s="47">
        <v>42874</v>
      </c>
      <c r="B2708" s="43">
        <v>0.36</v>
      </c>
      <c r="C2708" s="116"/>
      <c r="D2708" s="116"/>
      <c r="E2708" s="116"/>
      <c r="F2708" s="116"/>
      <c r="G2708" s="64"/>
    </row>
    <row r="2709" spans="1:7" x14ac:dyDescent="0.35">
      <c r="A2709" s="47">
        <v>42875</v>
      </c>
      <c r="B2709" s="43" t="s">
        <v>126</v>
      </c>
      <c r="C2709" s="116"/>
      <c r="D2709" s="116"/>
      <c r="E2709" s="116"/>
      <c r="F2709" s="116"/>
      <c r="G2709" s="64"/>
    </row>
    <row r="2710" spans="1:7" x14ac:dyDescent="0.35">
      <c r="A2710" s="47">
        <v>42876</v>
      </c>
      <c r="B2710" s="43" t="s">
        <v>126</v>
      </c>
      <c r="C2710" s="116"/>
      <c r="D2710" s="116"/>
      <c r="E2710" s="116"/>
      <c r="F2710" s="116"/>
      <c r="G2710" s="64"/>
    </row>
    <row r="2711" spans="1:7" x14ac:dyDescent="0.35">
      <c r="A2711" s="47">
        <v>42877</v>
      </c>
      <c r="B2711" s="43">
        <v>0.37</v>
      </c>
      <c r="C2711" s="116"/>
      <c r="D2711" s="116"/>
      <c r="E2711" s="116"/>
      <c r="F2711" s="116"/>
      <c r="G2711" s="64"/>
    </row>
    <row r="2712" spans="1:7" x14ac:dyDescent="0.35">
      <c r="A2712" s="47">
        <v>42878</v>
      </c>
      <c r="B2712" s="43">
        <v>0.41</v>
      </c>
      <c r="C2712" s="116"/>
      <c r="D2712" s="116"/>
      <c r="E2712" s="116"/>
      <c r="F2712" s="116"/>
      <c r="G2712" s="64"/>
    </row>
    <row r="2713" spans="1:7" x14ac:dyDescent="0.35">
      <c r="A2713" s="47">
        <v>42879</v>
      </c>
      <c r="B2713" s="43">
        <v>0.39</v>
      </c>
      <c r="C2713" s="116"/>
      <c r="D2713" s="116"/>
      <c r="E2713" s="116"/>
      <c r="F2713" s="116"/>
      <c r="G2713" s="64"/>
    </row>
    <row r="2714" spans="1:7" x14ac:dyDescent="0.35">
      <c r="A2714" s="47">
        <v>42880</v>
      </c>
      <c r="B2714" s="43">
        <v>0.36</v>
      </c>
      <c r="C2714" s="116"/>
      <c r="D2714" s="116"/>
      <c r="E2714" s="116"/>
      <c r="F2714" s="116"/>
      <c r="G2714" s="64"/>
    </row>
    <row r="2715" spans="1:7" x14ac:dyDescent="0.35">
      <c r="A2715" s="47">
        <v>42881</v>
      </c>
      <c r="B2715" s="43">
        <v>0.34</v>
      </c>
      <c r="C2715" s="116"/>
      <c r="D2715" s="116"/>
      <c r="E2715" s="116"/>
      <c r="F2715" s="116"/>
      <c r="G2715" s="64"/>
    </row>
    <row r="2716" spans="1:7" x14ac:dyDescent="0.35">
      <c r="A2716" s="47">
        <v>42882</v>
      </c>
      <c r="B2716" s="43" t="s">
        <v>126</v>
      </c>
      <c r="C2716" s="116"/>
      <c r="D2716" s="116"/>
      <c r="E2716" s="116"/>
      <c r="F2716" s="116"/>
      <c r="G2716" s="64"/>
    </row>
    <row r="2717" spans="1:7" x14ac:dyDescent="0.35">
      <c r="A2717" s="47">
        <v>42883</v>
      </c>
      <c r="B2717" s="43" t="s">
        <v>126</v>
      </c>
      <c r="C2717" s="116"/>
      <c r="D2717" s="116"/>
      <c r="E2717" s="116"/>
      <c r="F2717" s="116"/>
      <c r="G2717" s="64"/>
    </row>
    <row r="2718" spans="1:7" x14ac:dyDescent="0.35">
      <c r="A2718" s="47">
        <v>42884</v>
      </c>
      <c r="B2718" s="43">
        <v>0.33</v>
      </c>
      <c r="C2718" s="116"/>
      <c r="D2718" s="116"/>
      <c r="E2718" s="116"/>
      <c r="F2718" s="116"/>
      <c r="G2718" s="64"/>
    </row>
    <row r="2719" spans="1:7" x14ac:dyDescent="0.35">
      <c r="A2719" s="47">
        <v>42885</v>
      </c>
      <c r="B2719" s="43">
        <v>0.3</v>
      </c>
      <c r="C2719" s="116"/>
      <c r="D2719" s="116"/>
      <c r="E2719" s="116"/>
      <c r="F2719" s="116"/>
      <c r="G2719" s="64"/>
    </row>
    <row r="2720" spans="1:7" x14ac:dyDescent="0.35">
      <c r="A2720" s="47">
        <v>42886</v>
      </c>
      <c r="B2720" s="43">
        <v>0.3</v>
      </c>
      <c r="C2720" s="116"/>
      <c r="D2720" s="116"/>
      <c r="E2720" s="116"/>
      <c r="F2720" s="116"/>
      <c r="G2720" s="64"/>
    </row>
    <row r="2721" spans="1:7" x14ac:dyDescent="0.35">
      <c r="A2721" s="47">
        <v>42887</v>
      </c>
      <c r="B2721" s="43">
        <v>0.31</v>
      </c>
      <c r="C2721" s="116"/>
      <c r="D2721" s="116"/>
      <c r="E2721" s="116"/>
      <c r="F2721" s="116"/>
      <c r="G2721" s="64"/>
    </row>
    <row r="2722" spans="1:7" x14ac:dyDescent="0.35">
      <c r="A2722" s="47">
        <v>42888</v>
      </c>
      <c r="B2722" s="43">
        <v>0.28999999999999998</v>
      </c>
      <c r="C2722" s="116"/>
      <c r="D2722" s="116"/>
      <c r="E2722" s="116"/>
      <c r="F2722" s="116"/>
      <c r="G2722" s="64"/>
    </row>
    <row r="2723" spans="1:7" x14ac:dyDescent="0.35">
      <c r="A2723" s="47">
        <v>42889</v>
      </c>
      <c r="B2723" s="43" t="s">
        <v>126</v>
      </c>
      <c r="C2723" s="116"/>
      <c r="D2723" s="116"/>
      <c r="E2723" s="116"/>
      <c r="F2723" s="116"/>
      <c r="G2723" s="64"/>
    </row>
    <row r="2724" spans="1:7" x14ac:dyDescent="0.35">
      <c r="A2724" s="47">
        <v>42890</v>
      </c>
      <c r="B2724" s="43" t="s">
        <v>126</v>
      </c>
      <c r="C2724" s="116"/>
      <c r="D2724" s="116"/>
      <c r="E2724" s="116"/>
      <c r="F2724" s="116"/>
      <c r="G2724" s="64"/>
    </row>
    <row r="2725" spans="1:7" x14ac:dyDescent="0.35">
      <c r="A2725" s="47">
        <v>42891</v>
      </c>
      <c r="B2725" s="43" t="s">
        <v>126</v>
      </c>
      <c r="C2725" s="116"/>
      <c r="D2725" s="116"/>
      <c r="E2725" s="116"/>
      <c r="F2725" s="116"/>
      <c r="G2725" s="64"/>
    </row>
    <row r="2726" spans="1:7" x14ac:dyDescent="0.35">
      <c r="A2726" s="47">
        <v>42892</v>
      </c>
      <c r="B2726" s="43">
        <v>0.27</v>
      </c>
      <c r="C2726" s="116"/>
      <c r="D2726" s="116"/>
      <c r="E2726" s="116"/>
      <c r="F2726" s="116"/>
      <c r="G2726" s="64"/>
    </row>
    <row r="2727" spans="1:7" x14ac:dyDescent="0.35">
      <c r="A2727" s="47">
        <v>42893</v>
      </c>
      <c r="B2727" s="43">
        <v>0.25</v>
      </c>
      <c r="C2727" s="116"/>
      <c r="D2727" s="116"/>
      <c r="E2727" s="116"/>
      <c r="F2727" s="116"/>
      <c r="G2727" s="64"/>
    </row>
    <row r="2728" spans="1:7" x14ac:dyDescent="0.35">
      <c r="A2728" s="47">
        <v>42894</v>
      </c>
      <c r="B2728" s="43">
        <v>0.28000000000000003</v>
      </c>
      <c r="C2728" s="116"/>
      <c r="D2728" s="116"/>
      <c r="E2728" s="116"/>
      <c r="F2728" s="116"/>
      <c r="G2728" s="64"/>
    </row>
    <row r="2729" spans="1:7" x14ac:dyDescent="0.35">
      <c r="A2729" s="47">
        <v>42895</v>
      </c>
      <c r="B2729" s="43">
        <v>0.25</v>
      </c>
      <c r="C2729" s="116"/>
      <c r="D2729" s="116"/>
      <c r="E2729" s="116"/>
      <c r="F2729" s="116"/>
      <c r="G2729" s="64"/>
    </row>
    <row r="2730" spans="1:7" x14ac:dyDescent="0.35">
      <c r="A2730" s="47">
        <v>42896</v>
      </c>
      <c r="B2730" s="43" t="s">
        <v>126</v>
      </c>
      <c r="C2730" s="116"/>
      <c r="D2730" s="116"/>
      <c r="E2730" s="116"/>
      <c r="F2730" s="116"/>
      <c r="G2730" s="64"/>
    </row>
    <row r="2731" spans="1:7" x14ac:dyDescent="0.35">
      <c r="A2731" s="47">
        <v>42897</v>
      </c>
      <c r="B2731" s="43" t="s">
        <v>126</v>
      </c>
      <c r="C2731" s="116"/>
      <c r="D2731" s="116"/>
      <c r="E2731" s="116"/>
      <c r="F2731" s="116"/>
      <c r="G2731" s="64"/>
    </row>
    <row r="2732" spans="1:7" x14ac:dyDescent="0.35">
      <c r="A2732" s="47">
        <v>42898</v>
      </c>
      <c r="B2732" s="43">
        <v>0.25</v>
      </c>
      <c r="C2732" s="116"/>
      <c r="D2732" s="116"/>
      <c r="E2732" s="116"/>
      <c r="F2732" s="116"/>
      <c r="G2732" s="64"/>
    </row>
    <row r="2733" spans="1:7" x14ac:dyDescent="0.35">
      <c r="A2733" s="47">
        <v>42899</v>
      </c>
      <c r="B2733" s="43">
        <v>0.27</v>
      </c>
      <c r="C2733" s="116"/>
      <c r="D2733" s="116"/>
      <c r="E2733" s="116"/>
      <c r="F2733" s="116"/>
      <c r="G2733" s="64"/>
    </row>
    <row r="2734" spans="1:7" x14ac:dyDescent="0.35">
      <c r="A2734" s="47">
        <v>42900</v>
      </c>
      <c r="B2734" s="43">
        <v>0.26</v>
      </c>
      <c r="C2734" s="116"/>
      <c r="D2734" s="116"/>
      <c r="E2734" s="116"/>
      <c r="F2734" s="116"/>
      <c r="G2734" s="64"/>
    </row>
    <row r="2735" spans="1:7" x14ac:dyDescent="0.35">
      <c r="A2735" s="47">
        <v>42901</v>
      </c>
      <c r="B2735" s="43">
        <v>0.25</v>
      </c>
      <c r="C2735" s="116"/>
      <c r="D2735" s="116"/>
      <c r="E2735" s="116"/>
      <c r="F2735" s="116"/>
      <c r="G2735" s="64"/>
    </row>
    <row r="2736" spans="1:7" x14ac:dyDescent="0.35">
      <c r="A2736" s="47">
        <v>42902</v>
      </c>
      <c r="B2736" s="43">
        <v>0.3</v>
      </c>
      <c r="C2736" s="116"/>
      <c r="D2736" s="116"/>
      <c r="E2736" s="116"/>
      <c r="F2736" s="116"/>
      <c r="G2736" s="64"/>
    </row>
    <row r="2737" spans="1:7" x14ac:dyDescent="0.35">
      <c r="A2737" s="47">
        <v>42903</v>
      </c>
      <c r="B2737" s="43" t="s">
        <v>126</v>
      </c>
      <c r="C2737" s="116"/>
      <c r="D2737" s="116"/>
      <c r="E2737" s="116"/>
      <c r="F2737" s="116"/>
      <c r="G2737" s="64"/>
    </row>
    <row r="2738" spans="1:7" x14ac:dyDescent="0.35">
      <c r="A2738" s="47">
        <v>42904</v>
      </c>
      <c r="B2738" s="43" t="s">
        <v>126</v>
      </c>
      <c r="C2738" s="116"/>
      <c r="D2738" s="116"/>
      <c r="E2738" s="116"/>
      <c r="F2738" s="116"/>
      <c r="G2738" s="64"/>
    </row>
    <row r="2739" spans="1:7" x14ac:dyDescent="0.35">
      <c r="A2739" s="47">
        <v>42905</v>
      </c>
      <c r="B2739" s="43">
        <v>0.28000000000000003</v>
      </c>
      <c r="C2739" s="116"/>
      <c r="D2739" s="116"/>
      <c r="E2739" s="116"/>
      <c r="F2739" s="116"/>
      <c r="G2739" s="64"/>
    </row>
    <row r="2740" spans="1:7" x14ac:dyDescent="0.35">
      <c r="A2740" s="47">
        <v>42906</v>
      </c>
      <c r="B2740" s="43">
        <v>0.27</v>
      </c>
      <c r="C2740" s="116"/>
      <c r="D2740" s="116"/>
      <c r="E2740" s="116"/>
      <c r="F2740" s="116"/>
      <c r="G2740" s="64"/>
    </row>
    <row r="2741" spans="1:7" x14ac:dyDescent="0.35">
      <c r="A2741" s="47">
        <v>42907</v>
      </c>
      <c r="B2741" s="43">
        <v>0.25</v>
      </c>
      <c r="C2741" s="116"/>
      <c r="D2741" s="116"/>
      <c r="E2741" s="116"/>
      <c r="F2741" s="116"/>
      <c r="G2741" s="64"/>
    </row>
    <row r="2742" spans="1:7" x14ac:dyDescent="0.35">
      <c r="A2742" s="47">
        <v>42908</v>
      </c>
      <c r="B2742" s="43">
        <v>0.25</v>
      </c>
      <c r="C2742" s="116"/>
      <c r="D2742" s="116"/>
      <c r="E2742" s="116"/>
      <c r="F2742" s="116"/>
      <c r="G2742" s="64"/>
    </row>
    <row r="2743" spans="1:7" x14ac:dyDescent="0.35">
      <c r="A2743" s="47">
        <v>42909</v>
      </c>
      <c r="B2743" s="43">
        <v>0.26</v>
      </c>
      <c r="C2743" s="116"/>
      <c r="D2743" s="116"/>
      <c r="E2743" s="116"/>
      <c r="F2743" s="116"/>
      <c r="G2743" s="64"/>
    </row>
    <row r="2744" spans="1:7" x14ac:dyDescent="0.35">
      <c r="A2744" s="47">
        <v>42910</v>
      </c>
      <c r="B2744" s="43" t="s">
        <v>126</v>
      </c>
      <c r="C2744" s="116"/>
      <c r="D2744" s="116"/>
      <c r="E2744" s="116"/>
      <c r="F2744" s="116"/>
      <c r="G2744" s="64"/>
    </row>
    <row r="2745" spans="1:7" x14ac:dyDescent="0.35">
      <c r="A2745" s="47">
        <v>42911</v>
      </c>
      <c r="B2745" s="43" t="s">
        <v>126</v>
      </c>
      <c r="C2745" s="116"/>
      <c r="D2745" s="116"/>
      <c r="E2745" s="116"/>
      <c r="F2745" s="116"/>
      <c r="G2745" s="64"/>
    </row>
    <row r="2746" spans="1:7" x14ac:dyDescent="0.35">
      <c r="A2746" s="47">
        <v>42912</v>
      </c>
      <c r="B2746" s="43">
        <v>0.25</v>
      </c>
      <c r="C2746" s="116"/>
      <c r="D2746" s="116"/>
      <c r="E2746" s="116"/>
      <c r="F2746" s="116"/>
      <c r="G2746" s="64"/>
    </row>
    <row r="2747" spans="1:7" x14ac:dyDescent="0.35">
      <c r="A2747" s="47">
        <v>42913</v>
      </c>
      <c r="B2747" s="43">
        <v>0.28000000000000003</v>
      </c>
      <c r="C2747" s="116"/>
      <c r="D2747" s="116"/>
      <c r="E2747" s="116"/>
      <c r="F2747" s="116"/>
      <c r="G2747" s="64"/>
    </row>
    <row r="2748" spans="1:7" x14ac:dyDescent="0.35">
      <c r="A2748" s="47">
        <v>42914</v>
      </c>
      <c r="B2748" s="43">
        <v>0.38</v>
      </c>
      <c r="C2748" s="116"/>
      <c r="D2748" s="116"/>
      <c r="E2748" s="116"/>
      <c r="F2748" s="116"/>
      <c r="G2748" s="64"/>
    </row>
    <row r="2749" spans="1:7" x14ac:dyDescent="0.35">
      <c r="A2749" s="47">
        <v>42915</v>
      </c>
      <c r="B2749" s="43">
        <v>0.4</v>
      </c>
      <c r="C2749" s="116"/>
      <c r="D2749" s="116"/>
      <c r="E2749" s="116"/>
      <c r="F2749" s="116"/>
      <c r="G2749" s="64"/>
    </row>
    <row r="2750" spans="1:7" x14ac:dyDescent="0.35">
      <c r="A2750" s="47">
        <v>42916</v>
      </c>
      <c r="B2750" s="43">
        <v>0.43</v>
      </c>
      <c r="C2750" s="116"/>
      <c r="D2750" s="116"/>
      <c r="E2750" s="116"/>
      <c r="F2750" s="116"/>
      <c r="G2750" s="64"/>
    </row>
    <row r="2751" spans="1:7" x14ac:dyDescent="0.35">
      <c r="A2751" s="47">
        <v>42917</v>
      </c>
      <c r="B2751" s="43" t="s">
        <v>126</v>
      </c>
      <c r="C2751" s="116"/>
      <c r="D2751" s="116"/>
      <c r="E2751" s="116"/>
      <c r="F2751" s="116"/>
      <c r="G2751" s="64"/>
    </row>
    <row r="2752" spans="1:7" x14ac:dyDescent="0.35">
      <c r="A2752" s="47">
        <v>42918</v>
      </c>
      <c r="B2752" s="43" t="s">
        <v>126</v>
      </c>
      <c r="C2752" s="116"/>
      <c r="D2752" s="116"/>
      <c r="E2752" s="116"/>
      <c r="F2752" s="116"/>
      <c r="G2752" s="64"/>
    </row>
    <row r="2753" spans="1:7" x14ac:dyDescent="0.35">
      <c r="A2753" s="47">
        <v>42919</v>
      </c>
      <c r="B2753" s="43">
        <v>0.46</v>
      </c>
      <c r="C2753" s="116"/>
      <c r="D2753" s="116"/>
      <c r="E2753" s="116"/>
      <c r="F2753" s="116"/>
      <c r="G2753" s="64"/>
    </row>
    <row r="2754" spans="1:7" x14ac:dyDescent="0.35">
      <c r="A2754" s="47">
        <v>42920</v>
      </c>
      <c r="B2754" s="43">
        <v>0.46</v>
      </c>
      <c r="C2754" s="116"/>
      <c r="D2754" s="116"/>
      <c r="E2754" s="116"/>
      <c r="F2754" s="116"/>
      <c r="G2754" s="64"/>
    </row>
    <row r="2755" spans="1:7" x14ac:dyDescent="0.35">
      <c r="A2755" s="47">
        <v>42921</v>
      </c>
      <c r="B2755" s="43">
        <v>0.48</v>
      </c>
      <c r="C2755" s="116"/>
      <c r="D2755" s="116"/>
      <c r="E2755" s="116"/>
      <c r="F2755" s="116"/>
      <c r="G2755" s="64"/>
    </row>
    <row r="2756" spans="1:7" x14ac:dyDescent="0.35">
      <c r="A2756" s="47">
        <v>42922</v>
      </c>
      <c r="B2756" s="43">
        <v>0.5</v>
      </c>
      <c r="C2756" s="116"/>
      <c r="D2756" s="116"/>
      <c r="E2756" s="116"/>
      <c r="F2756" s="116"/>
      <c r="G2756" s="64"/>
    </row>
    <row r="2757" spans="1:7" x14ac:dyDescent="0.35">
      <c r="A2757" s="47">
        <v>42923</v>
      </c>
      <c r="B2757" s="43">
        <v>0.56000000000000005</v>
      </c>
      <c r="C2757" s="116"/>
      <c r="D2757" s="116"/>
      <c r="E2757" s="116"/>
      <c r="F2757" s="116"/>
      <c r="G2757" s="64"/>
    </row>
    <row r="2758" spans="1:7" x14ac:dyDescent="0.35">
      <c r="A2758" s="47">
        <v>42924</v>
      </c>
      <c r="B2758" s="43" t="s">
        <v>126</v>
      </c>
      <c r="C2758" s="116"/>
      <c r="D2758" s="116"/>
      <c r="E2758" s="116"/>
      <c r="F2758" s="116"/>
      <c r="G2758" s="64"/>
    </row>
    <row r="2759" spans="1:7" x14ac:dyDescent="0.35">
      <c r="A2759" s="47">
        <v>42925</v>
      </c>
      <c r="B2759" s="43" t="s">
        <v>126</v>
      </c>
      <c r="C2759" s="116"/>
      <c r="D2759" s="116"/>
      <c r="E2759" s="116"/>
      <c r="F2759" s="116"/>
      <c r="G2759" s="64"/>
    </row>
    <row r="2760" spans="1:7" x14ac:dyDescent="0.35">
      <c r="A2760" s="47">
        <v>42926</v>
      </c>
      <c r="B2760" s="43">
        <v>0.55000000000000004</v>
      </c>
      <c r="C2760" s="116"/>
      <c r="D2760" s="116"/>
      <c r="E2760" s="116"/>
      <c r="F2760" s="116"/>
      <c r="G2760" s="64"/>
    </row>
    <row r="2761" spans="1:7" x14ac:dyDescent="0.35">
      <c r="A2761" s="47">
        <v>42927</v>
      </c>
      <c r="B2761" s="43">
        <v>0.56000000000000005</v>
      </c>
      <c r="C2761" s="116"/>
      <c r="D2761" s="116"/>
      <c r="E2761" s="116"/>
      <c r="F2761" s="116"/>
      <c r="G2761" s="64"/>
    </row>
    <row r="2762" spans="1:7" x14ac:dyDescent="0.35">
      <c r="A2762" s="47">
        <v>42928</v>
      </c>
      <c r="B2762" s="43">
        <v>0.59</v>
      </c>
      <c r="C2762" s="116"/>
      <c r="D2762" s="116"/>
      <c r="E2762" s="116"/>
      <c r="F2762" s="116"/>
      <c r="G2762" s="64"/>
    </row>
    <row r="2763" spans="1:7" x14ac:dyDescent="0.35">
      <c r="A2763" s="47">
        <v>42929</v>
      </c>
      <c r="B2763" s="43">
        <v>0.56000000000000005</v>
      </c>
      <c r="C2763" s="116"/>
      <c r="D2763" s="116"/>
      <c r="E2763" s="116"/>
      <c r="F2763" s="116"/>
      <c r="G2763" s="64"/>
    </row>
    <row r="2764" spans="1:7" x14ac:dyDescent="0.35">
      <c r="A2764" s="47">
        <v>42930</v>
      </c>
      <c r="B2764" s="43">
        <v>0.57999999999999996</v>
      </c>
      <c r="C2764" s="116"/>
      <c r="D2764" s="116"/>
      <c r="E2764" s="116"/>
      <c r="F2764" s="116"/>
      <c r="G2764" s="64"/>
    </row>
    <row r="2765" spans="1:7" x14ac:dyDescent="0.35">
      <c r="A2765" s="47">
        <v>42931</v>
      </c>
      <c r="B2765" s="43" t="s">
        <v>126</v>
      </c>
      <c r="C2765" s="116"/>
      <c r="D2765" s="116"/>
      <c r="E2765" s="116"/>
      <c r="F2765" s="116"/>
      <c r="G2765" s="64"/>
    </row>
    <row r="2766" spans="1:7" x14ac:dyDescent="0.35">
      <c r="A2766" s="47">
        <v>42932</v>
      </c>
      <c r="B2766" s="43" t="s">
        <v>126</v>
      </c>
      <c r="C2766" s="116"/>
      <c r="D2766" s="116"/>
      <c r="E2766" s="116"/>
      <c r="F2766" s="116"/>
      <c r="G2766" s="64"/>
    </row>
    <row r="2767" spans="1:7" x14ac:dyDescent="0.35">
      <c r="A2767" s="47">
        <v>42933</v>
      </c>
      <c r="B2767" s="43">
        <v>0.57999999999999996</v>
      </c>
      <c r="C2767" s="116"/>
      <c r="D2767" s="116"/>
      <c r="E2767" s="116"/>
      <c r="F2767" s="116"/>
      <c r="G2767" s="64"/>
    </row>
    <row r="2768" spans="1:7" x14ac:dyDescent="0.35">
      <c r="A2768" s="47">
        <v>42934</v>
      </c>
      <c r="B2768" s="43">
        <v>0.56000000000000005</v>
      </c>
      <c r="C2768" s="116"/>
      <c r="D2768" s="116"/>
      <c r="E2768" s="116"/>
      <c r="F2768" s="116"/>
      <c r="G2768" s="64"/>
    </row>
    <row r="2769" spans="1:7" x14ac:dyDescent="0.35">
      <c r="A2769" s="47">
        <v>42935</v>
      </c>
      <c r="B2769" s="43">
        <v>0.54</v>
      </c>
      <c r="C2769" s="116"/>
      <c r="D2769" s="116"/>
      <c r="E2769" s="116"/>
      <c r="F2769" s="116"/>
      <c r="G2769" s="64"/>
    </row>
    <row r="2770" spans="1:7" x14ac:dyDescent="0.35">
      <c r="A2770" s="47">
        <v>42936</v>
      </c>
      <c r="B2770" s="43">
        <v>0.55000000000000004</v>
      </c>
      <c r="C2770" s="116"/>
      <c r="D2770" s="116"/>
      <c r="E2770" s="116"/>
      <c r="F2770" s="116"/>
      <c r="G2770" s="64"/>
    </row>
    <row r="2771" spans="1:7" x14ac:dyDescent="0.35">
      <c r="A2771" s="47">
        <v>42937</v>
      </c>
      <c r="B2771" s="43">
        <v>0.51</v>
      </c>
      <c r="C2771" s="116"/>
      <c r="D2771" s="116"/>
      <c r="E2771" s="116"/>
      <c r="F2771" s="116"/>
      <c r="G2771" s="64"/>
    </row>
    <row r="2772" spans="1:7" x14ac:dyDescent="0.35">
      <c r="A2772" s="47">
        <v>42938</v>
      </c>
      <c r="B2772" s="43" t="s">
        <v>126</v>
      </c>
      <c r="C2772" s="116"/>
      <c r="D2772" s="116"/>
      <c r="E2772" s="116"/>
      <c r="F2772" s="116"/>
      <c r="G2772" s="64"/>
    </row>
    <row r="2773" spans="1:7" x14ac:dyDescent="0.35">
      <c r="A2773" s="47">
        <v>42939</v>
      </c>
      <c r="B2773" s="43" t="s">
        <v>126</v>
      </c>
      <c r="C2773" s="116"/>
      <c r="D2773" s="116"/>
      <c r="E2773" s="116"/>
      <c r="F2773" s="116"/>
      <c r="G2773" s="64"/>
    </row>
    <row r="2774" spans="1:7" x14ac:dyDescent="0.35">
      <c r="A2774" s="47">
        <v>42940</v>
      </c>
      <c r="B2774" s="43">
        <v>0.49</v>
      </c>
      <c r="C2774" s="116"/>
      <c r="D2774" s="116"/>
      <c r="E2774" s="116"/>
      <c r="F2774" s="116"/>
      <c r="G2774" s="64"/>
    </row>
    <row r="2775" spans="1:7" x14ac:dyDescent="0.35">
      <c r="A2775" s="47">
        <v>42941</v>
      </c>
      <c r="B2775" s="43">
        <v>0.51</v>
      </c>
      <c r="C2775" s="116"/>
      <c r="D2775" s="116"/>
      <c r="E2775" s="116"/>
      <c r="F2775" s="116"/>
      <c r="G2775" s="64"/>
    </row>
    <row r="2776" spans="1:7" x14ac:dyDescent="0.35">
      <c r="A2776" s="47">
        <v>42942</v>
      </c>
      <c r="B2776" s="43">
        <v>0.55000000000000004</v>
      </c>
      <c r="C2776" s="116"/>
      <c r="D2776" s="116"/>
      <c r="E2776" s="116"/>
      <c r="F2776" s="116"/>
      <c r="G2776" s="64"/>
    </row>
    <row r="2777" spans="1:7" x14ac:dyDescent="0.35">
      <c r="A2777" s="47">
        <v>42943</v>
      </c>
      <c r="B2777" s="43">
        <v>0.52</v>
      </c>
      <c r="C2777" s="116"/>
      <c r="D2777" s="116"/>
      <c r="E2777" s="116"/>
      <c r="F2777" s="116"/>
      <c r="G2777" s="64"/>
    </row>
    <row r="2778" spans="1:7" x14ac:dyDescent="0.35">
      <c r="A2778" s="47">
        <v>42944</v>
      </c>
      <c r="B2778" s="43">
        <v>0.56999999999999995</v>
      </c>
      <c r="C2778" s="116"/>
      <c r="D2778" s="116"/>
      <c r="E2778" s="116"/>
      <c r="F2778" s="116"/>
      <c r="G2778" s="64"/>
    </row>
    <row r="2779" spans="1:7" x14ac:dyDescent="0.35">
      <c r="A2779" s="47">
        <v>42945</v>
      </c>
      <c r="B2779" s="43" t="s">
        <v>126</v>
      </c>
      <c r="C2779" s="116"/>
      <c r="D2779" s="116"/>
      <c r="E2779" s="116"/>
      <c r="F2779" s="116"/>
      <c r="G2779" s="64"/>
    </row>
    <row r="2780" spans="1:7" x14ac:dyDescent="0.35">
      <c r="A2780" s="47">
        <v>42946</v>
      </c>
      <c r="B2780" s="43" t="s">
        <v>126</v>
      </c>
      <c r="C2780" s="116"/>
      <c r="D2780" s="116"/>
      <c r="E2780" s="116"/>
      <c r="F2780" s="116"/>
      <c r="G2780" s="64"/>
    </row>
    <row r="2781" spans="1:7" x14ac:dyDescent="0.35">
      <c r="A2781" s="47">
        <v>42947</v>
      </c>
      <c r="B2781" s="43">
        <v>0.55000000000000004</v>
      </c>
      <c r="C2781" s="116"/>
      <c r="D2781" s="116"/>
      <c r="E2781" s="116"/>
      <c r="F2781" s="116"/>
      <c r="G2781" s="64"/>
    </row>
    <row r="2782" spans="1:7" x14ac:dyDescent="0.35">
      <c r="A2782" s="47">
        <v>42948</v>
      </c>
      <c r="B2782" s="43">
        <v>0.53</v>
      </c>
      <c r="C2782" s="116"/>
      <c r="D2782" s="116"/>
      <c r="E2782" s="116"/>
      <c r="F2782" s="116"/>
      <c r="G2782" s="64"/>
    </row>
    <row r="2783" spans="1:7" x14ac:dyDescent="0.35">
      <c r="A2783" s="47">
        <v>42949</v>
      </c>
      <c r="B2783" s="43">
        <v>0.49</v>
      </c>
      <c r="C2783" s="116"/>
      <c r="D2783" s="116"/>
      <c r="E2783" s="116"/>
      <c r="F2783" s="116"/>
      <c r="G2783" s="64"/>
    </row>
    <row r="2784" spans="1:7" x14ac:dyDescent="0.35">
      <c r="A2784" s="47">
        <v>42950</v>
      </c>
      <c r="B2784" s="43">
        <v>0.49</v>
      </c>
      <c r="C2784" s="116"/>
      <c r="D2784" s="116"/>
      <c r="E2784" s="116"/>
      <c r="F2784" s="116"/>
      <c r="G2784" s="64"/>
    </row>
    <row r="2785" spans="1:7" x14ac:dyDescent="0.35">
      <c r="A2785" s="47">
        <v>42951</v>
      </c>
      <c r="B2785" s="43">
        <v>0.45</v>
      </c>
      <c r="C2785" s="116"/>
      <c r="D2785" s="116"/>
      <c r="E2785" s="116"/>
      <c r="F2785" s="116"/>
      <c r="G2785" s="64"/>
    </row>
    <row r="2786" spans="1:7" x14ac:dyDescent="0.35">
      <c r="A2786" s="47">
        <v>42952</v>
      </c>
      <c r="B2786" s="43" t="s">
        <v>126</v>
      </c>
      <c r="C2786" s="116"/>
      <c r="D2786" s="116"/>
      <c r="E2786" s="116"/>
      <c r="F2786" s="116"/>
      <c r="G2786" s="64"/>
    </row>
    <row r="2787" spans="1:7" x14ac:dyDescent="0.35">
      <c r="A2787" s="47">
        <v>42953</v>
      </c>
      <c r="B2787" s="43" t="s">
        <v>126</v>
      </c>
      <c r="C2787" s="116"/>
      <c r="D2787" s="116"/>
      <c r="E2787" s="116"/>
      <c r="F2787" s="116"/>
      <c r="G2787" s="64"/>
    </row>
    <row r="2788" spans="1:7" x14ac:dyDescent="0.35">
      <c r="A2788" s="47">
        <v>42954</v>
      </c>
      <c r="B2788" s="43">
        <v>0.48</v>
      </c>
      <c r="C2788" s="116"/>
      <c r="D2788" s="116"/>
      <c r="E2788" s="116"/>
      <c r="F2788" s="116"/>
      <c r="G2788" s="64"/>
    </row>
    <row r="2789" spans="1:7" x14ac:dyDescent="0.35">
      <c r="A2789" s="47">
        <v>42955</v>
      </c>
      <c r="B2789" s="43">
        <v>0.45</v>
      </c>
      <c r="C2789" s="116"/>
      <c r="D2789" s="116"/>
      <c r="E2789" s="116"/>
      <c r="F2789" s="116"/>
      <c r="G2789" s="64"/>
    </row>
    <row r="2790" spans="1:7" x14ac:dyDescent="0.35">
      <c r="A2790" s="47">
        <v>42956</v>
      </c>
      <c r="B2790" s="43">
        <v>0.43</v>
      </c>
      <c r="C2790" s="116"/>
      <c r="D2790" s="116"/>
      <c r="E2790" s="116"/>
      <c r="F2790" s="116"/>
      <c r="G2790" s="64"/>
    </row>
    <row r="2791" spans="1:7" x14ac:dyDescent="0.35">
      <c r="A2791" s="47">
        <v>42957</v>
      </c>
      <c r="B2791" s="43">
        <v>0.43</v>
      </c>
      <c r="C2791" s="116"/>
      <c r="D2791" s="116"/>
      <c r="E2791" s="116"/>
      <c r="F2791" s="116"/>
      <c r="G2791" s="64"/>
    </row>
    <row r="2792" spans="1:7" x14ac:dyDescent="0.35">
      <c r="A2792" s="47">
        <v>42958</v>
      </c>
      <c r="B2792" s="43">
        <v>0.38</v>
      </c>
      <c r="C2792" s="116"/>
      <c r="D2792" s="116"/>
      <c r="E2792" s="116"/>
      <c r="F2792" s="116"/>
      <c r="G2792" s="64"/>
    </row>
    <row r="2793" spans="1:7" x14ac:dyDescent="0.35">
      <c r="A2793" s="47">
        <v>42959</v>
      </c>
      <c r="B2793" s="43" t="s">
        <v>126</v>
      </c>
      <c r="C2793" s="116"/>
      <c r="D2793" s="116"/>
      <c r="E2793" s="116"/>
      <c r="F2793" s="116"/>
      <c r="G2793" s="64"/>
    </row>
    <row r="2794" spans="1:7" x14ac:dyDescent="0.35">
      <c r="A2794" s="47">
        <v>42960</v>
      </c>
      <c r="B2794" s="43" t="s">
        <v>126</v>
      </c>
      <c r="C2794" s="116"/>
      <c r="D2794" s="116"/>
      <c r="E2794" s="116"/>
      <c r="F2794" s="116"/>
      <c r="G2794" s="64"/>
    </row>
    <row r="2795" spans="1:7" x14ac:dyDescent="0.35">
      <c r="A2795" s="47">
        <v>42961</v>
      </c>
      <c r="B2795" s="43">
        <v>0.42</v>
      </c>
      <c r="C2795" s="116"/>
      <c r="D2795" s="116"/>
      <c r="E2795" s="116"/>
      <c r="F2795" s="116"/>
      <c r="G2795" s="64"/>
    </row>
    <row r="2796" spans="1:7" x14ac:dyDescent="0.35">
      <c r="A2796" s="47">
        <v>42962</v>
      </c>
      <c r="B2796" s="43">
        <v>0.42</v>
      </c>
      <c r="C2796" s="116"/>
      <c r="D2796" s="116"/>
      <c r="E2796" s="116"/>
      <c r="F2796" s="116"/>
      <c r="G2796" s="64"/>
    </row>
    <row r="2797" spans="1:7" x14ac:dyDescent="0.35">
      <c r="A2797" s="47">
        <v>42963</v>
      </c>
      <c r="B2797" s="43">
        <v>0.46</v>
      </c>
      <c r="C2797" s="116"/>
      <c r="D2797" s="116"/>
      <c r="E2797" s="116"/>
      <c r="F2797" s="116"/>
      <c r="G2797" s="64"/>
    </row>
    <row r="2798" spans="1:7" x14ac:dyDescent="0.35">
      <c r="A2798" s="47">
        <v>42964</v>
      </c>
      <c r="B2798" s="43">
        <v>0.43</v>
      </c>
      <c r="C2798" s="116"/>
      <c r="D2798" s="116"/>
      <c r="E2798" s="116"/>
      <c r="F2798" s="116"/>
      <c r="G2798" s="64"/>
    </row>
    <row r="2799" spans="1:7" x14ac:dyDescent="0.35">
      <c r="A2799" s="47">
        <v>42965</v>
      </c>
      <c r="B2799" s="43">
        <v>0.4</v>
      </c>
      <c r="C2799" s="116"/>
      <c r="D2799" s="116"/>
      <c r="E2799" s="116"/>
      <c r="F2799" s="116"/>
      <c r="G2799" s="64"/>
    </row>
    <row r="2800" spans="1:7" x14ac:dyDescent="0.35">
      <c r="A2800" s="47">
        <v>42966</v>
      </c>
      <c r="B2800" s="43" t="s">
        <v>126</v>
      </c>
      <c r="C2800" s="116"/>
      <c r="D2800" s="116"/>
      <c r="E2800" s="116"/>
      <c r="F2800" s="116"/>
      <c r="G2800" s="64"/>
    </row>
    <row r="2801" spans="1:7" x14ac:dyDescent="0.35">
      <c r="A2801" s="47">
        <v>42967</v>
      </c>
      <c r="B2801" s="43" t="s">
        <v>126</v>
      </c>
      <c r="C2801" s="116"/>
      <c r="D2801" s="116"/>
      <c r="E2801" s="116"/>
      <c r="F2801" s="116"/>
      <c r="G2801" s="64"/>
    </row>
    <row r="2802" spans="1:7" x14ac:dyDescent="0.35">
      <c r="A2802" s="47">
        <v>42968</v>
      </c>
      <c r="B2802" s="43">
        <v>0.4</v>
      </c>
      <c r="C2802" s="116"/>
      <c r="D2802" s="116"/>
      <c r="E2802" s="116"/>
      <c r="F2802" s="116"/>
      <c r="G2802" s="64"/>
    </row>
    <row r="2803" spans="1:7" x14ac:dyDescent="0.35">
      <c r="A2803" s="47">
        <v>42969</v>
      </c>
      <c r="B2803" s="43">
        <v>0.41</v>
      </c>
      <c r="C2803" s="116"/>
      <c r="D2803" s="116"/>
      <c r="E2803" s="116"/>
      <c r="F2803" s="116"/>
      <c r="G2803" s="64"/>
    </row>
    <row r="2804" spans="1:7" x14ac:dyDescent="0.35">
      <c r="A2804" s="47">
        <v>42970</v>
      </c>
      <c r="B2804" s="43">
        <v>0.41</v>
      </c>
      <c r="C2804" s="116"/>
      <c r="D2804" s="116"/>
      <c r="E2804" s="116"/>
      <c r="F2804" s="116"/>
      <c r="G2804" s="64"/>
    </row>
    <row r="2805" spans="1:7" x14ac:dyDescent="0.35">
      <c r="A2805" s="47">
        <v>42971</v>
      </c>
      <c r="B2805" s="43">
        <v>0.38</v>
      </c>
      <c r="C2805" s="116"/>
      <c r="D2805" s="116"/>
      <c r="E2805" s="116"/>
      <c r="F2805" s="116"/>
      <c r="G2805" s="64"/>
    </row>
    <row r="2806" spans="1:7" x14ac:dyDescent="0.35">
      <c r="A2806" s="47">
        <v>42972</v>
      </c>
      <c r="B2806" s="43">
        <v>0.4</v>
      </c>
      <c r="C2806" s="116"/>
      <c r="D2806" s="116"/>
      <c r="E2806" s="116"/>
      <c r="F2806" s="116"/>
      <c r="G2806" s="64"/>
    </row>
    <row r="2807" spans="1:7" x14ac:dyDescent="0.35">
      <c r="A2807" s="47">
        <v>42973</v>
      </c>
      <c r="B2807" s="43" t="s">
        <v>126</v>
      </c>
      <c r="C2807" s="116"/>
      <c r="D2807" s="116"/>
      <c r="E2807" s="116"/>
      <c r="F2807" s="116"/>
      <c r="G2807" s="64"/>
    </row>
    <row r="2808" spans="1:7" x14ac:dyDescent="0.35">
      <c r="A2808" s="47">
        <v>42974</v>
      </c>
      <c r="B2808" s="43" t="s">
        <v>126</v>
      </c>
      <c r="C2808" s="116"/>
      <c r="D2808" s="116"/>
      <c r="E2808" s="116"/>
      <c r="F2808" s="116"/>
      <c r="G2808" s="64"/>
    </row>
    <row r="2809" spans="1:7" x14ac:dyDescent="0.35">
      <c r="A2809" s="47">
        <v>42975</v>
      </c>
      <c r="B2809" s="43">
        <v>0.38</v>
      </c>
      <c r="C2809" s="116"/>
      <c r="D2809" s="116"/>
      <c r="E2809" s="116"/>
      <c r="F2809" s="116"/>
      <c r="G2809" s="64"/>
    </row>
    <row r="2810" spans="1:7" x14ac:dyDescent="0.35">
      <c r="A2810" s="47">
        <v>42976</v>
      </c>
      <c r="B2810" s="43">
        <v>0.32</v>
      </c>
      <c r="C2810" s="116"/>
      <c r="D2810" s="116"/>
      <c r="E2810" s="116"/>
      <c r="F2810" s="116"/>
      <c r="G2810" s="64"/>
    </row>
    <row r="2811" spans="1:7" x14ac:dyDescent="0.35">
      <c r="A2811" s="47">
        <v>42977</v>
      </c>
      <c r="B2811" s="43">
        <v>0.35</v>
      </c>
      <c r="C2811" s="116"/>
      <c r="D2811" s="116"/>
      <c r="E2811" s="116"/>
      <c r="F2811" s="116"/>
      <c r="G2811" s="64"/>
    </row>
    <row r="2812" spans="1:7" x14ac:dyDescent="0.35">
      <c r="A2812" s="47">
        <v>42978</v>
      </c>
      <c r="B2812" s="43">
        <v>0.37</v>
      </c>
      <c r="C2812" s="116"/>
      <c r="D2812" s="116"/>
      <c r="E2812" s="116"/>
      <c r="F2812" s="116"/>
      <c r="G2812" s="64"/>
    </row>
    <row r="2813" spans="1:7" x14ac:dyDescent="0.35">
      <c r="A2813" s="47">
        <v>42979</v>
      </c>
      <c r="B2813" s="43">
        <v>0.36</v>
      </c>
      <c r="C2813" s="116"/>
      <c r="D2813" s="116"/>
      <c r="E2813" s="116"/>
      <c r="F2813" s="116"/>
      <c r="G2813" s="64"/>
    </row>
    <row r="2814" spans="1:7" x14ac:dyDescent="0.35">
      <c r="A2814" s="47">
        <v>42980</v>
      </c>
      <c r="B2814" s="43" t="s">
        <v>126</v>
      </c>
      <c r="C2814" s="116"/>
      <c r="D2814" s="116"/>
      <c r="E2814" s="116"/>
      <c r="F2814" s="116"/>
      <c r="G2814" s="64"/>
    </row>
    <row r="2815" spans="1:7" x14ac:dyDescent="0.35">
      <c r="A2815" s="47">
        <v>42981</v>
      </c>
      <c r="B2815" s="43" t="s">
        <v>126</v>
      </c>
      <c r="C2815" s="116"/>
      <c r="D2815" s="116"/>
      <c r="E2815" s="116"/>
      <c r="F2815" s="116"/>
      <c r="G2815" s="64"/>
    </row>
    <row r="2816" spans="1:7" x14ac:dyDescent="0.35">
      <c r="A2816" s="47">
        <v>42982</v>
      </c>
      <c r="B2816" s="43">
        <v>0.36</v>
      </c>
      <c r="C2816" s="116"/>
      <c r="D2816" s="116"/>
      <c r="E2816" s="116"/>
      <c r="F2816" s="116"/>
      <c r="G2816" s="64"/>
    </row>
    <row r="2817" spans="1:7" x14ac:dyDescent="0.35">
      <c r="A2817" s="47">
        <v>42983</v>
      </c>
      <c r="B2817" s="43">
        <v>0.38</v>
      </c>
      <c r="C2817" s="116"/>
      <c r="D2817" s="116"/>
      <c r="E2817" s="116"/>
      <c r="F2817" s="116"/>
      <c r="G2817" s="64"/>
    </row>
    <row r="2818" spans="1:7" x14ac:dyDescent="0.35">
      <c r="A2818" s="47">
        <v>42984</v>
      </c>
      <c r="B2818" s="43">
        <v>0.34</v>
      </c>
      <c r="C2818" s="116"/>
      <c r="D2818" s="116"/>
      <c r="E2818" s="116"/>
      <c r="F2818" s="116"/>
      <c r="G2818" s="64"/>
    </row>
    <row r="2819" spans="1:7" x14ac:dyDescent="0.35">
      <c r="A2819" s="47">
        <v>42985</v>
      </c>
      <c r="B2819" s="43">
        <v>0.36</v>
      </c>
      <c r="C2819" s="116"/>
      <c r="D2819" s="116"/>
      <c r="E2819" s="116"/>
      <c r="F2819" s="116"/>
      <c r="G2819" s="64"/>
    </row>
    <row r="2820" spans="1:7" x14ac:dyDescent="0.35">
      <c r="A2820" s="47">
        <v>42986</v>
      </c>
      <c r="B2820" s="43">
        <v>0.31</v>
      </c>
      <c r="C2820" s="116"/>
      <c r="D2820" s="116"/>
      <c r="E2820" s="116"/>
      <c r="F2820" s="116"/>
      <c r="G2820" s="64"/>
    </row>
    <row r="2821" spans="1:7" x14ac:dyDescent="0.35">
      <c r="A2821" s="47">
        <v>42987</v>
      </c>
      <c r="B2821" s="43" t="s">
        <v>126</v>
      </c>
      <c r="C2821" s="116"/>
      <c r="D2821" s="116"/>
      <c r="E2821" s="116"/>
      <c r="F2821" s="116"/>
      <c r="G2821" s="64"/>
    </row>
    <row r="2822" spans="1:7" x14ac:dyDescent="0.35">
      <c r="A2822" s="47">
        <v>42988</v>
      </c>
      <c r="B2822" s="43" t="s">
        <v>126</v>
      </c>
      <c r="C2822" s="116"/>
      <c r="D2822" s="116"/>
      <c r="E2822" s="116"/>
      <c r="F2822" s="116"/>
      <c r="G2822" s="64"/>
    </row>
    <row r="2823" spans="1:7" x14ac:dyDescent="0.35">
      <c r="A2823" s="47">
        <v>42989</v>
      </c>
      <c r="B2823" s="43">
        <v>0.33</v>
      </c>
      <c r="C2823" s="116"/>
      <c r="D2823" s="116"/>
      <c r="E2823" s="116"/>
      <c r="F2823" s="116"/>
      <c r="G2823" s="64"/>
    </row>
    <row r="2824" spans="1:7" x14ac:dyDescent="0.35">
      <c r="A2824" s="47">
        <v>42990</v>
      </c>
      <c r="B2824" s="43">
        <v>0.36</v>
      </c>
      <c r="C2824" s="116"/>
      <c r="D2824" s="116"/>
      <c r="E2824" s="116"/>
      <c r="F2824" s="116"/>
      <c r="G2824" s="64"/>
    </row>
    <row r="2825" spans="1:7" x14ac:dyDescent="0.35">
      <c r="A2825" s="47">
        <v>42991</v>
      </c>
      <c r="B2825" s="43">
        <v>0.39</v>
      </c>
      <c r="C2825" s="116"/>
      <c r="D2825" s="116"/>
      <c r="E2825" s="116"/>
      <c r="F2825" s="116"/>
      <c r="G2825" s="64"/>
    </row>
    <row r="2826" spans="1:7" x14ac:dyDescent="0.35">
      <c r="A2826" s="47">
        <v>42992</v>
      </c>
      <c r="B2826" s="43">
        <v>0.4</v>
      </c>
      <c r="C2826" s="116"/>
      <c r="D2826" s="116"/>
      <c r="E2826" s="116"/>
      <c r="F2826" s="116"/>
      <c r="G2826" s="64"/>
    </row>
    <row r="2827" spans="1:7" x14ac:dyDescent="0.35">
      <c r="A2827" s="47">
        <v>42993</v>
      </c>
      <c r="B2827" s="43">
        <v>0.42</v>
      </c>
      <c r="C2827" s="116"/>
      <c r="D2827" s="116"/>
      <c r="E2827" s="116"/>
      <c r="F2827" s="116"/>
      <c r="G2827" s="64"/>
    </row>
    <row r="2828" spans="1:7" x14ac:dyDescent="0.35">
      <c r="A2828" s="47">
        <v>42994</v>
      </c>
      <c r="B2828" s="43" t="s">
        <v>126</v>
      </c>
      <c r="C2828" s="116"/>
      <c r="D2828" s="116"/>
      <c r="E2828" s="116"/>
      <c r="F2828" s="116"/>
      <c r="G2828" s="64"/>
    </row>
    <row r="2829" spans="1:7" x14ac:dyDescent="0.35">
      <c r="A2829" s="47">
        <v>42995</v>
      </c>
      <c r="B2829" s="43" t="s">
        <v>126</v>
      </c>
      <c r="C2829" s="116"/>
      <c r="D2829" s="116"/>
      <c r="E2829" s="116"/>
      <c r="F2829" s="116"/>
      <c r="G2829" s="64"/>
    </row>
    <row r="2830" spans="1:7" x14ac:dyDescent="0.35">
      <c r="A2830" s="47">
        <v>42996</v>
      </c>
      <c r="B2830" s="43">
        <v>0.43</v>
      </c>
      <c r="C2830" s="116"/>
      <c r="D2830" s="116"/>
      <c r="E2830" s="116"/>
      <c r="F2830" s="116"/>
      <c r="G2830" s="64"/>
    </row>
    <row r="2831" spans="1:7" x14ac:dyDescent="0.35">
      <c r="A2831" s="47">
        <v>42997</v>
      </c>
      <c r="B2831" s="43">
        <v>0.4</v>
      </c>
      <c r="C2831" s="116"/>
      <c r="D2831" s="116"/>
      <c r="E2831" s="116"/>
      <c r="F2831" s="116"/>
      <c r="G2831" s="64"/>
    </row>
    <row r="2832" spans="1:7" x14ac:dyDescent="0.35">
      <c r="A2832" s="47">
        <v>42998</v>
      </c>
      <c r="B2832" s="43">
        <v>0.44</v>
      </c>
      <c r="C2832" s="116"/>
      <c r="D2832" s="116"/>
      <c r="E2832" s="116"/>
      <c r="F2832" s="116"/>
      <c r="G2832" s="64"/>
    </row>
    <row r="2833" spans="1:7" x14ac:dyDescent="0.35">
      <c r="A2833" s="47">
        <v>42999</v>
      </c>
      <c r="B2833" s="43">
        <v>0.47</v>
      </c>
      <c r="C2833" s="116"/>
      <c r="D2833" s="116"/>
      <c r="E2833" s="116"/>
      <c r="F2833" s="116"/>
      <c r="G2833" s="64"/>
    </row>
    <row r="2834" spans="1:7" x14ac:dyDescent="0.35">
      <c r="A2834" s="47">
        <v>43000</v>
      </c>
      <c r="B2834" s="43">
        <v>0.47</v>
      </c>
      <c r="C2834" s="116"/>
      <c r="D2834" s="116"/>
      <c r="E2834" s="116"/>
      <c r="F2834" s="116"/>
      <c r="G2834" s="64"/>
    </row>
    <row r="2835" spans="1:7" x14ac:dyDescent="0.35">
      <c r="A2835" s="47">
        <v>43001</v>
      </c>
      <c r="B2835" s="43" t="s">
        <v>126</v>
      </c>
      <c r="C2835" s="116"/>
      <c r="D2835" s="116"/>
      <c r="E2835" s="116"/>
      <c r="F2835" s="116"/>
      <c r="G2835" s="64"/>
    </row>
    <row r="2836" spans="1:7" x14ac:dyDescent="0.35">
      <c r="A2836" s="47">
        <v>43002</v>
      </c>
      <c r="B2836" s="43" t="s">
        <v>126</v>
      </c>
      <c r="C2836" s="116"/>
      <c r="D2836" s="116"/>
      <c r="E2836" s="116"/>
      <c r="F2836" s="116"/>
      <c r="G2836" s="64"/>
    </row>
    <row r="2837" spans="1:7" x14ac:dyDescent="0.35">
      <c r="A2837" s="47">
        <v>43003</v>
      </c>
      <c r="B2837" s="43">
        <v>0.41</v>
      </c>
      <c r="C2837" s="116"/>
      <c r="D2837" s="116"/>
      <c r="E2837" s="116"/>
      <c r="F2837" s="116"/>
      <c r="G2837" s="64"/>
    </row>
    <row r="2838" spans="1:7" x14ac:dyDescent="0.35">
      <c r="A2838" s="47">
        <v>43004</v>
      </c>
      <c r="B2838" s="43">
        <v>0.4</v>
      </c>
      <c r="C2838" s="116"/>
      <c r="D2838" s="116"/>
      <c r="E2838" s="116"/>
      <c r="F2838" s="116"/>
      <c r="G2838" s="64"/>
    </row>
    <row r="2839" spans="1:7" x14ac:dyDescent="0.35">
      <c r="A2839" s="47">
        <v>43005</v>
      </c>
      <c r="B2839" s="43">
        <v>0.47</v>
      </c>
      <c r="C2839" s="116"/>
      <c r="D2839" s="116"/>
      <c r="E2839" s="116"/>
      <c r="F2839" s="116"/>
      <c r="G2839" s="64"/>
    </row>
    <row r="2840" spans="1:7" x14ac:dyDescent="0.35">
      <c r="A2840" s="47">
        <v>43006</v>
      </c>
      <c r="B2840" s="43">
        <v>0.5</v>
      </c>
      <c r="C2840" s="116"/>
      <c r="D2840" s="116"/>
      <c r="E2840" s="116"/>
      <c r="F2840" s="116"/>
      <c r="G2840" s="64"/>
    </row>
    <row r="2841" spans="1:7" x14ac:dyDescent="0.35">
      <c r="A2841" s="47">
        <v>43007</v>
      </c>
      <c r="B2841" s="43">
        <v>0.45</v>
      </c>
      <c r="C2841" s="116"/>
      <c r="D2841" s="116"/>
      <c r="E2841" s="116"/>
      <c r="F2841" s="116"/>
      <c r="G2841" s="64"/>
    </row>
    <row r="2842" spans="1:7" x14ac:dyDescent="0.35">
      <c r="A2842" s="47">
        <v>43008</v>
      </c>
      <c r="B2842" s="43" t="s">
        <v>126</v>
      </c>
      <c r="C2842" s="116"/>
      <c r="D2842" s="116"/>
      <c r="E2842" s="116"/>
      <c r="F2842" s="116"/>
      <c r="G2842" s="64"/>
    </row>
    <row r="2843" spans="1:7" x14ac:dyDescent="0.35">
      <c r="A2843" s="47">
        <v>43009</v>
      </c>
      <c r="B2843" s="43" t="s">
        <v>126</v>
      </c>
      <c r="C2843" s="116"/>
      <c r="D2843" s="116"/>
      <c r="E2843" s="116"/>
      <c r="F2843" s="116"/>
      <c r="G2843" s="64"/>
    </row>
    <row r="2844" spans="1:7" x14ac:dyDescent="0.35">
      <c r="A2844" s="47">
        <v>43010</v>
      </c>
      <c r="B2844" s="43">
        <v>0.46</v>
      </c>
      <c r="C2844" s="116"/>
      <c r="D2844" s="116"/>
      <c r="E2844" s="116"/>
      <c r="F2844" s="116"/>
      <c r="G2844" s="64"/>
    </row>
    <row r="2845" spans="1:7" x14ac:dyDescent="0.35">
      <c r="A2845" s="47">
        <v>43011</v>
      </c>
      <c r="B2845" s="43" t="s">
        <v>126</v>
      </c>
      <c r="C2845" s="116"/>
      <c r="D2845" s="116"/>
      <c r="E2845" s="116"/>
      <c r="F2845" s="116"/>
      <c r="G2845" s="64"/>
    </row>
    <row r="2846" spans="1:7" x14ac:dyDescent="0.35">
      <c r="A2846" s="47">
        <v>43012</v>
      </c>
      <c r="B2846" s="43">
        <v>0.44</v>
      </c>
      <c r="C2846" s="116"/>
      <c r="D2846" s="116"/>
      <c r="E2846" s="116"/>
      <c r="F2846" s="116"/>
      <c r="G2846" s="64"/>
    </row>
    <row r="2847" spans="1:7" x14ac:dyDescent="0.35">
      <c r="A2847" s="47">
        <v>43013</v>
      </c>
      <c r="B2847" s="43">
        <v>0.45</v>
      </c>
      <c r="C2847" s="116"/>
      <c r="D2847" s="116"/>
      <c r="E2847" s="116"/>
      <c r="F2847" s="116"/>
      <c r="G2847" s="64"/>
    </row>
    <row r="2848" spans="1:7" x14ac:dyDescent="0.35">
      <c r="A2848" s="47">
        <v>43014</v>
      </c>
      <c r="B2848" s="43">
        <v>0.48</v>
      </c>
      <c r="C2848" s="116"/>
      <c r="D2848" s="116"/>
      <c r="E2848" s="116"/>
      <c r="F2848" s="116"/>
      <c r="G2848" s="64"/>
    </row>
    <row r="2849" spans="1:7" x14ac:dyDescent="0.35">
      <c r="A2849" s="47">
        <v>43015</v>
      </c>
      <c r="B2849" s="43" t="s">
        <v>126</v>
      </c>
      <c r="C2849" s="116"/>
      <c r="D2849" s="116"/>
      <c r="E2849" s="116"/>
      <c r="F2849" s="116"/>
      <c r="G2849" s="64"/>
    </row>
    <row r="2850" spans="1:7" x14ac:dyDescent="0.35">
      <c r="A2850" s="47">
        <v>43016</v>
      </c>
      <c r="B2850" s="43" t="s">
        <v>126</v>
      </c>
      <c r="C2850" s="116"/>
      <c r="D2850" s="116"/>
      <c r="E2850" s="116"/>
      <c r="F2850" s="116"/>
      <c r="G2850" s="64"/>
    </row>
    <row r="2851" spans="1:7" x14ac:dyDescent="0.35">
      <c r="A2851" s="47">
        <v>43017</v>
      </c>
      <c r="B2851" s="43">
        <v>0.45</v>
      </c>
      <c r="C2851" s="116"/>
      <c r="D2851" s="116"/>
      <c r="E2851" s="116"/>
      <c r="F2851" s="116"/>
      <c r="G2851" s="64"/>
    </row>
    <row r="2852" spans="1:7" x14ac:dyDescent="0.35">
      <c r="A2852" s="47">
        <v>43018</v>
      </c>
      <c r="B2852" s="43">
        <v>0.44</v>
      </c>
      <c r="C2852" s="116"/>
      <c r="D2852" s="116"/>
      <c r="E2852" s="116"/>
      <c r="F2852" s="116"/>
      <c r="G2852" s="64"/>
    </row>
    <row r="2853" spans="1:7" x14ac:dyDescent="0.35">
      <c r="A2853" s="47">
        <v>43019</v>
      </c>
      <c r="B2853" s="43">
        <v>0.45</v>
      </c>
      <c r="C2853" s="116"/>
      <c r="D2853" s="116"/>
      <c r="E2853" s="116"/>
      <c r="F2853" s="116"/>
      <c r="G2853" s="64"/>
    </row>
    <row r="2854" spans="1:7" x14ac:dyDescent="0.35">
      <c r="A2854" s="47">
        <v>43020</v>
      </c>
      <c r="B2854" s="43">
        <v>0.45</v>
      </c>
      <c r="C2854" s="116"/>
      <c r="D2854" s="116"/>
      <c r="E2854" s="116"/>
      <c r="F2854" s="116"/>
      <c r="G2854" s="64"/>
    </row>
    <row r="2855" spans="1:7" x14ac:dyDescent="0.35">
      <c r="A2855" s="47">
        <v>43021</v>
      </c>
      <c r="B2855" s="43">
        <v>0.43</v>
      </c>
      <c r="C2855" s="116"/>
      <c r="D2855" s="116"/>
      <c r="E2855" s="116"/>
      <c r="F2855" s="116"/>
      <c r="G2855" s="64"/>
    </row>
    <row r="2856" spans="1:7" x14ac:dyDescent="0.35">
      <c r="A2856" s="47">
        <v>43022</v>
      </c>
      <c r="B2856" s="43" t="s">
        <v>126</v>
      </c>
      <c r="C2856" s="116"/>
      <c r="D2856" s="116"/>
      <c r="E2856" s="116"/>
      <c r="F2856" s="116"/>
      <c r="G2856" s="64"/>
    </row>
    <row r="2857" spans="1:7" x14ac:dyDescent="0.35">
      <c r="A2857" s="47">
        <v>43023</v>
      </c>
      <c r="B2857" s="43" t="s">
        <v>126</v>
      </c>
      <c r="C2857" s="116"/>
      <c r="D2857" s="116"/>
      <c r="E2857" s="116"/>
      <c r="F2857" s="116"/>
      <c r="G2857" s="64"/>
    </row>
    <row r="2858" spans="1:7" x14ac:dyDescent="0.35">
      <c r="A2858" s="47">
        <v>43024</v>
      </c>
      <c r="B2858" s="43">
        <v>0.4</v>
      </c>
      <c r="C2858" s="116"/>
      <c r="D2858" s="116"/>
      <c r="E2858" s="116"/>
      <c r="F2858" s="116"/>
      <c r="G2858" s="64"/>
    </row>
    <row r="2859" spans="1:7" x14ac:dyDescent="0.35">
      <c r="A2859" s="47">
        <v>43025</v>
      </c>
      <c r="B2859" s="43">
        <v>0.37</v>
      </c>
      <c r="C2859" s="116"/>
      <c r="D2859" s="116"/>
      <c r="E2859" s="116"/>
      <c r="F2859" s="116"/>
      <c r="G2859" s="64"/>
    </row>
    <row r="2860" spans="1:7" x14ac:dyDescent="0.35">
      <c r="A2860" s="47">
        <v>43026</v>
      </c>
      <c r="B2860" s="43">
        <v>0.37</v>
      </c>
      <c r="C2860" s="116"/>
      <c r="D2860" s="116"/>
      <c r="E2860" s="116"/>
      <c r="F2860" s="116"/>
      <c r="G2860" s="64"/>
    </row>
    <row r="2861" spans="1:7" x14ac:dyDescent="0.35">
      <c r="A2861" s="47">
        <v>43027</v>
      </c>
      <c r="B2861" s="43">
        <v>0.39</v>
      </c>
      <c r="C2861" s="116"/>
      <c r="D2861" s="116"/>
      <c r="E2861" s="116"/>
      <c r="F2861" s="116"/>
      <c r="G2861" s="64"/>
    </row>
    <row r="2862" spans="1:7" x14ac:dyDescent="0.35">
      <c r="A2862" s="47">
        <v>43028</v>
      </c>
      <c r="B2862" s="43">
        <v>0.43</v>
      </c>
      <c r="C2862" s="116"/>
      <c r="D2862" s="116"/>
      <c r="E2862" s="116"/>
      <c r="F2862" s="116"/>
      <c r="G2862" s="64"/>
    </row>
    <row r="2863" spans="1:7" x14ac:dyDescent="0.35">
      <c r="A2863" s="47">
        <v>43029</v>
      </c>
      <c r="B2863" s="43" t="s">
        <v>126</v>
      </c>
      <c r="C2863" s="116"/>
      <c r="D2863" s="116"/>
      <c r="E2863" s="116"/>
      <c r="F2863" s="116"/>
      <c r="G2863" s="64"/>
    </row>
    <row r="2864" spans="1:7" x14ac:dyDescent="0.35">
      <c r="A2864" s="47">
        <v>43030</v>
      </c>
      <c r="B2864" s="43" t="s">
        <v>126</v>
      </c>
      <c r="C2864" s="116"/>
      <c r="D2864" s="116"/>
      <c r="E2864" s="116"/>
      <c r="F2864" s="116"/>
      <c r="G2864" s="64"/>
    </row>
    <row r="2865" spans="1:7" x14ac:dyDescent="0.35">
      <c r="A2865" s="47">
        <v>43031</v>
      </c>
      <c r="B2865" s="43">
        <v>0.43</v>
      </c>
      <c r="C2865" s="116"/>
      <c r="D2865" s="116"/>
      <c r="E2865" s="116"/>
      <c r="F2865" s="116"/>
      <c r="G2865" s="64"/>
    </row>
    <row r="2866" spans="1:7" x14ac:dyDescent="0.35">
      <c r="A2866" s="47">
        <v>43032</v>
      </c>
      <c r="B2866" s="43">
        <v>0.46</v>
      </c>
      <c r="C2866" s="116"/>
      <c r="D2866" s="116"/>
      <c r="E2866" s="116"/>
      <c r="F2866" s="116"/>
      <c r="G2866" s="64"/>
    </row>
    <row r="2867" spans="1:7" x14ac:dyDescent="0.35">
      <c r="A2867" s="47">
        <v>43033</v>
      </c>
      <c r="B2867" s="43">
        <v>0.48</v>
      </c>
      <c r="C2867" s="116"/>
      <c r="D2867" s="116"/>
      <c r="E2867" s="116"/>
      <c r="F2867" s="116"/>
      <c r="G2867" s="64"/>
    </row>
    <row r="2868" spans="1:7" x14ac:dyDescent="0.35">
      <c r="A2868" s="47">
        <v>43034</v>
      </c>
      <c r="B2868" s="43">
        <v>0.47</v>
      </c>
      <c r="C2868" s="116"/>
      <c r="D2868" s="116"/>
      <c r="E2868" s="116"/>
      <c r="F2868" s="116"/>
      <c r="G2868" s="64"/>
    </row>
    <row r="2869" spans="1:7" x14ac:dyDescent="0.35">
      <c r="A2869" s="47">
        <v>43035</v>
      </c>
      <c r="B2869" s="43">
        <v>0.41</v>
      </c>
      <c r="C2869" s="116"/>
      <c r="D2869" s="116"/>
      <c r="E2869" s="116"/>
      <c r="F2869" s="116"/>
      <c r="G2869" s="64"/>
    </row>
    <row r="2870" spans="1:7" x14ac:dyDescent="0.35">
      <c r="A2870" s="47">
        <v>43036</v>
      </c>
      <c r="B2870" s="43" t="s">
        <v>126</v>
      </c>
      <c r="C2870" s="116"/>
      <c r="D2870" s="116"/>
      <c r="E2870" s="116"/>
      <c r="F2870" s="116"/>
      <c r="G2870" s="64"/>
    </row>
    <row r="2871" spans="1:7" x14ac:dyDescent="0.35">
      <c r="A2871" s="47">
        <v>43037</v>
      </c>
      <c r="B2871" s="43" t="s">
        <v>126</v>
      </c>
      <c r="C2871" s="116"/>
      <c r="D2871" s="116"/>
      <c r="E2871" s="116"/>
      <c r="F2871" s="116"/>
      <c r="G2871" s="64"/>
    </row>
    <row r="2872" spans="1:7" x14ac:dyDescent="0.35">
      <c r="A2872" s="47">
        <v>43038</v>
      </c>
      <c r="B2872" s="43">
        <v>0.38</v>
      </c>
      <c r="C2872" s="116"/>
      <c r="D2872" s="116"/>
      <c r="E2872" s="116"/>
      <c r="F2872" s="116"/>
      <c r="G2872" s="64"/>
    </row>
    <row r="2873" spans="1:7" x14ac:dyDescent="0.35">
      <c r="A2873" s="47">
        <v>43039</v>
      </c>
      <c r="B2873" s="43" t="s">
        <v>126</v>
      </c>
      <c r="C2873" s="116"/>
      <c r="D2873" s="116"/>
      <c r="E2873" s="116"/>
      <c r="F2873" s="116"/>
      <c r="G2873" s="64"/>
    </row>
    <row r="2874" spans="1:7" x14ac:dyDescent="0.35">
      <c r="A2874" s="47">
        <v>43040</v>
      </c>
      <c r="B2874" s="43">
        <v>0.37</v>
      </c>
      <c r="C2874" s="116"/>
      <c r="D2874" s="116"/>
      <c r="E2874" s="116"/>
      <c r="F2874" s="116"/>
      <c r="G2874" s="64"/>
    </row>
    <row r="2875" spans="1:7" x14ac:dyDescent="0.35">
      <c r="A2875" s="47">
        <v>43041</v>
      </c>
      <c r="B2875" s="43">
        <v>0.39</v>
      </c>
      <c r="C2875" s="116"/>
      <c r="D2875" s="116"/>
      <c r="E2875" s="116"/>
      <c r="F2875" s="116"/>
      <c r="G2875" s="64"/>
    </row>
    <row r="2876" spans="1:7" x14ac:dyDescent="0.35">
      <c r="A2876" s="47">
        <v>43042</v>
      </c>
      <c r="B2876" s="43">
        <v>0.36</v>
      </c>
      <c r="C2876" s="116"/>
      <c r="D2876" s="116"/>
      <c r="E2876" s="116"/>
      <c r="F2876" s="116"/>
      <c r="G2876" s="64"/>
    </row>
    <row r="2877" spans="1:7" x14ac:dyDescent="0.35">
      <c r="A2877" s="47">
        <v>43043</v>
      </c>
      <c r="B2877" s="43" t="s">
        <v>126</v>
      </c>
      <c r="C2877" s="116"/>
      <c r="D2877" s="116"/>
      <c r="E2877" s="116"/>
      <c r="F2877" s="116"/>
      <c r="G2877" s="64"/>
    </row>
    <row r="2878" spans="1:7" x14ac:dyDescent="0.35">
      <c r="A2878" s="47">
        <v>43044</v>
      </c>
      <c r="B2878" s="43" t="s">
        <v>126</v>
      </c>
      <c r="C2878" s="116"/>
      <c r="D2878" s="116"/>
      <c r="E2878" s="116"/>
      <c r="F2878" s="116"/>
      <c r="G2878" s="64"/>
    </row>
    <row r="2879" spans="1:7" x14ac:dyDescent="0.35">
      <c r="A2879" s="47">
        <v>43045</v>
      </c>
      <c r="B2879" s="43">
        <v>0.34</v>
      </c>
      <c r="C2879" s="116"/>
      <c r="D2879" s="116"/>
      <c r="E2879" s="116"/>
      <c r="F2879" s="116"/>
      <c r="G2879" s="64"/>
    </row>
    <row r="2880" spans="1:7" x14ac:dyDescent="0.35">
      <c r="A2880" s="47">
        <v>43046</v>
      </c>
      <c r="B2880" s="43">
        <v>0.35</v>
      </c>
      <c r="C2880" s="116"/>
      <c r="D2880" s="116"/>
      <c r="E2880" s="116"/>
      <c r="F2880" s="116"/>
      <c r="G2880" s="64"/>
    </row>
    <row r="2881" spans="1:7" x14ac:dyDescent="0.35">
      <c r="A2881" s="47">
        <v>43047</v>
      </c>
      <c r="B2881" s="43">
        <v>0.32</v>
      </c>
      <c r="C2881" s="116"/>
      <c r="D2881" s="116"/>
      <c r="E2881" s="116"/>
      <c r="F2881" s="116"/>
      <c r="G2881" s="64"/>
    </row>
    <row r="2882" spans="1:7" x14ac:dyDescent="0.35">
      <c r="A2882" s="47">
        <v>43048</v>
      </c>
      <c r="B2882" s="43">
        <v>0.33</v>
      </c>
      <c r="C2882" s="116"/>
      <c r="D2882" s="116"/>
      <c r="E2882" s="116"/>
      <c r="F2882" s="116"/>
      <c r="G2882" s="64"/>
    </row>
    <row r="2883" spans="1:7" x14ac:dyDescent="0.35">
      <c r="A2883" s="47">
        <v>43049</v>
      </c>
      <c r="B2883" s="43">
        <v>0.39</v>
      </c>
      <c r="C2883" s="116"/>
      <c r="D2883" s="116"/>
      <c r="E2883" s="116"/>
      <c r="F2883" s="116"/>
      <c r="G2883" s="64"/>
    </row>
    <row r="2884" spans="1:7" x14ac:dyDescent="0.35">
      <c r="A2884" s="47">
        <v>43050</v>
      </c>
      <c r="B2884" s="43" t="s">
        <v>126</v>
      </c>
      <c r="C2884" s="116"/>
      <c r="D2884" s="116"/>
      <c r="E2884" s="116"/>
      <c r="F2884" s="116"/>
      <c r="G2884" s="64"/>
    </row>
    <row r="2885" spans="1:7" x14ac:dyDescent="0.35">
      <c r="A2885" s="47">
        <v>43051</v>
      </c>
      <c r="B2885" s="43" t="s">
        <v>126</v>
      </c>
      <c r="C2885" s="116"/>
      <c r="D2885" s="116"/>
      <c r="E2885" s="116"/>
      <c r="F2885" s="116"/>
      <c r="G2885" s="64"/>
    </row>
    <row r="2886" spans="1:7" x14ac:dyDescent="0.35">
      <c r="A2886" s="47">
        <v>43052</v>
      </c>
      <c r="B2886" s="43">
        <v>0.39</v>
      </c>
      <c r="C2886" s="116"/>
      <c r="D2886" s="116"/>
      <c r="E2886" s="116"/>
      <c r="F2886" s="116"/>
      <c r="G2886" s="64"/>
    </row>
    <row r="2887" spans="1:7" x14ac:dyDescent="0.35">
      <c r="A2887" s="47">
        <v>43053</v>
      </c>
      <c r="B2887" s="43">
        <v>0.41</v>
      </c>
      <c r="C2887" s="116"/>
      <c r="D2887" s="116"/>
      <c r="E2887" s="116"/>
      <c r="F2887" s="116"/>
      <c r="G2887" s="64"/>
    </row>
    <row r="2888" spans="1:7" x14ac:dyDescent="0.35">
      <c r="A2888" s="47">
        <v>43054</v>
      </c>
      <c r="B2888" s="43">
        <v>0.36</v>
      </c>
      <c r="C2888" s="116"/>
      <c r="D2888" s="116"/>
      <c r="E2888" s="116"/>
      <c r="F2888" s="116"/>
      <c r="G2888" s="64"/>
    </row>
    <row r="2889" spans="1:7" x14ac:dyDescent="0.35">
      <c r="A2889" s="47">
        <v>43055</v>
      </c>
      <c r="B2889" s="43">
        <v>0.39</v>
      </c>
      <c r="C2889" s="116"/>
      <c r="D2889" s="116"/>
      <c r="E2889" s="116"/>
      <c r="F2889" s="116"/>
      <c r="G2889" s="64"/>
    </row>
    <row r="2890" spans="1:7" x14ac:dyDescent="0.35">
      <c r="A2890" s="47">
        <v>43056</v>
      </c>
      <c r="B2890" s="43">
        <v>0.38</v>
      </c>
      <c r="C2890" s="116"/>
      <c r="D2890" s="116"/>
      <c r="E2890" s="116"/>
      <c r="F2890" s="116"/>
      <c r="G2890" s="64"/>
    </row>
    <row r="2891" spans="1:7" x14ac:dyDescent="0.35">
      <c r="A2891" s="47">
        <v>43057</v>
      </c>
      <c r="B2891" s="43" t="s">
        <v>126</v>
      </c>
      <c r="C2891" s="116"/>
      <c r="D2891" s="116"/>
      <c r="E2891" s="116"/>
      <c r="F2891" s="116"/>
      <c r="G2891" s="64"/>
    </row>
    <row r="2892" spans="1:7" x14ac:dyDescent="0.35">
      <c r="A2892" s="47">
        <v>43058</v>
      </c>
      <c r="B2892" s="43" t="s">
        <v>126</v>
      </c>
      <c r="C2892" s="116"/>
      <c r="D2892" s="116"/>
      <c r="E2892" s="116"/>
      <c r="F2892" s="116"/>
      <c r="G2892" s="64"/>
    </row>
    <row r="2893" spans="1:7" x14ac:dyDescent="0.35">
      <c r="A2893" s="47">
        <v>43059</v>
      </c>
      <c r="B2893" s="43">
        <v>0.36</v>
      </c>
      <c r="C2893" s="116"/>
      <c r="D2893" s="116"/>
      <c r="E2893" s="116"/>
      <c r="F2893" s="116"/>
      <c r="G2893" s="64"/>
    </row>
    <row r="2894" spans="1:7" x14ac:dyDescent="0.35">
      <c r="A2894" s="47">
        <v>43060</v>
      </c>
      <c r="B2894" s="43">
        <v>0.34</v>
      </c>
      <c r="C2894" s="116"/>
      <c r="D2894" s="116"/>
      <c r="E2894" s="116"/>
      <c r="F2894" s="116"/>
      <c r="G2894" s="64"/>
    </row>
    <row r="2895" spans="1:7" x14ac:dyDescent="0.35">
      <c r="A2895" s="47">
        <v>43061</v>
      </c>
      <c r="B2895" s="43">
        <v>0.37</v>
      </c>
      <c r="C2895" s="116"/>
      <c r="D2895" s="116"/>
      <c r="E2895" s="116"/>
      <c r="F2895" s="116"/>
      <c r="G2895" s="64"/>
    </row>
    <row r="2896" spans="1:7" x14ac:dyDescent="0.35">
      <c r="A2896" s="47">
        <v>43062</v>
      </c>
      <c r="B2896" s="43">
        <v>0.35</v>
      </c>
      <c r="C2896" s="116"/>
      <c r="D2896" s="116"/>
      <c r="E2896" s="116"/>
      <c r="F2896" s="116"/>
      <c r="G2896" s="64"/>
    </row>
    <row r="2897" spans="1:7" x14ac:dyDescent="0.35">
      <c r="A2897" s="47">
        <v>43063</v>
      </c>
      <c r="B2897" s="43">
        <v>0.37</v>
      </c>
      <c r="C2897" s="116"/>
      <c r="D2897" s="116"/>
      <c r="E2897" s="116"/>
      <c r="F2897" s="116"/>
      <c r="G2897" s="64"/>
    </row>
    <row r="2898" spans="1:7" x14ac:dyDescent="0.35">
      <c r="A2898" s="47">
        <v>43064</v>
      </c>
      <c r="B2898" s="43" t="s">
        <v>126</v>
      </c>
      <c r="C2898" s="116"/>
      <c r="D2898" s="116"/>
      <c r="E2898" s="116"/>
      <c r="F2898" s="116"/>
      <c r="G2898" s="64"/>
    </row>
    <row r="2899" spans="1:7" x14ac:dyDescent="0.35">
      <c r="A2899" s="47">
        <v>43065</v>
      </c>
      <c r="B2899" s="43" t="s">
        <v>126</v>
      </c>
      <c r="C2899" s="116"/>
      <c r="D2899" s="116"/>
      <c r="E2899" s="116"/>
      <c r="F2899" s="116"/>
      <c r="G2899" s="64"/>
    </row>
    <row r="2900" spans="1:7" x14ac:dyDescent="0.35">
      <c r="A2900" s="47">
        <v>43066</v>
      </c>
      <c r="B2900" s="43">
        <v>0.36</v>
      </c>
      <c r="C2900" s="116"/>
      <c r="D2900" s="116"/>
      <c r="E2900" s="116"/>
      <c r="F2900" s="116"/>
      <c r="G2900" s="64"/>
    </row>
    <row r="2901" spans="1:7" x14ac:dyDescent="0.35">
      <c r="A2901" s="47">
        <v>43067</v>
      </c>
      <c r="B2901" s="43">
        <v>0.33</v>
      </c>
      <c r="C2901" s="116"/>
      <c r="D2901" s="116"/>
      <c r="E2901" s="116"/>
      <c r="F2901" s="116"/>
      <c r="G2901" s="64"/>
    </row>
    <row r="2902" spans="1:7" x14ac:dyDescent="0.35">
      <c r="A2902" s="47">
        <v>43068</v>
      </c>
      <c r="B2902" s="43">
        <v>0.37</v>
      </c>
      <c r="C2902" s="116"/>
      <c r="D2902" s="116"/>
      <c r="E2902" s="116"/>
      <c r="F2902" s="116"/>
      <c r="G2902" s="64"/>
    </row>
    <row r="2903" spans="1:7" x14ac:dyDescent="0.35">
      <c r="A2903" s="47">
        <v>43069</v>
      </c>
      <c r="B2903" s="43">
        <v>0.38</v>
      </c>
      <c r="C2903" s="116"/>
      <c r="D2903" s="116"/>
      <c r="E2903" s="116"/>
      <c r="F2903" s="116"/>
      <c r="G2903" s="64"/>
    </row>
    <row r="2904" spans="1:7" x14ac:dyDescent="0.35">
      <c r="A2904" s="47">
        <v>43070</v>
      </c>
      <c r="B2904" s="43">
        <v>0.34</v>
      </c>
      <c r="C2904" s="116"/>
      <c r="D2904" s="116"/>
      <c r="E2904" s="116"/>
      <c r="F2904" s="116"/>
      <c r="G2904" s="64"/>
    </row>
    <row r="2905" spans="1:7" x14ac:dyDescent="0.35">
      <c r="A2905" s="47">
        <v>43071</v>
      </c>
      <c r="B2905" s="43" t="s">
        <v>126</v>
      </c>
      <c r="C2905" s="116"/>
      <c r="D2905" s="116"/>
      <c r="E2905" s="116"/>
      <c r="F2905" s="116"/>
      <c r="G2905" s="64"/>
    </row>
    <row r="2906" spans="1:7" x14ac:dyDescent="0.35">
      <c r="A2906" s="47">
        <v>43072</v>
      </c>
      <c r="B2906" s="43" t="s">
        <v>126</v>
      </c>
      <c r="C2906" s="116"/>
      <c r="D2906" s="116"/>
      <c r="E2906" s="116"/>
      <c r="F2906" s="116"/>
      <c r="G2906" s="64"/>
    </row>
    <row r="2907" spans="1:7" x14ac:dyDescent="0.35">
      <c r="A2907" s="47">
        <v>43073</v>
      </c>
      <c r="B2907" s="43">
        <v>0.34</v>
      </c>
      <c r="C2907" s="116"/>
      <c r="D2907" s="116"/>
      <c r="E2907" s="116"/>
      <c r="F2907" s="116"/>
      <c r="G2907" s="64"/>
    </row>
    <row r="2908" spans="1:7" x14ac:dyDescent="0.35">
      <c r="A2908" s="47">
        <v>43074</v>
      </c>
      <c r="B2908" s="43">
        <v>0.33</v>
      </c>
      <c r="C2908" s="116"/>
      <c r="D2908" s="116"/>
      <c r="E2908" s="116"/>
      <c r="F2908" s="116"/>
      <c r="G2908" s="64"/>
    </row>
    <row r="2909" spans="1:7" x14ac:dyDescent="0.35">
      <c r="A2909" s="47">
        <v>43075</v>
      </c>
      <c r="B2909" s="43">
        <v>0.3</v>
      </c>
      <c r="C2909" s="116"/>
      <c r="D2909" s="116"/>
      <c r="E2909" s="116"/>
      <c r="F2909" s="116"/>
      <c r="G2909" s="64"/>
    </row>
    <row r="2910" spans="1:7" x14ac:dyDescent="0.35">
      <c r="A2910" s="47">
        <v>43076</v>
      </c>
      <c r="B2910" s="43">
        <v>0.3</v>
      </c>
      <c r="C2910" s="116"/>
      <c r="D2910" s="116"/>
      <c r="E2910" s="116"/>
      <c r="F2910" s="116"/>
      <c r="G2910" s="64"/>
    </row>
    <row r="2911" spans="1:7" x14ac:dyDescent="0.35">
      <c r="A2911" s="47">
        <v>43077</v>
      </c>
      <c r="B2911" s="43">
        <v>0.32</v>
      </c>
      <c r="C2911" s="116"/>
      <c r="D2911" s="116"/>
      <c r="E2911" s="116"/>
      <c r="F2911" s="116"/>
      <c r="G2911" s="64"/>
    </row>
    <row r="2912" spans="1:7" x14ac:dyDescent="0.35">
      <c r="A2912" s="47">
        <v>43078</v>
      </c>
      <c r="B2912" s="43" t="s">
        <v>126</v>
      </c>
      <c r="C2912" s="116"/>
      <c r="D2912" s="116"/>
      <c r="E2912" s="116"/>
      <c r="F2912" s="116"/>
      <c r="G2912" s="64"/>
    </row>
    <row r="2913" spans="1:7" x14ac:dyDescent="0.35">
      <c r="A2913" s="47">
        <v>43079</v>
      </c>
      <c r="B2913" s="43" t="s">
        <v>126</v>
      </c>
      <c r="C2913" s="116"/>
      <c r="D2913" s="116"/>
      <c r="E2913" s="116"/>
      <c r="F2913" s="116"/>
      <c r="G2913" s="64"/>
    </row>
    <row r="2914" spans="1:7" x14ac:dyDescent="0.35">
      <c r="A2914" s="47">
        <v>43080</v>
      </c>
      <c r="B2914" s="43">
        <v>0.28999999999999998</v>
      </c>
      <c r="C2914" s="116"/>
      <c r="D2914" s="116"/>
      <c r="E2914" s="116"/>
      <c r="F2914" s="116"/>
      <c r="G2914" s="64"/>
    </row>
    <row r="2915" spans="1:7" x14ac:dyDescent="0.35">
      <c r="A2915" s="47">
        <v>43081</v>
      </c>
      <c r="B2915" s="43">
        <v>0.31</v>
      </c>
      <c r="C2915" s="116"/>
      <c r="D2915" s="116"/>
      <c r="E2915" s="116"/>
      <c r="F2915" s="116"/>
      <c r="G2915" s="64"/>
    </row>
    <row r="2916" spans="1:7" x14ac:dyDescent="0.35">
      <c r="A2916" s="47">
        <v>43082</v>
      </c>
      <c r="B2916" s="43">
        <v>0.33</v>
      </c>
      <c r="C2916" s="116"/>
      <c r="D2916" s="116"/>
      <c r="E2916" s="116"/>
      <c r="F2916" s="116"/>
      <c r="G2916" s="64"/>
    </row>
    <row r="2917" spans="1:7" x14ac:dyDescent="0.35">
      <c r="A2917" s="47">
        <v>43083</v>
      </c>
      <c r="B2917" s="43">
        <v>0.33</v>
      </c>
      <c r="C2917" s="116"/>
      <c r="D2917" s="116"/>
      <c r="E2917" s="116"/>
      <c r="F2917" s="116"/>
      <c r="G2917" s="64"/>
    </row>
    <row r="2918" spans="1:7" x14ac:dyDescent="0.35">
      <c r="A2918" s="47">
        <v>43084</v>
      </c>
      <c r="B2918" s="43">
        <v>0.3</v>
      </c>
      <c r="C2918" s="116"/>
      <c r="D2918" s="116"/>
      <c r="E2918" s="116"/>
      <c r="F2918" s="116"/>
      <c r="G2918" s="64"/>
    </row>
    <row r="2919" spans="1:7" x14ac:dyDescent="0.35">
      <c r="A2919" s="47">
        <v>43085</v>
      </c>
      <c r="B2919" s="43" t="s">
        <v>126</v>
      </c>
      <c r="C2919" s="116"/>
      <c r="D2919" s="116"/>
      <c r="E2919" s="116"/>
      <c r="F2919" s="116"/>
      <c r="G2919" s="64"/>
    </row>
    <row r="2920" spans="1:7" x14ac:dyDescent="0.35">
      <c r="A2920" s="47">
        <v>43086</v>
      </c>
      <c r="B2920" s="43" t="s">
        <v>126</v>
      </c>
      <c r="C2920" s="116"/>
      <c r="D2920" s="116"/>
      <c r="E2920" s="116"/>
      <c r="F2920" s="116"/>
      <c r="G2920" s="64"/>
    </row>
    <row r="2921" spans="1:7" x14ac:dyDescent="0.35">
      <c r="A2921" s="47">
        <v>43087</v>
      </c>
      <c r="B2921" s="43">
        <v>0.3</v>
      </c>
      <c r="C2921" s="116"/>
      <c r="D2921" s="116"/>
      <c r="E2921" s="116"/>
      <c r="F2921" s="116"/>
      <c r="G2921" s="64"/>
    </row>
    <row r="2922" spans="1:7" x14ac:dyDescent="0.35">
      <c r="A2922" s="47">
        <v>43088</v>
      </c>
      <c r="B2922" s="43">
        <v>0.32</v>
      </c>
      <c r="C2922" s="116"/>
      <c r="D2922" s="116"/>
      <c r="E2922" s="116"/>
      <c r="F2922" s="116"/>
      <c r="G2922" s="64"/>
    </row>
    <row r="2923" spans="1:7" x14ac:dyDescent="0.35">
      <c r="A2923" s="47">
        <v>43089</v>
      </c>
      <c r="B2923" s="43">
        <v>0.37</v>
      </c>
      <c r="C2923" s="116"/>
      <c r="D2923" s="116"/>
      <c r="E2923" s="116"/>
      <c r="F2923" s="116"/>
      <c r="G2923" s="64"/>
    </row>
    <row r="2924" spans="1:7" x14ac:dyDescent="0.35">
      <c r="A2924" s="47">
        <v>43090</v>
      </c>
      <c r="B2924" s="43">
        <v>0.42</v>
      </c>
      <c r="C2924" s="116"/>
      <c r="D2924" s="116"/>
      <c r="E2924" s="116"/>
      <c r="F2924" s="116"/>
      <c r="G2924" s="64"/>
    </row>
    <row r="2925" spans="1:7" x14ac:dyDescent="0.35">
      <c r="A2925" s="47">
        <v>43091</v>
      </c>
      <c r="B2925" s="43">
        <v>0.41</v>
      </c>
      <c r="C2925" s="116"/>
      <c r="D2925" s="116"/>
      <c r="E2925" s="116"/>
      <c r="F2925" s="116"/>
      <c r="G2925" s="64"/>
    </row>
    <row r="2926" spans="1:7" x14ac:dyDescent="0.35">
      <c r="A2926" s="47">
        <v>43092</v>
      </c>
      <c r="B2926" s="43" t="s">
        <v>126</v>
      </c>
      <c r="C2926" s="116"/>
      <c r="D2926" s="116"/>
      <c r="E2926" s="116"/>
      <c r="F2926" s="116"/>
      <c r="G2926" s="64"/>
    </row>
    <row r="2927" spans="1:7" x14ac:dyDescent="0.35">
      <c r="A2927" s="47">
        <v>43093</v>
      </c>
      <c r="B2927" s="43" t="s">
        <v>126</v>
      </c>
      <c r="C2927" s="116"/>
      <c r="D2927" s="116"/>
      <c r="E2927" s="116"/>
      <c r="F2927" s="116"/>
      <c r="G2927" s="64"/>
    </row>
    <row r="2928" spans="1:7" x14ac:dyDescent="0.35">
      <c r="A2928" s="47">
        <v>43094</v>
      </c>
      <c r="B2928" s="43" t="s">
        <v>126</v>
      </c>
      <c r="C2928" s="116"/>
      <c r="D2928" s="116"/>
      <c r="E2928" s="116"/>
      <c r="F2928" s="116"/>
      <c r="G2928" s="64"/>
    </row>
    <row r="2929" spans="1:7" x14ac:dyDescent="0.35">
      <c r="A2929" s="47">
        <v>43095</v>
      </c>
      <c r="B2929" s="43" t="s">
        <v>126</v>
      </c>
      <c r="C2929" s="116"/>
      <c r="D2929" s="116"/>
      <c r="E2929" s="116"/>
      <c r="F2929" s="116"/>
      <c r="G2929" s="64"/>
    </row>
    <row r="2930" spans="1:7" x14ac:dyDescent="0.35">
      <c r="A2930" s="47">
        <v>43096</v>
      </c>
      <c r="B2930" s="43">
        <v>0.41</v>
      </c>
      <c r="C2930" s="116"/>
      <c r="D2930" s="116"/>
      <c r="E2930" s="116"/>
      <c r="F2930" s="116"/>
      <c r="G2930" s="64"/>
    </row>
    <row r="2931" spans="1:7" x14ac:dyDescent="0.35">
      <c r="A2931" s="47">
        <v>43097</v>
      </c>
      <c r="B2931" s="43">
        <v>0.41</v>
      </c>
      <c r="C2931" s="116"/>
      <c r="D2931" s="116"/>
      <c r="E2931" s="116"/>
      <c r="F2931" s="116"/>
      <c r="G2931" s="64"/>
    </row>
    <row r="2932" spans="1:7" x14ac:dyDescent="0.35">
      <c r="A2932" s="47">
        <v>43098</v>
      </c>
      <c r="B2932" s="43">
        <v>0.42</v>
      </c>
      <c r="C2932" s="116"/>
      <c r="D2932" s="116"/>
      <c r="E2932" s="116"/>
      <c r="F2932" s="116"/>
      <c r="G2932" s="64"/>
    </row>
    <row r="2933" spans="1:7" x14ac:dyDescent="0.35">
      <c r="A2933" s="47">
        <v>43099</v>
      </c>
      <c r="B2933" s="43" t="s">
        <v>126</v>
      </c>
      <c r="C2933" s="116"/>
      <c r="D2933" s="116"/>
      <c r="E2933" s="116"/>
      <c r="F2933" s="116"/>
      <c r="G2933" s="64"/>
    </row>
    <row r="2934" spans="1:7" x14ac:dyDescent="0.35">
      <c r="A2934" s="47">
        <v>43100</v>
      </c>
      <c r="B2934" s="43" t="s">
        <v>126</v>
      </c>
      <c r="C2934" s="116"/>
      <c r="D2934" s="116"/>
      <c r="E2934" s="116"/>
      <c r="F2934" s="116"/>
      <c r="G2934" s="64"/>
    </row>
    <row r="2935" spans="1:7" x14ac:dyDescent="0.35">
      <c r="A2935" s="47">
        <v>43101</v>
      </c>
      <c r="B2935" s="43" t="s">
        <v>126</v>
      </c>
      <c r="C2935" s="116"/>
      <c r="D2935" s="116"/>
      <c r="E2935" s="116"/>
      <c r="F2935" s="116"/>
      <c r="G2935" s="64"/>
    </row>
    <row r="2936" spans="1:7" x14ac:dyDescent="0.35">
      <c r="A2936" s="47">
        <v>43102</v>
      </c>
      <c r="B2936" s="43">
        <v>0.45</v>
      </c>
      <c r="C2936" s="116"/>
      <c r="D2936" s="116"/>
      <c r="E2936" s="116"/>
      <c r="F2936" s="116"/>
      <c r="G2936" s="64"/>
    </row>
    <row r="2937" spans="1:7" x14ac:dyDescent="0.35">
      <c r="A2937" s="47">
        <v>43103</v>
      </c>
      <c r="B2937" s="43">
        <v>0.45</v>
      </c>
      <c r="C2937" s="116"/>
      <c r="D2937" s="116"/>
      <c r="E2937" s="116"/>
      <c r="F2937" s="116"/>
      <c r="G2937" s="64"/>
    </row>
    <row r="2938" spans="1:7" x14ac:dyDescent="0.35">
      <c r="A2938" s="47">
        <v>43104</v>
      </c>
      <c r="B2938" s="43">
        <v>0.45</v>
      </c>
      <c r="C2938" s="116"/>
      <c r="D2938" s="116"/>
      <c r="E2938" s="116"/>
      <c r="F2938" s="116"/>
      <c r="G2938" s="64"/>
    </row>
    <row r="2939" spans="1:7" x14ac:dyDescent="0.35">
      <c r="A2939" s="47">
        <v>43105</v>
      </c>
      <c r="B2939" s="43">
        <v>0.43</v>
      </c>
      <c r="C2939" s="116"/>
      <c r="D2939" s="116"/>
      <c r="E2939" s="116"/>
      <c r="F2939" s="116"/>
      <c r="G2939" s="64"/>
    </row>
    <row r="2940" spans="1:7" x14ac:dyDescent="0.35">
      <c r="A2940" s="47">
        <v>43106</v>
      </c>
      <c r="B2940" s="43" t="s">
        <v>126</v>
      </c>
      <c r="C2940" s="116"/>
      <c r="D2940" s="116"/>
      <c r="E2940" s="116"/>
      <c r="F2940" s="116"/>
      <c r="G2940" s="64"/>
    </row>
    <row r="2941" spans="1:7" x14ac:dyDescent="0.35">
      <c r="A2941" s="47">
        <v>43107</v>
      </c>
      <c r="B2941" s="43" t="s">
        <v>126</v>
      </c>
      <c r="C2941" s="116"/>
      <c r="D2941" s="116"/>
      <c r="E2941" s="116"/>
      <c r="F2941" s="116"/>
      <c r="G2941" s="64"/>
    </row>
    <row r="2942" spans="1:7" x14ac:dyDescent="0.35">
      <c r="A2942" s="47">
        <v>43108</v>
      </c>
      <c r="B2942" s="43">
        <v>0.43</v>
      </c>
      <c r="C2942" s="116"/>
      <c r="D2942" s="116"/>
      <c r="E2942" s="116"/>
      <c r="F2942" s="116"/>
      <c r="G2942" s="64"/>
    </row>
    <row r="2943" spans="1:7" x14ac:dyDescent="0.35">
      <c r="A2943" s="47">
        <v>43109</v>
      </c>
      <c r="B2943" s="43">
        <v>0.43</v>
      </c>
      <c r="C2943" s="116"/>
      <c r="D2943" s="116"/>
      <c r="E2943" s="116"/>
      <c r="F2943" s="116"/>
      <c r="G2943" s="64"/>
    </row>
    <row r="2944" spans="1:7" x14ac:dyDescent="0.35">
      <c r="A2944" s="47">
        <v>43110</v>
      </c>
      <c r="B2944" s="43">
        <v>0.54</v>
      </c>
      <c r="C2944" s="116"/>
      <c r="D2944" s="116"/>
      <c r="E2944" s="116"/>
      <c r="F2944" s="116"/>
      <c r="G2944" s="64"/>
    </row>
    <row r="2945" spans="1:7" x14ac:dyDescent="0.35">
      <c r="A2945" s="47">
        <v>43111</v>
      </c>
      <c r="B2945" s="43">
        <v>0.52</v>
      </c>
      <c r="C2945" s="116"/>
      <c r="D2945" s="116"/>
      <c r="E2945" s="116"/>
      <c r="F2945" s="116"/>
      <c r="G2945" s="64"/>
    </row>
    <row r="2946" spans="1:7" x14ac:dyDescent="0.35">
      <c r="A2946" s="47">
        <v>43112</v>
      </c>
      <c r="B2946" s="43">
        <v>0.57999999999999996</v>
      </c>
      <c r="C2946" s="116"/>
      <c r="D2946" s="116"/>
      <c r="E2946" s="116"/>
      <c r="F2946" s="116"/>
      <c r="G2946" s="64"/>
    </row>
    <row r="2947" spans="1:7" x14ac:dyDescent="0.35">
      <c r="A2947" s="47">
        <v>43113</v>
      </c>
      <c r="B2947" s="43" t="s">
        <v>126</v>
      </c>
      <c r="C2947" s="116"/>
      <c r="D2947" s="116"/>
      <c r="E2947" s="116"/>
      <c r="F2947" s="116"/>
      <c r="G2947" s="64"/>
    </row>
    <row r="2948" spans="1:7" x14ac:dyDescent="0.35">
      <c r="A2948" s="47">
        <v>43114</v>
      </c>
      <c r="B2948" s="43" t="s">
        <v>126</v>
      </c>
      <c r="C2948" s="116"/>
      <c r="D2948" s="116"/>
      <c r="E2948" s="116"/>
      <c r="F2948" s="116"/>
      <c r="G2948" s="64"/>
    </row>
    <row r="2949" spans="1:7" x14ac:dyDescent="0.35">
      <c r="A2949" s="47">
        <v>43115</v>
      </c>
      <c r="B2949" s="43">
        <v>0.56999999999999995</v>
      </c>
      <c r="C2949" s="116"/>
      <c r="D2949" s="116"/>
      <c r="E2949" s="116"/>
      <c r="F2949" s="116"/>
      <c r="G2949" s="64"/>
    </row>
    <row r="2950" spans="1:7" x14ac:dyDescent="0.35">
      <c r="A2950" s="47">
        <v>43116</v>
      </c>
      <c r="B2950" s="43">
        <v>0.56000000000000005</v>
      </c>
      <c r="C2950" s="116"/>
      <c r="D2950" s="116"/>
      <c r="E2950" s="116"/>
      <c r="F2950" s="116"/>
      <c r="G2950" s="64"/>
    </row>
    <row r="2951" spans="1:7" x14ac:dyDescent="0.35">
      <c r="A2951" s="47">
        <v>43117</v>
      </c>
      <c r="B2951" s="43">
        <v>0.55000000000000004</v>
      </c>
      <c r="C2951" s="116"/>
      <c r="D2951" s="116"/>
      <c r="E2951" s="116"/>
      <c r="F2951" s="116"/>
      <c r="G2951" s="64"/>
    </row>
    <row r="2952" spans="1:7" x14ac:dyDescent="0.35">
      <c r="A2952" s="47">
        <v>43118</v>
      </c>
      <c r="B2952" s="43">
        <v>0.59</v>
      </c>
      <c r="C2952" s="116"/>
      <c r="D2952" s="116"/>
      <c r="E2952" s="116"/>
      <c r="F2952" s="116"/>
      <c r="G2952" s="64"/>
    </row>
    <row r="2953" spans="1:7" x14ac:dyDescent="0.35">
      <c r="A2953" s="47">
        <v>43119</v>
      </c>
      <c r="B2953" s="43">
        <v>0.57999999999999996</v>
      </c>
      <c r="C2953" s="116"/>
      <c r="D2953" s="116"/>
      <c r="E2953" s="116"/>
      <c r="F2953" s="116"/>
      <c r="G2953" s="64"/>
    </row>
    <row r="2954" spans="1:7" x14ac:dyDescent="0.35">
      <c r="A2954" s="47">
        <v>43120</v>
      </c>
      <c r="B2954" s="43" t="s">
        <v>126</v>
      </c>
      <c r="C2954" s="116"/>
      <c r="D2954" s="116"/>
      <c r="E2954" s="116"/>
      <c r="F2954" s="116"/>
      <c r="G2954" s="64"/>
    </row>
    <row r="2955" spans="1:7" x14ac:dyDescent="0.35">
      <c r="A2955" s="47">
        <v>43121</v>
      </c>
      <c r="B2955" s="43" t="s">
        <v>126</v>
      </c>
      <c r="C2955" s="116"/>
      <c r="D2955" s="116"/>
      <c r="E2955" s="116"/>
      <c r="F2955" s="116"/>
      <c r="G2955" s="64"/>
    </row>
    <row r="2956" spans="1:7" x14ac:dyDescent="0.35">
      <c r="A2956" s="47">
        <v>43122</v>
      </c>
      <c r="B2956" s="43">
        <v>0.57999999999999996</v>
      </c>
      <c r="C2956" s="116"/>
      <c r="D2956" s="116"/>
      <c r="E2956" s="116"/>
      <c r="F2956" s="116"/>
      <c r="G2956" s="64"/>
    </row>
    <row r="2957" spans="1:7" x14ac:dyDescent="0.35">
      <c r="A2957" s="47">
        <v>43123</v>
      </c>
      <c r="B2957" s="43">
        <v>0.55000000000000004</v>
      </c>
      <c r="C2957" s="116"/>
      <c r="D2957" s="116"/>
      <c r="E2957" s="116"/>
      <c r="F2957" s="116"/>
      <c r="G2957" s="64"/>
    </row>
    <row r="2958" spans="1:7" x14ac:dyDescent="0.35">
      <c r="A2958" s="47">
        <v>43124</v>
      </c>
      <c r="B2958" s="43">
        <v>0.57999999999999996</v>
      </c>
      <c r="C2958" s="116"/>
      <c r="D2958" s="116"/>
      <c r="E2958" s="116"/>
      <c r="F2958" s="116"/>
      <c r="G2958" s="64"/>
    </row>
    <row r="2959" spans="1:7" x14ac:dyDescent="0.35">
      <c r="A2959" s="47">
        <v>43125</v>
      </c>
      <c r="B2959" s="43">
        <v>0.59</v>
      </c>
      <c r="C2959" s="116"/>
      <c r="D2959" s="116"/>
      <c r="E2959" s="116"/>
      <c r="F2959" s="116"/>
      <c r="G2959" s="64"/>
    </row>
    <row r="2960" spans="1:7" x14ac:dyDescent="0.35">
      <c r="A2960" s="47">
        <v>43126</v>
      </c>
      <c r="B2960" s="43">
        <v>0.6</v>
      </c>
      <c r="C2960" s="116"/>
      <c r="D2960" s="116"/>
      <c r="E2960" s="116"/>
      <c r="F2960" s="116"/>
      <c r="G2960" s="64"/>
    </row>
    <row r="2961" spans="1:7" x14ac:dyDescent="0.35">
      <c r="A2961" s="47">
        <v>43127</v>
      </c>
      <c r="B2961" s="43" t="s">
        <v>126</v>
      </c>
      <c r="C2961" s="116"/>
      <c r="D2961" s="116"/>
      <c r="E2961" s="116"/>
      <c r="F2961" s="116"/>
      <c r="G2961" s="64"/>
    </row>
    <row r="2962" spans="1:7" x14ac:dyDescent="0.35">
      <c r="A2962" s="47">
        <v>43128</v>
      </c>
      <c r="B2962" s="43" t="s">
        <v>126</v>
      </c>
      <c r="C2962" s="116"/>
      <c r="D2962" s="116"/>
      <c r="E2962" s="116"/>
      <c r="F2962" s="116"/>
      <c r="G2962" s="64"/>
    </row>
    <row r="2963" spans="1:7" x14ac:dyDescent="0.35">
      <c r="A2963" s="47">
        <v>43129</v>
      </c>
      <c r="B2963" s="43">
        <v>0.67</v>
      </c>
      <c r="C2963" s="116"/>
      <c r="D2963" s="116"/>
      <c r="E2963" s="116"/>
      <c r="F2963" s="116"/>
      <c r="G2963" s="64"/>
    </row>
    <row r="2964" spans="1:7" x14ac:dyDescent="0.35">
      <c r="A2964" s="47">
        <v>43130</v>
      </c>
      <c r="B2964" s="43">
        <v>0.68</v>
      </c>
      <c r="C2964" s="116"/>
      <c r="D2964" s="116"/>
      <c r="E2964" s="116"/>
      <c r="F2964" s="116"/>
      <c r="G2964" s="64"/>
    </row>
    <row r="2965" spans="1:7" x14ac:dyDescent="0.35">
      <c r="A2965" s="47">
        <v>43131</v>
      </c>
      <c r="B2965" s="43">
        <v>0.67</v>
      </c>
      <c r="C2965" s="116"/>
      <c r="D2965" s="116"/>
      <c r="E2965" s="116"/>
      <c r="F2965" s="116"/>
      <c r="G2965" s="64"/>
    </row>
    <row r="2966" spans="1:7" x14ac:dyDescent="0.35">
      <c r="A2966" s="47">
        <v>43132</v>
      </c>
      <c r="B2966" s="43">
        <v>0.72</v>
      </c>
      <c r="C2966" s="116"/>
      <c r="D2966" s="116"/>
      <c r="E2966" s="116"/>
      <c r="F2966" s="116"/>
      <c r="G2966" s="64"/>
    </row>
    <row r="2967" spans="1:7" x14ac:dyDescent="0.35">
      <c r="A2967" s="47">
        <v>43133</v>
      </c>
      <c r="B2967" s="43">
        <v>0.74</v>
      </c>
      <c r="C2967" s="116"/>
      <c r="D2967" s="116"/>
      <c r="E2967" s="116"/>
      <c r="F2967" s="116"/>
      <c r="G2967" s="64"/>
    </row>
    <row r="2968" spans="1:7" x14ac:dyDescent="0.35">
      <c r="A2968" s="47">
        <v>43134</v>
      </c>
      <c r="B2968" s="43" t="s">
        <v>126</v>
      </c>
      <c r="C2968" s="116"/>
      <c r="D2968" s="116"/>
      <c r="E2968" s="116"/>
      <c r="F2968" s="116"/>
      <c r="G2968" s="64"/>
    </row>
    <row r="2969" spans="1:7" x14ac:dyDescent="0.35">
      <c r="A2969" s="47">
        <v>43135</v>
      </c>
      <c r="B2969" s="43" t="s">
        <v>126</v>
      </c>
      <c r="C2969" s="116"/>
      <c r="D2969" s="116"/>
      <c r="E2969" s="116"/>
      <c r="F2969" s="116"/>
      <c r="G2969" s="64"/>
    </row>
    <row r="2970" spans="1:7" x14ac:dyDescent="0.35">
      <c r="A2970" s="47">
        <v>43136</v>
      </c>
      <c r="B2970" s="43">
        <v>0.73</v>
      </c>
      <c r="C2970" s="116"/>
      <c r="D2970" s="116"/>
      <c r="E2970" s="116"/>
      <c r="F2970" s="116"/>
      <c r="G2970" s="64"/>
    </row>
    <row r="2971" spans="1:7" x14ac:dyDescent="0.35">
      <c r="A2971" s="47">
        <v>43137</v>
      </c>
      <c r="B2971" s="43">
        <v>0.68</v>
      </c>
      <c r="C2971" s="116"/>
      <c r="D2971" s="116"/>
      <c r="E2971" s="116"/>
      <c r="F2971" s="116"/>
      <c r="G2971" s="64"/>
    </row>
    <row r="2972" spans="1:7" x14ac:dyDescent="0.35">
      <c r="A2972" s="47">
        <v>43138</v>
      </c>
      <c r="B2972" s="43">
        <v>0.69</v>
      </c>
      <c r="C2972" s="116"/>
      <c r="D2972" s="116"/>
      <c r="E2972" s="116"/>
      <c r="F2972" s="116"/>
      <c r="G2972" s="64"/>
    </row>
    <row r="2973" spans="1:7" x14ac:dyDescent="0.35">
      <c r="A2973" s="47">
        <v>43139</v>
      </c>
      <c r="B2973" s="43">
        <v>0.76</v>
      </c>
      <c r="C2973" s="116"/>
      <c r="D2973" s="116"/>
      <c r="E2973" s="116"/>
      <c r="F2973" s="116"/>
      <c r="G2973" s="64"/>
    </row>
    <row r="2974" spans="1:7" x14ac:dyDescent="0.35">
      <c r="A2974" s="47">
        <v>43140</v>
      </c>
      <c r="B2974" s="43">
        <v>0.75</v>
      </c>
      <c r="C2974" s="116"/>
      <c r="D2974" s="116"/>
      <c r="E2974" s="116"/>
      <c r="F2974" s="116"/>
      <c r="G2974" s="64"/>
    </row>
    <row r="2975" spans="1:7" x14ac:dyDescent="0.35">
      <c r="A2975" s="47">
        <v>43141</v>
      </c>
      <c r="B2975" s="43" t="s">
        <v>126</v>
      </c>
      <c r="C2975" s="116"/>
      <c r="D2975" s="116"/>
      <c r="E2975" s="116"/>
      <c r="F2975" s="116"/>
      <c r="G2975" s="64"/>
    </row>
    <row r="2976" spans="1:7" x14ac:dyDescent="0.35">
      <c r="A2976" s="47">
        <v>43142</v>
      </c>
      <c r="B2976" s="43" t="s">
        <v>126</v>
      </c>
      <c r="C2976" s="116"/>
      <c r="D2976" s="116"/>
      <c r="E2976" s="116"/>
      <c r="F2976" s="116"/>
      <c r="G2976" s="64"/>
    </row>
    <row r="2977" spans="1:7" x14ac:dyDescent="0.35">
      <c r="A2977" s="47">
        <v>43143</v>
      </c>
      <c r="B2977" s="43">
        <v>0.77</v>
      </c>
      <c r="C2977" s="116"/>
      <c r="D2977" s="116"/>
      <c r="E2977" s="116"/>
      <c r="F2977" s="116"/>
      <c r="G2977" s="64"/>
    </row>
    <row r="2978" spans="1:7" x14ac:dyDescent="0.35">
      <c r="A2978" s="47">
        <v>43144</v>
      </c>
      <c r="B2978" s="43">
        <v>0.73</v>
      </c>
      <c r="C2978" s="116"/>
      <c r="D2978" s="116"/>
      <c r="E2978" s="116"/>
      <c r="F2978" s="116"/>
      <c r="G2978" s="64"/>
    </row>
    <row r="2979" spans="1:7" x14ac:dyDescent="0.35">
      <c r="A2979" s="47">
        <v>43145</v>
      </c>
      <c r="B2979" s="43">
        <v>0.73</v>
      </c>
      <c r="C2979" s="116"/>
      <c r="D2979" s="116"/>
      <c r="E2979" s="116"/>
      <c r="F2979" s="116"/>
      <c r="G2979" s="64"/>
    </row>
    <row r="2980" spans="1:7" x14ac:dyDescent="0.35">
      <c r="A2980" s="47">
        <v>43146</v>
      </c>
      <c r="B2980" s="43">
        <v>0.78</v>
      </c>
      <c r="C2980" s="116"/>
      <c r="D2980" s="116"/>
      <c r="E2980" s="116"/>
      <c r="F2980" s="116"/>
      <c r="G2980" s="64"/>
    </row>
    <row r="2981" spans="1:7" x14ac:dyDescent="0.35">
      <c r="A2981" s="47">
        <v>43147</v>
      </c>
      <c r="B2981" s="43">
        <v>0.75</v>
      </c>
      <c r="C2981" s="116"/>
      <c r="D2981" s="116"/>
      <c r="E2981" s="116"/>
      <c r="F2981" s="116"/>
      <c r="G2981" s="64"/>
    </row>
    <row r="2982" spans="1:7" x14ac:dyDescent="0.35">
      <c r="A2982" s="47">
        <v>43148</v>
      </c>
      <c r="B2982" s="43" t="s">
        <v>126</v>
      </c>
      <c r="C2982" s="116"/>
      <c r="D2982" s="116"/>
      <c r="E2982" s="116"/>
      <c r="F2982" s="116"/>
      <c r="G2982" s="64"/>
    </row>
    <row r="2983" spans="1:7" x14ac:dyDescent="0.35">
      <c r="A2983" s="47">
        <v>43149</v>
      </c>
      <c r="B2983" s="43" t="s">
        <v>126</v>
      </c>
      <c r="C2983" s="116"/>
      <c r="D2983" s="116"/>
      <c r="E2983" s="116"/>
      <c r="F2983" s="116"/>
      <c r="G2983" s="64"/>
    </row>
    <row r="2984" spans="1:7" x14ac:dyDescent="0.35">
      <c r="A2984" s="47">
        <v>43150</v>
      </c>
      <c r="B2984" s="43">
        <v>0.73</v>
      </c>
      <c r="C2984" s="116"/>
      <c r="D2984" s="116"/>
      <c r="E2984" s="116"/>
      <c r="F2984" s="116"/>
      <c r="G2984" s="64"/>
    </row>
    <row r="2985" spans="1:7" x14ac:dyDescent="0.35">
      <c r="A2985" s="47">
        <v>43151</v>
      </c>
      <c r="B2985" s="43">
        <v>0.75</v>
      </c>
      <c r="C2985" s="116"/>
      <c r="D2985" s="116"/>
      <c r="E2985" s="116"/>
      <c r="F2985" s="116"/>
      <c r="G2985" s="64"/>
    </row>
    <row r="2986" spans="1:7" x14ac:dyDescent="0.35">
      <c r="A2986" s="47">
        <v>43152</v>
      </c>
      <c r="B2986" s="43">
        <v>0.7</v>
      </c>
      <c r="C2986" s="116"/>
      <c r="D2986" s="116"/>
      <c r="E2986" s="116"/>
      <c r="F2986" s="116"/>
      <c r="G2986" s="64"/>
    </row>
    <row r="2987" spans="1:7" x14ac:dyDescent="0.35">
      <c r="A2987" s="47">
        <v>43153</v>
      </c>
      <c r="B2987" s="43">
        <v>0.71</v>
      </c>
      <c r="C2987" s="116"/>
      <c r="D2987" s="116"/>
      <c r="E2987" s="116"/>
      <c r="F2987" s="116"/>
      <c r="G2987" s="64"/>
    </row>
    <row r="2988" spans="1:7" x14ac:dyDescent="0.35">
      <c r="A2988" s="47">
        <v>43154</v>
      </c>
      <c r="B2988" s="43">
        <v>0.68</v>
      </c>
      <c r="C2988" s="116"/>
      <c r="D2988" s="116"/>
      <c r="E2988" s="116"/>
      <c r="F2988" s="116"/>
      <c r="G2988" s="64"/>
    </row>
    <row r="2989" spans="1:7" x14ac:dyDescent="0.35">
      <c r="A2989" s="47">
        <v>43155</v>
      </c>
      <c r="B2989" s="43" t="s">
        <v>126</v>
      </c>
      <c r="C2989" s="116"/>
      <c r="D2989" s="116"/>
      <c r="E2989" s="116"/>
      <c r="F2989" s="116"/>
      <c r="G2989" s="64"/>
    </row>
    <row r="2990" spans="1:7" x14ac:dyDescent="0.35">
      <c r="A2990" s="47">
        <v>43156</v>
      </c>
      <c r="B2990" s="43" t="s">
        <v>126</v>
      </c>
      <c r="C2990" s="116"/>
      <c r="D2990" s="116"/>
      <c r="E2990" s="116"/>
      <c r="F2990" s="116"/>
      <c r="G2990" s="64"/>
    </row>
    <row r="2991" spans="1:7" x14ac:dyDescent="0.35">
      <c r="A2991" s="47">
        <v>43157</v>
      </c>
      <c r="B2991" s="43">
        <v>0.66</v>
      </c>
      <c r="C2991" s="116"/>
      <c r="D2991" s="116"/>
      <c r="E2991" s="116"/>
      <c r="F2991" s="116"/>
      <c r="G2991" s="64"/>
    </row>
    <row r="2992" spans="1:7" x14ac:dyDescent="0.35">
      <c r="A2992" s="47">
        <v>43158</v>
      </c>
      <c r="B2992" s="43">
        <v>0.67</v>
      </c>
      <c r="C2992" s="116"/>
      <c r="D2992" s="116"/>
      <c r="E2992" s="116"/>
      <c r="F2992" s="116"/>
      <c r="G2992" s="64"/>
    </row>
    <row r="2993" spans="1:7" x14ac:dyDescent="0.35">
      <c r="A2993" s="47">
        <v>43159</v>
      </c>
      <c r="B2993" s="43">
        <v>0.67</v>
      </c>
      <c r="C2993" s="116"/>
      <c r="D2993" s="116"/>
      <c r="E2993" s="116"/>
      <c r="F2993" s="116"/>
      <c r="G2993" s="64"/>
    </row>
    <row r="2994" spans="1:7" x14ac:dyDescent="0.35">
      <c r="A2994" s="47">
        <v>43160</v>
      </c>
      <c r="B2994" s="43">
        <v>0.63</v>
      </c>
      <c r="C2994" s="116"/>
      <c r="D2994" s="116"/>
      <c r="E2994" s="116"/>
      <c r="F2994" s="116"/>
      <c r="G2994" s="64"/>
    </row>
    <row r="2995" spans="1:7" x14ac:dyDescent="0.35">
      <c r="A2995" s="47">
        <v>43161</v>
      </c>
      <c r="B2995" s="43">
        <v>0.61</v>
      </c>
      <c r="C2995" s="116"/>
      <c r="D2995" s="116"/>
      <c r="E2995" s="116"/>
      <c r="F2995" s="116"/>
      <c r="G2995" s="64"/>
    </row>
    <row r="2996" spans="1:7" x14ac:dyDescent="0.35">
      <c r="A2996" s="47">
        <v>43162</v>
      </c>
      <c r="B2996" s="43" t="s">
        <v>126</v>
      </c>
      <c r="C2996" s="116"/>
      <c r="D2996" s="116"/>
      <c r="E2996" s="116"/>
      <c r="F2996" s="116"/>
      <c r="G2996" s="64"/>
    </row>
    <row r="2997" spans="1:7" x14ac:dyDescent="0.35">
      <c r="A2997" s="47">
        <v>43163</v>
      </c>
      <c r="B2997" s="43" t="s">
        <v>126</v>
      </c>
      <c r="C2997" s="116"/>
      <c r="D2997" s="116"/>
      <c r="E2997" s="116"/>
      <c r="F2997" s="116"/>
      <c r="G2997" s="64"/>
    </row>
    <row r="2998" spans="1:7" x14ac:dyDescent="0.35">
      <c r="A2998" s="47">
        <v>43164</v>
      </c>
      <c r="B2998" s="43">
        <v>0.63</v>
      </c>
      <c r="C2998" s="116"/>
      <c r="D2998" s="116"/>
      <c r="E2998" s="116"/>
      <c r="F2998" s="116"/>
      <c r="G2998" s="64"/>
    </row>
    <row r="2999" spans="1:7" x14ac:dyDescent="0.35">
      <c r="A2999" s="47">
        <v>43165</v>
      </c>
      <c r="B2999" s="43">
        <v>0.65</v>
      </c>
      <c r="C2999" s="116"/>
      <c r="D2999" s="116"/>
      <c r="E2999" s="116"/>
      <c r="F2999" s="116"/>
      <c r="G2999" s="64"/>
    </row>
    <row r="3000" spans="1:7" x14ac:dyDescent="0.35">
      <c r="A3000" s="47">
        <v>43166</v>
      </c>
      <c r="B3000" s="43">
        <v>0.67</v>
      </c>
      <c r="C3000" s="116"/>
      <c r="D3000" s="116"/>
      <c r="E3000" s="116"/>
      <c r="F3000" s="116"/>
      <c r="G3000" s="64"/>
    </row>
    <row r="3001" spans="1:7" x14ac:dyDescent="0.35">
      <c r="A3001" s="47">
        <v>43167</v>
      </c>
      <c r="B3001" s="43">
        <v>0.67</v>
      </c>
      <c r="C3001" s="116"/>
      <c r="D3001" s="116"/>
      <c r="E3001" s="116"/>
      <c r="F3001" s="116"/>
      <c r="G3001" s="64"/>
    </row>
    <row r="3002" spans="1:7" x14ac:dyDescent="0.35">
      <c r="A3002" s="47">
        <v>43168</v>
      </c>
      <c r="B3002" s="43">
        <v>0.65</v>
      </c>
      <c r="C3002" s="116"/>
      <c r="D3002" s="116"/>
      <c r="E3002" s="116"/>
      <c r="F3002" s="116"/>
      <c r="G3002" s="64"/>
    </row>
    <row r="3003" spans="1:7" x14ac:dyDescent="0.35">
      <c r="A3003" s="47">
        <v>43169</v>
      </c>
      <c r="B3003" s="43" t="s">
        <v>126</v>
      </c>
      <c r="C3003" s="116"/>
      <c r="D3003" s="116"/>
      <c r="E3003" s="116"/>
      <c r="F3003" s="116"/>
      <c r="G3003" s="64"/>
    </row>
    <row r="3004" spans="1:7" x14ac:dyDescent="0.35">
      <c r="A3004" s="47">
        <v>43170</v>
      </c>
      <c r="B3004" s="43" t="s">
        <v>126</v>
      </c>
      <c r="C3004" s="116"/>
      <c r="D3004" s="116"/>
      <c r="E3004" s="116"/>
      <c r="F3004" s="116"/>
      <c r="G3004" s="64"/>
    </row>
    <row r="3005" spans="1:7" x14ac:dyDescent="0.35">
      <c r="A3005" s="47">
        <v>43171</v>
      </c>
      <c r="B3005" s="43">
        <v>0.64</v>
      </c>
      <c r="C3005" s="116"/>
      <c r="D3005" s="116"/>
      <c r="E3005" s="116"/>
      <c r="F3005" s="116"/>
      <c r="G3005" s="64"/>
    </row>
    <row r="3006" spans="1:7" x14ac:dyDescent="0.35">
      <c r="A3006" s="47">
        <v>43172</v>
      </c>
      <c r="B3006" s="43">
        <v>0.62</v>
      </c>
      <c r="C3006" s="116"/>
      <c r="D3006" s="116"/>
      <c r="E3006" s="116"/>
      <c r="F3006" s="116"/>
      <c r="G3006" s="64"/>
    </row>
    <row r="3007" spans="1:7" x14ac:dyDescent="0.35">
      <c r="A3007" s="47">
        <v>43173</v>
      </c>
      <c r="B3007" s="43">
        <v>0.62</v>
      </c>
      <c r="C3007" s="116"/>
      <c r="D3007" s="116"/>
      <c r="E3007" s="116"/>
      <c r="F3007" s="116"/>
      <c r="G3007" s="64"/>
    </row>
    <row r="3008" spans="1:7" x14ac:dyDescent="0.35">
      <c r="A3008" s="47">
        <v>43174</v>
      </c>
      <c r="B3008" s="43">
        <v>0.59</v>
      </c>
      <c r="C3008" s="116"/>
      <c r="D3008" s="116"/>
      <c r="E3008" s="116"/>
      <c r="F3008" s="116"/>
      <c r="G3008" s="64"/>
    </row>
    <row r="3009" spans="1:7" x14ac:dyDescent="0.35">
      <c r="A3009" s="47">
        <v>43175</v>
      </c>
      <c r="B3009" s="43">
        <v>0.56000000000000005</v>
      </c>
      <c r="C3009" s="116"/>
      <c r="D3009" s="116"/>
      <c r="E3009" s="116"/>
      <c r="F3009" s="116"/>
      <c r="G3009" s="64"/>
    </row>
    <row r="3010" spans="1:7" x14ac:dyDescent="0.35">
      <c r="A3010" s="47">
        <v>43176</v>
      </c>
      <c r="B3010" s="43" t="s">
        <v>126</v>
      </c>
      <c r="C3010" s="116"/>
      <c r="D3010" s="116"/>
      <c r="E3010" s="116"/>
      <c r="F3010" s="116"/>
      <c r="G3010" s="64"/>
    </row>
    <row r="3011" spans="1:7" x14ac:dyDescent="0.35">
      <c r="A3011" s="47">
        <v>43177</v>
      </c>
      <c r="B3011" s="43" t="s">
        <v>126</v>
      </c>
      <c r="C3011" s="116"/>
      <c r="D3011" s="116"/>
      <c r="E3011" s="116"/>
      <c r="F3011" s="116"/>
      <c r="G3011" s="64"/>
    </row>
    <row r="3012" spans="1:7" x14ac:dyDescent="0.35">
      <c r="A3012" s="47">
        <v>43178</v>
      </c>
      <c r="B3012" s="43">
        <v>0.56999999999999995</v>
      </c>
      <c r="C3012" s="116"/>
      <c r="D3012" s="116"/>
      <c r="E3012" s="116"/>
      <c r="F3012" s="116"/>
      <c r="G3012" s="64"/>
    </row>
    <row r="3013" spans="1:7" x14ac:dyDescent="0.35">
      <c r="A3013" s="47">
        <v>43179</v>
      </c>
      <c r="B3013" s="43">
        <v>0.57999999999999996</v>
      </c>
      <c r="C3013" s="116"/>
      <c r="D3013" s="116"/>
      <c r="E3013" s="116"/>
      <c r="F3013" s="116"/>
      <c r="G3013" s="64"/>
    </row>
    <row r="3014" spans="1:7" x14ac:dyDescent="0.35">
      <c r="A3014" s="47">
        <v>43180</v>
      </c>
      <c r="B3014" s="43">
        <v>0.59</v>
      </c>
      <c r="C3014" s="116"/>
      <c r="D3014" s="116"/>
      <c r="E3014" s="116"/>
      <c r="F3014" s="116"/>
      <c r="G3014" s="64"/>
    </row>
    <row r="3015" spans="1:7" x14ac:dyDescent="0.35">
      <c r="A3015" s="47">
        <v>43181</v>
      </c>
      <c r="B3015" s="43">
        <v>0.56000000000000005</v>
      </c>
      <c r="C3015" s="116"/>
      <c r="D3015" s="116"/>
      <c r="E3015" s="116"/>
      <c r="F3015" s="116"/>
      <c r="G3015" s="64"/>
    </row>
    <row r="3016" spans="1:7" x14ac:dyDescent="0.35">
      <c r="A3016" s="47">
        <v>43182</v>
      </c>
      <c r="B3016" s="43">
        <v>0.52</v>
      </c>
      <c r="C3016" s="116"/>
      <c r="D3016" s="116"/>
      <c r="E3016" s="116"/>
      <c r="F3016" s="116"/>
      <c r="G3016" s="64"/>
    </row>
    <row r="3017" spans="1:7" x14ac:dyDescent="0.35">
      <c r="A3017" s="47">
        <v>43183</v>
      </c>
      <c r="B3017" s="43" t="s">
        <v>126</v>
      </c>
      <c r="C3017" s="116"/>
      <c r="D3017" s="116"/>
      <c r="E3017" s="116"/>
      <c r="F3017" s="116"/>
      <c r="G3017" s="64"/>
    </row>
    <row r="3018" spans="1:7" x14ac:dyDescent="0.35">
      <c r="A3018" s="47">
        <v>43184</v>
      </c>
      <c r="B3018" s="43" t="s">
        <v>126</v>
      </c>
      <c r="C3018" s="116"/>
      <c r="D3018" s="116"/>
      <c r="E3018" s="116"/>
      <c r="F3018" s="116"/>
      <c r="G3018" s="64"/>
    </row>
    <row r="3019" spans="1:7" x14ac:dyDescent="0.35">
      <c r="A3019" s="47">
        <v>43185</v>
      </c>
      <c r="B3019" s="43">
        <v>0.54</v>
      </c>
      <c r="C3019" s="116"/>
      <c r="D3019" s="116"/>
      <c r="E3019" s="116"/>
      <c r="F3019" s="116"/>
      <c r="G3019" s="64"/>
    </row>
    <row r="3020" spans="1:7" x14ac:dyDescent="0.35">
      <c r="A3020" s="47">
        <v>43186</v>
      </c>
      <c r="B3020" s="43">
        <v>0.52</v>
      </c>
      <c r="C3020" s="116"/>
      <c r="D3020" s="116"/>
      <c r="E3020" s="116"/>
      <c r="F3020" s="116"/>
      <c r="G3020" s="64"/>
    </row>
    <row r="3021" spans="1:7" x14ac:dyDescent="0.35">
      <c r="A3021" s="47">
        <v>43187</v>
      </c>
      <c r="B3021" s="43">
        <v>0.48</v>
      </c>
      <c r="C3021" s="116"/>
      <c r="D3021" s="116"/>
      <c r="E3021" s="116"/>
      <c r="F3021" s="116"/>
      <c r="G3021" s="64"/>
    </row>
    <row r="3022" spans="1:7" x14ac:dyDescent="0.35">
      <c r="A3022" s="47">
        <v>43188</v>
      </c>
      <c r="B3022" s="43">
        <v>0.5</v>
      </c>
      <c r="C3022" s="116"/>
      <c r="D3022" s="116"/>
      <c r="E3022" s="116"/>
      <c r="F3022" s="116"/>
      <c r="G3022" s="64"/>
    </row>
    <row r="3023" spans="1:7" x14ac:dyDescent="0.35">
      <c r="A3023" s="47">
        <v>43189</v>
      </c>
      <c r="B3023" s="43" t="s">
        <v>126</v>
      </c>
      <c r="C3023" s="116"/>
      <c r="D3023" s="116"/>
      <c r="E3023" s="116"/>
      <c r="F3023" s="116"/>
      <c r="G3023" s="64"/>
    </row>
    <row r="3024" spans="1:7" x14ac:dyDescent="0.35">
      <c r="A3024" s="47">
        <v>43190</v>
      </c>
      <c r="B3024" s="43" t="s">
        <v>126</v>
      </c>
      <c r="C3024" s="116"/>
      <c r="D3024" s="116"/>
      <c r="E3024" s="116"/>
      <c r="F3024" s="116"/>
      <c r="G3024" s="64"/>
    </row>
    <row r="3025" spans="1:7" x14ac:dyDescent="0.35">
      <c r="A3025" s="47">
        <v>43191</v>
      </c>
      <c r="B3025" s="43" t="s">
        <v>126</v>
      </c>
      <c r="C3025" s="116"/>
      <c r="D3025" s="116"/>
      <c r="E3025" s="116"/>
      <c r="F3025" s="116"/>
      <c r="G3025" s="64"/>
    </row>
    <row r="3026" spans="1:7" x14ac:dyDescent="0.35">
      <c r="A3026" s="47">
        <v>43192</v>
      </c>
      <c r="B3026" s="43" t="s">
        <v>126</v>
      </c>
      <c r="C3026" s="116"/>
      <c r="D3026" s="116"/>
      <c r="E3026" s="116"/>
      <c r="F3026" s="116"/>
      <c r="G3026" s="64"/>
    </row>
    <row r="3027" spans="1:7" x14ac:dyDescent="0.35">
      <c r="A3027" s="47">
        <v>43193</v>
      </c>
      <c r="B3027" s="43">
        <v>0.5</v>
      </c>
      <c r="C3027" s="116"/>
      <c r="D3027" s="116"/>
      <c r="E3027" s="116"/>
      <c r="F3027" s="116"/>
      <c r="G3027" s="64"/>
    </row>
    <row r="3028" spans="1:7" x14ac:dyDescent="0.35">
      <c r="A3028" s="47">
        <v>43194</v>
      </c>
      <c r="B3028" s="43">
        <v>0.5</v>
      </c>
      <c r="C3028" s="116"/>
      <c r="D3028" s="116"/>
      <c r="E3028" s="116"/>
      <c r="F3028" s="116"/>
      <c r="G3028" s="64"/>
    </row>
    <row r="3029" spans="1:7" x14ac:dyDescent="0.35">
      <c r="A3029" s="47">
        <v>43195</v>
      </c>
      <c r="B3029" s="43">
        <v>0.53</v>
      </c>
      <c r="C3029" s="116"/>
      <c r="D3029" s="116"/>
      <c r="E3029" s="116"/>
      <c r="F3029" s="116"/>
      <c r="G3029" s="64"/>
    </row>
    <row r="3030" spans="1:7" x14ac:dyDescent="0.35">
      <c r="A3030" s="47">
        <v>43196</v>
      </c>
      <c r="B3030" s="43">
        <v>0.51</v>
      </c>
      <c r="C3030" s="116"/>
      <c r="D3030" s="116"/>
      <c r="E3030" s="116"/>
      <c r="F3030" s="116"/>
      <c r="G3030" s="64"/>
    </row>
    <row r="3031" spans="1:7" x14ac:dyDescent="0.35">
      <c r="A3031" s="47">
        <v>43197</v>
      </c>
      <c r="B3031" s="43" t="s">
        <v>126</v>
      </c>
      <c r="C3031" s="116"/>
      <c r="D3031" s="116"/>
      <c r="E3031" s="116"/>
      <c r="F3031" s="116"/>
      <c r="G3031" s="64"/>
    </row>
    <row r="3032" spans="1:7" x14ac:dyDescent="0.35">
      <c r="A3032" s="47">
        <v>43198</v>
      </c>
      <c r="B3032" s="43" t="s">
        <v>126</v>
      </c>
      <c r="C3032" s="116"/>
      <c r="D3032" s="116"/>
      <c r="E3032" s="116"/>
      <c r="F3032" s="116"/>
      <c r="G3032" s="64"/>
    </row>
    <row r="3033" spans="1:7" x14ac:dyDescent="0.35">
      <c r="A3033" s="47">
        <v>43199</v>
      </c>
      <c r="B3033" s="43">
        <v>0.5</v>
      </c>
      <c r="C3033" s="116"/>
      <c r="D3033" s="116"/>
      <c r="E3033" s="116"/>
      <c r="F3033" s="116"/>
      <c r="G3033" s="64"/>
    </row>
    <row r="3034" spans="1:7" x14ac:dyDescent="0.35">
      <c r="A3034" s="47">
        <v>43200</v>
      </c>
      <c r="B3034" s="43">
        <v>0.5</v>
      </c>
      <c r="C3034" s="116"/>
      <c r="D3034" s="116"/>
      <c r="E3034" s="116"/>
      <c r="F3034" s="116"/>
      <c r="G3034" s="64"/>
    </row>
    <row r="3035" spans="1:7" x14ac:dyDescent="0.35">
      <c r="A3035" s="47">
        <v>43201</v>
      </c>
      <c r="B3035" s="43">
        <v>0.51</v>
      </c>
      <c r="C3035" s="116"/>
      <c r="D3035" s="116"/>
      <c r="E3035" s="116"/>
      <c r="F3035" s="116"/>
      <c r="G3035" s="64"/>
    </row>
    <row r="3036" spans="1:7" x14ac:dyDescent="0.35">
      <c r="A3036" s="47">
        <v>43202</v>
      </c>
      <c r="B3036" s="43">
        <v>0.5</v>
      </c>
      <c r="C3036" s="116"/>
      <c r="D3036" s="116"/>
      <c r="E3036" s="116"/>
      <c r="F3036" s="116"/>
      <c r="G3036" s="64"/>
    </row>
    <row r="3037" spans="1:7" x14ac:dyDescent="0.35">
      <c r="A3037" s="47">
        <v>43203</v>
      </c>
      <c r="B3037" s="43">
        <v>0.52</v>
      </c>
      <c r="C3037" s="116"/>
      <c r="D3037" s="116"/>
      <c r="E3037" s="116"/>
      <c r="F3037" s="116"/>
      <c r="G3037" s="64"/>
    </row>
    <row r="3038" spans="1:7" x14ac:dyDescent="0.35">
      <c r="A3038" s="47">
        <v>43204</v>
      </c>
      <c r="B3038" s="43" t="s">
        <v>126</v>
      </c>
      <c r="C3038" s="116"/>
      <c r="D3038" s="116"/>
      <c r="E3038" s="116"/>
      <c r="F3038" s="116"/>
      <c r="G3038" s="64"/>
    </row>
    <row r="3039" spans="1:7" x14ac:dyDescent="0.35">
      <c r="A3039" s="47">
        <v>43205</v>
      </c>
      <c r="B3039" s="43" t="s">
        <v>126</v>
      </c>
      <c r="C3039" s="116"/>
      <c r="D3039" s="116"/>
      <c r="E3039" s="116"/>
      <c r="F3039" s="116"/>
      <c r="G3039" s="64"/>
    </row>
    <row r="3040" spans="1:7" x14ac:dyDescent="0.35">
      <c r="A3040" s="47">
        <v>43206</v>
      </c>
      <c r="B3040" s="43">
        <v>0.54</v>
      </c>
      <c r="C3040" s="116"/>
      <c r="D3040" s="116"/>
      <c r="E3040" s="116"/>
      <c r="F3040" s="116"/>
      <c r="G3040" s="64"/>
    </row>
    <row r="3041" spans="1:7" x14ac:dyDescent="0.35">
      <c r="A3041" s="47">
        <v>43207</v>
      </c>
      <c r="B3041" s="43">
        <v>0.53</v>
      </c>
      <c r="C3041" s="116"/>
      <c r="D3041" s="116"/>
      <c r="E3041" s="116"/>
      <c r="F3041" s="116"/>
      <c r="G3041" s="64"/>
    </row>
    <row r="3042" spans="1:7" x14ac:dyDescent="0.35">
      <c r="A3042" s="47">
        <v>43208</v>
      </c>
      <c r="B3042" s="43">
        <v>0.5</v>
      </c>
      <c r="C3042" s="116"/>
      <c r="D3042" s="116"/>
      <c r="E3042" s="116"/>
      <c r="F3042" s="116"/>
      <c r="G3042" s="64"/>
    </row>
    <row r="3043" spans="1:7" x14ac:dyDescent="0.35">
      <c r="A3043" s="47">
        <v>43209</v>
      </c>
      <c r="B3043" s="43">
        <v>0.56000000000000005</v>
      </c>
      <c r="C3043" s="116"/>
      <c r="D3043" s="116"/>
      <c r="E3043" s="116"/>
      <c r="F3043" s="116"/>
      <c r="G3043" s="64"/>
    </row>
    <row r="3044" spans="1:7" x14ac:dyDescent="0.35">
      <c r="A3044" s="47">
        <v>43210</v>
      </c>
      <c r="B3044" s="43">
        <v>0.59</v>
      </c>
      <c r="C3044" s="116"/>
      <c r="D3044" s="116"/>
      <c r="E3044" s="116"/>
      <c r="F3044" s="116"/>
      <c r="G3044" s="64"/>
    </row>
    <row r="3045" spans="1:7" x14ac:dyDescent="0.35">
      <c r="A3045" s="47">
        <v>43211</v>
      </c>
      <c r="B3045" s="43" t="s">
        <v>126</v>
      </c>
      <c r="C3045" s="116"/>
      <c r="D3045" s="116"/>
      <c r="E3045" s="116"/>
      <c r="F3045" s="116"/>
      <c r="G3045" s="64"/>
    </row>
    <row r="3046" spans="1:7" x14ac:dyDescent="0.35">
      <c r="A3046" s="47">
        <v>43212</v>
      </c>
      <c r="B3046" s="43" t="s">
        <v>126</v>
      </c>
      <c r="C3046" s="116"/>
      <c r="D3046" s="116"/>
      <c r="E3046" s="116"/>
      <c r="F3046" s="116"/>
      <c r="G3046" s="64"/>
    </row>
    <row r="3047" spans="1:7" x14ac:dyDescent="0.35">
      <c r="A3047" s="47">
        <v>43213</v>
      </c>
      <c r="B3047" s="43">
        <v>0.63</v>
      </c>
      <c r="C3047" s="116"/>
      <c r="D3047" s="116"/>
      <c r="E3047" s="116"/>
      <c r="F3047" s="116"/>
      <c r="G3047" s="64"/>
    </row>
    <row r="3048" spans="1:7" x14ac:dyDescent="0.35">
      <c r="A3048" s="47">
        <v>43214</v>
      </c>
      <c r="B3048" s="43">
        <v>0.62</v>
      </c>
      <c r="C3048" s="116"/>
      <c r="D3048" s="116"/>
      <c r="E3048" s="116"/>
      <c r="F3048" s="116"/>
      <c r="G3048" s="64"/>
    </row>
    <row r="3049" spans="1:7" x14ac:dyDescent="0.35">
      <c r="A3049" s="47">
        <v>43215</v>
      </c>
      <c r="B3049" s="43">
        <v>0.64</v>
      </c>
      <c r="C3049" s="116"/>
      <c r="D3049" s="116"/>
      <c r="E3049" s="116"/>
      <c r="F3049" s="116"/>
      <c r="G3049" s="64"/>
    </row>
    <row r="3050" spans="1:7" x14ac:dyDescent="0.35">
      <c r="A3050" s="47">
        <v>43216</v>
      </c>
      <c r="B3050" s="43">
        <v>0.62</v>
      </c>
      <c r="C3050" s="116"/>
      <c r="D3050" s="116"/>
      <c r="E3050" s="116"/>
      <c r="F3050" s="116"/>
      <c r="G3050" s="64"/>
    </row>
    <row r="3051" spans="1:7" x14ac:dyDescent="0.35">
      <c r="A3051" s="47">
        <v>43217</v>
      </c>
      <c r="B3051" s="43">
        <v>0.56999999999999995</v>
      </c>
      <c r="C3051" s="116"/>
      <c r="D3051" s="116"/>
      <c r="E3051" s="116"/>
      <c r="F3051" s="116"/>
      <c r="G3051" s="64"/>
    </row>
    <row r="3052" spans="1:7" x14ac:dyDescent="0.35">
      <c r="A3052" s="47">
        <v>43218</v>
      </c>
      <c r="B3052" s="43" t="s">
        <v>126</v>
      </c>
      <c r="C3052" s="116"/>
      <c r="D3052" s="116"/>
      <c r="E3052" s="116"/>
      <c r="F3052" s="116"/>
      <c r="G3052" s="64"/>
    </row>
    <row r="3053" spans="1:7" x14ac:dyDescent="0.35">
      <c r="A3053" s="47">
        <v>43219</v>
      </c>
      <c r="B3053" s="43" t="s">
        <v>126</v>
      </c>
      <c r="C3053" s="116"/>
      <c r="D3053" s="116"/>
      <c r="E3053" s="116"/>
      <c r="F3053" s="116"/>
      <c r="G3053" s="64"/>
    </row>
    <row r="3054" spans="1:7" x14ac:dyDescent="0.35">
      <c r="A3054" s="47">
        <v>43220</v>
      </c>
      <c r="B3054" s="43">
        <v>0.57999999999999996</v>
      </c>
      <c r="C3054" s="116"/>
      <c r="D3054" s="116"/>
      <c r="E3054" s="116"/>
      <c r="F3054" s="116"/>
      <c r="G3054" s="64"/>
    </row>
    <row r="3055" spans="1:7" x14ac:dyDescent="0.35">
      <c r="A3055" s="47">
        <v>43221</v>
      </c>
      <c r="B3055" s="43" t="s">
        <v>126</v>
      </c>
      <c r="C3055" s="116"/>
      <c r="D3055" s="116"/>
      <c r="E3055" s="116"/>
      <c r="F3055" s="116"/>
      <c r="G3055" s="64"/>
    </row>
    <row r="3056" spans="1:7" x14ac:dyDescent="0.35">
      <c r="A3056" s="47">
        <v>43222</v>
      </c>
      <c r="B3056" s="43">
        <v>0.57999999999999996</v>
      </c>
      <c r="C3056" s="116"/>
      <c r="D3056" s="116"/>
      <c r="E3056" s="116"/>
      <c r="F3056" s="116"/>
      <c r="G3056" s="64"/>
    </row>
    <row r="3057" spans="1:7" x14ac:dyDescent="0.35">
      <c r="A3057" s="47">
        <v>43223</v>
      </c>
      <c r="B3057" s="43">
        <v>0.56999999999999995</v>
      </c>
      <c r="C3057" s="116"/>
      <c r="D3057" s="116"/>
      <c r="E3057" s="116"/>
      <c r="F3057" s="116"/>
      <c r="G3057" s="64"/>
    </row>
    <row r="3058" spans="1:7" x14ac:dyDescent="0.35">
      <c r="A3058" s="47">
        <v>43224</v>
      </c>
      <c r="B3058" s="43">
        <v>0.53</v>
      </c>
      <c r="C3058" s="116"/>
      <c r="D3058" s="116"/>
      <c r="E3058" s="116"/>
      <c r="F3058" s="116"/>
      <c r="G3058" s="64"/>
    </row>
    <row r="3059" spans="1:7" x14ac:dyDescent="0.35">
      <c r="A3059" s="47">
        <v>43225</v>
      </c>
      <c r="B3059" s="43" t="s">
        <v>126</v>
      </c>
      <c r="C3059" s="116"/>
      <c r="D3059" s="116"/>
      <c r="E3059" s="116"/>
      <c r="F3059" s="116"/>
      <c r="G3059" s="64"/>
    </row>
    <row r="3060" spans="1:7" x14ac:dyDescent="0.35">
      <c r="A3060" s="47">
        <v>43226</v>
      </c>
      <c r="B3060" s="43" t="s">
        <v>126</v>
      </c>
      <c r="C3060" s="116"/>
      <c r="D3060" s="116"/>
      <c r="E3060" s="116"/>
      <c r="F3060" s="116"/>
      <c r="G3060" s="64"/>
    </row>
    <row r="3061" spans="1:7" x14ac:dyDescent="0.35">
      <c r="A3061" s="47">
        <v>43227</v>
      </c>
      <c r="B3061" s="43">
        <v>0.53</v>
      </c>
      <c r="C3061" s="116"/>
      <c r="D3061" s="116"/>
      <c r="E3061" s="116"/>
      <c r="F3061" s="116"/>
      <c r="G3061" s="64"/>
    </row>
    <row r="3062" spans="1:7" x14ac:dyDescent="0.35">
      <c r="A3062" s="47">
        <v>43228</v>
      </c>
      <c r="B3062" s="43">
        <v>0.53</v>
      </c>
      <c r="C3062" s="116"/>
      <c r="D3062" s="116"/>
      <c r="E3062" s="116"/>
      <c r="F3062" s="116"/>
      <c r="G3062" s="64"/>
    </row>
    <row r="3063" spans="1:7" x14ac:dyDescent="0.35">
      <c r="A3063" s="47">
        <v>43229</v>
      </c>
      <c r="B3063" s="43">
        <v>0.57999999999999996</v>
      </c>
      <c r="C3063" s="116"/>
      <c r="D3063" s="116"/>
      <c r="E3063" s="116"/>
      <c r="F3063" s="116"/>
      <c r="G3063" s="64"/>
    </row>
    <row r="3064" spans="1:7" x14ac:dyDescent="0.35">
      <c r="A3064" s="47">
        <v>43230</v>
      </c>
      <c r="B3064" s="43">
        <v>0.56000000000000005</v>
      </c>
      <c r="C3064" s="116"/>
      <c r="D3064" s="116"/>
      <c r="E3064" s="116"/>
      <c r="F3064" s="116"/>
      <c r="G3064" s="64"/>
    </row>
    <row r="3065" spans="1:7" x14ac:dyDescent="0.35">
      <c r="A3065" s="47">
        <v>43231</v>
      </c>
      <c r="B3065" s="43">
        <v>0.54</v>
      </c>
      <c r="C3065" s="116"/>
      <c r="D3065" s="116"/>
      <c r="E3065" s="116"/>
      <c r="F3065" s="116"/>
      <c r="G3065" s="64"/>
    </row>
    <row r="3066" spans="1:7" x14ac:dyDescent="0.35">
      <c r="A3066" s="47">
        <v>43232</v>
      </c>
      <c r="B3066" s="43" t="s">
        <v>126</v>
      </c>
      <c r="C3066" s="116"/>
      <c r="D3066" s="116"/>
      <c r="E3066" s="116"/>
      <c r="F3066" s="116"/>
      <c r="G3066" s="64"/>
    </row>
    <row r="3067" spans="1:7" x14ac:dyDescent="0.35">
      <c r="A3067" s="47">
        <v>43233</v>
      </c>
      <c r="B3067" s="43" t="s">
        <v>126</v>
      </c>
      <c r="C3067" s="116"/>
      <c r="D3067" s="116"/>
      <c r="E3067" s="116"/>
      <c r="F3067" s="116"/>
      <c r="G3067" s="64"/>
    </row>
    <row r="3068" spans="1:7" x14ac:dyDescent="0.35">
      <c r="A3068" s="47">
        <v>43234</v>
      </c>
      <c r="B3068" s="43">
        <v>0.6</v>
      </c>
      <c r="C3068" s="116"/>
      <c r="D3068" s="116"/>
      <c r="E3068" s="116"/>
      <c r="F3068" s="116"/>
      <c r="G3068" s="64"/>
    </row>
    <row r="3069" spans="1:7" x14ac:dyDescent="0.35">
      <c r="A3069" s="47">
        <v>43235</v>
      </c>
      <c r="B3069" s="43">
        <v>0.62</v>
      </c>
      <c r="C3069" s="116"/>
      <c r="D3069" s="116"/>
      <c r="E3069" s="116"/>
      <c r="F3069" s="116"/>
      <c r="G3069" s="64"/>
    </row>
    <row r="3070" spans="1:7" x14ac:dyDescent="0.35">
      <c r="A3070" s="47">
        <v>43236</v>
      </c>
      <c r="B3070" s="43">
        <v>0.62</v>
      </c>
      <c r="C3070" s="116"/>
      <c r="D3070" s="116"/>
      <c r="E3070" s="116"/>
      <c r="F3070" s="116"/>
      <c r="G3070" s="64"/>
    </row>
    <row r="3071" spans="1:7" x14ac:dyDescent="0.35">
      <c r="A3071" s="47">
        <v>43237</v>
      </c>
      <c r="B3071" s="43">
        <v>0.63</v>
      </c>
      <c r="C3071" s="116"/>
      <c r="D3071" s="116"/>
      <c r="E3071" s="116"/>
      <c r="F3071" s="116"/>
      <c r="G3071" s="64"/>
    </row>
    <row r="3072" spans="1:7" x14ac:dyDescent="0.35">
      <c r="A3072" s="47">
        <v>43238</v>
      </c>
      <c r="B3072" s="43">
        <v>0.63</v>
      </c>
      <c r="C3072" s="116"/>
      <c r="D3072" s="116"/>
      <c r="E3072" s="116"/>
      <c r="F3072" s="116"/>
      <c r="G3072" s="64"/>
    </row>
    <row r="3073" spans="1:7" x14ac:dyDescent="0.35">
      <c r="A3073" s="47">
        <v>43239</v>
      </c>
      <c r="B3073" s="43" t="s">
        <v>126</v>
      </c>
      <c r="C3073" s="116"/>
      <c r="D3073" s="116"/>
      <c r="E3073" s="116"/>
      <c r="F3073" s="116"/>
      <c r="G3073" s="64"/>
    </row>
    <row r="3074" spans="1:7" x14ac:dyDescent="0.35">
      <c r="A3074" s="47">
        <v>43240</v>
      </c>
      <c r="B3074" s="43" t="s">
        <v>126</v>
      </c>
      <c r="C3074" s="116"/>
      <c r="D3074" s="116"/>
      <c r="E3074" s="116"/>
      <c r="F3074" s="116"/>
      <c r="G3074" s="64"/>
    </row>
    <row r="3075" spans="1:7" x14ac:dyDescent="0.35">
      <c r="A3075" s="47">
        <v>43241</v>
      </c>
      <c r="B3075" s="43" t="s">
        <v>126</v>
      </c>
      <c r="C3075" s="116"/>
      <c r="D3075" s="116"/>
      <c r="E3075" s="116"/>
      <c r="F3075" s="116"/>
      <c r="G3075" s="64"/>
    </row>
    <row r="3076" spans="1:7" x14ac:dyDescent="0.35">
      <c r="A3076" s="47">
        <v>43242</v>
      </c>
      <c r="B3076" s="43">
        <v>0.56000000000000005</v>
      </c>
      <c r="C3076" s="116"/>
      <c r="D3076" s="116"/>
      <c r="E3076" s="116"/>
      <c r="F3076" s="116"/>
      <c r="G3076" s="64"/>
    </row>
    <row r="3077" spans="1:7" x14ac:dyDescent="0.35">
      <c r="A3077" s="47">
        <v>43243</v>
      </c>
      <c r="B3077" s="43">
        <v>0.5</v>
      </c>
      <c r="C3077" s="116"/>
      <c r="D3077" s="116"/>
      <c r="E3077" s="116"/>
      <c r="F3077" s="116"/>
      <c r="G3077" s="64"/>
    </row>
    <row r="3078" spans="1:7" x14ac:dyDescent="0.35">
      <c r="A3078" s="47">
        <v>43244</v>
      </c>
      <c r="B3078" s="43">
        <v>0.53</v>
      </c>
      <c r="C3078" s="116"/>
      <c r="D3078" s="116"/>
      <c r="E3078" s="116"/>
      <c r="F3078" s="116"/>
      <c r="G3078" s="64"/>
    </row>
    <row r="3079" spans="1:7" x14ac:dyDescent="0.35">
      <c r="A3079" s="47">
        <v>43245</v>
      </c>
      <c r="B3079" s="43">
        <v>0.45</v>
      </c>
      <c r="C3079" s="116"/>
      <c r="D3079" s="116"/>
      <c r="E3079" s="116"/>
      <c r="F3079" s="116"/>
      <c r="G3079" s="64"/>
    </row>
    <row r="3080" spans="1:7" x14ac:dyDescent="0.35">
      <c r="A3080" s="47">
        <v>43246</v>
      </c>
      <c r="B3080" s="43" t="s">
        <v>126</v>
      </c>
      <c r="C3080" s="116"/>
      <c r="D3080" s="116"/>
      <c r="E3080" s="116"/>
      <c r="F3080" s="116"/>
      <c r="G3080" s="64"/>
    </row>
    <row r="3081" spans="1:7" x14ac:dyDescent="0.35">
      <c r="A3081" s="47">
        <v>43247</v>
      </c>
      <c r="B3081" s="43" t="s">
        <v>126</v>
      </c>
      <c r="C3081" s="116"/>
      <c r="D3081" s="116"/>
      <c r="E3081" s="116"/>
      <c r="F3081" s="116"/>
      <c r="G3081" s="64"/>
    </row>
    <row r="3082" spans="1:7" x14ac:dyDescent="0.35">
      <c r="A3082" s="47">
        <v>43248</v>
      </c>
      <c r="B3082" s="43">
        <v>0.41</v>
      </c>
      <c r="C3082" s="116"/>
      <c r="D3082" s="116"/>
      <c r="E3082" s="116"/>
      <c r="F3082" s="116"/>
      <c r="G3082" s="64"/>
    </row>
    <row r="3083" spans="1:7" x14ac:dyDescent="0.35">
      <c r="A3083" s="47">
        <v>43249</v>
      </c>
      <c r="B3083" s="43">
        <v>0.21</v>
      </c>
      <c r="C3083" s="116"/>
      <c r="D3083" s="116"/>
      <c r="E3083" s="116"/>
      <c r="F3083" s="116"/>
      <c r="G3083" s="64"/>
    </row>
    <row r="3084" spans="1:7" x14ac:dyDescent="0.35">
      <c r="A3084" s="47">
        <v>43250</v>
      </c>
      <c r="B3084" s="43">
        <v>0.33</v>
      </c>
      <c r="C3084" s="116"/>
      <c r="D3084" s="116"/>
      <c r="E3084" s="116"/>
      <c r="F3084" s="116"/>
      <c r="G3084" s="64"/>
    </row>
    <row r="3085" spans="1:7" x14ac:dyDescent="0.35">
      <c r="A3085" s="47">
        <v>43251</v>
      </c>
      <c r="B3085" s="43">
        <v>0.4</v>
      </c>
      <c r="C3085" s="116"/>
      <c r="D3085" s="116"/>
      <c r="E3085" s="116"/>
      <c r="F3085" s="116"/>
      <c r="G3085" s="64"/>
    </row>
    <row r="3086" spans="1:7" x14ac:dyDescent="0.35">
      <c r="A3086" s="47">
        <v>43252</v>
      </c>
      <c r="B3086" s="43">
        <v>0.38</v>
      </c>
      <c r="C3086" s="116"/>
      <c r="D3086" s="116"/>
      <c r="E3086" s="116"/>
      <c r="F3086" s="116"/>
      <c r="G3086" s="64"/>
    </row>
    <row r="3087" spans="1:7" x14ac:dyDescent="0.35">
      <c r="A3087" s="47">
        <v>43253</v>
      </c>
      <c r="B3087" s="43" t="s">
        <v>126</v>
      </c>
      <c r="C3087" s="116"/>
      <c r="D3087" s="116"/>
      <c r="E3087" s="116"/>
      <c r="F3087" s="116"/>
      <c r="G3087" s="64"/>
    </row>
    <row r="3088" spans="1:7" x14ac:dyDescent="0.35">
      <c r="A3088" s="47">
        <v>43254</v>
      </c>
      <c r="B3088" s="43" t="s">
        <v>126</v>
      </c>
      <c r="C3088" s="116"/>
      <c r="D3088" s="116"/>
      <c r="E3088" s="116"/>
      <c r="F3088" s="116"/>
      <c r="G3088" s="64"/>
    </row>
    <row r="3089" spans="1:7" x14ac:dyDescent="0.35">
      <c r="A3089" s="47">
        <v>43255</v>
      </c>
      <c r="B3089" s="43">
        <v>0.4</v>
      </c>
      <c r="C3089" s="116"/>
      <c r="D3089" s="116"/>
      <c r="E3089" s="116"/>
      <c r="F3089" s="116"/>
      <c r="G3089" s="64"/>
    </row>
    <row r="3090" spans="1:7" x14ac:dyDescent="0.35">
      <c r="A3090" s="47">
        <v>43256</v>
      </c>
      <c r="B3090" s="43">
        <v>0.4</v>
      </c>
      <c r="C3090" s="116"/>
      <c r="D3090" s="116"/>
      <c r="E3090" s="116"/>
      <c r="F3090" s="116"/>
      <c r="G3090" s="64"/>
    </row>
    <row r="3091" spans="1:7" x14ac:dyDescent="0.35">
      <c r="A3091" s="47">
        <v>43257</v>
      </c>
      <c r="B3091" s="43">
        <v>0.42</v>
      </c>
      <c r="C3091" s="116"/>
      <c r="D3091" s="116"/>
      <c r="E3091" s="116"/>
      <c r="F3091" s="116"/>
      <c r="G3091" s="64"/>
    </row>
    <row r="3092" spans="1:7" x14ac:dyDescent="0.35">
      <c r="A3092" s="47">
        <v>43258</v>
      </c>
      <c r="B3092" s="43">
        <v>0.51</v>
      </c>
      <c r="C3092" s="116"/>
      <c r="D3092" s="116"/>
      <c r="E3092" s="116"/>
      <c r="F3092" s="116"/>
      <c r="G3092" s="64"/>
    </row>
    <row r="3093" spans="1:7" x14ac:dyDescent="0.35">
      <c r="A3093" s="47">
        <v>43259</v>
      </c>
      <c r="B3093" s="43">
        <v>0.41</v>
      </c>
      <c r="C3093" s="116"/>
      <c r="D3093" s="116"/>
      <c r="E3093" s="116"/>
      <c r="F3093" s="116"/>
      <c r="G3093" s="64"/>
    </row>
    <row r="3094" spans="1:7" x14ac:dyDescent="0.35">
      <c r="A3094" s="47">
        <v>43260</v>
      </c>
      <c r="B3094" s="43" t="s">
        <v>126</v>
      </c>
      <c r="C3094" s="116"/>
      <c r="D3094" s="116"/>
      <c r="E3094" s="116"/>
      <c r="F3094" s="116"/>
      <c r="G3094" s="64"/>
    </row>
    <row r="3095" spans="1:7" x14ac:dyDescent="0.35">
      <c r="A3095" s="47">
        <v>43261</v>
      </c>
      <c r="B3095" s="43" t="s">
        <v>126</v>
      </c>
      <c r="C3095" s="116"/>
      <c r="D3095" s="116"/>
      <c r="E3095" s="116"/>
      <c r="F3095" s="116"/>
      <c r="G3095" s="64"/>
    </row>
    <row r="3096" spans="1:7" x14ac:dyDescent="0.35">
      <c r="A3096" s="47">
        <v>43262</v>
      </c>
      <c r="B3096" s="43">
        <v>0.46</v>
      </c>
      <c r="C3096" s="116"/>
      <c r="D3096" s="116"/>
      <c r="E3096" s="116"/>
      <c r="F3096" s="116"/>
      <c r="G3096" s="64"/>
    </row>
    <row r="3097" spans="1:7" x14ac:dyDescent="0.35">
      <c r="A3097" s="47">
        <v>43263</v>
      </c>
      <c r="B3097" s="43">
        <v>0.5</v>
      </c>
      <c r="C3097" s="116"/>
      <c r="D3097" s="116"/>
      <c r="E3097" s="116"/>
      <c r="F3097" s="116"/>
      <c r="G3097" s="64"/>
    </row>
    <row r="3098" spans="1:7" x14ac:dyDescent="0.35">
      <c r="A3098" s="47">
        <v>43264</v>
      </c>
      <c r="B3098" s="43">
        <v>0.47</v>
      </c>
      <c r="C3098" s="116"/>
      <c r="D3098" s="116"/>
      <c r="E3098" s="116"/>
      <c r="F3098" s="116"/>
      <c r="G3098" s="64"/>
    </row>
    <row r="3099" spans="1:7" x14ac:dyDescent="0.35">
      <c r="A3099" s="47">
        <v>43265</v>
      </c>
      <c r="B3099" s="43">
        <v>0.5</v>
      </c>
      <c r="C3099" s="116"/>
      <c r="D3099" s="116"/>
      <c r="E3099" s="116"/>
      <c r="F3099" s="116"/>
      <c r="G3099" s="64"/>
    </row>
    <row r="3100" spans="1:7" x14ac:dyDescent="0.35">
      <c r="A3100" s="47">
        <v>43266</v>
      </c>
      <c r="B3100" s="43">
        <v>0.4</v>
      </c>
      <c r="C3100" s="116"/>
      <c r="D3100" s="116"/>
      <c r="E3100" s="116"/>
      <c r="F3100" s="116"/>
      <c r="G3100" s="64"/>
    </row>
    <row r="3101" spans="1:7" x14ac:dyDescent="0.35">
      <c r="A3101" s="47">
        <v>43267</v>
      </c>
      <c r="B3101" s="43" t="s">
        <v>126</v>
      </c>
      <c r="C3101" s="116"/>
      <c r="D3101" s="116"/>
      <c r="E3101" s="116"/>
      <c r="F3101" s="116"/>
      <c r="G3101" s="64"/>
    </row>
    <row r="3102" spans="1:7" x14ac:dyDescent="0.35">
      <c r="A3102" s="47">
        <v>43268</v>
      </c>
      <c r="B3102" s="43" t="s">
        <v>126</v>
      </c>
      <c r="C3102" s="116"/>
      <c r="D3102" s="116"/>
      <c r="E3102" s="116"/>
      <c r="F3102" s="116"/>
      <c r="G3102" s="64"/>
    </row>
    <row r="3103" spans="1:7" x14ac:dyDescent="0.35">
      <c r="A3103" s="47">
        <v>43269</v>
      </c>
      <c r="B3103" s="43">
        <v>0.39</v>
      </c>
      <c r="C3103" s="116"/>
      <c r="D3103" s="116"/>
      <c r="E3103" s="116"/>
      <c r="F3103" s="116"/>
      <c r="G3103" s="64"/>
    </row>
    <row r="3104" spans="1:7" x14ac:dyDescent="0.35">
      <c r="A3104" s="47">
        <v>43270</v>
      </c>
      <c r="B3104" s="43">
        <v>0.35</v>
      </c>
      <c r="C3104" s="116"/>
      <c r="D3104" s="116"/>
      <c r="E3104" s="116"/>
      <c r="F3104" s="116"/>
      <c r="G3104" s="64"/>
    </row>
    <row r="3105" spans="1:7" x14ac:dyDescent="0.35">
      <c r="A3105" s="47">
        <v>43271</v>
      </c>
      <c r="B3105" s="43">
        <v>0.38</v>
      </c>
      <c r="C3105" s="116"/>
      <c r="D3105" s="116"/>
      <c r="E3105" s="116"/>
      <c r="F3105" s="116"/>
      <c r="G3105" s="64"/>
    </row>
    <row r="3106" spans="1:7" x14ac:dyDescent="0.35">
      <c r="A3106" s="47">
        <v>43272</v>
      </c>
      <c r="B3106" s="43">
        <v>0.36</v>
      </c>
      <c r="C3106" s="116"/>
      <c r="D3106" s="116"/>
      <c r="E3106" s="116"/>
      <c r="F3106" s="116"/>
      <c r="G3106" s="64"/>
    </row>
    <row r="3107" spans="1:7" x14ac:dyDescent="0.35">
      <c r="A3107" s="47">
        <v>43273</v>
      </c>
      <c r="B3107" s="43">
        <v>0.35</v>
      </c>
      <c r="C3107" s="116"/>
      <c r="D3107" s="116"/>
      <c r="E3107" s="116"/>
      <c r="F3107" s="116"/>
      <c r="G3107" s="64"/>
    </row>
    <row r="3108" spans="1:7" x14ac:dyDescent="0.35">
      <c r="A3108" s="47">
        <v>43274</v>
      </c>
      <c r="B3108" s="43" t="s">
        <v>126</v>
      </c>
      <c r="C3108" s="116"/>
      <c r="D3108" s="116"/>
      <c r="E3108" s="116"/>
      <c r="F3108" s="116"/>
      <c r="G3108" s="64"/>
    </row>
    <row r="3109" spans="1:7" x14ac:dyDescent="0.35">
      <c r="A3109" s="47">
        <v>43275</v>
      </c>
      <c r="B3109" s="43" t="s">
        <v>126</v>
      </c>
      <c r="C3109" s="116"/>
      <c r="D3109" s="116"/>
      <c r="E3109" s="116"/>
      <c r="F3109" s="116"/>
      <c r="G3109" s="64"/>
    </row>
    <row r="3110" spans="1:7" x14ac:dyDescent="0.35">
      <c r="A3110" s="47">
        <v>43276</v>
      </c>
      <c r="B3110" s="43">
        <v>0.32</v>
      </c>
      <c r="C3110" s="116"/>
      <c r="D3110" s="116"/>
      <c r="E3110" s="116"/>
      <c r="F3110" s="116"/>
      <c r="G3110" s="64"/>
    </row>
    <row r="3111" spans="1:7" x14ac:dyDescent="0.35">
      <c r="A3111" s="47">
        <v>43277</v>
      </c>
      <c r="B3111" s="43">
        <v>0.34</v>
      </c>
      <c r="C3111" s="116"/>
      <c r="D3111" s="116"/>
      <c r="E3111" s="116"/>
      <c r="F3111" s="116"/>
      <c r="G3111" s="64"/>
    </row>
    <row r="3112" spans="1:7" x14ac:dyDescent="0.35">
      <c r="A3112" s="47">
        <v>43278</v>
      </c>
      <c r="B3112" s="43">
        <v>0.31</v>
      </c>
      <c r="C3112" s="116"/>
      <c r="D3112" s="116"/>
      <c r="E3112" s="116"/>
      <c r="F3112" s="116"/>
      <c r="G3112" s="64"/>
    </row>
    <row r="3113" spans="1:7" x14ac:dyDescent="0.35">
      <c r="A3113" s="47">
        <v>43279</v>
      </c>
      <c r="B3113" s="43">
        <v>0.32</v>
      </c>
      <c r="C3113" s="116"/>
      <c r="D3113" s="116"/>
      <c r="E3113" s="116"/>
      <c r="F3113" s="116"/>
      <c r="G3113" s="64"/>
    </row>
    <row r="3114" spans="1:7" x14ac:dyDescent="0.35">
      <c r="A3114" s="47">
        <v>43280</v>
      </c>
      <c r="B3114" s="43">
        <v>0.34</v>
      </c>
      <c r="C3114" s="116"/>
      <c r="D3114" s="116"/>
      <c r="E3114" s="116"/>
      <c r="F3114" s="116"/>
      <c r="G3114" s="64"/>
    </row>
    <row r="3115" spans="1:7" x14ac:dyDescent="0.35">
      <c r="A3115" s="47">
        <v>43281</v>
      </c>
      <c r="B3115" s="43" t="s">
        <v>126</v>
      </c>
      <c r="C3115" s="116"/>
      <c r="D3115" s="116"/>
      <c r="E3115" s="116"/>
      <c r="F3115" s="116"/>
      <c r="G3115" s="64"/>
    </row>
    <row r="3116" spans="1:7" x14ac:dyDescent="0.35">
      <c r="A3116" s="47">
        <v>43282</v>
      </c>
      <c r="B3116" s="43" t="s">
        <v>126</v>
      </c>
      <c r="C3116" s="116"/>
      <c r="D3116" s="116"/>
      <c r="E3116" s="116"/>
      <c r="F3116" s="116"/>
      <c r="G3116" s="64"/>
    </row>
    <row r="3117" spans="1:7" x14ac:dyDescent="0.35">
      <c r="A3117" s="47">
        <v>43283</v>
      </c>
      <c r="B3117" s="43">
        <v>0.31</v>
      </c>
      <c r="C3117" s="116"/>
      <c r="D3117" s="116"/>
      <c r="E3117" s="116"/>
      <c r="F3117" s="116"/>
      <c r="G3117" s="64"/>
    </row>
    <row r="3118" spans="1:7" x14ac:dyDescent="0.35">
      <c r="A3118" s="47">
        <v>43284</v>
      </c>
      <c r="B3118" s="43">
        <v>0.32</v>
      </c>
      <c r="C3118" s="116"/>
      <c r="D3118" s="116"/>
      <c r="E3118" s="116"/>
      <c r="F3118" s="116"/>
      <c r="G3118" s="64"/>
    </row>
    <row r="3119" spans="1:7" x14ac:dyDescent="0.35">
      <c r="A3119" s="47">
        <v>43285</v>
      </c>
      <c r="B3119" s="43">
        <v>0.28999999999999998</v>
      </c>
      <c r="C3119" s="116"/>
      <c r="D3119" s="116"/>
      <c r="E3119" s="116"/>
      <c r="F3119" s="116"/>
      <c r="G3119" s="64"/>
    </row>
    <row r="3120" spans="1:7" x14ac:dyDescent="0.35">
      <c r="A3120" s="47">
        <v>43286</v>
      </c>
      <c r="B3120" s="43">
        <v>0.34</v>
      </c>
      <c r="C3120" s="116"/>
      <c r="D3120" s="116"/>
      <c r="E3120" s="116"/>
      <c r="F3120" s="116"/>
      <c r="G3120" s="64"/>
    </row>
    <row r="3121" spans="1:7" x14ac:dyDescent="0.35">
      <c r="A3121" s="47">
        <v>43287</v>
      </c>
      <c r="B3121" s="43">
        <v>0.3</v>
      </c>
      <c r="C3121" s="116"/>
      <c r="D3121" s="116"/>
      <c r="E3121" s="116"/>
      <c r="F3121" s="116"/>
      <c r="G3121" s="64"/>
    </row>
    <row r="3122" spans="1:7" x14ac:dyDescent="0.35">
      <c r="A3122" s="47">
        <v>43288</v>
      </c>
      <c r="B3122" s="43" t="s">
        <v>126</v>
      </c>
      <c r="C3122" s="116"/>
      <c r="D3122" s="116"/>
      <c r="E3122" s="116"/>
      <c r="F3122" s="116"/>
      <c r="G3122" s="64"/>
    </row>
    <row r="3123" spans="1:7" x14ac:dyDescent="0.35">
      <c r="A3123" s="47">
        <v>43289</v>
      </c>
      <c r="B3123" s="43" t="s">
        <v>126</v>
      </c>
      <c r="C3123" s="116"/>
      <c r="D3123" s="116"/>
      <c r="E3123" s="116"/>
      <c r="F3123" s="116"/>
      <c r="G3123" s="64"/>
    </row>
    <row r="3124" spans="1:7" x14ac:dyDescent="0.35">
      <c r="A3124" s="47">
        <v>43290</v>
      </c>
      <c r="B3124" s="43">
        <v>0.31</v>
      </c>
      <c r="C3124" s="116"/>
      <c r="D3124" s="116"/>
      <c r="E3124" s="116"/>
      <c r="F3124" s="116"/>
      <c r="G3124" s="64"/>
    </row>
    <row r="3125" spans="1:7" x14ac:dyDescent="0.35">
      <c r="A3125" s="47">
        <v>43291</v>
      </c>
      <c r="B3125" s="43">
        <v>0.31</v>
      </c>
      <c r="C3125" s="116"/>
      <c r="D3125" s="116"/>
      <c r="E3125" s="116"/>
      <c r="F3125" s="116"/>
      <c r="G3125" s="64"/>
    </row>
    <row r="3126" spans="1:7" x14ac:dyDescent="0.35">
      <c r="A3126" s="47">
        <v>43292</v>
      </c>
      <c r="B3126" s="43">
        <v>0.36</v>
      </c>
      <c r="C3126" s="116"/>
      <c r="D3126" s="116"/>
      <c r="E3126" s="116"/>
      <c r="F3126" s="116"/>
      <c r="G3126" s="64"/>
    </row>
    <row r="3127" spans="1:7" x14ac:dyDescent="0.35">
      <c r="A3127" s="47">
        <v>43293</v>
      </c>
      <c r="B3127" s="43">
        <v>0.37</v>
      </c>
      <c r="C3127" s="116"/>
      <c r="D3127" s="116"/>
      <c r="E3127" s="116"/>
      <c r="F3127" s="116"/>
      <c r="G3127" s="64"/>
    </row>
    <row r="3128" spans="1:7" x14ac:dyDescent="0.35">
      <c r="A3128" s="47">
        <v>43294</v>
      </c>
      <c r="B3128" s="43">
        <v>0.33</v>
      </c>
      <c r="C3128" s="116"/>
      <c r="D3128" s="116"/>
      <c r="E3128" s="116"/>
      <c r="F3128" s="116"/>
      <c r="G3128" s="64"/>
    </row>
    <row r="3129" spans="1:7" x14ac:dyDescent="0.35">
      <c r="A3129" s="47">
        <v>43295</v>
      </c>
      <c r="B3129" s="43" t="s">
        <v>126</v>
      </c>
      <c r="C3129" s="116"/>
      <c r="D3129" s="116"/>
      <c r="E3129" s="116"/>
      <c r="F3129" s="116"/>
      <c r="G3129" s="64"/>
    </row>
    <row r="3130" spans="1:7" x14ac:dyDescent="0.35">
      <c r="A3130" s="47">
        <v>43296</v>
      </c>
      <c r="B3130" s="43" t="s">
        <v>126</v>
      </c>
      <c r="C3130" s="116"/>
      <c r="D3130" s="116"/>
      <c r="E3130" s="116"/>
      <c r="F3130" s="116"/>
      <c r="G3130" s="64"/>
    </row>
    <row r="3131" spans="1:7" x14ac:dyDescent="0.35">
      <c r="A3131" s="47">
        <v>43297</v>
      </c>
      <c r="B3131" s="43">
        <v>0.35</v>
      </c>
      <c r="C3131" s="116"/>
      <c r="D3131" s="116"/>
      <c r="E3131" s="116"/>
      <c r="F3131" s="116"/>
      <c r="G3131" s="64"/>
    </row>
    <row r="3132" spans="1:7" x14ac:dyDescent="0.35">
      <c r="A3132" s="47">
        <v>43298</v>
      </c>
      <c r="B3132" s="43">
        <v>0.36</v>
      </c>
      <c r="C3132" s="116"/>
      <c r="D3132" s="116"/>
      <c r="E3132" s="116"/>
      <c r="F3132" s="116"/>
      <c r="G3132" s="64"/>
    </row>
    <row r="3133" spans="1:7" x14ac:dyDescent="0.35">
      <c r="A3133" s="47">
        <v>43299</v>
      </c>
      <c r="B3133" s="43">
        <v>0.34</v>
      </c>
      <c r="C3133" s="116"/>
      <c r="D3133" s="116"/>
      <c r="E3133" s="116"/>
      <c r="F3133" s="116"/>
      <c r="G3133" s="64"/>
    </row>
    <row r="3134" spans="1:7" x14ac:dyDescent="0.35">
      <c r="A3134" s="47">
        <v>43300</v>
      </c>
      <c r="B3134" s="43">
        <v>0.35</v>
      </c>
      <c r="C3134" s="116"/>
      <c r="D3134" s="116"/>
      <c r="E3134" s="116"/>
      <c r="F3134" s="116"/>
      <c r="G3134" s="64"/>
    </row>
    <row r="3135" spans="1:7" x14ac:dyDescent="0.35">
      <c r="A3135" s="47">
        <v>43301</v>
      </c>
      <c r="B3135" s="43">
        <v>0.33</v>
      </c>
      <c r="C3135" s="116"/>
      <c r="D3135" s="116"/>
      <c r="E3135" s="116"/>
      <c r="F3135" s="116"/>
      <c r="G3135" s="64"/>
    </row>
    <row r="3136" spans="1:7" x14ac:dyDescent="0.35">
      <c r="A3136" s="47">
        <v>43302</v>
      </c>
      <c r="B3136" s="43" t="s">
        <v>126</v>
      </c>
      <c r="C3136" s="116"/>
      <c r="D3136" s="116"/>
      <c r="E3136" s="116"/>
      <c r="F3136" s="116"/>
      <c r="G3136" s="64"/>
    </row>
    <row r="3137" spans="1:7" x14ac:dyDescent="0.35">
      <c r="A3137" s="47">
        <v>43303</v>
      </c>
      <c r="B3137" s="43" t="s">
        <v>126</v>
      </c>
      <c r="C3137" s="116"/>
      <c r="D3137" s="116"/>
      <c r="E3137" s="116"/>
      <c r="F3137" s="116"/>
      <c r="G3137" s="64"/>
    </row>
    <row r="3138" spans="1:7" x14ac:dyDescent="0.35">
      <c r="A3138" s="47">
        <v>43304</v>
      </c>
      <c r="B3138" s="43">
        <v>0.38</v>
      </c>
      <c r="C3138" s="116"/>
      <c r="D3138" s="116"/>
      <c r="E3138" s="116"/>
      <c r="F3138" s="116"/>
      <c r="G3138" s="64"/>
    </row>
    <row r="3139" spans="1:7" x14ac:dyDescent="0.35">
      <c r="A3139" s="47">
        <v>43305</v>
      </c>
      <c r="B3139" s="43">
        <v>0.41</v>
      </c>
      <c r="C3139" s="116"/>
      <c r="D3139" s="116"/>
      <c r="E3139" s="116"/>
      <c r="F3139" s="116"/>
      <c r="G3139" s="64"/>
    </row>
    <row r="3140" spans="1:7" x14ac:dyDescent="0.35">
      <c r="A3140" s="47">
        <v>43306</v>
      </c>
      <c r="B3140" s="43">
        <v>0.38</v>
      </c>
      <c r="C3140" s="116"/>
      <c r="D3140" s="116"/>
      <c r="E3140" s="116"/>
      <c r="F3140" s="116"/>
      <c r="G3140" s="64"/>
    </row>
    <row r="3141" spans="1:7" x14ac:dyDescent="0.35">
      <c r="A3141" s="47">
        <v>43307</v>
      </c>
      <c r="B3141" s="43">
        <v>0.41</v>
      </c>
      <c r="C3141" s="116"/>
      <c r="D3141" s="116"/>
      <c r="E3141" s="116"/>
      <c r="F3141" s="116"/>
      <c r="G3141" s="64"/>
    </row>
    <row r="3142" spans="1:7" x14ac:dyDescent="0.35">
      <c r="A3142" s="47">
        <v>43308</v>
      </c>
      <c r="B3142" s="43">
        <v>0.41</v>
      </c>
      <c r="C3142" s="116"/>
      <c r="D3142" s="116"/>
      <c r="E3142" s="116"/>
      <c r="F3142" s="116"/>
      <c r="G3142" s="64"/>
    </row>
    <row r="3143" spans="1:7" x14ac:dyDescent="0.35">
      <c r="A3143" s="47">
        <v>43309</v>
      </c>
      <c r="B3143" s="43" t="s">
        <v>126</v>
      </c>
      <c r="C3143" s="116"/>
      <c r="D3143" s="116"/>
      <c r="E3143" s="116"/>
      <c r="F3143" s="116"/>
      <c r="G3143" s="64"/>
    </row>
    <row r="3144" spans="1:7" x14ac:dyDescent="0.35">
      <c r="A3144" s="47">
        <v>43310</v>
      </c>
      <c r="B3144" s="43" t="s">
        <v>126</v>
      </c>
      <c r="C3144" s="116"/>
      <c r="D3144" s="116"/>
      <c r="E3144" s="116"/>
      <c r="F3144" s="116"/>
      <c r="G3144" s="64"/>
    </row>
    <row r="3145" spans="1:7" x14ac:dyDescent="0.35">
      <c r="A3145" s="47">
        <v>43311</v>
      </c>
      <c r="B3145" s="43">
        <v>0.43</v>
      </c>
      <c r="C3145" s="116"/>
      <c r="D3145" s="116"/>
      <c r="E3145" s="116"/>
      <c r="F3145" s="116"/>
      <c r="G3145" s="64"/>
    </row>
    <row r="3146" spans="1:7" x14ac:dyDescent="0.35">
      <c r="A3146" s="47">
        <v>43312</v>
      </c>
      <c r="B3146" s="43">
        <v>0.44</v>
      </c>
      <c r="C3146" s="116"/>
      <c r="D3146" s="116"/>
      <c r="E3146" s="116"/>
      <c r="F3146" s="116"/>
      <c r="G3146" s="64"/>
    </row>
    <row r="3147" spans="1:7" x14ac:dyDescent="0.35">
      <c r="A3147" s="47">
        <v>43313</v>
      </c>
      <c r="B3147" s="43">
        <v>0.47</v>
      </c>
      <c r="C3147" s="116"/>
      <c r="D3147" s="116"/>
      <c r="E3147" s="116"/>
      <c r="F3147" s="116"/>
      <c r="G3147" s="64"/>
    </row>
    <row r="3148" spans="1:7" x14ac:dyDescent="0.35">
      <c r="A3148" s="47">
        <v>43314</v>
      </c>
      <c r="B3148" s="43">
        <v>0.47</v>
      </c>
      <c r="C3148" s="116"/>
      <c r="D3148" s="116"/>
      <c r="E3148" s="116"/>
      <c r="F3148" s="116"/>
      <c r="G3148" s="64"/>
    </row>
    <row r="3149" spans="1:7" x14ac:dyDescent="0.35">
      <c r="A3149" s="47">
        <v>43315</v>
      </c>
      <c r="B3149" s="43">
        <v>0.42</v>
      </c>
      <c r="C3149" s="116"/>
      <c r="D3149" s="116"/>
      <c r="E3149" s="116"/>
      <c r="F3149" s="116"/>
      <c r="G3149" s="64"/>
    </row>
    <row r="3150" spans="1:7" x14ac:dyDescent="0.35">
      <c r="A3150" s="47">
        <v>43316</v>
      </c>
      <c r="B3150" s="43" t="s">
        <v>126</v>
      </c>
      <c r="C3150" s="116"/>
      <c r="D3150" s="116"/>
      <c r="E3150" s="116"/>
      <c r="F3150" s="116"/>
      <c r="G3150" s="64"/>
    </row>
    <row r="3151" spans="1:7" x14ac:dyDescent="0.35">
      <c r="A3151" s="47">
        <v>43317</v>
      </c>
      <c r="B3151" s="43" t="s">
        <v>126</v>
      </c>
      <c r="C3151" s="116"/>
      <c r="D3151" s="116"/>
      <c r="E3151" s="116"/>
      <c r="F3151" s="116"/>
      <c r="G3151" s="64"/>
    </row>
    <row r="3152" spans="1:7" x14ac:dyDescent="0.35">
      <c r="A3152" s="47">
        <v>43318</v>
      </c>
      <c r="B3152" s="43">
        <v>0.41</v>
      </c>
      <c r="C3152" s="116"/>
      <c r="D3152" s="116"/>
      <c r="E3152" s="116"/>
      <c r="F3152" s="116"/>
      <c r="G3152" s="64"/>
    </row>
    <row r="3153" spans="1:7" x14ac:dyDescent="0.35">
      <c r="A3153" s="47">
        <v>43319</v>
      </c>
      <c r="B3153" s="43">
        <v>0.4</v>
      </c>
      <c r="C3153" s="116"/>
      <c r="D3153" s="116"/>
      <c r="E3153" s="116"/>
      <c r="F3153" s="116"/>
      <c r="G3153" s="64"/>
    </row>
    <row r="3154" spans="1:7" x14ac:dyDescent="0.35">
      <c r="A3154" s="47">
        <v>43320</v>
      </c>
      <c r="B3154" s="43">
        <v>0.4</v>
      </c>
      <c r="C3154" s="116"/>
      <c r="D3154" s="116"/>
      <c r="E3154" s="116"/>
      <c r="F3154" s="116"/>
      <c r="G3154" s="64"/>
    </row>
    <row r="3155" spans="1:7" x14ac:dyDescent="0.35">
      <c r="A3155" s="47">
        <v>43321</v>
      </c>
      <c r="B3155" s="43">
        <v>0.39</v>
      </c>
      <c r="C3155" s="116"/>
      <c r="D3155" s="116"/>
      <c r="E3155" s="116"/>
      <c r="F3155" s="116"/>
      <c r="G3155" s="64"/>
    </row>
    <row r="3156" spans="1:7" x14ac:dyDescent="0.35">
      <c r="A3156" s="47">
        <v>43322</v>
      </c>
      <c r="B3156" s="43">
        <v>0.34</v>
      </c>
      <c r="C3156" s="116"/>
      <c r="D3156" s="116"/>
      <c r="E3156" s="116"/>
      <c r="F3156" s="116"/>
      <c r="G3156" s="64"/>
    </row>
    <row r="3157" spans="1:7" x14ac:dyDescent="0.35">
      <c r="A3157" s="47">
        <v>43323</v>
      </c>
      <c r="B3157" s="43" t="s">
        <v>126</v>
      </c>
      <c r="C3157" s="116"/>
      <c r="D3157" s="116"/>
      <c r="E3157" s="116"/>
      <c r="F3157" s="116"/>
      <c r="G3157" s="64"/>
    </row>
    <row r="3158" spans="1:7" x14ac:dyDescent="0.35">
      <c r="A3158" s="47">
        <v>43324</v>
      </c>
      <c r="B3158" s="43" t="s">
        <v>126</v>
      </c>
      <c r="C3158" s="116"/>
      <c r="D3158" s="116"/>
      <c r="E3158" s="116"/>
      <c r="F3158" s="116"/>
      <c r="G3158" s="64"/>
    </row>
    <row r="3159" spans="1:7" x14ac:dyDescent="0.35">
      <c r="A3159" s="47">
        <v>43325</v>
      </c>
      <c r="B3159" s="43">
        <v>0.32</v>
      </c>
      <c r="C3159" s="116"/>
      <c r="D3159" s="116"/>
      <c r="E3159" s="116"/>
      <c r="F3159" s="116"/>
      <c r="G3159" s="64"/>
    </row>
    <row r="3160" spans="1:7" x14ac:dyDescent="0.35">
      <c r="A3160" s="47">
        <v>43326</v>
      </c>
      <c r="B3160" s="43">
        <v>0.32</v>
      </c>
      <c r="C3160" s="116"/>
      <c r="D3160" s="116"/>
      <c r="E3160" s="116"/>
      <c r="F3160" s="116"/>
      <c r="G3160" s="64"/>
    </row>
    <row r="3161" spans="1:7" x14ac:dyDescent="0.35">
      <c r="A3161" s="47">
        <v>43327</v>
      </c>
      <c r="B3161" s="43">
        <v>0.33</v>
      </c>
      <c r="C3161" s="116"/>
      <c r="D3161" s="116"/>
      <c r="E3161" s="116"/>
      <c r="F3161" s="116"/>
      <c r="G3161" s="64"/>
    </row>
    <row r="3162" spans="1:7" x14ac:dyDescent="0.35">
      <c r="A3162" s="47">
        <v>43328</v>
      </c>
      <c r="B3162" s="43">
        <v>0.31</v>
      </c>
      <c r="C3162" s="116"/>
      <c r="D3162" s="116"/>
      <c r="E3162" s="116"/>
      <c r="F3162" s="116"/>
      <c r="G3162" s="64"/>
    </row>
    <row r="3163" spans="1:7" x14ac:dyDescent="0.35">
      <c r="A3163" s="47">
        <v>43329</v>
      </c>
      <c r="B3163" s="43">
        <v>0.3</v>
      </c>
      <c r="C3163" s="116"/>
      <c r="D3163" s="116"/>
      <c r="E3163" s="116"/>
      <c r="F3163" s="116"/>
      <c r="G3163" s="64"/>
    </row>
    <row r="3164" spans="1:7" x14ac:dyDescent="0.35">
      <c r="A3164" s="47">
        <v>43330</v>
      </c>
      <c r="B3164" s="43" t="s">
        <v>126</v>
      </c>
      <c r="C3164" s="116"/>
      <c r="D3164" s="116"/>
      <c r="E3164" s="116"/>
      <c r="F3164" s="116"/>
      <c r="G3164" s="64"/>
    </row>
    <row r="3165" spans="1:7" x14ac:dyDescent="0.35">
      <c r="A3165" s="47">
        <v>43331</v>
      </c>
      <c r="B3165" s="43" t="s">
        <v>126</v>
      </c>
      <c r="C3165" s="116"/>
      <c r="D3165" s="116"/>
      <c r="E3165" s="116"/>
      <c r="F3165" s="116"/>
      <c r="G3165" s="64"/>
    </row>
    <row r="3166" spans="1:7" x14ac:dyDescent="0.35">
      <c r="A3166" s="47">
        <v>43332</v>
      </c>
      <c r="B3166" s="43">
        <v>0.31</v>
      </c>
      <c r="C3166" s="116"/>
      <c r="D3166" s="116"/>
      <c r="E3166" s="116"/>
      <c r="F3166" s="116"/>
      <c r="G3166" s="64"/>
    </row>
    <row r="3167" spans="1:7" x14ac:dyDescent="0.35">
      <c r="A3167" s="47">
        <v>43333</v>
      </c>
      <c r="B3167" s="43">
        <v>0.31</v>
      </c>
      <c r="C3167" s="116"/>
      <c r="D3167" s="116"/>
      <c r="E3167" s="116"/>
      <c r="F3167" s="116"/>
      <c r="G3167" s="64"/>
    </row>
    <row r="3168" spans="1:7" x14ac:dyDescent="0.35">
      <c r="A3168" s="47">
        <v>43334</v>
      </c>
      <c r="B3168" s="43">
        <v>0.33</v>
      </c>
      <c r="C3168" s="116"/>
      <c r="D3168" s="116"/>
      <c r="E3168" s="116"/>
      <c r="F3168" s="116"/>
      <c r="G3168" s="64"/>
    </row>
    <row r="3169" spans="1:7" x14ac:dyDescent="0.35">
      <c r="A3169" s="47">
        <v>43335</v>
      </c>
      <c r="B3169" s="43">
        <v>0.35</v>
      </c>
      <c r="C3169" s="116"/>
      <c r="D3169" s="116"/>
      <c r="E3169" s="116"/>
      <c r="F3169" s="116"/>
      <c r="G3169" s="64"/>
    </row>
    <row r="3170" spans="1:7" x14ac:dyDescent="0.35">
      <c r="A3170" s="47">
        <v>43336</v>
      </c>
      <c r="B3170" s="43">
        <v>0.34</v>
      </c>
      <c r="C3170" s="116"/>
      <c r="D3170" s="116"/>
      <c r="E3170" s="116"/>
      <c r="F3170" s="116"/>
      <c r="G3170" s="64"/>
    </row>
    <row r="3171" spans="1:7" x14ac:dyDescent="0.35">
      <c r="A3171" s="47">
        <v>43337</v>
      </c>
      <c r="B3171" s="43" t="s">
        <v>126</v>
      </c>
      <c r="C3171" s="116"/>
      <c r="D3171" s="116"/>
      <c r="E3171" s="116"/>
      <c r="F3171" s="116"/>
      <c r="G3171" s="64"/>
    </row>
    <row r="3172" spans="1:7" x14ac:dyDescent="0.35">
      <c r="A3172" s="47">
        <v>43338</v>
      </c>
      <c r="B3172" s="43" t="s">
        <v>126</v>
      </c>
      <c r="C3172" s="116"/>
      <c r="D3172" s="116"/>
      <c r="E3172" s="116"/>
      <c r="F3172" s="116"/>
      <c r="G3172" s="64"/>
    </row>
    <row r="3173" spans="1:7" x14ac:dyDescent="0.35">
      <c r="A3173" s="47">
        <v>43339</v>
      </c>
      <c r="B3173" s="43">
        <v>0.36</v>
      </c>
      <c r="C3173" s="116"/>
      <c r="D3173" s="116"/>
      <c r="E3173" s="116"/>
      <c r="F3173" s="116"/>
      <c r="G3173" s="64"/>
    </row>
    <row r="3174" spans="1:7" x14ac:dyDescent="0.35">
      <c r="A3174" s="47">
        <v>43340</v>
      </c>
      <c r="B3174" s="43">
        <v>0.36</v>
      </c>
      <c r="C3174" s="116"/>
      <c r="D3174" s="116"/>
      <c r="E3174" s="116"/>
      <c r="F3174" s="116"/>
      <c r="G3174" s="64"/>
    </row>
    <row r="3175" spans="1:7" x14ac:dyDescent="0.35">
      <c r="A3175" s="47">
        <v>43341</v>
      </c>
      <c r="B3175" s="43">
        <v>0.38</v>
      </c>
      <c r="C3175" s="116"/>
      <c r="D3175" s="116"/>
      <c r="E3175" s="116"/>
      <c r="F3175" s="116"/>
      <c r="G3175" s="64"/>
    </row>
    <row r="3176" spans="1:7" x14ac:dyDescent="0.35">
      <c r="A3176" s="47">
        <v>43342</v>
      </c>
      <c r="B3176" s="43">
        <v>0.39</v>
      </c>
      <c r="C3176" s="116"/>
      <c r="D3176" s="116"/>
      <c r="E3176" s="116"/>
      <c r="F3176" s="116"/>
      <c r="G3176" s="64"/>
    </row>
    <row r="3177" spans="1:7" x14ac:dyDescent="0.35">
      <c r="A3177" s="47">
        <v>43343</v>
      </c>
      <c r="B3177" s="43">
        <v>0.35</v>
      </c>
      <c r="C3177" s="116"/>
      <c r="D3177" s="116"/>
      <c r="E3177" s="116"/>
      <c r="F3177" s="116"/>
      <c r="G3177" s="64"/>
    </row>
    <row r="3178" spans="1:7" x14ac:dyDescent="0.35">
      <c r="A3178" s="47">
        <v>43344</v>
      </c>
      <c r="B3178" s="43" t="s">
        <v>126</v>
      </c>
      <c r="C3178" s="116"/>
      <c r="D3178" s="116"/>
      <c r="E3178" s="116"/>
      <c r="F3178" s="116"/>
      <c r="G3178" s="64"/>
    </row>
    <row r="3179" spans="1:7" x14ac:dyDescent="0.35">
      <c r="A3179" s="47">
        <v>43345</v>
      </c>
      <c r="B3179" s="43" t="s">
        <v>126</v>
      </c>
      <c r="C3179" s="116"/>
      <c r="D3179" s="116"/>
      <c r="E3179" s="116"/>
      <c r="F3179" s="116"/>
      <c r="G3179" s="64"/>
    </row>
    <row r="3180" spans="1:7" x14ac:dyDescent="0.35">
      <c r="A3180" s="47">
        <v>43346</v>
      </c>
      <c r="B3180" s="43">
        <v>0.33</v>
      </c>
      <c r="C3180" s="116"/>
      <c r="D3180" s="116"/>
      <c r="E3180" s="116"/>
      <c r="F3180" s="116"/>
      <c r="G3180" s="64"/>
    </row>
    <row r="3181" spans="1:7" x14ac:dyDescent="0.35">
      <c r="A3181" s="47">
        <v>43347</v>
      </c>
      <c r="B3181" s="43">
        <v>0.34</v>
      </c>
      <c r="C3181" s="116"/>
      <c r="D3181" s="116"/>
      <c r="E3181" s="116"/>
      <c r="F3181" s="116"/>
      <c r="G3181" s="64"/>
    </row>
    <row r="3182" spans="1:7" x14ac:dyDescent="0.35">
      <c r="A3182" s="47">
        <v>43348</v>
      </c>
      <c r="B3182" s="43">
        <v>0.36</v>
      </c>
      <c r="C3182" s="116"/>
      <c r="D3182" s="116"/>
      <c r="E3182" s="116"/>
      <c r="F3182" s="116"/>
      <c r="G3182" s="64"/>
    </row>
    <row r="3183" spans="1:7" x14ac:dyDescent="0.35">
      <c r="A3183" s="47">
        <v>43349</v>
      </c>
      <c r="B3183" s="43">
        <v>0.38</v>
      </c>
      <c r="C3183" s="116"/>
      <c r="D3183" s="116"/>
      <c r="E3183" s="116"/>
      <c r="F3183" s="116"/>
      <c r="G3183" s="64"/>
    </row>
    <row r="3184" spans="1:7" x14ac:dyDescent="0.35">
      <c r="A3184" s="47">
        <v>43350</v>
      </c>
      <c r="B3184" s="43">
        <v>0.36</v>
      </c>
      <c r="C3184" s="116"/>
      <c r="D3184" s="116"/>
      <c r="E3184" s="116"/>
      <c r="F3184" s="116"/>
      <c r="G3184" s="64"/>
    </row>
    <row r="3185" spans="1:7" x14ac:dyDescent="0.35">
      <c r="A3185" s="47">
        <v>43351</v>
      </c>
      <c r="B3185" s="43" t="s">
        <v>126</v>
      </c>
      <c r="C3185" s="116"/>
      <c r="D3185" s="116"/>
      <c r="E3185" s="116"/>
      <c r="F3185" s="116"/>
      <c r="G3185" s="64"/>
    </row>
    <row r="3186" spans="1:7" x14ac:dyDescent="0.35">
      <c r="A3186" s="47">
        <v>43352</v>
      </c>
      <c r="B3186" s="43" t="s">
        <v>126</v>
      </c>
      <c r="C3186" s="116"/>
      <c r="D3186" s="116"/>
      <c r="E3186" s="116"/>
      <c r="F3186" s="116"/>
      <c r="G3186" s="64"/>
    </row>
    <row r="3187" spans="1:7" x14ac:dyDescent="0.35">
      <c r="A3187" s="47">
        <v>43353</v>
      </c>
      <c r="B3187" s="43">
        <v>0.41</v>
      </c>
      <c r="C3187" s="116"/>
      <c r="D3187" s="116"/>
      <c r="E3187" s="116"/>
      <c r="F3187" s="116"/>
      <c r="G3187" s="64"/>
    </row>
    <row r="3188" spans="1:7" x14ac:dyDescent="0.35">
      <c r="A3188" s="47">
        <v>43354</v>
      </c>
      <c r="B3188" s="43">
        <v>0.42</v>
      </c>
      <c r="C3188" s="116"/>
      <c r="D3188" s="116"/>
      <c r="E3188" s="116"/>
      <c r="F3188" s="116"/>
      <c r="G3188" s="64"/>
    </row>
    <row r="3189" spans="1:7" x14ac:dyDescent="0.35">
      <c r="A3189" s="47">
        <v>43355</v>
      </c>
      <c r="B3189" s="43">
        <v>0.42</v>
      </c>
      <c r="C3189" s="116"/>
      <c r="D3189" s="116"/>
      <c r="E3189" s="116"/>
      <c r="F3189" s="116"/>
      <c r="G3189" s="64"/>
    </row>
    <row r="3190" spans="1:7" x14ac:dyDescent="0.35">
      <c r="A3190" s="47">
        <v>43356</v>
      </c>
      <c r="B3190" s="43">
        <v>0.42</v>
      </c>
      <c r="C3190" s="116"/>
      <c r="D3190" s="116"/>
      <c r="E3190" s="116"/>
      <c r="F3190" s="116"/>
      <c r="G3190" s="64"/>
    </row>
    <row r="3191" spans="1:7" x14ac:dyDescent="0.35">
      <c r="A3191" s="47">
        <v>43357</v>
      </c>
      <c r="B3191" s="43">
        <v>0.43</v>
      </c>
      <c r="C3191" s="116"/>
      <c r="D3191" s="116"/>
      <c r="E3191" s="116"/>
      <c r="F3191" s="116"/>
      <c r="G3191" s="64"/>
    </row>
    <row r="3192" spans="1:7" x14ac:dyDescent="0.35">
      <c r="A3192" s="47">
        <v>43358</v>
      </c>
      <c r="B3192" s="43" t="s">
        <v>126</v>
      </c>
      <c r="C3192" s="116"/>
      <c r="D3192" s="116"/>
      <c r="E3192" s="116"/>
      <c r="F3192" s="116"/>
      <c r="G3192" s="64"/>
    </row>
    <row r="3193" spans="1:7" x14ac:dyDescent="0.35">
      <c r="A3193" s="47">
        <v>43359</v>
      </c>
      <c r="B3193" s="43" t="s">
        <v>126</v>
      </c>
      <c r="C3193" s="116"/>
      <c r="D3193" s="116"/>
      <c r="E3193" s="116"/>
      <c r="F3193" s="116"/>
      <c r="G3193" s="64"/>
    </row>
    <row r="3194" spans="1:7" x14ac:dyDescent="0.35">
      <c r="A3194" s="47">
        <v>43360</v>
      </c>
      <c r="B3194" s="43">
        <v>0.45</v>
      </c>
      <c r="C3194" s="116"/>
      <c r="D3194" s="116"/>
      <c r="E3194" s="116"/>
      <c r="F3194" s="116"/>
      <c r="G3194" s="64"/>
    </row>
    <row r="3195" spans="1:7" x14ac:dyDescent="0.35">
      <c r="A3195" s="47">
        <v>43361</v>
      </c>
      <c r="B3195" s="43">
        <v>0.45</v>
      </c>
      <c r="C3195" s="116"/>
      <c r="D3195" s="116"/>
      <c r="E3195" s="116"/>
      <c r="F3195" s="116"/>
      <c r="G3195" s="64"/>
    </row>
    <row r="3196" spans="1:7" x14ac:dyDescent="0.35">
      <c r="A3196" s="47">
        <v>43362</v>
      </c>
      <c r="B3196" s="43">
        <v>0.49</v>
      </c>
      <c r="C3196" s="116"/>
      <c r="D3196" s="116"/>
      <c r="E3196" s="116"/>
      <c r="F3196" s="116"/>
      <c r="G3196" s="64"/>
    </row>
    <row r="3197" spans="1:7" x14ac:dyDescent="0.35">
      <c r="A3197" s="47">
        <v>43363</v>
      </c>
      <c r="B3197" s="43">
        <v>0.48</v>
      </c>
      <c r="C3197" s="116"/>
      <c r="D3197" s="116"/>
      <c r="E3197" s="116"/>
      <c r="F3197" s="116"/>
      <c r="G3197" s="64"/>
    </row>
    <row r="3198" spans="1:7" x14ac:dyDescent="0.35">
      <c r="A3198" s="47">
        <v>43364</v>
      </c>
      <c r="B3198" s="43">
        <v>0.46</v>
      </c>
      <c r="C3198" s="116"/>
      <c r="D3198" s="116"/>
      <c r="E3198" s="116"/>
      <c r="F3198" s="116"/>
      <c r="G3198" s="64"/>
    </row>
    <row r="3199" spans="1:7" x14ac:dyDescent="0.35">
      <c r="A3199" s="47">
        <v>43365</v>
      </c>
      <c r="B3199" s="43" t="s">
        <v>126</v>
      </c>
      <c r="C3199" s="116"/>
      <c r="D3199" s="116"/>
      <c r="E3199" s="116"/>
      <c r="F3199" s="116"/>
      <c r="G3199" s="64"/>
    </row>
    <row r="3200" spans="1:7" x14ac:dyDescent="0.35">
      <c r="A3200" s="47">
        <v>43366</v>
      </c>
      <c r="B3200" s="43" t="s">
        <v>126</v>
      </c>
      <c r="C3200" s="116"/>
      <c r="D3200" s="116"/>
      <c r="E3200" s="116"/>
      <c r="F3200" s="116"/>
      <c r="G3200" s="64"/>
    </row>
    <row r="3201" spans="1:7" x14ac:dyDescent="0.35">
      <c r="A3201" s="47">
        <v>43367</v>
      </c>
      <c r="B3201" s="43">
        <v>0.47</v>
      </c>
      <c r="C3201" s="116"/>
      <c r="D3201" s="116"/>
      <c r="E3201" s="116"/>
      <c r="F3201" s="116"/>
      <c r="G3201" s="64"/>
    </row>
    <row r="3202" spans="1:7" x14ac:dyDescent="0.35">
      <c r="A3202" s="47">
        <v>43368</v>
      </c>
      <c r="B3202" s="43">
        <v>0.52</v>
      </c>
      <c r="C3202" s="116"/>
      <c r="D3202" s="116"/>
      <c r="E3202" s="116"/>
      <c r="F3202" s="116"/>
      <c r="G3202" s="64"/>
    </row>
    <row r="3203" spans="1:7" x14ac:dyDescent="0.35">
      <c r="A3203" s="47">
        <v>43369</v>
      </c>
      <c r="B3203" s="43">
        <v>0.53</v>
      </c>
      <c r="C3203" s="116"/>
      <c r="D3203" s="116"/>
      <c r="E3203" s="116"/>
      <c r="F3203" s="116"/>
      <c r="G3203" s="64"/>
    </row>
    <row r="3204" spans="1:7" x14ac:dyDescent="0.35">
      <c r="A3204" s="47">
        <v>43370</v>
      </c>
      <c r="B3204" s="43">
        <v>0.51</v>
      </c>
      <c r="C3204" s="116"/>
      <c r="D3204" s="116"/>
      <c r="E3204" s="116"/>
      <c r="F3204" s="116"/>
      <c r="G3204" s="64"/>
    </row>
    <row r="3205" spans="1:7" x14ac:dyDescent="0.35">
      <c r="A3205" s="47">
        <v>43371</v>
      </c>
      <c r="B3205" s="43">
        <v>0.49</v>
      </c>
      <c r="C3205" s="116"/>
      <c r="D3205" s="116"/>
      <c r="E3205" s="116"/>
      <c r="F3205" s="116"/>
      <c r="G3205" s="64"/>
    </row>
    <row r="3206" spans="1:7" x14ac:dyDescent="0.35">
      <c r="A3206" s="47">
        <v>43372</v>
      </c>
      <c r="B3206" s="43" t="s">
        <v>126</v>
      </c>
      <c r="C3206" s="116"/>
      <c r="D3206" s="116"/>
      <c r="E3206" s="116"/>
      <c r="F3206" s="116"/>
      <c r="G3206" s="64"/>
    </row>
    <row r="3207" spans="1:7" x14ac:dyDescent="0.35">
      <c r="A3207" s="47">
        <v>43373</v>
      </c>
      <c r="B3207" s="43" t="s">
        <v>126</v>
      </c>
      <c r="C3207" s="116"/>
      <c r="D3207" s="116"/>
      <c r="E3207" s="116"/>
      <c r="F3207" s="116"/>
      <c r="G3207" s="64"/>
    </row>
    <row r="3208" spans="1:7" x14ac:dyDescent="0.35">
      <c r="A3208" s="47">
        <v>43374</v>
      </c>
      <c r="B3208" s="43">
        <v>0.5</v>
      </c>
      <c r="C3208" s="116"/>
      <c r="D3208" s="116"/>
      <c r="E3208" s="116"/>
      <c r="F3208" s="116"/>
      <c r="G3208" s="64"/>
    </row>
    <row r="3209" spans="1:7" x14ac:dyDescent="0.35">
      <c r="A3209" s="47">
        <v>43375</v>
      </c>
      <c r="B3209" s="43">
        <v>0.42</v>
      </c>
      <c r="C3209" s="116"/>
      <c r="D3209" s="116"/>
      <c r="E3209" s="116"/>
      <c r="F3209" s="116"/>
      <c r="G3209" s="64"/>
    </row>
    <row r="3210" spans="1:7" x14ac:dyDescent="0.35">
      <c r="A3210" s="47">
        <v>43376</v>
      </c>
      <c r="B3210" s="43" t="s">
        <v>126</v>
      </c>
      <c r="C3210" s="116"/>
      <c r="D3210" s="116"/>
      <c r="E3210" s="116"/>
      <c r="F3210" s="116"/>
      <c r="G3210" s="64"/>
    </row>
    <row r="3211" spans="1:7" x14ac:dyDescent="0.35">
      <c r="A3211" s="47">
        <v>43377</v>
      </c>
      <c r="B3211" s="43">
        <v>0.54</v>
      </c>
      <c r="C3211" s="116"/>
      <c r="D3211" s="116"/>
      <c r="E3211" s="116"/>
      <c r="F3211" s="116"/>
      <c r="G3211" s="64"/>
    </row>
    <row r="3212" spans="1:7" x14ac:dyDescent="0.35">
      <c r="A3212" s="47">
        <v>43378</v>
      </c>
      <c r="B3212" s="43">
        <v>0.55000000000000004</v>
      </c>
      <c r="C3212" s="116"/>
      <c r="D3212" s="116"/>
      <c r="E3212" s="116"/>
      <c r="F3212" s="116"/>
      <c r="G3212" s="64"/>
    </row>
    <row r="3213" spans="1:7" x14ac:dyDescent="0.35">
      <c r="A3213" s="47">
        <v>43379</v>
      </c>
      <c r="B3213" s="43" t="s">
        <v>126</v>
      </c>
      <c r="C3213" s="116"/>
      <c r="D3213" s="116"/>
      <c r="E3213" s="116"/>
      <c r="F3213" s="116"/>
      <c r="G3213" s="64"/>
    </row>
    <row r="3214" spans="1:7" x14ac:dyDescent="0.35">
      <c r="A3214" s="47">
        <v>43380</v>
      </c>
      <c r="B3214" s="43" t="s">
        <v>126</v>
      </c>
      <c r="C3214" s="116"/>
      <c r="D3214" s="116"/>
      <c r="E3214" s="116"/>
      <c r="F3214" s="116"/>
      <c r="G3214" s="64"/>
    </row>
    <row r="3215" spans="1:7" x14ac:dyDescent="0.35">
      <c r="A3215" s="47">
        <v>43381</v>
      </c>
      <c r="B3215" s="43">
        <v>0.53</v>
      </c>
      <c r="C3215" s="116"/>
      <c r="D3215" s="116"/>
      <c r="E3215" s="116"/>
      <c r="F3215" s="116"/>
      <c r="G3215" s="64"/>
    </row>
    <row r="3216" spans="1:7" x14ac:dyDescent="0.35">
      <c r="A3216" s="47">
        <v>43382</v>
      </c>
      <c r="B3216" s="43">
        <v>0.56000000000000005</v>
      </c>
      <c r="C3216" s="116"/>
      <c r="D3216" s="116"/>
      <c r="E3216" s="116"/>
      <c r="F3216" s="116"/>
      <c r="G3216" s="64"/>
    </row>
    <row r="3217" spans="1:7" x14ac:dyDescent="0.35">
      <c r="A3217" s="47">
        <v>43383</v>
      </c>
      <c r="B3217" s="43">
        <v>0.55000000000000004</v>
      </c>
      <c r="C3217" s="116"/>
      <c r="D3217" s="116"/>
      <c r="E3217" s="116"/>
      <c r="F3217" s="116"/>
      <c r="G3217" s="64"/>
    </row>
    <row r="3218" spans="1:7" x14ac:dyDescent="0.35">
      <c r="A3218" s="47">
        <v>43384</v>
      </c>
      <c r="B3218" s="43">
        <v>0.5</v>
      </c>
      <c r="C3218" s="116"/>
      <c r="D3218" s="116"/>
      <c r="E3218" s="116"/>
      <c r="F3218" s="116"/>
      <c r="G3218" s="64"/>
    </row>
    <row r="3219" spans="1:7" x14ac:dyDescent="0.35">
      <c r="A3219" s="47">
        <v>43385</v>
      </c>
      <c r="B3219" s="43">
        <v>0.53</v>
      </c>
      <c r="C3219" s="116"/>
      <c r="D3219" s="116"/>
      <c r="E3219" s="116"/>
      <c r="F3219" s="116"/>
      <c r="G3219" s="64"/>
    </row>
    <row r="3220" spans="1:7" x14ac:dyDescent="0.35">
      <c r="A3220" s="47">
        <v>43386</v>
      </c>
      <c r="B3220" s="43" t="s">
        <v>126</v>
      </c>
      <c r="C3220" s="116"/>
      <c r="D3220" s="116"/>
      <c r="E3220" s="116"/>
      <c r="F3220" s="116"/>
      <c r="G3220" s="64"/>
    </row>
    <row r="3221" spans="1:7" x14ac:dyDescent="0.35">
      <c r="A3221" s="47">
        <v>43387</v>
      </c>
      <c r="B3221" s="43" t="s">
        <v>126</v>
      </c>
      <c r="C3221" s="116"/>
      <c r="D3221" s="116"/>
      <c r="E3221" s="116"/>
      <c r="F3221" s="116"/>
      <c r="G3221" s="64"/>
    </row>
    <row r="3222" spans="1:7" x14ac:dyDescent="0.35">
      <c r="A3222" s="47">
        <v>43388</v>
      </c>
      <c r="B3222" s="43">
        <v>0.48</v>
      </c>
      <c r="C3222" s="116"/>
      <c r="D3222" s="116"/>
      <c r="E3222" s="116"/>
      <c r="F3222" s="116"/>
      <c r="G3222" s="64"/>
    </row>
    <row r="3223" spans="1:7" x14ac:dyDescent="0.35">
      <c r="A3223" s="47">
        <v>43389</v>
      </c>
      <c r="B3223" s="43">
        <v>0.51</v>
      </c>
      <c r="C3223" s="116"/>
      <c r="D3223" s="116"/>
      <c r="E3223" s="116"/>
      <c r="F3223" s="116"/>
      <c r="G3223" s="64"/>
    </row>
    <row r="3224" spans="1:7" x14ac:dyDescent="0.35">
      <c r="A3224" s="47">
        <v>43390</v>
      </c>
      <c r="B3224" s="43">
        <v>0.48</v>
      </c>
      <c r="C3224" s="116"/>
      <c r="D3224" s="116"/>
      <c r="E3224" s="116"/>
      <c r="F3224" s="116"/>
      <c r="G3224" s="64"/>
    </row>
    <row r="3225" spans="1:7" x14ac:dyDescent="0.35">
      <c r="A3225" s="47">
        <v>43391</v>
      </c>
      <c r="B3225" s="43">
        <v>0.48</v>
      </c>
      <c r="C3225" s="116"/>
      <c r="D3225" s="116"/>
      <c r="E3225" s="116"/>
      <c r="F3225" s="116"/>
      <c r="G3225" s="64"/>
    </row>
    <row r="3226" spans="1:7" x14ac:dyDescent="0.35">
      <c r="A3226" s="47">
        <v>43392</v>
      </c>
      <c r="B3226" s="43">
        <v>0.41</v>
      </c>
      <c r="C3226" s="116"/>
      <c r="D3226" s="116"/>
      <c r="E3226" s="116"/>
      <c r="F3226" s="116"/>
      <c r="G3226" s="64"/>
    </row>
    <row r="3227" spans="1:7" x14ac:dyDescent="0.35">
      <c r="A3227" s="47">
        <v>43393</v>
      </c>
      <c r="B3227" s="43" t="s">
        <v>126</v>
      </c>
      <c r="C3227" s="116"/>
      <c r="D3227" s="116"/>
      <c r="E3227" s="116"/>
      <c r="F3227" s="116"/>
      <c r="G3227" s="64"/>
    </row>
    <row r="3228" spans="1:7" x14ac:dyDescent="0.35">
      <c r="A3228" s="47">
        <v>43394</v>
      </c>
      <c r="B3228" s="43" t="s">
        <v>126</v>
      </c>
      <c r="C3228" s="116"/>
      <c r="D3228" s="116"/>
      <c r="E3228" s="116"/>
      <c r="F3228" s="116"/>
      <c r="G3228" s="64"/>
    </row>
    <row r="3229" spans="1:7" x14ac:dyDescent="0.35">
      <c r="A3229" s="47">
        <v>43395</v>
      </c>
      <c r="B3229" s="43">
        <v>0.47</v>
      </c>
      <c r="C3229" s="116"/>
      <c r="D3229" s="116"/>
      <c r="E3229" s="116"/>
      <c r="F3229" s="116"/>
      <c r="G3229" s="64"/>
    </row>
    <row r="3230" spans="1:7" x14ac:dyDescent="0.35">
      <c r="A3230" s="47">
        <v>43396</v>
      </c>
      <c r="B3230" s="43">
        <v>0.43</v>
      </c>
      <c r="C3230" s="116"/>
      <c r="D3230" s="116"/>
      <c r="E3230" s="116"/>
      <c r="F3230" s="116"/>
      <c r="G3230" s="64"/>
    </row>
    <row r="3231" spans="1:7" x14ac:dyDescent="0.35">
      <c r="A3231" s="47">
        <v>43397</v>
      </c>
      <c r="B3231" s="43">
        <v>0.39</v>
      </c>
      <c r="C3231" s="116"/>
      <c r="D3231" s="116"/>
      <c r="E3231" s="116"/>
      <c r="F3231" s="116"/>
      <c r="G3231" s="64"/>
    </row>
    <row r="3232" spans="1:7" x14ac:dyDescent="0.35">
      <c r="A3232" s="47">
        <v>43398</v>
      </c>
      <c r="B3232" s="43">
        <v>0.39</v>
      </c>
      <c r="C3232" s="116"/>
      <c r="D3232" s="116"/>
      <c r="E3232" s="116"/>
      <c r="F3232" s="116"/>
      <c r="G3232" s="64"/>
    </row>
    <row r="3233" spans="1:7" x14ac:dyDescent="0.35">
      <c r="A3233" s="47">
        <v>43399</v>
      </c>
      <c r="B3233" s="43">
        <v>0.36</v>
      </c>
      <c r="C3233" s="116"/>
      <c r="D3233" s="116"/>
      <c r="E3233" s="116"/>
      <c r="F3233" s="116"/>
      <c r="G3233" s="64"/>
    </row>
    <row r="3234" spans="1:7" x14ac:dyDescent="0.35">
      <c r="A3234" s="47">
        <v>43400</v>
      </c>
      <c r="B3234" s="43" t="s">
        <v>126</v>
      </c>
      <c r="C3234" s="116"/>
      <c r="D3234" s="116"/>
      <c r="E3234" s="116"/>
      <c r="F3234" s="116"/>
      <c r="G3234" s="64"/>
    </row>
    <row r="3235" spans="1:7" x14ac:dyDescent="0.35">
      <c r="A3235" s="47">
        <v>43401</v>
      </c>
      <c r="B3235" s="43" t="s">
        <v>126</v>
      </c>
      <c r="C3235" s="116"/>
      <c r="D3235" s="116"/>
      <c r="E3235" s="116"/>
      <c r="F3235" s="116"/>
      <c r="G3235" s="64"/>
    </row>
    <row r="3236" spans="1:7" x14ac:dyDescent="0.35">
      <c r="A3236" s="47">
        <v>43402</v>
      </c>
      <c r="B3236" s="43">
        <v>0.36</v>
      </c>
      <c r="C3236" s="116"/>
      <c r="D3236" s="116"/>
      <c r="E3236" s="116"/>
      <c r="F3236" s="116"/>
      <c r="G3236" s="64"/>
    </row>
    <row r="3237" spans="1:7" x14ac:dyDescent="0.35">
      <c r="A3237" s="47">
        <v>43403</v>
      </c>
      <c r="B3237" s="43">
        <v>0.39</v>
      </c>
      <c r="C3237" s="116"/>
      <c r="D3237" s="116"/>
      <c r="E3237" s="116"/>
      <c r="F3237" s="116"/>
      <c r="G3237" s="64"/>
    </row>
    <row r="3238" spans="1:7" x14ac:dyDescent="0.35">
      <c r="A3238" s="47">
        <v>43404</v>
      </c>
      <c r="B3238" s="43">
        <v>0.38</v>
      </c>
      <c r="C3238" s="116"/>
      <c r="D3238" s="116"/>
      <c r="E3238" s="116"/>
      <c r="F3238" s="116"/>
      <c r="G3238" s="64"/>
    </row>
    <row r="3239" spans="1:7" x14ac:dyDescent="0.35">
      <c r="A3239" s="47">
        <v>43405</v>
      </c>
      <c r="B3239" s="43">
        <v>0.41</v>
      </c>
      <c r="C3239" s="116"/>
      <c r="D3239" s="116"/>
      <c r="E3239" s="116"/>
      <c r="F3239" s="116"/>
      <c r="G3239" s="64"/>
    </row>
    <row r="3240" spans="1:7" x14ac:dyDescent="0.35">
      <c r="A3240" s="47">
        <v>43406</v>
      </c>
      <c r="B3240" s="43">
        <v>0.43</v>
      </c>
      <c r="C3240" s="116"/>
      <c r="D3240" s="116"/>
      <c r="E3240" s="116"/>
      <c r="F3240" s="116"/>
      <c r="G3240" s="64"/>
    </row>
    <row r="3241" spans="1:7" x14ac:dyDescent="0.35">
      <c r="A3241" s="47">
        <v>43407</v>
      </c>
      <c r="B3241" s="43" t="s">
        <v>126</v>
      </c>
      <c r="C3241" s="116"/>
      <c r="D3241" s="116"/>
      <c r="E3241" s="116"/>
      <c r="F3241" s="116"/>
      <c r="G3241" s="64"/>
    </row>
    <row r="3242" spans="1:7" x14ac:dyDescent="0.35">
      <c r="A3242" s="47">
        <v>43408</v>
      </c>
      <c r="B3242" s="43" t="s">
        <v>126</v>
      </c>
      <c r="C3242" s="116"/>
      <c r="D3242" s="116"/>
      <c r="E3242" s="116"/>
      <c r="F3242" s="116"/>
      <c r="G3242" s="64"/>
    </row>
    <row r="3243" spans="1:7" x14ac:dyDescent="0.35">
      <c r="A3243" s="47">
        <v>43409</v>
      </c>
      <c r="B3243" s="43">
        <v>0.43</v>
      </c>
      <c r="C3243" s="116"/>
      <c r="D3243" s="116"/>
      <c r="E3243" s="116"/>
      <c r="F3243" s="116"/>
      <c r="G3243" s="64"/>
    </row>
    <row r="3244" spans="1:7" x14ac:dyDescent="0.35">
      <c r="A3244" s="47">
        <v>43410</v>
      </c>
      <c r="B3244" s="43">
        <v>0.42</v>
      </c>
      <c r="C3244" s="116"/>
      <c r="D3244" s="116"/>
      <c r="E3244" s="116"/>
      <c r="F3244" s="116"/>
      <c r="G3244" s="64"/>
    </row>
    <row r="3245" spans="1:7" x14ac:dyDescent="0.35">
      <c r="A3245" s="47">
        <v>43411</v>
      </c>
      <c r="B3245" s="43">
        <v>0.42</v>
      </c>
      <c r="C3245" s="116"/>
      <c r="D3245" s="116"/>
      <c r="E3245" s="116"/>
      <c r="F3245" s="116"/>
      <c r="G3245" s="64"/>
    </row>
    <row r="3246" spans="1:7" x14ac:dyDescent="0.35">
      <c r="A3246" s="47">
        <v>43412</v>
      </c>
      <c r="B3246" s="43">
        <v>0.45</v>
      </c>
      <c r="C3246" s="116"/>
      <c r="D3246" s="116"/>
      <c r="E3246" s="116"/>
      <c r="F3246" s="116"/>
      <c r="G3246" s="64"/>
    </row>
    <row r="3247" spans="1:7" x14ac:dyDescent="0.35">
      <c r="A3247" s="47">
        <v>43413</v>
      </c>
      <c r="B3247" s="43">
        <v>0.43</v>
      </c>
      <c r="C3247" s="116"/>
      <c r="D3247" s="116"/>
      <c r="E3247" s="116"/>
      <c r="F3247" s="116"/>
      <c r="G3247" s="64"/>
    </row>
    <row r="3248" spans="1:7" x14ac:dyDescent="0.35">
      <c r="A3248" s="47">
        <v>43414</v>
      </c>
      <c r="B3248" s="43" t="s">
        <v>126</v>
      </c>
      <c r="C3248" s="116"/>
      <c r="D3248" s="116"/>
      <c r="E3248" s="116"/>
      <c r="F3248" s="116"/>
      <c r="G3248" s="64"/>
    </row>
    <row r="3249" spans="1:7" x14ac:dyDescent="0.35">
      <c r="A3249" s="47">
        <v>43415</v>
      </c>
      <c r="B3249" s="43" t="s">
        <v>126</v>
      </c>
      <c r="C3249" s="116"/>
      <c r="D3249" s="116"/>
      <c r="E3249" s="116"/>
      <c r="F3249" s="116"/>
      <c r="G3249" s="64"/>
    </row>
    <row r="3250" spans="1:7" x14ac:dyDescent="0.35">
      <c r="A3250" s="47">
        <v>43416</v>
      </c>
      <c r="B3250" s="43">
        <v>0.39</v>
      </c>
      <c r="C3250" s="116"/>
      <c r="D3250" s="116"/>
      <c r="E3250" s="116"/>
      <c r="F3250" s="116"/>
      <c r="G3250" s="64"/>
    </row>
    <row r="3251" spans="1:7" x14ac:dyDescent="0.35">
      <c r="A3251" s="47">
        <v>43417</v>
      </c>
      <c r="B3251" s="43">
        <v>0.39</v>
      </c>
      <c r="C3251" s="116"/>
      <c r="D3251" s="116"/>
      <c r="E3251" s="116"/>
      <c r="F3251" s="116"/>
      <c r="G3251" s="64"/>
    </row>
    <row r="3252" spans="1:7" x14ac:dyDescent="0.35">
      <c r="A3252" s="47">
        <v>43418</v>
      </c>
      <c r="B3252" s="43">
        <v>0.39</v>
      </c>
      <c r="C3252" s="116"/>
      <c r="D3252" s="116"/>
      <c r="E3252" s="116"/>
      <c r="F3252" s="116"/>
      <c r="G3252" s="64"/>
    </row>
    <row r="3253" spans="1:7" x14ac:dyDescent="0.35">
      <c r="A3253" s="47">
        <v>43419</v>
      </c>
      <c r="B3253" s="43">
        <v>0.35</v>
      </c>
      <c r="C3253" s="116"/>
      <c r="D3253" s="116"/>
      <c r="E3253" s="116"/>
      <c r="F3253" s="116"/>
      <c r="G3253" s="64"/>
    </row>
    <row r="3254" spans="1:7" x14ac:dyDescent="0.35">
      <c r="A3254" s="47">
        <v>43420</v>
      </c>
      <c r="B3254" s="43">
        <v>0.37</v>
      </c>
      <c r="C3254" s="116"/>
      <c r="D3254" s="116"/>
      <c r="E3254" s="116"/>
      <c r="F3254" s="116"/>
      <c r="G3254" s="64"/>
    </row>
    <row r="3255" spans="1:7" x14ac:dyDescent="0.35">
      <c r="A3255" s="47">
        <v>43421</v>
      </c>
      <c r="B3255" s="43" t="s">
        <v>126</v>
      </c>
      <c r="C3255" s="116"/>
      <c r="D3255" s="116"/>
      <c r="E3255" s="116"/>
      <c r="F3255" s="116"/>
      <c r="G3255" s="64"/>
    </row>
    <row r="3256" spans="1:7" x14ac:dyDescent="0.35">
      <c r="A3256" s="47">
        <v>43422</v>
      </c>
      <c r="B3256" s="43" t="s">
        <v>126</v>
      </c>
      <c r="C3256" s="116"/>
      <c r="D3256" s="116"/>
      <c r="E3256" s="116"/>
      <c r="F3256" s="116"/>
      <c r="G3256" s="64"/>
    </row>
    <row r="3257" spans="1:7" x14ac:dyDescent="0.35">
      <c r="A3257" s="47">
        <v>43423</v>
      </c>
      <c r="B3257" s="43">
        <v>0.38</v>
      </c>
      <c r="C3257" s="116"/>
      <c r="D3257" s="116"/>
      <c r="E3257" s="116"/>
      <c r="F3257" s="116"/>
      <c r="G3257" s="64"/>
    </row>
    <row r="3258" spans="1:7" x14ac:dyDescent="0.35">
      <c r="A3258" s="47">
        <v>43424</v>
      </c>
      <c r="B3258" s="43">
        <v>0.36</v>
      </c>
      <c r="C3258" s="116"/>
      <c r="D3258" s="116"/>
      <c r="E3258" s="116"/>
      <c r="F3258" s="116"/>
      <c r="G3258" s="64"/>
    </row>
    <row r="3259" spans="1:7" x14ac:dyDescent="0.35">
      <c r="A3259" s="47">
        <v>43425</v>
      </c>
      <c r="B3259" s="43">
        <v>0.37</v>
      </c>
      <c r="C3259" s="116"/>
      <c r="D3259" s="116"/>
      <c r="E3259" s="116"/>
      <c r="F3259" s="116"/>
      <c r="G3259" s="64"/>
    </row>
    <row r="3260" spans="1:7" x14ac:dyDescent="0.35">
      <c r="A3260" s="47">
        <v>43426</v>
      </c>
      <c r="B3260" s="43">
        <v>0.36</v>
      </c>
      <c r="C3260" s="116"/>
      <c r="D3260" s="116"/>
      <c r="E3260" s="116"/>
      <c r="F3260" s="116"/>
      <c r="G3260" s="64"/>
    </row>
    <row r="3261" spans="1:7" x14ac:dyDescent="0.35">
      <c r="A3261" s="47">
        <v>43427</v>
      </c>
      <c r="B3261" s="43">
        <v>0.35</v>
      </c>
      <c r="C3261" s="116"/>
      <c r="D3261" s="116"/>
      <c r="E3261" s="116"/>
      <c r="F3261" s="116"/>
      <c r="G3261" s="64"/>
    </row>
    <row r="3262" spans="1:7" x14ac:dyDescent="0.35">
      <c r="A3262" s="47">
        <v>43428</v>
      </c>
      <c r="B3262" s="43" t="s">
        <v>126</v>
      </c>
      <c r="C3262" s="116"/>
      <c r="D3262" s="116"/>
      <c r="E3262" s="116"/>
      <c r="F3262" s="116"/>
      <c r="G3262" s="64"/>
    </row>
    <row r="3263" spans="1:7" x14ac:dyDescent="0.35">
      <c r="A3263" s="47">
        <v>43429</v>
      </c>
      <c r="B3263" s="43" t="s">
        <v>126</v>
      </c>
      <c r="C3263" s="116"/>
      <c r="D3263" s="116"/>
      <c r="E3263" s="116"/>
      <c r="F3263" s="116"/>
      <c r="G3263" s="64"/>
    </row>
    <row r="3264" spans="1:7" x14ac:dyDescent="0.35">
      <c r="A3264" s="47">
        <v>43430</v>
      </c>
      <c r="B3264" s="43">
        <v>0.36</v>
      </c>
      <c r="C3264" s="116"/>
      <c r="D3264" s="116"/>
      <c r="E3264" s="116"/>
      <c r="F3264" s="116"/>
      <c r="G3264" s="64"/>
    </row>
    <row r="3265" spans="1:7" x14ac:dyDescent="0.35">
      <c r="A3265" s="47">
        <v>43431</v>
      </c>
      <c r="B3265" s="43">
        <v>0.35</v>
      </c>
      <c r="C3265" s="116"/>
      <c r="D3265" s="116"/>
      <c r="E3265" s="116"/>
      <c r="F3265" s="116"/>
      <c r="G3265" s="64"/>
    </row>
    <row r="3266" spans="1:7" x14ac:dyDescent="0.35">
      <c r="A3266" s="47">
        <v>43432</v>
      </c>
      <c r="B3266" s="43">
        <v>0.33</v>
      </c>
      <c r="C3266" s="116"/>
      <c r="D3266" s="116"/>
      <c r="E3266" s="116"/>
      <c r="F3266" s="116"/>
      <c r="G3266" s="64"/>
    </row>
    <row r="3267" spans="1:7" x14ac:dyDescent="0.35">
      <c r="A3267" s="47">
        <v>43433</v>
      </c>
      <c r="B3267" s="43">
        <v>0.33</v>
      </c>
      <c r="C3267" s="116"/>
      <c r="D3267" s="116"/>
      <c r="E3267" s="116"/>
      <c r="F3267" s="116"/>
      <c r="G3267" s="64"/>
    </row>
    <row r="3268" spans="1:7" x14ac:dyDescent="0.35">
      <c r="A3268" s="47">
        <v>43434</v>
      </c>
      <c r="B3268" s="43">
        <v>0.31</v>
      </c>
      <c r="C3268" s="116"/>
      <c r="D3268" s="116"/>
      <c r="E3268" s="116"/>
      <c r="F3268" s="116"/>
      <c r="G3268" s="64"/>
    </row>
    <row r="3269" spans="1:7" x14ac:dyDescent="0.35">
      <c r="A3269" s="47">
        <v>43435</v>
      </c>
      <c r="B3269" s="43" t="s">
        <v>126</v>
      </c>
      <c r="C3269" s="116"/>
      <c r="D3269" s="116"/>
      <c r="E3269" s="116"/>
      <c r="F3269" s="116"/>
      <c r="G3269" s="64"/>
    </row>
    <row r="3270" spans="1:7" x14ac:dyDescent="0.35">
      <c r="A3270" s="47">
        <v>43436</v>
      </c>
      <c r="B3270" s="43" t="s">
        <v>126</v>
      </c>
      <c r="C3270" s="116"/>
      <c r="D3270" s="116"/>
      <c r="E3270" s="116"/>
      <c r="F3270" s="116"/>
      <c r="G3270" s="64"/>
    </row>
    <row r="3271" spans="1:7" x14ac:dyDescent="0.35">
      <c r="A3271" s="47">
        <v>43437</v>
      </c>
      <c r="B3271" s="43">
        <v>0.33</v>
      </c>
      <c r="C3271" s="116"/>
      <c r="D3271" s="116"/>
      <c r="E3271" s="116"/>
      <c r="F3271" s="116"/>
      <c r="G3271" s="64"/>
    </row>
    <row r="3272" spans="1:7" x14ac:dyDescent="0.35">
      <c r="A3272" s="47">
        <v>43438</v>
      </c>
      <c r="B3272" s="43">
        <v>0.28000000000000003</v>
      </c>
      <c r="C3272" s="116"/>
      <c r="D3272" s="116"/>
      <c r="E3272" s="116"/>
      <c r="F3272" s="116"/>
      <c r="G3272" s="64"/>
    </row>
    <row r="3273" spans="1:7" x14ac:dyDescent="0.35">
      <c r="A3273" s="47">
        <v>43439</v>
      </c>
      <c r="B3273" s="43">
        <v>0.25</v>
      </c>
      <c r="C3273" s="116"/>
      <c r="D3273" s="116"/>
      <c r="E3273" s="116"/>
      <c r="F3273" s="116"/>
      <c r="G3273" s="64"/>
    </row>
    <row r="3274" spans="1:7" x14ac:dyDescent="0.35">
      <c r="A3274" s="47">
        <v>43440</v>
      </c>
      <c r="B3274" s="43">
        <v>0.24</v>
      </c>
      <c r="C3274" s="116"/>
      <c r="D3274" s="116"/>
      <c r="E3274" s="116"/>
      <c r="F3274" s="116"/>
      <c r="G3274" s="64"/>
    </row>
    <row r="3275" spans="1:7" x14ac:dyDescent="0.35">
      <c r="A3275" s="47">
        <v>43441</v>
      </c>
      <c r="B3275" s="43">
        <v>0.25</v>
      </c>
      <c r="C3275" s="116"/>
      <c r="D3275" s="116"/>
      <c r="E3275" s="116"/>
      <c r="F3275" s="116"/>
      <c r="G3275" s="64"/>
    </row>
    <row r="3276" spans="1:7" x14ac:dyDescent="0.35">
      <c r="A3276" s="47">
        <v>43442</v>
      </c>
      <c r="B3276" s="43" t="s">
        <v>126</v>
      </c>
      <c r="C3276" s="116"/>
      <c r="D3276" s="116"/>
      <c r="E3276" s="116"/>
      <c r="F3276" s="116"/>
      <c r="G3276" s="64"/>
    </row>
    <row r="3277" spans="1:7" x14ac:dyDescent="0.35">
      <c r="A3277" s="47">
        <v>43443</v>
      </c>
      <c r="B3277" s="43" t="s">
        <v>126</v>
      </c>
      <c r="C3277" s="116"/>
      <c r="D3277" s="116"/>
      <c r="E3277" s="116"/>
      <c r="F3277" s="116"/>
      <c r="G3277" s="64"/>
    </row>
    <row r="3278" spans="1:7" x14ac:dyDescent="0.35">
      <c r="A3278" s="47">
        <v>43444</v>
      </c>
      <c r="B3278" s="43">
        <v>0.25</v>
      </c>
      <c r="C3278" s="116"/>
      <c r="D3278" s="116"/>
      <c r="E3278" s="116"/>
      <c r="F3278" s="116"/>
      <c r="G3278" s="64"/>
    </row>
    <row r="3279" spans="1:7" x14ac:dyDescent="0.35">
      <c r="A3279" s="47">
        <v>43445</v>
      </c>
      <c r="B3279" s="43">
        <v>0.27</v>
      </c>
      <c r="C3279" s="116"/>
      <c r="D3279" s="116"/>
      <c r="E3279" s="116"/>
      <c r="F3279" s="116"/>
      <c r="G3279" s="64"/>
    </row>
    <row r="3280" spans="1:7" x14ac:dyDescent="0.35">
      <c r="A3280" s="47">
        <v>43446</v>
      </c>
      <c r="B3280" s="43">
        <v>0.24</v>
      </c>
      <c r="C3280" s="116"/>
      <c r="D3280" s="116"/>
      <c r="E3280" s="116"/>
      <c r="F3280" s="116"/>
      <c r="G3280" s="64"/>
    </row>
    <row r="3281" spans="1:7" x14ac:dyDescent="0.35">
      <c r="A3281" s="47">
        <v>43447</v>
      </c>
      <c r="B3281" s="43">
        <v>0.27</v>
      </c>
      <c r="C3281" s="116"/>
      <c r="D3281" s="116"/>
      <c r="E3281" s="116"/>
      <c r="F3281" s="116"/>
      <c r="G3281" s="64"/>
    </row>
    <row r="3282" spans="1:7" x14ac:dyDescent="0.35">
      <c r="A3282" s="47">
        <v>43448</v>
      </c>
      <c r="B3282" s="43">
        <v>0.26</v>
      </c>
      <c r="C3282" s="116"/>
      <c r="D3282" s="116"/>
      <c r="E3282" s="116"/>
      <c r="F3282" s="116"/>
      <c r="G3282" s="64"/>
    </row>
    <row r="3283" spans="1:7" x14ac:dyDescent="0.35">
      <c r="A3283" s="47">
        <v>43449</v>
      </c>
      <c r="B3283" s="43" t="s">
        <v>126</v>
      </c>
      <c r="C3283" s="116"/>
      <c r="D3283" s="116"/>
      <c r="E3283" s="116"/>
      <c r="F3283" s="116"/>
      <c r="G3283" s="64"/>
    </row>
    <row r="3284" spans="1:7" x14ac:dyDescent="0.35">
      <c r="A3284" s="47">
        <v>43450</v>
      </c>
      <c r="B3284" s="43" t="s">
        <v>126</v>
      </c>
      <c r="C3284" s="116"/>
      <c r="D3284" s="116"/>
      <c r="E3284" s="116"/>
      <c r="F3284" s="116"/>
      <c r="G3284" s="64"/>
    </row>
    <row r="3285" spans="1:7" x14ac:dyDescent="0.35">
      <c r="A3285" s="47">
        <v>43451</v>
      </c>
      <c r="B3285" s="43">
        <v>0.25</v>
      </c>
      <c r="C3285" s="116"/>
      <c r="D3285" s="116"/>
      <c r="E3285" s="116"/>
      <c r="F3285" s="116"/>
      <c r="G3285" s="64"/>
    </row>
    <row r="3286" spans="1:7" x14ac:dyDescent="0.35">
      <c r="A3286" s="47">
        <v>43452</v>
      </c>
      <c r="B3286" s="43">
        <v>0.23</v>
      </c>
      <c r="C3286" s="116"/>
      <c r="D3286" s="116"/>
      <c r="E3286" s="116"/>
      <c r="F3286" s="116"/>
      <c r="G3286" s="64"/>
    </row>
    <row r="3287" spans="1:7" x14ac:dyDescent="0.35">
      <c r="A3287" s="47">
        <v>43453</v>
      </c>
      <c r="B3287" s="43">
        <v>0.25</v>
      </c>
      <c r="C3287" s="116"/>
      <c r="D3287" s="116"/>
      <c r="E3287" s="116"/>
      <c r="F3287" s="116"/>
      <c r="G3287" s="64"/>
    </row>
    <row r="3288" spans="1:7" x14ac:dyDescent="0.35">
      <c r="A3288" s="47">
        <v>43454</v>
      </c>
      <c r="B3288" s="43">
        <v>0.23</v>
      </c>
      <c r="C3288" s="116"/>
      <c r="D3288" s="116"/>
      <c r="E3288" s="116"/>
      <c r="F3288" s="116"/>
      <c r="G3288" s="64"/>
    </row>
    <row r="3289" spans="1:7" x14ac:dyDescent="0.35">
      <c r="A3289" s="47">
        <v>43455</v>
      </c>
      <c r="B3289" s="43">
        <v>0.24</v>
      </c>
      <c r="C3289" s="116"/>
      <c r="D3289" s="116"/>
      <c r="E3289" s="116"/>
      <c r="F3289" s="116"/>
      <c r="G3289" s="64"/>
    </row>
    <row r="3290" spans="1:7" x14ac:dyDescent="0.35">
      <c r="A3290" s="47">
        <v>43456</v>
      </c>
      <c r="B3290" s="43" t="s">
        <v>126</v>
      </c>
      <c r="C3290" s="116"/>
      <c r="D3290" s="116"/>
      <c r="E3290" s="116"/>
      <c r="F3290" s="116"/>
      <c r="G3290" s="64"/>
    </row>
    <row r="3291" spans="1:7" x14ac:dyDescent="0.35">
      <c r="A3291" s="47">
        <v>43457</v>
      </c>
      <c r="B3291" s="43" t="s">
        <v>126</v>
      </c>
      <c r="C3291" s="116"/>
      <c r="D3291" s="116"/>
      <c r="E3291" s="116"/>
      <c r="F3291" s="116"/>
      <c r="G3291" s="64"/>
    </row>
    <row r="3292" spans="1:7" x14ac:dyDescent="0.35">
      <c r="A3292" s="47">
        <v>43458</v>
      </c>
      <c r="B3292" s="43" t="s">
        <v>126</v>
      </c>
      <c r="C3292" s="116"/>
      <c r="D3292" s="116"/>
      <c r="E3292" s="116"/>
      <c r="F3292" s="116"/>
      <c r="G3292" s="64"/>
    </row>
    <row r="3293" spans="1:7" x14ac:dyDescent="0.35">
      <c r="A3293" s="47">
        <v>43459</v>
      </c>
      <c r="B3293" s="43" t="s">
        <v>126</v>
      </c>
      <c r="C3293" s="116"/>
      <c r="D3293" s="116"/>
      <c r="E3293" s="116"/>
      <c r="F3293" s="116"/>
      <c r="G3293" s="64"/>
    </row>
    <row r="3294" spans="1:7" x14ac:dyDescent="0.35">
      <c r="A3294" s="47">
        <v>43460</v>
      </c>
      <c r="B3294" s="43" t="s">
        <v>126</v>
      </c>
      <c r="C3294" s="116"/>
      <c r="D3294" s="116"/>
      <c r="E3294" s="116"/>
      <c r="F3294" s="116"/>
      <c r="G3294" s="64"/>
    </row>
    <row r="3295" spans="1:7" x14ac:dyDescent="0.35">
      <c r="A3295" s="47">
        <v>43461</v>
      </c>
      <c r="B3295" s="43">
        <v>0.22</v>
      </c>
      <c r="C3295" s="116"/>
      <c r="D3295" s="116"/>
      <c r="E3295" s="116"/>
      <c r="F3295" s="116"/>
      <c r="G3295" s="64"/>
    </row>
    <row r="3296" spans="1:7" x14ac:dyDescent="0.35">
      <c r="A3296" s="47">
        <v>43462</v>
      </c>
      <c r="B3296" s="43">
        <v>0.23</v>
      </c>
      <c r="C3296" s="116"/>
      <c r="D3296" s="116"/>
      <c r="E3296" s="116"/>
      <c r="F3296" s="116"/>
      <c r="G3296" s="64"/>
    </row>
    <row r="3297" spans="1:7" x14ac:dyDescent="0.35">
      <c r="A3297" s="47">
        <v>43463</v>
      </c>
      <c r="B3297" s="43" t="s">
        <v>126</v>
      </c>
      <c r="C3297" s="116"/>
      <c r="D3297" s="116"/>
      <c r="E3297" s="116"/>
      <c r="F3297" s="116"/>
      <c r="G3297" s="64"/>
    </row>
    <row r="3298" spans="1:7" x14ac:dyDescent="0.35">
      <c r="A3298" s="47">
        <v>43464</v>
      </c>
      <c r="B3298" s="43" t="s">
        <v>126</v>
      </c>
      <c r="C3298" s="116"/>
      <c r="D3298" s="116"/>
      <c r="E3298" s="116"/>
      <c r="F3298" s="116"/>
      <c r="G3298" s="64"/>
    </row>
    <row r="3299" spans="1:7" x14ac:dyDescent="0.35">
      <c r="A3299" s="47">
        <v>43465</v>
      </c>
      <c r="B3299" s="43" t="s">
        <v>126</v>
      </c>
      <c r="C3299" s="116"/>
      <c r="D3299" s="116"/>
      <c r="E3299" s="116"/>
      <c r="F3299" s="116"/>
      <c r="G3299" s="64"/>
    </row>
    <row r="3300" spans="1:7" x14ac:dyDescent="0.35">
      <c r="A3300" s="47">
        <v>43466</v>
      </c>
      <c r="B3300" s="43" t="s">
        <v>126</v>
      </c>
      <c r="C3300" s="116"/>
      <c r="D3300" s="116"/>
      <c r="E3300" s="116"/>
      <c r="F3300" s="116"/>
      <c r="G3300" s="64"/>
    </row>
    <row r="3301" spans="1:7" x14ac:dyDescent="0.35">
      <c r="A3301" s="47">
        <v>43467</v>
      </c>
      <c r="B3301" s="43">
        <v>0.17</v>
      </c>
      <c r="C3301" s="116"/>
      <c r="D3301" s="116"/>
      <c r="E3301" s="116"/>
      <c r="F3301" s="116"/>
      <c r="G3301" s="64"/>
    </row>
    <row r="3302" spans="1:7" x14ac:dyDescent="0.35">
      <c r="A3302" s="47">
        <v>43468</v>
      </c>
      <c r="B3302" s="43">
        <v>0.17</v>
      </c>
      <c r="C3302" s="116"/>
      <c r="D3302" s="116"/>
      <c r="E3302" s="116"/>
      <c r="F3302" s="116"/>
      <c r="G3302" s="64"/>
    </row>
    <row r="3303" spans="1:7" x14ac:dyDescent="0.35">
      <c r="A3303" s="47">
        <v>43469</v>
      </c>
      <c r="B3303" s="43">
        <v>0.18</v>
      </c>
      <c r="C3303" s="116"/>
      <c r="D3303" s="116"/>
      <c r="E3303" s="116"/>
      <c r="F3303" s="116"/>
      <c r="G3303" s="64"/>
    </row>
    <row r="3304" spans="1:7" x14ac:dyDescent="0.35">
      <c r="A3304" s="47">
        <v>43470</v>
      </c>
      <c r="B3304" s="43" t="s">
        <v>126</v>
      </c>
      <c r="C3304" s="116"/>
      <c r="D3304" s="116"/>
      <c r="E3304" s="116"/>
      <c r="F3304" s="116"/>
      <c r="G3304" s="64"/>
    </row>
    <row r="3305" spans="1:7" x14ac:dyDescent="0.35">
      <c r="A3305" s="47">
        <v>43471</v>
      </c>
      <c r="B3305" s="43" t="s">
        <v>126</v>
      </c>
      <c r="C3305" s="116"/>
      <c r="D3305" s="116"/>
      <c r="E3305" s="116"/>
      <c r="F3305" s="116"/>
      <c r="G3305" s="64"/>
    </row>
    <row r="3306" spans="1:7" x14ac:dyDescent="0.35">
      <c r="A3306" s="47">
        <v>43472</v>
      </c>
      <c r="B3306" s="43">
        <v>0.19</v>
      </c>
      <c r="C3306" s="116"/>
      <c r="D3306" s="116"/>
      <c r="E3306" s="116"/>
      <c r="F3306" s="116"/>
      <c r="G3306" s="64"/>
    </row>
    <row r="3307" spans="1:7" x14ac:dyDescent="0.35">
      <c r="A3307" s="47">
        <v>43473</v>
      </c>
      <c r="B3307" s="43">
        <v>0.23</v>
      </c>
      <c r="C3307" s="116"/>
      <c r="D3307" s="116"/>
      <c r="E3307" s="116"/>
      <c r="F3307" s="116"/>
      <c r="G3307" s="64"/>
    </row>
    <row r="3308" spans="1:7" x14ac:dyDescent="0.35">
      <c r="A3308" s="47">
        <v>43474</v>
      </c>
      <c r="B3308" s="43">
        <v>0.28999999999999998</v>
      </c>
      <c r="C3308" s="116"/>
      <c r="D3308" s="116"/>
      <c r="E3308" s="116"/>
      <c r="F3308" s="116"/>
      <c r="G3308" s="64"/>
    </row>
    <row r="3309" spans="1:7" x14ac:dyDescent="0.35">
      <c r="A3309" s="47">
        <v>43475</v>
      </c>
      <c r="B3309" s="43">
        <v>0.26</v>
      </c>
      <c r="C3309" s="116"/>
      <c r="D3309" s="116"/>
      <c r="E3309" s="116"/>
      <c r="F3309" s="116"/>
      <c r="G3309" s="64"/>
    </row>
    <row r="3310" spans="1:7" x14ac:dyDescent="0.35">
      <c r="A3310" s="47">
        <v>43476</v>
      </c>
      <c r="B3310" s="43">
        <v>0.24</v>
      </c>
      <c r="C3310" s="116"/>
      <c r="D3310" s="116"/>
      <c r="E3310" s="116"/>
      <c r="F3310" s="116"/>
      <c r="G3310" s="64"/>
    </row>
    <row r="3311" spans="1:7" x14ac:dyDescent="0.35">
      <c r="A3311" s="47">
        <v>43477</v>
      </c>
      <c r="B3311" s="43" t="s">
        <v>126</v>
      </c>
      <c r="C3311" s="116"/>
      <c r="D3311" s="116"/>
      <c r="E3311" s="116"/>
      <c r="F3311" s="116"/>
      <c r="G3311" s="64"/>
    </row>
    <row r="3312" spans="1:7" x14ac:dyDescent="0.35">
      <c r="A3312" s="47">
        <v>43478</v>
      </c>
      <c r="B3312" s="43" t="s">
        <v>126</v>
      </c>
      <c r="C3312" s="116"/>
      <c r="D3312" s="116"/>
      <c r="E3312" s="116"/>
      <c r="F3312" s="116"/>
      <c r="G3312" s="64"/>
    </row>
    <row r="3313" spans="1:7" x14ac:dyDescent="0.35">
      <c r="A3313" s="47">
        <v>43479</v>
      </c>
      <c r="B3313" s="43">
        <v>0.21</v>
      </c>
      <c r="C3313" s="116"/>
      <c r="D3313" s="116"/>
      <c r="E3313" s="116"/>
      <c r="F3313" s="116"/>
      <c r="G3313" s="64"/>
    </row>
    <row r="3314" spans="1:7" x14ac:dyDescent="0.35">
      <c r="A3314" s="47">
        <v>43480</v>
      </c>
      <c r="B3314" s="43">
        <v>0.2</v>
      </c>
      <c r="C3314" s="116"/>
      <c r="D3314" s="116"/>
      <c r="E3314" s="116"/>
      <c r="F3314" s="116"/>
      <c r="G3314" s="64"/>
    </row>
    <row r="3315" spans="1:7" x14ac:dyDescent="0.35">
      <c r="A3315" s="47">
        <v>43481</v>
      </c>
      <c r="B3315" s="43">
        <v>0.22</v>
      </c>
      <c r="C3315" s="116"/>
      <c r="D3315" s="116"/>
      <c r="E3315" s="116"/>
      <c r="F3315" s="116"/>
      <c r="G3315" s="64"/>
    </row>
    <row r="3316" spans="1:7" x14ac:dyDescent="0.35">
      <c r="A3316" s="47">
        <v>43482</v>
      </c>
      <c r="B3316" s="43">
        <v>0.23</v>
      </c>
      <c r="C3316" s="116"/>
      <c r="D3316" s="116"/>
      <c r="E3316" s="116"/>
      <c r="F3316" s="116"/>
      <c r="G3316" s="64"/>
    </row>
    <row r="3317" spans="1:7" x14ac:dyDescent="0.35">
      <c r="A3317" s="47">
        <v>43483</v>
      </c>
      <c r="B3317" s="43">
        <v>0.27</v>
      </c>
      <c r="C3317" s="116"/>
      <c r="D3317" s="116"/>
      <c r="E3317" s="116"/>
      <c r="F3317" s="116"/>
      <c r="G3317" s="64"/>
    </row>
    <row r="3318" spans="1:7" x14ac:dyDescent="0.35">
      <c r="A3318" s="47">
        <v>43484</v>
      </c>
      <c r="B3318" s="43" t="s">
        <v>126</v>
      </c>
      <c r="C3318" s="116"/>
      <c r="D3318" s="116"/>
      <c r="E3318" s="116"/>
      <c r="F3318" s="116"/>
      <c r="G3318" s="64"/>
    </row>
    <row r="3319" spans="1:7" x14ac:dyDescent="0.35">
      <c r="A3319" s="47">
        <v>43485</v>
      </c>
      <c r="B3319" s="43" t="s">
        <v>126</v>
      </c>
      <c r="C3319" s="116"/>
      <c r="D3319" s="116"/>
      <c r="E3319" s="116"/>
      <c r="F3319" s="116"/>
      <c r="G3319" s="64"/>
    </row>
    <row r="3320" spans="1:7" x14ac:dyDescent="0.35">
      <c r="A3320" s="47">
        <v>43486</v>
      </c>
      <c r="B3320" s="43">
        <v>0.25</v>
      </c>
      <c r="C3320" s="116"/>
      <c r="D3320" s="116"/>
      <c r="E3320" s="116"/>
      <c r="F3320" s="116"/>
      <c r="G3320" s="64"/>
    </row>
    <row r="3321" spans="1:7" x14ac:dyDescent="0.35">
      <c r="A3321" s="47">
        <v>43487</v>
      </c>
      <c r="B3321" s="43">
        <v>0.26</v>
      </c>
      <c r="C3321" s="116"/>
      <c r="D3321" s="116"/>
      <c r="E3321" s="116"/>
      <c r="F3321" s="116"/>
      <c r="G3321" s="64"/>
    </row>
    <row r="3322" spans="1:7" x14ac:dyDescent="0.35">
      <c r="A3322" s="47">
        <v>43488</v>
      </c>
      <c r="B3322" s="43">
        <v>0.23</v>
      </c>
      <c r="C3322" s="116"/>
      <c r="D3322" s="116"/>
      <c r="E3322" s="116"/>
      <c r="F3322" s="116"/>
      <c r="G3322" s="64"/>
    </row>
    <row r="3323" spans="1:7" x14ac:dyDescent="0.35">
      <c r="A3323" s="47">
        <v>43489</v>
      </c>
      <c r="B3323" s="43">
        <v>0.21</v>
      </c>
      <c r="C3323" s="116"/>
      <c r="D3323" s="116"/>
      <c r="E3323" s="116"/>
      <c r="F3323" s="116"/>
      <c r="G3323" s="64"/>
    </row>
    <row r="3324" spans="1:7" x14ac:dyDescent="0.35">
      <c r="A3324" s="47">
        <v>43490</v>
      </c>
      <c r="B3324" s="43">
        <v>0.18</v>
      </c>
      <c r="C3324" s="116"/>
      <c r="D3324" s="116"/>
      <c r="E3324" s="116"/>
      <c r="F3324" s="116"/>
      <c r="G3324" s="64"/>
    </row>
    <row r="3325" spans="1:7" x14ac:dyDescent="0.35">
      <c r="A3325" s="47">
        <v>43491</v>
      </c>
      <c r="B3325" s="43" t="s">
        <v>126</v>
      </c>
      <c r="C3325" s="116"/>
      <c r="D3325" s="116"/>
      <c r="E3325" s="116"/>
      <c r="F3325" s="116"/>
      <c r="G3325" s="64"/>
    </row>
    <row r="3326" spans="1:7" x14ac:dyDescent="0.35">
      <c r="A3326" s="47">
        <v>43492</v>
      </c>
      <c r="B3326" s="43" t="s">
        <v>126</v>
      </c>
      <c r="C3326" s="116"/>
      <c r="D3326" s="116"/>
      <c r="E3326" s="116"/>
      <c r="F3326" s="116"/>
      <c r="G3326" s="64"/>
    </row>
    <row r="3327" spans="1:7" x14ac:dyDescent="0.35">
      <c r="A3327" s="47">
        <v>43493</v>
      </c>
      <c r="B3327" s="43">
        <v>0.2</v>
      </c>
      <c r="C3327" s="116"/>
      <c r="D3327" s="116"/>
      <c r="E3327" s="116"/>
      <c r="F3327" s="116"/>
      <c r="G3327" s="64"/>
    </row>
    <row r="3328" spans="1:7" x14ac:dyDescent="0.35">
      <c r="A3328" s="47">
        <v>43494</v>
      </c>
      <c r="B3328" s="43">
        <v>0.21</v>
      </c>
      <c r="C3328" s="116"/>
      <c r="D3328" s="116"/>
      <c r="E3328" s="116"/>
      <c r="F3328" s="116"/>
      <c r="G3328" s="64"/>
    </row>
    <row r="3329" spans="1:7" x14ac:dyDescent="0.35">
      <c r="A3329" s="47">
        <v>43495</v>
      </c>
      <c r="B3329" s="43">
        <v>0.2</v>
      </c>
      <c r="C3329" s="116"/>
      <c r="D3329" s="116"/>
      <c r="E3329" s="116"/>
      <c r="F3329" s="116"/>
      <c r="G3329" s="64"/>
    </row>
    <row r="3330" spans="1:7" x14ac:dyDescent="0.35">
      <c r="A3330" s="47">
        <v>43496</v>
      </c>
      <c r="B3330" s="43">
        <v>0.17</v>
      </c>
      <c r="C3330" s="116"/>
      <c r="D3330" s="116"/>
      <c r="E3330" s="116"/>
      <c r="F3330" s="116"/>
      <c r="G3330" s="64"/>
    </row>
    <row r="3331" spans="1:7" x14ac:dyDescent="0.35">
      <c r="A3331" s="47">
        <v>43497</v>
      </c>
      <c r="B3331" s="43">
        <v>0.16</v>
      </c>
      <c r="C3331" s="116"/>
      <c r="D3331" s="116"/>
      <c r="E3331" s="116"/>
      <c r="F3331" s="116"/>
      <c r="G3331" s="64"/>
    </row>
    <row r="3332" spans="1:7" x14ac:dyDescent="0.35">
      <c r="A3332" s="47">
        <v>43498</v>
      </c>
      <c r="B3332" s="43" t="s">
        <v>126</v>
      </c>
      <c r="C3332" s="116"/>
      <c r="D3332" s="116"/>
      <c r="E3332" s="116"/>
      <c r="F3332" s="116"/>
      <c r="G3332" s="64"/>
    </row>
    <row r="3333" spans="1:7" x14ac:dyDescent="0.35">
      <c r="A3333" s="47">
        <v>43499</v>
      </c>
      <c r="B3333" s="43" t="s">
        <v>126</v>
      </c>
      <c r="C3333" s="116"/>
      <c r="D3333" s="116"/>
      <c r="E3333" s="116"/>
      <c r="F3333" s="116"/>
      <c r="G3333" s="64"/>
    </row>
    <row r="3334" spans="1:7" x14ac:dyDescent="0.35">
      <c r="A3334" s="47">
        <v>43500</v>
      </c>
      <c r="B3334" s="43">
        <v>0.17</v>
      </c>
      <c r="C3334" s="116"/>
      <c r="D3334" s="116"/>
      <c r="E3334" s="116"/>
      <c r="F3334" s="116"/>
      <c r="G3334" s="64"/>
    </row>
    <row r="3335" spans="1:7" x14ac:dyDescent="0.35">
      <c r="A3335" s="47">
        <v>43501</v>
      </c>
      <c r="B3335" s="43">
        <v>0.19</v>
      </c>
      <c r="C3335" s="116"/>
      <c r="D3335" s="116"/>
      <c r="E3335" s="116"/>
      <c r="F3335" s="116"/>
      <c r="G3335" s="64"/>
    </row>
    <row r="3336" spans="1:7" x14ac:dyDescent="0.35">
      <c r="A3336" s="47">
        <v>43502</v>
      </c>
      <c r="B3336" s="43">
        <v>0.16</v>
      </c>
      <c r="C3336" s="116"/>
      <c r="D3336" s="116"/>
      <c r="E3336" s="116"/>
      <c r="F3336" s="116"/>
      <c r="G3336" s="64"/>
    </row>
    <row r="3337" spans="1:7" x14ac:dyDescent="0.35">
      <c r="A3337" s="47">
        <v>43503</v>
      </c>
      <c r="B3337" s="43">
        <v>0.15</v>
      </c>
      <c r="C3337" s="116"/>
      <c r="D3337" s="116"/>
      <c r="E3337" s="116"/>
      <c r="F3337" s="116"/>
      <c r="G3337" s="64"/>
    </row>
    <row r="3338" spans="1:7" x14ac:dyDescent="0.35">
      <c r="A3338" s="47">
        <v>43504</v>
      </c>
      <c r="B3338" s="43">
        <v>0.1</v>
      </c>
      <c r="C3338" s="116"/>
      <c r="D3338" s="116"/>
      <c r="E3338" s="116"/>
      <c r="F3338" s="116"/>
      <c r="G3338" s="64"/>
    </row>
    <row r="3339" spans="1:7" x14ac:dyDescent="0.35">
      <c r="A3339" s="47">
        <v>43505</v>
      </c>
      <c r="B3339" s="43" t="s">
        <v>126</v>
      </c>
      <c r="C3339" s="116"/>
      <c r="D3339" s="116"/>
      <c r="E3339" s="116"/>
      <c r="F3339" s="116"/>
      <c r="G3339" s="64"/>
    </row>
    <row r="3340" spans="1:7" x14ac:dyDescent="0.35">
      <c r="A3340" s="47">
        <v>43506</v>
      </c>
      <c r="B3340" s="43" t="s">
        <v>126</v>
      </c>
      <c r="C3340" s="116"/>
      <c r="D3340" s="116"/>
      <c r="E3340" s="116"/>
      <c r="F3340" s="116"/>
      <c r="G3340" s="64"/>
    </row>
    <row r="3341" spans="1:7" x14ac:dyDescent="0.35">
      <c r="A3341" s="47">
        <v>43507</v>
      </c>
      <c r="B3341" s="43">
        <v>0.11</v>
      </c>
      <c r="C3341" s="116"/>
      <c r="D3341" s="116"/>
      <c r="E3341" s="116"/>
      <c r="F3341" s="116"/>
      <c r="G3341" s="64"/>
    </row>
    <row r="3342" spans="1:7" x14ac:dyDescent="0.35">
      <c r="A3342" s="47">
        <v>43508</v>
      </c>
      <c r="B3342" s="43">
        <v>0.13</v>
      </c>
      <c r="C3342" s="116"/>
      <c r="D3342" s="116"/>
      <c r="E3342" s="116"/>
      <c r="F3342" s="116"/>
      <c r="G3342" s="64"/>
    </row>
    <row r="3343" spans="1:7" x14ac:dyDescent="0.35">
      <c r="A3343" s="47">
        <v>43509</v>
      </c>
      <c r="B3343" s="43">
        <v>0.12</v>
      </c>
      <c r="C3343" s="116"/>
      <c r="D3343" s="116"/>
      <c r="E3343" s="116"/>
      <c r="F3343" s="116"/>
      <c r="G3343" s="64"/>
    </row>
    <row r="3344" spans="1:7" x14ac:dyDescent="0.35">
      <c r="A3344" s="47">
        <v>43510</v>
      </c>
      <c r="B3344" s="43">
        <v>0.11</v>
      </c>
      <c r="C3344" s="116"/>
      <c r="D3344" s="116"/>
      <c r="E3344" s="116"/>
      <c r="F3344" s="116"/>
      <c r="G3344" s="64"/>
    </row>
    <row r="3345" spans="1:7" x14ac:dyDescent="0.35">
      <c r="A3345" s="47">
        <v>43511</v>
      </c>
      <c r="B3345" s="43">
        <v>0.11</v>
      </c>
      <c r="C3345" s="116"/>
      <c r="D3345" s="116"/>
      <c r="E3345" s="116"/>
      <c r="F3345" s="116"/>
      <c r="G3345" s="64"/>
    </row>
    <row r="3346" spans="1:7" x14ac:dyDescent="0.35">
      <c r="A3346" s="47">
        <v>43512</v>
      </c>
      <c r="B3346" s="43" t="s">
        <v>126</v>
      </c>
      <c r="C3346" s="116"/>
      <c r="D3346" s="116"/>
      <c r="E3346" s="116"/>
      <c r="F3346" s="116"/>
      <c r="G3346" s="64"/>
    </row>
    <row r="3347" spans="1:7" x14ac:dyDescent="0.35">
      <c r="A3347" s="47">
        <v>43513</v>
      </c>
      <c r="B3347" s="43" t="s">
        <v>126</v>
      </c>
      <c r="C3347" s="116"/>
      <c r="D3347" s="116"/>
      <c r="E3347" s="116"/>
      <c r="F3347" s="116"/>
      <c r="G3347" s="64"/>
    </row>
    <row r="3348" spans="1:7" x14ac:dyDescent="0.35">
      <c r="A3348" s="47">
        <v>43514</v>
      </c>
      <c r="B3348" s="43">
        <v>0.1</v>
      </c>
      <c r="C3348" s="116"/>
      <c r="D3348" s="116"/>
      <c r="E3348" s="116"/>
      <c r="F3348" s="116"/>
      <c r="G3348" s="64"/>
    </row>
    <row r="3349" spans="1:7" x14ac:dyDescent="0.35">
      <c r="A3349" s="47">
        <v>43515</v>
      </c>
      <c r="B3349" s="43">
        <v>0.09</v>
      </c>
      <c r="C3349" s="116"/>
      <c r="D3349" s="116"/>
      <c r="E3349" s="116"/>
      <c r="F3349" s="116"/>
      <c r="G3349" s="64"/>
    </row>
    <row r="3350" spans="1:7" x14ac:dyDescent="0.35">
      <c r="A3350" s="47">
        <v>43516</v>
      </c>
      <c r="B3350" s="43">
        <v>0.09</v>
      </c>
      <c r="C3350" s="116"/>
      <c r="D3350" s="116"/>
      <c r="E3350" s="116"/>
      <c r="F3350" s="116"/>
      <c r="G3350" s="64"/>
    </row>
    <row r="3351" spans="1:7" x14ac:dyDescent="0.35">
      <c r="A3351" s="47">
        <v>43517</v>
      </c>
      <c r="B3351" s="43">
        <v>0.11</v>
      </c>
      <c r="C3351" s="116"/>
      <c r="D3351" s="116"/>
      <c r="E3351" s="116"/>
      <c r="F3351" s="116"/>
      <c r="G3351" s="64"/>
    </row>
    <row r="3352" spans="1:7" x14ac:dyDescent="0.35">
      <c r="A3352" s="47">
        <v>43518</v>
      </c>
      <c r="B3352" s="43">
        <v>0.11</v>
      </c>
      <c r="C3352" s="116"/>
      <c r="D3352" s="116"/>
      <c r="E3352" s="116"/>
      <c r="F3352" s="116"/>
      <c r="G3352" s="64"/>
    </row>
    <row r="3353" spans="1:7" x14ac:dyDescent="0.35">
      <c r="A3353" s="47">
        <v>43519</v>
      </c>
      <c r="B3353" s="43" t="s">
        <v>126</v>
      </c>
      <c r="C3353" s="116"/>
      <c r="D3353" s="116"/>
      <c r="E3353" s="116"/>
      <c r="F3353" s="116"/>
      <c r="G3353" s="64"/>
    </row>
    <row r="3354" spans="1:7" x14ac:dyDescent="0.35">
      <c r="A3354" s="47">
        <v>43520</v>
      </c>
      <c r="B3354" s="43" t="s">
        <v>126</v>
      </c>
      <c r="C3354" s="116"/>
      <c r="D3354" s="116"/>
      <c r="E3354" s="116"/>
      <c r="F3354" s="116"/>
      <c r="G3354" s="64"/>
    </row>
    <row r="3355" spans="1:7" x14ac:dyDescent="0.35">
      <c r="A3355" s="47">
        <v>43521</v>
      </c>
      <c r="B3355" s="43">
        <v>0.12</v>
      </c>
      <c r="C3355" s="116"/>
      <c r="D3355" s="116"/>
      <c r="E3355" s="116"/>
      <c r="F3355" s="116"/>
      <c r="G3355" s="64"/>
    </row>
    <row r="3356" spans="1:7" x14ac:dyDescent="0.35">
      <c r="A3356" s="47">
        <v>43522</v>
      </c>
      <c r="B3356" s="43">
        <v>0.11</v>
      </c>
      <c r="C3356" s="116"/>
      <c r="D3356" s="116"/>
      <c r="E3356" s="116"/>
      <c r="F3356" s="116"/>
      <c r="G3356" s="64"/>
    </row>
    <row r="3357" spans="1:7" x14ac:dyDescent="0.35">
      <c r="A3357" s="47">
        <v>43523</v>
      </c>
      <c r="B3357" s="43">
        <v>0.12</v>
      </c>
      <c r="C3357" s="116"/>
      <c r="D3357" s="116"/>
      <c r="E3357" s="116"/>
      <c r="F3357" s="116"/>
      <c r="G3357" s="64"/>
    </row>
    <row r="3358" spans="1:7" x14ac:dyDescent="0.35">
      <c r="A3358" s="47">
        <v>43524</v>
      </c>
      <c r="B3358" s="43">
        <v>0.16</v>
      </c>
      <c r="C3358" s="116"/>
      <c r="D3358" s="116"/>
      <c r="E3358" s="116"/>
      <c r="F3358" s="116"/>
      <c r="G3358" s="64"/>
    </row>
    <row r="3359" spans="1:7" x14ac:dyDescent="0.35">
      <c r="A3359" s="47">
        <v>43525</v>
      </c>
      <c r="B3359" s="43">
        <v>0.19</v>
      </c>
      <c r="C3359" s="116"/>
      <c r="D3359" s="116"/>
      <c r="E3359" s="116"/>
      <c r="F3359" s="116"/>
      <c r="G3359" s="64"/>
    </row>
    <row r="3360" spans="1:7" x14ac:dyDescent="0.35">
      <c r="A3360" s="47">
        <v>43526</v>
      </c>
      <c r="B3360" s="43" t="s">
        <v>126</v>
      </c>
      <c r="C3360" s="116"/>
      <c r="D3360" s="116"/>
      <c r="E3360" s="116"/>
      <c r="F3360" s="116"/>
      <c r="G3360" s="64"/>
    </row>
    <row r="3361" spans="1:7" x14ac:dyDescent="0.35">
      <c r="A3361" s="47">
        <v>43527</v>
      </c>
      <c r="B3361" s="43" t="s">
        <v>126</v>
      </c>
      <c r="C3361" s="116"/>
      <c r="D3361" s="116"/>
      <c r="E3361" s="116"/>
      <c r="F3361" s="116"/>
      <c r="G3361" s="64"/>
    </row>
    <row r="3362" spans="1:7" x14ac:dyDescent="0.35">
      <c r="A3362" s="47">
        <v>43528</v>
      </c>
      <c r="B3362" s="43">
        <v>0.18</v>
      </c>
      <c r="C3362" s="116"/>
      <c r="D3362" s="116"/>
      <c r="E3362" s="116"/>
      <c r="F3362" s="116"/>
      <c r="G3362" s="64"/>
    </row>
    <row r="3363" spans="1:7" x14ac:dyDescent="0.35">
      <c r="A3363" s="47">
        <v>43529</v>
      </c>
      <c r="B3363" s="43">
        <v>0.17</v>
      </c>
      <c r="C3363" s="116"/>
      <c r="D3363" s="116"/>
      <c r="E3363" s="116"/>
      <c r="F3363" s="116"/>
      <c r="G3363" s="64"/>
    </row>
    <row r="3364" spans="1:7" x14ac:dyDescent="0.35">
      <c r="A3364" s="47">
        <v>43530</v>
      </c>
      <c r="B3364" s="43">
        <v>0.15</v>
      </c>
      <c r="C3364" s="116"/>
      <c r="D3364" s="116"/>
      <c r="E3364" s="116"/>
      <c r="F3364" s="116"/>
      <c r="G3364" s="64"/>
    </row>
    <row r="3365" spans="1:7" x14ac:dyDescent="0.35">
      <c r="A3365" s="47">
        <v>43531</v>
      </c>
      <c r="B3365" s="43">
        <v>0.12</v>
      </c>
      <c r="C3365" s="116"/>
      <c r="D3365" s="116"/>
      <c r="E3365" s="116"/>
      <c r="F3365" s="116"/>
      <c r="G3365" s="64"/>
    </row>
    <row r="3366" spans="1:7" x14ac:dyDescent="0.35">
      <c r="A3366" s="47">
        <v>43532</v>
      </c>
      <c r="B3366" s="43">
        <v>0.05</v>
      </c>
      <c r="C3366" s="116"/>
      <c r="D3366" s="116"/>
      <c r="E3366" s="116"/>
      <c r="F3366" s="116"/>
      <c r="G3366" s="64"/>
    </row>
    <row r="3367" spans="1:7" x14ac:dyDescent="0.35">
      <c r="A3367" s="47">
        <v>43533</v>
      </c>
      <c r="B3367" s="43" t="s">
        <v>126</v>
      </c>
      <c r="C3367" s="116"/>
      <c r="D3367" s="116"/>
      <c r="E3367" s="116"/>
      <c r="F3367" s="116"/>
      <c r="G3367" s="64"/>
    </row>
    <row r="3368" spans="1:7" x14ac:dyDescent="0.35">
      <c r="A3368" s="47">
        <v>43534</v>
      </c>
      <c r="B3368" s="43" t="s">
        <v>126</v>
      </c>
      <c r="C3368" s="116"/>
      <c r="D3368" s="116"/>
      <c r="E3368" s="116"/>
      <c r="F3368" s="116"/>
      <c r="G3368" s="64"/>
    </row>
    <row r="3369" spans="1:7" x14ac:dyDescent="0.35">
      <c r="A3369" s="47">
        <v>43535</v>
      </c>
      <c r="B3369" s="43">
        <v>0.06</v>
      </c>
      <c r="C3369" s="116"/>
      <c r="D3369" s="116"/>
      <c r="E3369" s="116"/>
      <c r="F3369" s="116"/>
      <c r="G3369" s="64"/>
    </row>
    <row r="3370" spans="1:7" x14ac:dyDescent="0.35">
      <c r="A3370" s="47">
        <v>43536</v>
      </c>
      <c r="B3370" s="43">
        <v>0.09</v>
      </c>
      <c r="C3370" s="116"/>
      <c r="D3370" s="116"/>
      <c r="E3370" s="116"/>
      <c r="F3370" s="116"/>
      <c r="G3370" s="64"/>
    </row>
    <row r="3371" spans="1:7" x14ac:dyDescent="0.35">
      <c r="A3371" s="47">
        <v>43537</v>
      </c>
      <c r="B3371" s="43">
        <v>7.0000000000000007E-2</v>
      </c>
      <c r="C3371" s="116"/>
      <c r="D3371" s="116"/>
      <c r="E3371" s="116"/>
      <c r="F3371" s="116"/>
      <c r="G3371" s="64"/>
    </row>
    <row r="3372" spans="1:7" x14ac:dyDescent="0.35">
      <c r="A3372" s="47">
        <v>43538</v>
      </c>
      <c r="B3372" s="43">
        <v>7.0000000000000007E-2</v>
      </c>
      <c r="C3372" s="116"/>
      <c r="D3372" s="116"/>
      <c r="E3372" s="116"/>
      <c r="F3372" s="116"/>
      <c r="G3372" s="64"/>
    </row>
    <row r="3373" spans="1:7" x14ac:dyDescent="0.35">
      <c r="A3373" s="47">
        <v>43539</v>
      </c>
      <c r="B3373" s="43">
        <v>0.08</v>
      </c>
      <c r="C3373" s="116"/>
      <c r="D3373" s="116"/>
      <c r="E3373" s="116"/>
      <c r="F3373" s="116"/>
      <c r="G3373" s="64"/>
    </row>
    <row r="3374" spans="1:7" x14ac:dyDescent="0.35">
      <c r="A3374" s="47">
        <v>43540</v>
      </c>
      <c r="B3374" s="43" t="s">
        <v>126</v>
      </c>
      <c r="C3374" s="116"/>
      <c r="D3374" s="116"/>
      <c r="E3374" s="116"/>
      <c r="F3374" s="116"/>
      <c r="G3374" s="64"/>
    </row>
    <row r="3375" spans="1:7" x14ac:dyDescent="0.35">
      <c r="A3375" s="47">
        <v>43541</v>
      </c>
      <c r="B3375" s="43" t="s">
        <v>126</v>
      </c>
      <c r="C3375" s="116"/>
      <c r="D3375" s="116"/>
      <c r="E3375" s="116"/>
      <c r="F3375" s="116"/>
      <c r="G3375" s="64"/>
    </row>
    <row r="3376" spans="1:7" x14ac:dyDescent="0.35">
      <c r="A3376" s="47">
        <v>43542</v>
      </c>
      <c r="B3376" s="43">
        <v>0.08</v>
      </c>
      <c r="C3376" s="116"/>
      <c r="D3376" s="116"/>
      <c r="E3376" s="116"/>
      <c r="F3376" s="116"/>
      <c r="G3376" s="64"/>
    </row>
    <row r="3377" spans="1:7" x14ac:dyDescent="0.35">
      <c r="A3377" s="47">
        <v>43543</v>
      </c>
      <c r="B3377" s="43">
        <v>0.08</v>
      </c>
      <c r="C3377" s="116"/>
      <c r="D3377" s="116"/>
      <c r="E3377" s="116"/>
      <c r="F3377" s="116"/>
      <c r="G3377" s="64"/>
    </row>
    <row r="3378" spans="1:7" x14ac:dyDescent="0.35">
      <c r="A3378" s="47">
        <v>43544</v>
      </c>
      <c r="B3378" s="43">
        <v>0.1</v>
      </c>
      <c r="C3378" s="116"/>
      <c r="D3378" s="116"/>
      <c r="E3378" s="116"/>
      <c r="F3378" s="116"/>
      <c r="G3378" s="64"/>
    </row>
    <row r="3379" spans="1:7" x14ac:dyDescent="0.35">
      <c r="A3379" s="47">
        <v>43545</v>
      </c>
      <c r="B3379" s="43">
        <v>0.05</v>
      </c>
      <c r="C3379" s="116"/>
      <c r="D3379" s="116"/>
      <c r="E3379" s="116"/>
      <c r="F3379" s="116"/>
      <c r="G3379" s="64"/>
    </row>
    <row r="3380" spans="1:7" x14ac:dyDescent="0.35">
      <c r="A3380" s="47">
        <v>43546</v>
      </c>
      <c r="B3380" s="43">
        <v>0</v>
      </c>
      <c r="C3380" s="116"/>
      <c r="D3380" s="116"/>
      <c r="E3380" s="116"/>
      <c r="F3380" s="116"/>
      <c r="G3380" s="64"/>
    </row>
    <row r="3381" spans="1:7" x14ac:dyDescent="0.35">
      <c r="A3381" s="47">
        <v>43547</v>
      </c>
      <c r="B3381" s="43" t="s">
        <v>126</v>
      </c>
      <c r="C3381" s="116"/>
      <c r="D3381" s="116"/>
      <c r="E3381" s="116"/>
      <c r="F3381" s="116"/>
      <c r="G3381" s="64"/>
    </row>
    <row r="3382" spans="1:7" x14ac:dyDescent="0.35">
      <c r="A3382" s="47">
        <v>43548</v>
      </c>
      <c r="B3382" s="43" t="s">
        <v>126</v>
      </c>
      <c r="C3382" s="116"/>
      <c r="D3382" s="116"/>
      <c r="E3382" s="116"/>
      <c r="F3382" s="116"/>
      <c r="G3382" s="64"/>
    </row>
    <row r="3383" spans="1:7" x14ac:dyDescent="0.35">
      <c r="A3383" s="47">
        <v>43549</v>
      </c>
      <c r="B3383" s="43">
        <v>0</v>
      </c>
      <c r="C3383" s="116"/>
      <c r="D3383" s="116"/>
      <c r="E3383" s="116"/>
      <c r="F3383" s="116"/>
      <c r="G3383" s="64"/>
    </row>
    <row r="3384" spans="1:7" x14ac:dyDescent="0.35">
      <c r="A3384" s="47">
        <v>43550</v>
      </c>
      <c r="B3384" s="43">
        <v>-0.02</v>
      </c>
      <c r="C3384" s="116"/>
      <c r="D3384" s="116"/>
      <c r="E3384" s="116"/>
      <c r="F3384" s="116"/>
      <c r="G3384" s="64"/>
    </row>
    <row r="3385" spans="1:7" x14ac:dyDescent="0.35">
      <c r="A3385" s="47">
        <v>43551</v>
      </c>
      <c r="B3385" s="43">
        <v>-0.06</v>
      </c>
      <c r="C3385" s="116"/>
      <c r="D3385" s="116"/>
      <c r="E3385" s="116"/>
      <c r="F3385" s="116"/>
      <c r="G3385" s="64"/>
    </row>
    <row r="3386" spans="1:7" x14ac:dyDescent="0.35">
      <c r="A3386" s="47">
        <v>43552</v>
      </c>
      <c r="B3386" s="43">
        <v>-7.0000000000000007E-2</v>
      </c>
      <c r="C3386" s="116"/>
      <c r="D3386" s="116"/>
      <c r="E3386" s="116"/>
      <c r="F3386" s="116"/>
      <c r="G3386" s="64"/>
    </row>
    <row r="3387" spans="1:7" x14ac:dyDescent="0.35">
      <c r="A3387" s="47">
        <v>43553</v>
      </c>
      <c r="B3387" s="43">
        <v>-0.06</v>
      </c>
      <c r="C3387" s="116"/>
      <c r="D3387" s="116"/>
      <c r="E3387" s="116"/>
      <c r="F3387" s="116"/>
      <c r="G3387" s="64"/>
    </row>
    <row r="3388" spans="1:7" x14ac:dyDescent="0.35">
      <c r="A3388" s="47">
        <v>43554</v>
      </c>
      <c r="B3388" s="43" t="s">
        <v>126</v>
      </c>
      <c r="C3388" s="116"/>
      <c r="D3388" s="116"/>
      <c r="E3388" s="116"/>
      <c r="F3388" s="116"/>
      <c r="G3388" s="64"/>
    </row>
    <row r="3389" spans="1:7" x14ac:dyDescent="0.35">
      <c r="A3389" s="47">
        <v>43555</v>
      </c>
      <c r="B3389" s="43" t="s">
        <v>126</v>
      </c>
      <c r="C3389" s="116"/>
      <c r="D3389" s="116"/>
      <c r="E3389" s="116"/>
      <c r="F3389" s="116"/>
      <c r="G3389" s="64"/>
    </row>
    <row r="3390" spans="1:7" x14ac:dyDescent="0.35">
      <c r="A3390" s="47">
        <v>43556</v>
      </c>
      <c r="B3390" s="43">
        <v>-0.04</v>
      </c>
      <c r="C3390" s="116"/>
      <c r="D3390" s="116"/>
      <c r="E3390" s="116"/>
      <c r="F3390" s="116"/>
      <c r="G3390" s="64"/>
    </row>
    <row r="3391" spans="1:7" x14ac:dyDescent="0.35">
      <c r="A3391" s="47">
        <v>43557</v>
      </c>
      <c r="B3391" s="43">
        <v>-0.04</v>
      </c>
      <c r="C3391" s="116"/>
      <c r="D3391" s="116"/>
      <c r="E3391" s="116"/>
      <c r="F3391" s="116"/>
      <c r="G3391" s="64"/>
    </row>
    <row r="3392" spans="1:7" x14ac:dyDescent="0.35">
      <c r="A3392" s="47">
        <v>43558</v>
      </c>
      <c r="B3392" s="43">
        <v>-0.01</v>
      </c>
      <c r="C3392" s="116"/>
      <c r="D3392" s="116"/>
      <c r="E3392" s="116"/>
      <c r="F3392" s="116"/>
      <c r="G3392" s="64"/>
    </row>
    <row r="3393" spans="1:7" x14ac:dyDescent="0.35">
      <c r="A3393" s="47">
        <v>43559</v>
      </c>
      <c r="B3393" s="43">
        <v>0</v>
      </c>
      <c r="C3393" s="116"/>
      <c r="D3393" s="116"/>
      <c r="E3393" s="116"/>
      <c r="F3393" s="116"/>
      <c r="G3393" s="64"/>
    </row>
    <row r="3394" spans="1:7" x14ac:dyDescent="0.35">
      <c r="A3394" s="47">
        <v>43560</v>
      </c>
      <c r="B3394" s="43">
        <v>0.01</v>
      </c>
      <c r="C3394" s="116"/>
      <c r="D3394" s="116"/>
      <c r="E3394" s="116"/>
      <c r="F3394" s="116"/>
      <c r="G3394" s="64"/>
    </row>
    <row r="3395" spans="1:7" x14ac:dyDescent="0.35">
      <c r="A3395" s="47">
        <v>43561</v>
      </c>
      <c r="B3395" s="43" t="s">
        <v>126</v>
      </c>
      <c r="C3395" s="116"/>
      <c r="D3395" s="116"/>
      <c r="E3395" s="116"/>
      <c r="F3395" s="116"/>
      <c r="G3395" s="64"/>
    </row>
    <row r="3396" spans="1:7" x14ac:dyDescent="0.35">
      <c r="A3396" s="47">
        <v>43562</v>
      </c>
      <c r="B3396" s="43" t="s">
        <v>126</v>
      </c>
      <c r="C3396" s="116"/>
      <c r="D3396" s="116"/>
      <c r="E3396" s="116"/>
      <c r="F3396" s="116"/>
      <c r="G3396" s="64"/>
    </row>
    <row r="3397" spans="1:7" x14ac:dyDescent="0.35">
      <c r="A3397" s="47">
        <v>43563</v>
      </c>
      <c r="B3397" s="43">
        <v>0</v>
      </c>
      <c r="C3397" s="116"/>
      <c r="D3397" s="116"/>
      <c r="E3397" s="116"/>
      <c r="F3397" s="116"/>
      <c r="G3397" s="64"/>
    </row>
    <row r="3398" spans="1:7" x14ac:dyDescent="0.35">
      <c r="A3398" s="47">
        <v>43564</v>
      </c>
      <c r="B3398" s="43">
        <v>0.01</v>
      </c>
      <c r="C3398" s="116"/>
      <c r="D3398" s="116"/>
      <c r="E3398" s="116"/>
      <c r="F3398" s="116"/>
      <c r="G3398" s="64"/>
    </row>
    <row r="3399" spans="1:7" x14ac:dyDescent="0.35">
      <c r="A3399" s="47">
        <v>43565</v>
      </c>
      <c r="B3399" s="43">
        <v>-0.01</v>
      </c>
      <c r="C3399" s="116"/>
      <c r="D3399" s="116"/>
      <c r="E3399" s="116"/>
      <c r="F3399" s="116"/>
      <c r="G3399" s="64"/>
    </row>
    <row r="3400" spans="1:7" x14ac:dyDescent="0.35">
      <c r="A3400" s="47">
        <v>43566</v>
      </c>
      <c r="B3400" s="43">
        <v>-0.03</v>
      </c>
      <c r="C3400" s="116"/>
      <c r="D3400" s="116"/>
      <c r="E3400" s="116"/>
      <c r="F3400" s="116"/>
      <c r="G3400" s="64"/>
    </row>
    <row r="3401" spans="1:7" x14ac:dyDescent="0.35">
      <c r="A3401" s="47">
        <v>43567</v>
      </c>
      <c r="B3401" s="43">
        <v>0.02</v>
      </c>
      <c r="C3401" s="116"/>
      <c r="D3401" s="116"/>
      <c r="E3401" s="116"/>
      <c r="F3401" s="116"/>
      <c r="G3401" s="64"/>
    </row>
    <row r="3402" spans="1:7" x14ac:dyDescent="0.35">
      <c r="A3402" s="47">
        <v>43568</v>
      </c>
      <c r="B3402" s="43" t="s">
        <v>126</v>
      </c>
      <c r="C3402" s="116"/>
      <c r="D3402" s="116"/>
      <c r="E3402" s="116"/>
      <c r="F3402" s="116"/>
      <c r="G3402" s="64"/>
    </row>
    <row r="3403" spans="1:7" x14ac:dyDescent="0.35">
      <c r="A3403" s="47">
        <v>43569</v>
      </c>
      <c r="B3403" s="43" t="s">
        <v>126</v>
      </c>
      <c r="C3403" s="116"/>
      <c r="D3403" s="116"/>
      <c r="E3403" s="116"/>
      <c r="F3403" s="116"/>
      <c r="G3403" s="64"/>
    </row>
    <row r="3404" spans="1:7" x14ac:dyDescent="0.35">
      <c r="A3404" s="47">
        <v>43570</v>
      </c>
      <c r="B3404" s="43">
        <v>0.06</v>
      </c>
      <c r="C3404" s="116"/>
      <c r="D3404" s="116"/>
      <c r="E3404" s="116"/>
      <c r="F3404" s="116"/>
      <c r="G3404" s="64"/>
    </row>
    <row r="3405" spans="1:7" x14ac:dyDescent="0.35">
      <c r="A3405" s="47">
        <v>43571</v>
      </c>
      <c r="B3405" s="43">
        <v>7.0000000000000007E-2</v>
      </c>
      <c r="C3405" s="116"/>
      <c r="D3405" s="116"/>
      <c r="E3405" s="116"/>
      <c r="F3405" s="116"/>
      <c r="G3405" s="64"/>
    </row>
    <row r="3406" spans="1:7" x14ac:dyDescent="0.35">
      <c r="A3406" s="47">
        <v>43572</v>
      </c>
      <c r="B3406" s="43">
        <v>0.09</v>
      </c>
      <c r="C3406" s="116"/>
      <c r="D3406" s="116"/>
      <c r="E3406" s="116"/>
      <c r="F3406" s="116"/>
      <c r="G3406" s="64"/>
    </row>
    <row r="3407" spans="1:7" x14ac:dyDescent="0.35">
      <c r="A3407" s="47">
        <v>43573</v>
      </c>
      <c r="B3407" s="43">
        <v>0.04</v>
      </c>
      <c r="C3407" s="116"/>
      <c r="D3407" s="116"/>
      <c r="E3407" s="116"/>
      <c r="F3407" s="116"/>
      <c r="G3407" s="64"/>
    </row>
    <row r="3408" spans="1:7" x14ac:dyDescent="0.35">
      <c r="A3408" s="47">
        <v>43574</v>
      </c>
      <c r="B3408" s="43" t="s">
        <v>126</v>
      </c>
      <c r="C3408" s="116"/>
      <c r="D3408" s="116"/>
      <c r="E3408" s="116"/>
      <c r="F3408" s="116"/>
      <c r="G3408" s="64"/>
    </row>
    <row r="3409" spans="1:7" x14ac:dyDescent="0.35">
      <c r="A3409" s="47">
        <v>43575</v>
      </c>
      <c r="B3409" s="43" t="s">
        <v>126</v>
      </c>
      <c r="C3409" s="116"/>
      <c r="D3409" s="116"/>
      <c r="E3409" s="116"/>
      <c r="F3409" s="116"/>
      <c r="G3409" s="64"/>
    </row>
    <row r="3410" spans="1:7" x14ac:dyDescent="0.35">
      <c r="A3410" s="47">
        <v>43576</v>
      </c>
      <c r="B3410" s="43" t="s">
        <v>126</v>
      </c>
      <c r="C3410" s="116"/>
      <c r="D3410" s="116"/>
      <c r="E3410" s="116"/>
      <c r="F3410" s="116"/>
      <c r="G3410" s="64"/>
    </row>
    <row r="3411" spans="1:7" x14ac:dyDescent="0.35">
      <c r="A3411" s="47">
        <v>43577</v>
      </c>
      <c r="B3411" s="43" t="s">
        <v>126</v>
      </c>
      <c r="C3411" s="116"/>
      <c r="D3411" s="116"/>
      <c r="E3411" s="116"/>
      <c r="F3411" s="116"/>
      <c r="G3411" s="64"/>
    </row>
    <row r="3412" spans="1:7" x14ac:dyDescent="0.35">
      <c r="A3412" s="47">
        <v>43578</v>
      </c>
      <c r="B3412" s="43">
        <v>0.05</v>
      </c>
      <c r="C3412" s="116"/>
      <c r="D3412" s="116"/>
      <c r="E3412" s="116"/>
      <c r="F3412" s="116"/>
      <c r="G3412" s="64"/>
    </row>
    <row r="3413" spans="1:7" x14ac:dyDescent="0.35">
      <c r="A3413" s="47">
        <v>43579</v>
      </c>
      <c r="B3413" s="43">
        <v>0.02</v>
      </c>
      <c r="C3413" s="116"/>
      <c r="D3413" s="116"/>
      <c r="E3413" s="116"/>
      <c r="F3413" s="116"/>
      <c r="G3413" s="64"/>
    </row>
    <row r="3414" spans="1:7" x14ac:dyDescent="0.35">
      <c r="A3414" s="47">
        <v>43580</v>
      </c>
      <c r="B3414" s="43">
        <v>-0.01</v>
      </c>
      <c r="C3414" s="116"/>
      <c r="D3414" s="116"/>
      <c r="E3414" s="116"/>
      <c r="F3414" s="116"/>
      <c r="G3414" s="64"/>
    </row>
    <row r="3415" spans="1:7" x14ac:dyDescent="0.35">
      <c r="A3415" s="47">
        <v>43581</v>
      </c>
      <c r="B3415" s="43">
        <v>-0.02</v>
      </c>
      <c r="C3415" s="116"/>
      <c r="D3415" s="116"/>
      <c r="E3415" s="116"/>
      <c r="F3415" s="116"/>
      <c r="G3415" s="64"/>
    </row>
    <row r="3416" spans="1:7" x14ac:dyDescent="0.35">
      <c r="A3416" s="47">
        <v>43582</v>
      </c>
      <c r="B3416" s="43" t="s">
        <v>126</v>
      </c>
      <c r="C3416" s="116"/>
      <c r="D3416" s="116"/>
      <c r="E3416" s="116"/>
      <c r="F3416" s="116"/>
      <c r="G3416" s="64"/>
    </row>
    <row r="3417" spans="1:7" x14ac:dyDescent="0.35">
      <c r="A3417" s="47">
        <v>43583</v>
      </c>
      <c r="B3417" s="43" t="s">
        <v>126</v>
      </c>
      <c r="C3417" s="116"/>
      <c r="D3417" s="116"/>
      <c r="E3417" s="116"/>
      <c r="F3417" s="116"/>
      <c r="G3417" s="64"/>
    </row>
    <row r="3418" spans="1:7" x14ac:dyDescent="0.35">
      <c r="A3418" s="47">
        <v>43584</v>
      </c>
      <c r="B3418" s="43">
        <v>0</v>
      </c>
      <c r="C3418" s="116"/>
      <c r="D3418" s="116"/>
      <c r="E3418" s="116"/>
      <c r="F3418" s="116"/>
      <c r="G3418" s="64"/>
    </row>
    <row r="3419" spans="1:7" x14ac:dyDescent="0.35">
      <c r="A3419" s="47">
        <v>43585</v>
      </c>
      <c r="B3419" s="43">
        <v>0.04</v>
      </c>
      <c r="C3419" s="116"/>
      <c r="D3419" s="116"/>
      <c r="E3419" s="116"/>
      <c r="F3419" s="116"/>
      <c r="G3419" s="64"/>
    </row>
    <row r="3420" spans="1:7" x14ac:dyDescent="0.35">
      <c r="A3420" s="47">
        <v>43586</v>
      </c>
      <c r="B3420" s="43" t="s">
        <v>126</v>
      </c>
      <c r="C3420" s="116"/>
      <c r="D3420" s="116"/>
      <c r="E3420" s="116"/>
      <c r="F3420" s="116"/>
      <c r="G3420" s="64"/>
    </row>
    <row r="3421" spans="1:7" x14ac:dyDescent="0.35">
      <c r="A3421" s="47">
        <v>43587</v>
      </c>
      <c r="B3421" s="43">
        <v>0.02</v>
      </c>
      <c r="C3421" s="116"/>
      <c r="D3421" s="116"/>
      <c r="E3421" s="116"/>
      <c r="F3421" s="116"/>
      <c r="G3421" s="64"/>
    </row>
    <row r="3422" spans="1:7" x14ac:dyDescent="0.35">
      <c r="A3422" s="47">
        <v>43588</v>
      </c>
      <c r="B3422" s="43">
        <v>0.04</v>
      </c>
      <c r="C3422" s="116"/>
      <c r="D3422" s="116"/>
      <c r="E3422" s="116"/>
      <c r="F3422" s="116"/>
      <c r="G3422" s="64"/>
    </row>
    <row r="3423" spans="1:7" x14ac:dyDescent="0.35">
      <c r="A3423" s="47">
        <v>43589</v>
      </c>
      <c r="B3423" s="43" t="s">
        <v>126</v>
      </c>
      <c r="C3423" s="116"/>
      <c r="D3423" s="116"/>
      <c r="E3423" s="116"/>
      <c r="F3423" s="116"/>
      <c r="G3423" s="64"/>
    </row>
    <row r="3424" spans="1:7" x14ac:dyDescent="0.35">
      <c r="A3424" s="47">
        <v>43590</v>
      </c>
      <c r="B3424" s="43" t="s">
        <v>126</v>
      </c>
      <c r="C3424" s="116"/>
      <c r="D3424" s="116"/>
      <c r="E3424" s="116"/>
      <c r="F3424" s="116"/>
      <c r="G3424" s="64"/>
    </row>
    <row r="3425" spans="1:7" x14ac:dyDescent="0.35">
      <c r="A3425" s="47">
        <v>43591</v>
      </c>
      <c r="B3425" s="43">
        <v>0.01</v>
      </c>
      <c r="C3425" s="116"/>
      <c r="D3425" s="116"/>
      <c r="E3425" s="116"/>
      <c r="F3425" s="116"/>
      <c r="G3425" s="64"/>
    </row>
    <row r="3426" spans="1:7" x14ac:dyDescent="0.35">
      <c r="A3426" s="47">
        <v>43592</v>
      </c>
      <c r="B3426" s="43">
        <v>-0.01</v>
      </c>
      <c r="C3426" s="116"/>
      <c r="D3426" s="116"/>
      <c r="E3426" s="116"/>
      <c r="F3426" s="116"/>
      <c r="G3426" s="64"/>
    </row>
    <row r="3427" spans="1:7" x14ac:dyDescent="0.35">
      <c r="A3427" s="47">
        <v>43593</v>
      </c>
      <c r="B3427" s="43">
        <v>-0.04</v>
      </c>
      <c r="C3427" s="116"/>
      <c r="D3427" s="116"/>
      <c r="E3427" s="116"/>
      <c r="F3427" s="116"/>
      <c r="G3427" s="64"/>
    </row>
    <row r="3428" spans="1:7" x14ac:dyDescent="0.35">
      <c r="A3428" s="47">
        <v>43594</v>
      </c>
      <c r="B3428" s="43">
        <v>-0.06</v>
      </c>
      <c r="C3428" s="116"/>
      <c r="D3428" s="116"/>
      <c r="E3428" s="116"/>
      <c r="F3428" s="116"/>
      <c r="G3428" s="64"/>
    </row>
    <row r="3429" spans="1:7" x14ac:dyDescent="0.35">
      <c r="A3429" s="47">
        <v>43595</v>
      </c>
      <c r="B3429" s="43">
        <v>-0.04</v>
      </c>
      <c r="C3429" s="116"/>
      <c r="D3429" s="116"/>
      <c r="E3429" s="116"/>
      <c r="F3429" s="116"/>
      <c r="G3429" s="64"/>
    </row>
    <row r="3430" spans="1:7" x14ac:dyDescent="0.35">
      <c r="A3430" s="47">
        <v>43596</v>
      </c>
      <c r="B3430" s="43" t="s">
        <v>126</v>
      </c>
      <c r="C3430" s="116"/>
      <c r="D3430" s="116"/>
      <c r="E3430" s="116"/>
      <c r="F3430" s="116"/>
      <c r="G3430" s="64"/>
    </row>
    <row r="3431" spans="1:7" x14ac:dyDescent="0.35">
      <c r="A3431" s="47">
        <v>43597</v>
      </c>
      <c r="B3431" s="43" t="s">
        <v>126</v>
      </c>
      <c r="C3431" s="116"/>
      <c r="D3431" s="116"/>
      <c r="E3431" s="116"/>
      <c r="F3431" s="116"/>
      <c r="G3431" s="64"/>
    </row>
    <row r="3432" spans="1:7" x14ac:dyDescent="0.35">
      <c r="A3432" s="47">
        <v>43598</v>
      </c>
      <c r="B3432" s="43">
        <v>-0.05</v>
      </c>
      <c r="C3432" s="116"/>
      <c r="D3432" s="116"/>
      <c r="E3432" s="116"/>
      <c r="F3432" s="116"/>
      <c r="G3432" s="64"/>
    </row>
    <row r="3433" spans="1:7" x14ac:dyDescent="0.35">
      <c r="A3433" s="47">
        <v>43599</v>
      </c>
      <c r="B3433" s="43">
        <v>-0.06</v>
      </c>
      <c r="C3433" s="116"/>
      <c r="D3433" s="116"/>
      <c r="E3433" s="116"/>
      <c r="F3433" s="116"/>
      <c r="G3433" s="64"/>
    </row>
    <row r="3434" spans="1:7" x14ac:dyDescent="0.35">
      <c r="A3434" s="47">
        <v>43600</v>
      </c>
      <c r="B3434" s="43">
        <v>-0.1</v>
      </c>
      <c r="C3434" s="116"/>
      <c r="D3434" s="116"/>
      <c r="E3434" s="116"/>
      <c r="F3434" s="116"/>
      <c r="G3434" s="64"/>
    </row>
    <row r="3435" spans="1:7" x14ac:dyDescent="0.35">
      <c r="A3435" s="47">
        <v>43601</v>
      </c>
      <c r="B3435" s="43">
        <v>-0.12</v>
      </c>
      <c r="C3435" s="116"/>
      <c r="D3435" s="116"/>
      <c r="E3435" s="116"/>
      <c r="F3435" s="116"/>
      <c r="G3435" s="64"/>
    </row>
    <row r="3436" spans="1:7" x14ac:dyDescent="0.35">
      <c r="A3436" s="47">
        <v>43602</v>
      </c>
      <c r="B3436" s="43">
        <v>-0.11</v>
      </c>
      <c r="C3436" s="116"/>
      <c r="D3436" s="116"/>
      <c r="E3436" s="116"/>
      <c r="F3436" s="116"/>
      <c r="G3436" s="64"/>
    </row>
    <row r="3437" spans="1:7" x14ac:dyDescent="0.35">
      <c r="A3437" s="47">
        <v>43603</v>
      </c>
      <c r="B3437" s="43" t="s">
        <v>126</v>
      </c>
      <c r="C3437" s="116"/>
      <c r="D3437" s="116"/>
      <c r="E3437" s="116"/>
      <c r="F3437" s="116"/>
      <c r="G3437" s="64"/>
    </row>
    <row r="3438" spans="1:7" x14ac:dyDescent="0.35">
      <c r="A3438" s="47">
        <v>43604</v>
      </c>
      <c r="B3438" s="43" t="s">
        <v>126</v>
      </c>
      <c r="C3438" s="116"/>
      <c r="D3438" s="116"/>
      <c r="E3438" s="116"/>
      <c r="F3438" s="116"/>
      <c r="G3438" s="64"/>
    </row>
    <row r="3439" spans="1:7" x14ac:dyDescent="0.35">
      <c r="A3439" s="47">
        <v>43605</v>
      </c>
      <c r="B3439" s="43">
        <v>-0.09</v>
      </c>
      <c r="C3439" s="116"/>
      <c r="D3439" s="116"/>
      <c r="E3439" s="116"/>
      <c r="F3439" s="116"/>
      <c r="G3439" s="64"/>
    </row>
    <row r="3440" spans="1:7" x14ac:dyDescent="0.35">
      <c r="A3440" s="47">
        <v>43606</v>
      </c>
      <c r="B3440" s="43">
        <v>-0.09</v>
      </c>
      <c r="C3440" s="116"/>
      <c r="D3440" s="116"/>
      <c r="E3440" s="116"/>
      <c r="F3440" s="116"/>
      <c r="G3440" s="64"/>
    </row>
    <row r="3441" spans="1:7" x14ac:dyDescent="0.35">
      <c r="A3441" s="47">
        <v>43607</v>
      </c>
      <c r="B3441" s="43">
        <v>-7.0000000000000007E-2</v>
      </c>
      <c r="C3441" s="116"/>
      <c r="D3441" s="116"/>
      <c r="E3441" s="116"/>
      <c r="F3441" s="116"/>
      <c r="G3441" s="64"/>
    </row>
    <row r="3442" spans="1:7" x14ac:dyDescent="0.35">
      <c r="A3442" s="47">
        <v>43608</v>
      </c>
      <c r="B3442" s="43">
        <v>-0.1</v>
      </c>
      <c r="C3442" s="116"/>
      <c r="D3442" s="116"/>
      <c r="E3442" s="116"/>
      <c r="F3442" s="116"/>
      <c r="G3442" s="64"/>
    </row>
    <row r="3443" spans="1:7" x14ac:dyDescent="0.35">
      <c r="A3443" s="47">
        <v>43609</v>
      </c>
      <c r="B3443" s="43">
        <v>-0.12</v>
      </c>
      <c r="C3443" s="116"/>
      <c r="D3443" s="116"/>
      <c r="E3443" s="116"/>
      <c r="F3443" s="116"/>
      <c r="G3443" s="64"/>
    </row>
    <row r="3444" spans="1:7" x14ac:dyDescent="0.35">
      <c r="A3444" s="47">
        <v>43610</v>
      </c>
      <c r="B3444" s="43" t="s">
        <v>126</v>
      </c>
      <c r="C3444" s="116"/>
      <c r="D3444" s="116"/>
      <c r="E3444" s="116"/>
      <c r="F3444" s="116"/>
      <c r="G3444" s="64"/>
    </row>
    <row r="3445" spans="1:7" x14ac:dyDescent="0.35">
      <c r="A3445" s="47">
        <v>43611</v>
      </c>
      <c r="B3445" s="43" t="s">
        <v>126</v>
      </c>
      <c r="C3445" s="116"/>
      <c r="D3445" s="116"/>
      <c r="E3445" s="116"/>
      <c r="F3445" s="116"/>
      <c r="G3445" s="64"/>
    </row>
    <row r="3446" spans="1:7" x14ac:dyDescent="0.35">
      <c r="A3446" s="47">
        <v>43612</v>
      </c>
      <c r="B3446" s="43">
        <v>-0.13</v>
      </c>
      <c r="C3446" s="116"/>
      <c r="D3446" s="116"/>
      <c r="E3446" s="116"/>
      <c r="F3446" s="116"/>
      <c r="G3446" s="64"/>
    </row>
    <row r="3447" spans="1:7" x14ac:dyDescent="0.35">
      <c r="A3447" s="47">
        <v>43613</v>
      </c>
      <c r="B3447" s="43">
        <v>-0.16</v>
      </c>
      <c r="C3447" s="116"/>
      <c r="D3447" s="116"/>
      <c r="E3447" s="116"/>
      <c r="F3447" s="116"/>
      <c r="G3447" s="64"/>
    </row>
    <row r="3448" spans="1:7" x14ac:dyDescent="0.35">
      <c r="A3448" s="47">
        <v>43614</v>
      </c>
      <c r="B3448" s="43">
        <v>-0.17</v>
      </c>
      <c r="C3448" s="116"/>
      <c r="D3448" s="116"/>
      <c r="E3448" s="116"/>
      <c r="F3448" s="116"/>
      <c r="G3448" s="64"/>
    </row>
    <row r="3449" spans="1:7" x14ac:dyDescent="0.35">
      <c r="A3449" s="47">
        <v>43615</v>
      </c>
      <c r="B3449" s="43">
        <v>-0.16</v>
      </c>
      <c r="C3449" s="116"/>
      <c r="D3449" s="116"/>
      <c r="E3449" s="116"/>
      <c r="F3449" s="116"/>
      <c r="G3449" s="64"/>
    </row>
    <row r="3450" spans="1:7" x14ac:dyDescent="0.35">
      <c r="A3450" s="47">
        <v>43616</v>
      </c>
      <c r="B3450" s="43">
        <v>-0.21</v>
      </c>
      <c r="C3450" s="116"/>
      <c r="D3450" s="116"/>
      <c r="E3450" s="116"/>
      <c r="F3450" s="116"/>
      <c r="G3450" s="64"/>
    </row>
    <row r="3451" spans="1:7" x14ac:dyDescent="0.35">
      <c r="A3451" s="47">
        <v>43617</v>
      </c>
      <c r="B3451" s="43" t="s">
        <v>126</v>
      </c>
      <c r="C3451" s="116"/>
      <c r="D3451" s="116"/>
      <c r="E3451" s="116"/>
      <c r="F3451" s="116"/>
      <c r="G3451" s="64"/>
    </row>
    <row r="3452" spans="1:7" x14ac:dyDescent="0.35">
      <c r="A3452" s="47">
        <v>43618</v>
      </c>
      <c r="B3452" s="43" t="s">
        <v>126</v>
      </c>
      <c r="C3452" s="116"/>
      <c r="D3452" s="116"/>
      <c r="E3452" s="116"/>
      <c r="F3452" s="116"/>
      <c r="G3452" s="64"/>
    </row>
    <row r="3453" spans="1:7" x14ac:dyDescent="0.35">
      <c r="A3453" s="47">
        <v>43619</v>
      </c>
      <c r="B3453" s="43">
        <v>-0.21</v>
      </c>
      <c r="C3453" s="116"/>
      <c r="D3453" s="116"/>
      <c r="E3453" s="116"/>
      <c r="F3453" s="116"/>
      <c r="G3453" s="64"/>
    </row>
    <row r="3454" spans="1:7" x14ac:dyDescent="0.35">
      <c r="A3454" s="47">
        <v>43620</v>
      </c>
      <c r="B3454" s="43">
        <v>-0.21</v>
      </c>
      <c r="C3454" s="116"/>
      <c r="D3454" s="116"/>
      <c r="E3454" s="116"/>
      <c r="F3454" s="116"/>
      <c r="G3454" s="64"/>
    </row>
    <row r="3455" spans="1:7" x14ac:dyDescent="0.35">
      <c r="A3455" s="47">
        <v>43621</v>
      </c>
      <c r="B3455" s="43">
        <v>-0.21</v>
      </c>
      <c r="C3455" s="116"/>
      <c r="D3455" s="116"/>
      <c r="E3455" s="116"/>
      <c r="F3455" s="116"/>
      <c r="G3455" s="64"/>
    </row>
    <row r="3456" spans="1:7" x14ac:dyDescent="0.35">
      <c r="A3456" s="47">
        <v>43622</v>
      </c>
      <c r="B3456" s="43">
        <v>-0.24</v>
      </c>
      <c r="C3456" s="116"/>
      <c r="D3456" s="116"/>
      <c r="E3456" s="116"/>
      <c r="F3456" s="116"/>
      <c r="G3456" s="64"/>
    </row>
    <row r="3457" spans="1:7" x14ac:dyDescent="0.35">
      <c r="A3457" s="47">
        <v>43623</v>
      </c>
      <c r="B3457" s="43">
        <v>-0.23</v>
      </c>
      <c r="C3457" s="116"/>
      <c r="D3457" s="116"/>
      <c r="E3457" s="116"/>
      <c r="F3457" s="116"/>
      <c r="G3457" s="64"/>
    </row>
    <row r="3458" spans="1:7" x14ac:dyDescent="0.35">
      <c r="A3458" s="47">
        <v>43624</v>
      </c>
      <c r="B3458" s="43" t="s">
        <v>126</v>
      </c>
      <c r="C3458" s="116"/>
      <c r="D3458" s="116"/>
      <c r="E3458" s="116"/>
      <c r="F3458" s="116"/>
      <c r="G3458" s="64"/>
    </row>
    <row r="3459" spans="1:7" x14ac:dyDescent="0.35">
      <c r="A3459" s="47">
        <v>43625</v>
      </c>
      <c r="B3459" s="43" t="s">
        <v>126</v>
      </c>
      <c r="C3459" s="116"/>
      <c r="D3459" s="116"/>
      <c r="E3459" s="116"/>
      <c r="F3459" s="116"/>
      <c r="G3459" s="64"/>
    </row>
    <row r="3460" spans="1:7" x14ac:dyDescent="0.35">
      <c r="A3460" s="47">
        <v>43626</v>
      </c>
      <c r="B3460" s="43" t="s">
        <v>126</v>
      </c>
      <c r="C3460" s="116"/>
      <c r="D3460" s="116"/>
      <c r="E3460" s="116"/>
      <c r="F3460" s="116"/>
      <c r="G3460" s="64"/>
    </row>
    <row r="3461" spans="1:7" x14ac:dyDescent="0.35">
      <c r="A3461" s="47">
        <v>43627</v>
      </c>
      <c r="B3461" s="43">
        <v>-0.22</v>
      </c>
      <c r="C3461" s="116"/>
      <c r="D3461" s="116"/>
      <c r="E3461" s="116"/>
      <c r="F3461" s="116"/>
      <c r="G3461" s="64"/>
    </row>
    <row r="3462" spans="1:7" x14ac:dyDescent="0.35">
      <c r="A3462" s="47">
        <v>43628</v>
      </c>
      <c r="B3462" s="43">
        <v>-0.24</v>
      </c>
      <c r="C3462" s="116"/>
      <c r="D3462" s="116"/>
      <c r="E3462" s="116"/>
      <c r="F3462" s="116"/>
      <c r="G3462" s="64"/>
    </row>
    <row r="3463" spans="1:7" x14ac:dyDescent="0.35">
      <c r="A3463" s="47">
        <v>43629</v>
      </c>
      <c r="B3463" s="43">
        <v>-0.24</v>
      </c>
      <c r="C3463" s="116"/>
      <c r="D3463" s="116"/>
      <c r="E3463" s="116"/>
      <c r="F3463" s="116"/>
      <c r="G3463" s="64"/>
    </row>
    <row r="3464" spans="1:7" x14ac:dyDescent="0.35">
      <c r="A3464" s="47">
        <v>43630</v>
      </c>
      <c r="B3464" s="43">
        <v>-0.26</v>
      </c>
      <c r="C3464" s="116"/>
      <c r="D3464" s="116"/>
      <c r="E3464" s="116"/>
      <c r="F3464" s="116"/>
      <c r="G3464" s="64"/>
    </row>
    <row r="3465" spans="1:7" x14ac:dyDescent="0.35">
      <c r="A3465" s="47">
        <v>43631</v>
      </c>
      <c r="B3465" s="43" t="s">
        <v>126</v>
      </c>
      <c r="C3465" s="116"/>
      <c r="D3465" s="116"/>
      <c r="E3465" s="116"/>
      <c r="F3465" s="116"/>
      <c r="G3465" s="64"/>
    </row>
    <row r="3466" spans="1:7" x14ac:dyDescent="0.35">
      <c r="A3466" s="47">
        <v>43632</v>
      </c>
      <c r="B3466" s="43" t="s">
        <v>126</v>
      </c>
      <c r="C3466" s="116"/>
      <c r="D3466" s="116"/>
      <c r="E3466" s="116"/>
      <c r="F3466" s="116"/>
      <c r="G3466" s="64"/>
    </row>
    <row r="3467" spans="1:7" x14ac:dyDescent="0.35">
      <c r="A3467" s="47">
        <v>43633</v>
      </c>
      <c r="B3467" s="43">
        <v>-0.25</v>
      </c>
      <c r="C3467" s="116"/>
      <c r="D3467" s="116"/>
      <c r="E3467" s="116"/>
      <c r="F3467" s="116"/>
      <c r="G3467" s="64"/>
    </row>
    <row r="3468" spans="1:7" x14ac:dyDescent="0.35">
      <c r="A3468" s="47">
        <v>43634</v>
      </c>
      <c r="B3468" s="43">
        <v>-0.3</v>
      </c>
      <c r="C3468" s="116"/>
      <c r="D3468" s="116"/>
      <c r="E3468" s="116"/>
      <c r="F3468" s="116"/>
      <c r="G3468" s="64"/>
    </row>
    <row r="3469" spans="1:7" x14ac:dyDescent="0.35">
      <c r="A3469" s="47">
        <v>43635</v>
      </c>
      <c r="B3469" s="43">
        <v>-0.3</v>
      </c>
      <c r="C3469" s="116"/>
      <c r="D3469" s="116"/>
      <c r="E3469" s="116"/>
      <c r="F3469" s="116"/>
      <c r="G3469" s="64"/>
    </row>
    <row r="3470" spans="1:7" x14ac:dyDescent="0.35">
      <c r="A3470" s="47">
        <v>43636</v>
      </c>
      <c r="B3470" s="43">
        <v>-0.31</v>
      </c>
      <c r="C3470" s="116"/>
      <c r="D3470" s="116"/>
      <c r="E3470" s="116"/>
      <c r="F3470" s="116"/>
      <c r="G3470" s="64"/>
    </row>
    <row r="3471" spans="1:7" x14ac:dyDescent="0.35">
      <c r="A3471" s="47">
        <v>43637</v>
      </c>
      <c r="B3471" s="43">
        <v>-0.3</v>
      </c>
      <c r="C3471" s="116"/>
      <c r="D3471" s="116"/>
      <c r="E3471" s="116"/>
      <c r="F3471" s="116"/>
      <c r="G3471" s="64"/>
    </row>
    <row r="3472" spans="1:7" x14ac:dyDescent="0.35">
      <c r="A3472" s="47">
        <v>43638</v>
      </c>
      <c r="B3472" s="43" t="s">
        <v>126</v>
      </c>
      <c r="C3472" s="116"/>
      <c r="D3472" s="116"/>
      <c r="E3472" s="116"/>
      <c r="F3472" s="116"/>
      <c r="G3472" s="64"/>
    </row>
    <row r="3473" spans="1:7" x14ac:dyDescent="0.35">
      <c r="A3473" s="47">
        <v>43639</v>
      </c>
      <c r="B3473" s="43" t="s">
        <v>126</v>
      </c>
      <c r="C3473" s="116"/>
      <c r="D3473" s="116"/>
      <c r="E3473" s="116"/>
      <c r="F3473" s="116"/>
      <c r="G3473" s="64"/>
    </row>
    <row r="3474" spans="1:7" x14ac:dyDescent="0.35">
      <c r="A3474" s="47">
        <v>43640</v>
      </c>
      <c r="B3474" s="43">
        <v>-0.31</v>
      </c>
      <c r="C3474" s="116"/>
      <c r="D3474" s="116"/>
      <c r="E3474" s="116"/>
      <c r="F3474" s="116"/>
      <c r="G3474" s="64"/>
    </row>
    <row r="3475" spans="1:7" x14ac:dyDescent="0.35">
      <c r="A3475" s="47">
        <v>43641</v>
      </c>
      <c r="B3475" s="43">
        <v>-0.31</v>
      </c>
      <c r="C3475" s="116"/>
      <c r="D3475" s="116"/>
      <c r="E3475" s="116"/>
      <c r="F3475" s="116"/>
      <c r="G3475" s="64"/>
    </row>
    <row r="3476" spans="1:7" x14ac:dyDescent="0.35">
      <c r="A3476" s="47">
        <v>43642</v>
      </c>
      <c r="B3476" s="43">
        <v>-0.32</v>
      </c>
      <c r="C3476" s="116"/>
      <c r="D3476" s="116"/>
      <c r="E3476" s="116"/>
      <c r="F3476" s="116"/>
      <c r="G3476" s="64"/>
    </row>
    <row r="3477" spans="1:7" x14ac:dyDescent="0.35">
      <c r="A3477" s="47">
        <v>43643</v>
      </c>
      <c r="B3477" s="43">
        <v>-0.3</v>
      </c>
      <c r="C3477" s="116"/>
      <c r="D3477" s="116"/>
      <c r="E3477" s="116"/>
      <c r="F3477" s="116"/>
      <c r="G3477" s="64"/>
    </row>
    <row r="3478" spans="1:7" x14ac:dyDescent="0.35">
      <c r="A3478" s="47">
        <v>43644</v>
      </c>
      <c r="B3478" s="43">
        <v>-0.32</v>
      </c>
      <c r="C3478" s="116"/>
      <c r="D3478" s="116"/>
      <c r="E3478" s="116"/>
      <c r="F3478" s="116"/>
      <c r="G3478" s="64"/>
    </row>
    <row r="3479" spans="1:7" x14ac:dyDescent="0.35">
      <c r="A3479" s="47">
        <v>43645</v>
      </c>
      <c r="B3479" s="43" t="s">
        <v>126</v>
      </c>
      <c r="C3479" s="116"/>
      <c r="D3479" s="116"/>
      <c r="E3479" s="116"/>
      <c r="F3479" s="116"/>
      <c r="G3479" s="64"/>
    </row>
    <row r="3480" spans="1:7" x14ac:dyDescent="0.35">
      <c r="A3480" s="47">
        <v>43646</v>
      </c>
      <c r="B3480" s="43" t="s">
        <v>126</v>
      </c>
      <c r="C3480" s="116"/>
      <c r="D3480" s="116"/>
      <c r="E3480" s="116"/>
      <c r="F3480" s="116"/>
      <c r="G3480" s="64"/>
    </row>
    <row r="3481" spans="1:7" x14ac:dyDescent="0.35">
      <c r="A3481" s="47">
        <v>43647</v>
      </c>
      <c r="B3481" s="43">
        <v>-0.33</v>
      </c>
      <c r="C3481" s="116"/>
      <c r="D3481" s="116"/>
      <c r="E3481" s="116"/>
      <c r="F3481" s="116"/>
      <c r="G3481" s="64"/>
    </row>
    <row r="3482" spans="1:7" x14ac:dyDescent="0.35">
      <c r="A3482" s="47">
        <v>43648</v>
      </c>
      <c r="B3482" s="43">
        <v>-0.36</v>
      </c>
      <c r="C3482" s="116"/>
      <c r="D3482" s="116"/>
      <c r="E3482" s="116"/>
      <c r="F3482" s="116"/>
      <c r="G3482" s="64"/>
    </row>
    <row r="3483" spans="1:7" x14ac:dyDescent="0.35">
      <c r="A3483" s="47">
        <v>43649</v>
      </c>
      <c r="B3483" s="43">
        <v>-0.39</v>
      </c>
      <c r="C3483" s="116"/>
      <c r="D3483" s="116"/>
      <c r="E3483" s="116"/>
      <c r="F3483" s="116"/>
      <c r="G3483" s="64"/>
    </row>
    <row r="3484" spans="1:7" x14ac:dyDescent="0.35">
      <c r="A3484" s="47">
        <v>43650</v>
      </c>
      <c r="B3484" s="43">
        <v>-0.39</v>
      </c>
      <c r="C3484" s="116"/>
      <c r="D3484" s="116"/>
      <c r="E3484" s="116"/>
      <c r="F3484" s="116"/>
      <c r="G3484" s="64"/>
    </row>
    <row r="3485" spans="1:7" x14ac:dyDescent="0.35">
      <c r="A3485" s="47">
        <v>43651</v>
      </c>
      <c r="B3485" s="43">
        <v>-0.39</v>
      </c>
      <c r="C3485" s="116"/>
      <c r="D3485" s="116"/>
      <c r="E3485" s="116"/>
      <c r="F3485" s="116"/>
      <c r="G3485" s="64"/>
    </row>
    <row r="3486" spans="1:7" x14ac:dyDescent="0.35">
      <c r="A3486" s="47">
        <v>43652</v>
      </c>
      <c r="B3486" s="43" t="s">
        <v>126</v>
      </c>
      <c r="C3486" s="116"/>
      <c r="D3486" s="116"/>
      <c r="E3486" s="116"/>
      <c r="F3486" s="116"/>
      <c r="G3486" s="64"/>
    </row>
    <row r="3487" spans="1:7" x14ac:dyDescent="0.35">
      <c r="A3487" s="47">
        <v>43653</v>
      </c>
      <c r="B3487" s="43" t="s">
        <v>126</v>
      </c>
      <c r="C3487" s="116"/>
      <c r="D3487" s="116"/>
      <c r="E3487" s="116"/>
      <c r="F3487" s="116"/>
      <c r="G3487" s="64"/>
    </row>
    <row r="3488" spans="1:7" x14ac:dyDescent="0.35">
      <c r="A3488" s="47">
        <v>43654</v>
      </c>
      <c r="B3488" s="43">
        <v>-0.37</v>
      </c>
      <c r="C3488" s="116"/>
      <c r="D3488" s="116"/>
      <c r="E3488" s="116"/>
      <c r="F3488" s="116"/>
      <c r="G3488" s="64"/>
    </row>
    <row r="3489" spans="1:7" x14ac:dyDescent="0.35">
      <c r="A3489" s="47">
        <v>43655</v>
      </c>
      <c r="B3489" s="43">
        <v>-0.35</v>
      </c>
      <c r="C3489" s="116"/>
      <c r="D3489" s="116"/>
      <c r="E3489" s="116"/>
      <c r="F3489" s="116"/>
      <c r="G3489" s="64"/>
    </row>
    <row r="3490" spans="1:7" x14ac:dyDescent="0.35">
      <c r="A3490" s="47">
        <v>43656</v>
      </c>
      <c r="B3490" s="43">
        <v>-0.26</v>
      </c>
      <c r="C3490" s="116"/>
      <c r="D3490" s="116"/>
      <c r="E3490" s="116"/>
      <c r="F3490" s="116"/>
      <c r="G3490" s="64"/>
    </row>
    <row r="3491" spans="1:7" x14ac:dyDescent="0.35">
      <c r="A3491" s="47">
        <v>43657</v>
      </c>
      <c r="B3491" s="43">
        <v>-0.27</v>
      </c>
      <c r="C3491" s="116"/>
      <c r="D3491" s="116"/>
      <c r="E3491" s="116"/>
      <c r="F3491" s="116"/>
      <c r="G3491" s="64"/>
    </row>
    <row r="3492" spans="1:7" x14ac:dyDescent="0.35">
      <c r="A3492" s="47">
        <v>43658</v>
      </c>
      <c r="B3492" s="43">
        <v>-0.2</v>
      </c>
      <c r="C3492" s="116"/>
      <c r="D3492" s="116"/>
      <c r="E3492" s="116"/>
      <c r="F3492" s="116"/>
      <c r="G3492" s="64"/>
    </row>
    <row r="3493" spans="1:7" x14ac:dyDescent="0.35">
      <c r="A3493" s="47">
        <v>43659</v>
      </c>
      <c r="B3493" s="43" t="s">
        <v>126</v>
      </c>
      <c r="C3493" s="116"/>
      <c r="D3493" s="116"/>
      <c r="E3493" s="116"/>
      <c r="F3493" s="116"/>
      <c r="G3493" s="64"/>
    </row>
    <row r="3494" spans="1:7" x14ac:dyDescent="0.35">
      <c r="A3494" s="47">
        <v>43660</v>
      </c>
      <c r="B3494" s="43" t="s">
        <v>126</v>
      </c>
      <c r="C3494" s="116"/>
      <c r="D3494" s="116"/>
      <c r="E3494" s="116"/>
      <c r="F3494" s="116"/>
      <c r="G3494" s="64"/>
    </row>
    <row r="3495" spans="1:7" x14ac:dyDescent="0.35">
      <c r="A3495" s="47">
        <v>43661</v>
      </c>
      <c r="B3495" s="43">
        <v>-0.23</v>
      </c>
      <c r="C3495" s="116"/>
      <c r="D3495" s="116"/>
      <c r="E3495" s="116"/>
      <c r="F3495" s="116"/>
      <c r="G3495" s="64"/>
    </row>
    <row r="3496" spans="1:7" x14ac:dyDescent="0.35">
      <c r="A3496" s="47">
        <v>43662</v>
      </c>
      <c r="B3496" s="43">
        <v>-0.27</v>
      </c>
      <c r="C3496" s="116"/>
      <c r="D3496" s="116"/>
      <c r="E3496" s="116"/>
      <c r="F3496" s="116"/>
      <c r="G3496" s="64"/>
    </row>
    <row r="3497" spans="1:7" x14ac:dyDescent="0.35">
      <c r="A3497" s="47">
        <v>43663</v>
      </c>
      <c r="B3497" s="43">
        <v>-0.28000000000000003</v>
      </c>
      <c r="C3497" s="116"/>
      <c r="D3497" s="116"/>
      <c r="E3497" s="116"/>
      <c r="F3497" s="116"/>
      <c r="G3497" s="64"/>
    </row>
    <row r="3498" spans="1:7" x14ac:dyDescent="0.35">
      <c r="A3498" s="47">
        <v>43664</v>
      </c>
      <c r="B3498" s="43">
        <v>-0.3</v>
      </c>
      <c r="C3498" s="116"/>
      <c r="D3498" s="116"/>
      <c r="E3498" s="116"/>
      <c r="F3498" s="116"/>
      <c r="G3498" s="64"/>
    </row>
    <row r="3499" spans="1:7" x14ac:dyDescent="0.35">
      <c r="A3499" s="47">
        <v>43665</v>
      </c>
      <c r="B3499" s="43">
        <v>-0.32</v>
      </c>
      <c r="C3499" s="116"/>
      <c r="D3499" s="116"/>
      <c r="E3499" s="116"/>
      <c r="F3499" s="116"/>
      <c r="G3499" s="64"/>
    </row>
    <row r="3500" spans="1:7" x14ac:dyDescent="0.35">
      <c r="A3500" s="47">
        <v>43666</v>
      </c>
      <c r="B3500" s="43" t="s">
        <v>126</v>
      </c>
      <c r="C3500" s="116"/>
      <c r="D3500" s="116"/>
      <c r="E3500" s="116"/>
      <c r="F3500" s="116"/>
      <c r="G3500" s="64"/>
    </row>
    <row r="3501" spans="1:7" x14ac:dyDescent="0.35">
      <c r="A3501" s="47">
        <v>43667</v>
      </c>
      <c r="B3501" s="43" t="s">
        <v>126</v>
      </c>
      <c r="C3501" s="116"/>
      <c r="D3501" s="116"/>
      <c r="E3501" s="116"/>
      <c r="F3501" s="116"/>
      <c r="G3501" s="64"/>
    </row>
    <row r="3502" spans="1:7" x14ac:dyDescent="0.35">
      <c r="A3502" s="47">
        <v>43668</v>
      </c>
      <c r="B3502" s="43">
        <v>-0.33</v>
      </c>
      <c r="C3502" s="116"/>
      <c r="D3502" s="116"/>
      <c r="E3502" s="116"/>
      <c r="F3502" s="116"/>
      <c r="G3502" s="64"/>
    </row>
    <row r="3503" spans="1:7" x14ac:dyDescent="0.35">
      <c r="A3503" s="47">
        <v>43669</v>
      </c>
      <c r="B3503" s="43">
        <v>-0.34</v>
      </c>
      <c r="C3503" s="116"/>
      <c r="D3503" s="116"/>
      <c r="E3503" s="116"/>
      <c r="F3503" s="116"/>
      <c r="G3503" s="64"/>
    </row>
    <row r="3504" spans="1:7" x14ac:dyDescent="0.35">
      <c r="A3504" s="47">
        <v>43670</v>
      </c>
      <c r="B3504" s="43">
        <v>-0.37</v>
      </c>
      <c r="C3504" s="116"/>
      <c r="D3504" s="116"/>
      <c r="E3504" s="116"/>
      <c r="F3504" s="116"/>
      <c r="G3504" s="64"/>
    </row>
    <row r="3505" spans="1:7" x14ac:dyDescent="0.35">
      <c r="A3505" s="47">
        <v>43671</v>
      </c>
      <c r="B3505" s="43">
        <v>-0.39</v>
      </c>
      <c r="C3505" s="116"/>
      <c r="D3505" s="116"/>
      <c r="E3505" s="116"/>
      <c r="F3505" s="116"/>
      <c r="G3505" s="64"/>
    </row>
    <row r="3506" spans="1:7" x14ac:dyDescent="0.35">
      <c r="A3506" s="47">
        <v>43672</v>
      </c>
      <c r="B3506" s="43">
        <v>-0.37</v>
      </c>
      <c r="C3506" s="116"/>
      <c r="D3506" s="116"/>
      <c r="E3506" s="116"/>
      <c r="F3506" s="116"/>
      <c r="G3506" s="64"/>
    </row>
    <row r="3507" spans="1:7" x14ac:dyDescent="0.35">
      <c r="A3507" s="47">
        <v>43673</v>
      </c>
      <c r="B3507" s="43" t="s">
        <v>126</v>
      </c>
      <c r="C3507" s="116"/>
      <c r="D3507" s="116"/>
      <c r="E3507" s="116"/>
      <c r="F3507" s="116"/>
      <c r="G3507" s="64"/>
    </row>
    <row r="3508" spans="1:7" x14ac:dyDescent="0.35">
      <c r="A3508" s="47">
        <v>43674</v>
      </c>
      <c r="B3508" s="43" t="s">
        <v>126</v>
      </c>
      <c r="C3508" s="116"/>
      <c r="D3508" s="116"/>
      <c r="E3508" s="116"/>
      <c r="F3508" s="116"/>
      <c r="G3508" s="64"/>
    </row>
    <row r="3509" spans="1:7" x14ac:dyDescent="0.35">
      <c r="A3509" s="47">
        <v>43675</v>
      </c>
      <c r="B3509" s="43">
        <v>-0.39</v>
      </c>
      <c r="C3509" s="116"/>
      <c r="D3509" s="116"/>
      <c r="E3509" s="116"/>
      <c r="F3509" s="116"/>
      <c r="G3509" s="64"/>
    </row>
    <row r="3510" spans="1:7" x14ac:dyDescent="0.35">
      <c r="A3510" s="47">
        <v>43676</v>
      </c>
      <c r="B3510" s="43">
        <v>-0.4</v>
      </c>
      <c r="C3510" s="116"/>
      <c r="D3510" s="116"/>
      <c r="E3510" s="116"/>
      <c r="F3510" s="116"/>
      <c r="G3510" s="64"/>
    </row>
    <row r="3511" spans="1:7" x14ac:dyDescent="0.35">
      <c r="A3511" s="47">
        <v>43677</v>
      </c>
      <c r="B3511" s="43">
        <v>-0.41</v>
      </c>
      <c r="C3511" s="116"/>
      <c r="D3511" s="116"/>
      <c r="E3511" s="116"/>
      <c r="F3511" s="116"/>
      <c r="G3511" s="64"/>
    </row>
    <row r="3512" spans="1:7" x14ac:dyDescent="0.35">
      <c r="A3512" s="47">
        <v>43678</v>
      </c>
      <c r="B3512" s="43">
        <v>-0.42</v>
      </c>
      <c r="C3512" s="116"/>
      <c r="D3512" s="116"/>
      <c r="E3512" s="116"/>
      <c r="F3512" s="116"/>
      <c r="G3512" s="64"/>
    </row>
    <row r="3513" spans="1:7" x14ac:dyDescent="0.35">
      <c r="A3513" s="47">
        <v>43679</v>
      </c>
      <c r="B3513" s="43">
        <v>-0.49</v>
      </c>
      <c r="C3513" s="116"/>
      <c r="D3513" s="116"/>
      <c r="E3513" s="116"/>
      <c r="F3513" s="116"/>
      <c r="G3513" s="64"/>
    </row>
    <row r="3514" spans="1:7" x14ac:dyDescent="0.35">
      <c r="A3514" s="47">
        <v>43680</v>
      </c>
      <c r="B3514" s="43" t="s">
        <v>126</v>
      </c>
      <c r="C3514" s="116"/>
      <c r="D3514" s="116"/>
      <c r="E3514" s="116"/>
      <c r="F3514" s="116"/>
      <c r="G3514" s="64"/>
    </row>
    <row r="3515" spans="1:7" x14ac:dyDescent="0.35">
      <c r="A3515" s="47">
        <v>43681</v>
      </c>
      <c r="B3515" s="43" t="s">
        <v>126</v>
      </c>
      <c r="C3515" s="116"/>
      <c r="D3515" s="116"/>
      <c r="E3515" s="116"/>
      <c r="F3515" s="116"/>
      <c r="G3515" s="64"/>
    </row>
    <row r="3516" spans="1:7" x14ac:dyDescent="0.35">
      <c r="A3516" s="47">
        <v>43682</v>
      </c>
      <c r="B3516" s="43">
        <v>-0.53</v>
      </c>
      <c r="C3516" s="116"/>
      <c r="D3516" s="116"/>
      <c r="E3516" s="116"/>
      <c r="F3516" s="116"/>
      <c r="G3516" s="64"/>
    </row>
    <row r="3517" spans="1:7" x14ac:dyDescent="0.35">
      <c r="A3517" s="47">
        <v>43683</v>
      </c>
      <c r="B3517" s="43">
        <v>-0.53</v>
      </c>
      <c r="C3517" s="116"/>
      <c r="D3517" s="116"/>
      <c r="E3517" s="116"/>
      <c r="F3517" s="116"/>
      <c r="G3517" s="64"/>
    </row>
    <row r="3518" spans="1:7" x14ac:dyDescent="0.35">
      <c r="A3518" s="47">
        <v>43684</v>
      </c>
      <c r="B3518" s="43">
        <v>-0.56999999999999995</v>
      </c>
      <c r="C3518" s="116"/>
      <c r="D3518" s="116"/>
      <c r="E3518" s="116"/>
      <c r="F3518" s="116"/>
      <c r="G3518" s="64"/>
    </row>
    <row r="3519" spans="1:7" x14ac:dyDescent="0.35">
      <c r="A3519" s="47">
        <v>43685</v>
      </c>
      <c r="B3519" s="43">
        <v>-0.56000000000000005</v>
      </c>
      <c r="C3519" s="116"/>
      <c r="D3519" s="116"/>
      <c r="E3519" s="116"/>
      <c r="F3519" s="116"/>
      <c r="G3519" s="64"/>
    </row>
    <row r="3520" spans="1:7" x14ac:dyDescent="0.35">
      <c r="A3520" s="47">
        <v>43686</v>
      </c>
      <c r="B3520" s="43">
        <v>-0.59</v>
      </c>
      <c r="C3520" s="116"/>
      <c r="D3520" s="116"/>
      <c r="E3520" s="116"/>
      <c r="F3520" s="116"/>
      <c r="G3520" s="64"/>
    </row>
    <row r="3521" spans="1:7" x14ac:dyDescent="0.35">
      <c r="A3521" s="47">
        <v>43687</v>
      </c>
      <c r="B3521" s="43" t="s">
        <v>126</v>
      </c>
      <c r="C3521" s="116"/>
      <c r="D3521" s="116"/>
      <c r="E3521" s="116"/>
      <c r="F3521" s="116"/>
      <c r="G3521" s="64"/>
    </row>
    <row r="3522" spans="1:7" x14ac:dyDescent="0.35">
      <c r="A3522" s="47">
        <v>43688</v>
      </c>
      <c r="B3522" s="43" t="s">
        <v>126</v>
      </c>
      <c r="C3522" s="116"/>
      <c r="D3522" s="116"/>
      <c r="E3522" s="116"/>
      <c r="F3522" s="116"/>
      <c r="G3522" s="64"/>
    </row>
    <row r="3523" spans="1:7" x14ac:dyDescent="0.35">
      <c r="A3523" s="47">
        <v>43689</v>
      </c>
      <c r="B3523" s="43">
        <v>-0.59</v>
      </c>
      <c r="C3523" s="116"/>
      <c r="D3523" s="116"/>
      <c r="E3523" s="116"/>
      <c r="F3523" s="116"/>
      <c r="G3523" s="64"/>
    </row>
    <row r="3524" spans="1:7" x14ac:dyDescent="0.35">
      <c r="A3524" s="47">
        <v>43690</v>
      </c>
      <c r="B3524" s="43">
        <v>-0.61</v>
      </c>
      <c r="C3524" s="116"/>
      <c r="D3524" s="116"/>
      <c r="E3524" s="116"/>
      <c r="F3524" s="116"/>
      <c r="G3524" s="64"/>
    </row>
    <row r="3525" spans="1:7" x14ac:dyDescent="0.35">
      <c r="A3525" s="47">
        <v>43691</v>
      </c>
      <c r="B3525" s="43">
        <v>-0.63</v>
      </c>
      <c r="C3525" s="116"/>
      <c r="D3525" s="116"/>
      <c r="E3525" s="116"/>
      <c r="F3525" s="116"/>
      <c r="G3525" s="64"/>
    </row>
    <row r="3526" spans="1:7" x14ac:dyDescent="0.35">
      <c r="A3526" s="47">
        <v>43692</v>
      </c>
      <c r="B3526" s="43">
        <v>-0.66</v>
      </c>
      <c r="C3526" s="116"/>
      <c r="D3526" s="116"/>
      <c r="E3526" s="116"/>
      <c r="F3526" s="116"/>
      <c r="G3526" s="64"/>
    </row>
    <row r="3527" spans="1:7" x14ac:dyDescent="0.35">
      <c r="A3527" s="47">
        <v>43693</v>
      </c>
      <c r="B3527" s="43">
        <v>-0.71</v>
      </c>
      <c r="C3527" s="116"/>
      <c r="D3527" s="116"/>
      <c r="E3527" s="116"/>
      <c r="F3527" s="116"/>
      <c r="G3527" s="64"/>
    </row>
    <row r="3528" spans="1:7" x14ac:dyDescent="0.35">
      <c r="A3528" s="47">
        <v>43694</v>
      </c>
      <c r="B3528" s="43" t="s">
        <v>126</v>
      </c>
      <c r="C3528" s="116"/>
      <c r="D3528" s="116"/>
      <c r="E3528" s="116"/>
      <c r="F3528" s="116"/>
      <c r="G3528" s="64"/>
    </row>
    <row r="3529" spans="1:7" x14ac:dyDescent="0.35">
      <c r="A3529" s="47">
        <v>43695</v>
      </c>
      <c r="B3529" s="43" t="s">
        <v>126</v>
      </c>
      <c r="C3529" s="116"/>
      <c r="D3529" s="116"/>
      <c r="E3529" s="116"/>
      <c r="F3529" s="116"/>
      <c r="G3529" s="64"/>
    </row>
    <row r="3530" spans="1:7" x14ac:dyDescent="0.35">
      <c r="A3530" s="47">
        <v>43696</v>
      </c>
      <c r="B3530" s="43">
        <v>-0.65</v>
      </c>
      <c r="C3530" s="116"/>
      <c r="D3530" s="116"/>
      <c r="E3530" s="116"/>
      <c r="F3530" s="116"/>
      <c r="G3530" s="64"/>
    </row>
    <row r="3531" spans="1:7" x14ac:dyDescent="0.35">
      <c r="A3531" s="47">
        <v>43697</v>
      </c>
      <c r="B3531" s="43">
        <v>-0.67</v>
      </c>
      <c r="C3531" s="116"/>
      <c r="D3531" s="116"/>
      <c r="E3531" s="116"/>
      <c r="F3531" s="116"/>
      <c r="G3531" s="64"/>
    </row>
    <row r="3532" spans="1:7" x14ac:dyDescent="0.35">
      <c r="A3532" s="47">
        <v>43698</v>
      </c>
      <c r="B3532" s="43">
        <v>-0.66</v>
      </c>
      <c r="C3532" s="116"/>
      <c r="D3532" s="116"/>
      <c r="E3532" s="116"/>
      <c r="F3532" s="116"/>
      <c r="G3532" s="64"/>
    </row>
    <row r="3533" spans="1:7" x14ac:dyDescent="0.35">
      <c r="A3533" s="47">
        <v>43699</v>
      </c>
      <c r="B3533" s="43">
        <v>-0.66</v>
      </c>
      <c r="C3533" s="116"/>
      <c r="D3533" s="116"/>
      <c r="E3533" s="116"/>
      <c r="F3533" s="116"/>
      <c r="G3533" s="64"/>
    </row>
    <row r="3534" spans="1:7" x14ac:dyDescent="0.35">
      <c r="A3534" s="47">
        <v>43700</v>
      </c>
      <c r="B3534" s="43">
        <v>-0.62</v>
      </c>
      <c r="C3534" s="116"/>
      <c r="D3534" s="116"/>
      <c r="E3534" s="116"/>
      <c r="F3534" s="116"/>
      <c r="G3534" s="64"/>
    </row>
    <row r="3535" spans="1:7" x14ac:dyDescent="0.35">
      <c r="A3535" s="47">
        <v>43701</v>
      </c>
      <c r="B3535" s="43" t="s">
        <v>126</v>
      </c>
      <c r="C3535" s="116"/>
      <c r="D3535" s="116"/>
      <c r="E3535" s="116"/>
      <c r="F3535" s="116"/>
      <c r="G3535" s="64"/>
    </row>
    <row r="3536" spans="1:7" x14ac:dyDescent="0.35">
      <c r="A3536" s="47">
        <v>43702</v>
      </c>
      <c r="B3536" s="43" t="s">
        <v>126</v>
      </c>
      <c r="C3536" s="116"/>
      <c r="D3536" s="116"/>
      <c r="E3536" s="116"/>
      <c r="F3536" s="116"/>
      <c r="G3536" s="64"/>
    </row>
    <row r="3537" spans="1:7" x14ac:dyDescent="0.35">
      <c r="A3537" s="47">
        <v>43703</v>
      </c>
      <c r="B3537" s="43">
        <v>-0.66</v>
      </c>
      <c r="C3537" s="116"/>
      <c r="D3537" s="116"/>
      <c r="E3537" s="116"/>
      <c r="F3537" s="116"/>
      <c r="G3537" s="64"/>
    </row>
    <row r="3538" spans="1:7" x14ac:dyDescent="0.35">
      <c r="A3538" s="47">
        <v>43704</v>
      </c>
      <c r="B3538" s="43">
        <v>-0.67</v>
      </c>
      <c r="C3538" s="116"/>
      <c r="D3538" s="116"/>
      <c r="E3538" s="116"/>
      <c r="F3538" s="116"/>
      <c r="G3538" s="64"/>
    </row>
    <row r="3539" spans="1:7" x14ac:dyDescent="0.35">
      <c r="A3539" s="47">
        <v>43705</v>
      </c>
      <c r="B3539" s="43">
        <v>-0.71</v>
      </c>
      <c r="C3539" s="116"/>
      <c r="D3539" s="116"/>
      <c r="E3539" s="116"/>
      <c r="F3539" s="116"/>
      <c r="G3539" s="64"/>
    </row>
    <row r="3540" spans="1:7" x14ac:dyDescent="0.35">
      <c r="A3540" s="47">
        <v>43706</v>
      </c>
      <c r="B3540" s="43">
        <v>-0.69</v>
      </c>
      <c r="C3540" s="116"/>
      <c r="D3540" s="116"/>
      <c r="E3540" s="116"/>
      <c r="F3540" s="116"/>
      <c r="G3540" s="64"/>
    </row>
    <row r="3541" spans="1:7" x14ac:dyDescent="0.35">
      <c r="A3541" s="47">
        <v>43707</v>
      </c>
      <c r="B3541" s="43">
        <v>-0.7</v>
      </c>
      <c r="C3541" s="116"/>
      <c r="D3541" s="116"/>
      <c r="E3541" s="116"/>
      <c r="F3541" s="116"/>
      <c r="G3541" s="64"/>
    </row>
    <row r="3542" spans="1:7" x14ac:dyDescent="0.35">
      <c r="A3542" s="47">
        <v>43708</v>
      </c>
      <c r="B3542" s="43" t="s">
        <v>126</v>
      </c>
      <c r="C3542" s="116"/>
      <c r="D3542" s="116"/>
      <c r="E3542" s="116"/>
      <c r="F3542" s="116"/>
      <c r="G3542" s="64"/>
    </row>
    <row r="3543" spans="1:7" x14ac:dyDescent="0.35">
      <c r="A3543" s="47">
        <v>43709</v>
      </c>
      <c r="B3543" s="43" t="s">
        <v>126</v>
      </c>
      <c r="C3543" s="116"/>
      <c r="D3543" s="116"/>
      <c r="E3543" s="116"/>
      <c r="F3543" s="116"/>
      <c r="G3543" s="64"/>
    </row>
    <row r="3544" spans="1:7" x14ac:dyDescent="0.35">
      <c r="A3544" s="47">
        <v>43710</v>
      </c>
      <c r="B3544" s="43">
        <v>-0.7</v>
      </c>
      <c r="C3544" s="116"/>
      <c r="D3544" s="116"/>
      <c r="E3544" s="116"/>
      <c r="F3544" s="116"/>
      <c r="G3544" s="64"/>
    </row>
    <row r="3545" spans="1:7" x14ac:dyDescent="0.35">
      <c r="A3545" s="47">
        <v>43711</v>
      </c>
      <c r="B3545" s="43">
        <v>-0.74</v>
      </c>
      <c r="C3545" s="116"/>
      <c r="D3545" s="116"/>
      <c r="E3545" s="116"/>
      <c r="F3545" s="116"/>
      <c r="G3545" s="64"/>
    </row>
    <row r="3546" spans="1:7" x14ac:dyDescent="0.35">
      <c r="A3546" s="47">
        <v>43712</v>
      </c>
      <c r="B3546" s="43">
        <v>-0.68</v>
      </c>
      <c r="C3546" s="116"/>
      <c r="D3546" s="116"/>
      <c r="E3546" s="116"/>
      <c r="F3546" s="116"/>
      <c r="G3546" s="64"/>
    </row>
    <row r="3547" spans="1:7" x14ac:dyDescent="0.35">
      <c r="A3547" s="47">
        <v>43713</v>
      </c>
      <c r="B3547" s="43">
        <v>-0.64</v>
      </c>
      <c r="C3547" s="116"/>
      <c r="D3547" s="116"/>
      <c r="E3547" s="116"/>
      <c r="F3547" s="116"/>
      <c r="G3547" s="64"/>
    </row>
    <row r="3548" spans="1:7" x14ac:dyDescent="0.35">
      <c r="A3548" s="47">
        <v>43714</v>
      </c>
      <c r="B3548" s="43">
        <v>-0.59</v>
      </c>
      <c r="C3548" s="116"/>
      <c r="D3548" s="116"/>
      <c r="E3548" s="116"/>
      <c r="F3548" s="116"/>
      <c r="G3548" s="64"/>
    </row>
    <row r="3549" spans="1:7" x14ac:dyDescent="0.35">
      <c r="A3549" s="47">
        <v>43715</v>
      </c>
      <c r="B3549" s="43" t="s">
        <v>126</v>
      </c>
      <c r="C3549" s="116"/>
      <c r="D3549" s="116"/>
      <c r="E3549" s="116"/>
      <c r="F3549" s="116"/>
      <c r="G3549" s="64"/>
    </row>
    <row r="3550" spans="1:7" x14ac:dyDescent="0.35">
      <c r="A3550" s="47">
        <v>43716</v>
      </c>
      <c r="B3550" s="43" t="s">
        <v>126</v>
      </c>
      <c r="C3550" s="116"/>
      <c r="D3550" s="116"/>
      <c r="E3550" s="116"/>
      <c r="F3550" s="116"/>
      <c r="G3550" s="64"/>
    </row>
    <row r="3551" spans="1:7" x14ac:dyDescent="0.35">
      <c r="A3551" s="47">
        <v>43717</v>
      </c>
      <c r="B3551" s="43">
        <v>-0.6</v>
      </c>
      <c r="C3551" s="116"/>
      <c r="D3551" s="116"/>
      <c r="E3551" s="116"/>
      <c r="F3551" s="116"/>
      <c r="G3551" s="64"/>
    </row>
    <row r="3552" spans="1:7" x14ac:dyDescent="0.35">
      <c r="A3552" s="47">
        <v>43718</v>
      </c>
      <c r="B3552" s="43">
        <v>-0.57999999999999996</v>
      </c>
      <c r="C3552" s="116"/>
      <c r="D3552" s="116"/>
      <c r="E3552" s="116"/>
      <c r="F3552" s="116"/>
      <c r="G3552" s="64"/>
    </row>
    <row r="3553" spans="1:7" x14ac:dyDescent="0.35">
      <c r="A3553" s="47">
        <v>43719</v>
      </c>
      <c r="B3553" s="43">
        <v>-0.54</v>
      </c>
      <c r="C3553" s="116"/>
      <c r="D3553" s="116"/>
      <c r="E3553" s="116"/>
      <c r="F3553" s="116"/>
      <c r="G3553" s="64"/>
    </row>
    <row r="3554" spans="1:7" x14ac:dyDescent="0.35">
      <c r="A3554" s="47">
        <v>43720</v>
      </c>
      <c r="B3554" s="43">
        <v>-0.57999999999999996</v>
      </c>
      <c r="C3554" s="116"/>
      <c r="D3554" s="116"/>
      <c r="E3554" s="116"/>
      <c r="F3554" s="116"/>
      <c r="G3554" s="64"/>
    </row>
    <row r="3555" spans="1:7" x14ac:dyDescent="0.35">
      <c r="A3555" s="47">
        <v>43721</v>
      </c>
      <c r="B3555" s="43">
        <v>-0.5</v>
      </c>
      <c r="C3555" s="116"/>
      <c r="D3555" s="116"/>
      <c r="E3555" s="116"/>
      <c r="F3555" s="116"/>
      <c r="G3555" s="64"/>
    </row>
    <row r="3556" spans="1:7" x14ac:dyDescent="0.35">
      <c r="A3556" s="47">
        <v>43722</v>
      </c>
      <c r="B3556" s="43" t="s">
        <v>126</v>
      </c>
      <c r="C3556" s="116"/>
      <c r="D3556" s="116"/>
      <c r="E3556" s="116"/>
      <c r="F3556" s="116"/>
      <c r="G3556" s="64"/>
    </row>
    <row r="3557" spans="1:7" x14ac:dyDescent="0.35">
      <c r="A3557" s="47">
        <v>43723</v>
      </c>
      <c r="B3557" s="43" t="s">
        <v>126</v>
      </c>
      <c r="C3557" s="116"/>
      <c r="D3557" s="116"/>
      <c r="E3557" s="116"/>
      <c r="F3557" s="116"/>
      <c r="G3557" s="64"/>
    </row>
    <row r="3558" spans="1:7" x14ac:dyDescent="0.35">
      <c r="A3558" s="47">
        <v>43724</v>
      </c>
      <c r="B3558" s="43">
        <v>-0.48</v>
      </c>
      <c r="C3558" s="116"/>
      <c r="D3558" s="116"/>
      <c r="E3558" s="116"/>
      <c r="F3558" s="116"/>
      <c r="G3558" s="64"/>
    </row>
    <row r="3559" spans="1:7" x14ac:dyDescent="0.35">
      <c r="A3559" s="47">
        <v>43725</v>
      </c>
      <c r="B3559" s="43">
        <v>-0.49</v>
      </c>
      <c r="C3559" s="116"/>
      <c r="D3559" s="116"/>
      <c r="E3559" s="116"/>
      <c r="F3559" s="116"/>
      <c r="G3559" s="64"/>
    </row>
    <row r="3560" spans="1:7" x14ac:dyDescent="0.35">
      <c r="A3560" s="47">
        <v>43726</v>
      </c>
      <c r="B3560" s="43">
        <v>-0.5</v>
      </c>
      <c r="C3560" s="116"/>
      <c r="D3560" s="116"/>
      <c r="E3560" s="116"/>
      <c r="F3560" s="116"/>
      <c r="G3560" s="64"/>
    </row>
    <row r="3561" spans="1:7" x14ac:dyDescent="0.35">
      <c r="A3561" s="47">
        <v>43727</v>
      </c>
      <c r="B3561" s="43">
        <v>-0.49</v>
      </c>
      <c r="C3561" s="116"/>
      <c r="D3561" s="116"/>
      <c r="E3561" s="116"/>
      <c r="F3561" s="116"/>
      <c r="G3561" s="64"/>
    </row>
    <row r="3562" spans="1:7" x14ac:dyDescent="0.35">
      <c r="A3562" s="47">
        <v>43728</v>
      </c>
      <c r="B3562" s="43">
        <v>-0.52</v>
      </c>
      <c r="C3562" s="116"/>
      <c r="D3562" s="116"/>
      <c r="E3562" s="116"/>
      <c r="F3562" s="116"/>
      <c r="G3562" s="64"/>
    </row>
    <row r="3563" spans="1:7" x14ac:dyDescent="0.35">
      <c r="A3563" s="47">
        <v>43729</v>
      </c>
      <c r="B3563" s="43" t="s">
        <v>126</v>
      </c>
      <c r="C3563" s="116"/>
      <c r="D3563" s="116"/>
      <c r="E3563" s="116"/>
      <c r="F3563" s="116"/>
      <c r="G3563" s="64"/>
    </row>
    <row r="3564" spans="1:7" x14ac:dyDescent="0.35">
      <c r="A3564" s="47">
        <v>43730</v>
      </c>
      <c r="B3564" s="43" t="s">
        <v>126</v>
      </c>
      <c r="C3564" s="116"/>
      <c r="D3564" s="116"/>
      <c r="E3564" s="116"/>
      <c r="F3564" s="116"/>
      <c r="G3564" s="64"/>
    </row>
    <row r="3565" spans="1:7" x14ac:dyDescent="0.35">
      <c r="A3565" s="47">
        <v>43731</v>
      </c>
      <c r="B3565" s="43">
        <v>-0.57999999999999996</v>
      </c>
      <c r="C3565" s="116"/>
      <c r="D3565" s="116"/>
      <c r="E3565" s="116"/>
      <c r="F3565" s="116"/>
      <c r="G3565" s="64"/>
    </row>
    <row r="3566" spans="1:7" x14ac:dyDescent="0.35">
      <c r="A3566" s="47">
        <v>43732</v>
      </c>
      <c r="B3566" s="43">
        <v>-0.57999999999999996</v>
      </c>
      <c r="C3566" s="116"/>
      <c r="D3566" s="116"/>
      <c r="E3566" s="116"/>
      <c r="F3566" s="116"/>
      <c r="G3566" s="64"/>
    </row>
    <row r="3567" spans="1:7" x14ac:dyDescent="0.35">
      <c r="A3567" s="47">
        <v>43733</v>
      </c>
      <c r="B3567" s="43">
        <v>-0.61</v>
      </c>
      <c r="C3567" s="116"/>
      <c r="D3567" s="116"/>
      <c r="E3567" s="116"/>
      <c r="F3567" s="116"/>
      <c r="G3567" s="64"/>
    </row>
    <row r="3568" spans="1:7" x14ac:dyDescent="0.35">
      <c r="A3568" s="47">
        <v>43734</v>
      </c>
      <c r="B3568" s="43">
        <v>-0.59</v>
      </c>
      <c r="C3568" s="116"/>
      <c r="D3568" s="116"/>
      <c r="E3568" s="116"/>
      <c r="F3568" s="116"/>
      <c r="G3568" s="64"/>
    </row>
    <row r="3569" spans="1:7" x14ac:dyDescent="0.35">
      <c r="A3569" s="47">
        <v>43735</v>
      </c>
      <c r="B3569" s="43">
        <v>-0.57999999999999996</v>
      </c>
      <c r="C3569" s="116"/>
      <c r="D3569" s="116"/>
      <c r="E3569" s="116"/>
      <c r="F3569" s="116"/>
      <c r="G3569" s="64"/>
    </row>
    <row r="3570" spans="1:7" x14ac:dyDescent="0.35">
      <c r="A3570" s="47">
        <v>43736</v>
      </c>
      <c r="B3570" s="43" t="s">
        <v>126</v>
      </c>
      <c r="C3570" s="116"/>
      <c r="D3570" s="116"/>
      <c r="E3570" s="116"/>
      <c r="F3570" s="116"/>
      <c r="G3570" s="64"/>
    </row>
    <row r="3571" spans="1:7" x14ac:dyDescent="0.35">
      <c r="A3571" s="47">
        <v>43737</v>
      </c>
      <c r="B3571" s="43" t="s">
        <v>126</v>
      </c>
      <c r="C3571" s="116"/>
      <c r="D3571" s="116"/>
      <c r="E3571" s="116"/>
      <c r="F3571" s="116"/>
      <c r="G3571" s="64"/>
    </row>
    <row r="3572" spans="1:7" x14ac:dyDescent="0.35">
      <c r="A3572" s="47">
        <v>43738</v>
      </c>
      <c r="B3572" s="43">
        <v>-0.56000000000000005</v>
      </c>
      <c r="C3572" s="116"/>
      <c r="D3572" s="116"/>
      <c r="E3572" s="116"/>
      <c r="F3572" s="116"/>
      <c r="G3572" s="64"/>
    </row>
    <row r="3573" spans="1:7" x14ac:dyDescent="0.35">
      <c r="A3573" s="47">
        <v>43739</v>
      </c>
      <c r="B3573" s="43">
        <v>-0.52</v>
      </c>
      <c r="C3573" s="116"/>
      <c r="D3573" s="116"/>
      <c r="E3573" s="116"/>
      <c r="F3573" s="116"/>
      <c r="G3573" s="64"/>
    </row>
    <row r="3574" spans="1:7" x14ac:dyDescent="0.35">
      <c r="A3574" s="47">
        <v>43740</v>
      </c>
      <c r="B3574" s="43">
        <v>-0.55000000000000004</v>
      </c>
      <c r="C3574" s="116"/>
      <c r="D3574" s="116"/>
      <c r="E3574" s="116"/>
      <c r="F3574" s="116"/>
      <c r="G3574" s="64"/>
    </row>
    <row r="3575" spans="1:7" x14ac:dyDescent="0.35">
      <c r="A3575" s="47">
        <v>43741</v>
      </c>
      <c r="B3575" s="43" t="s">
        <v>126</v>
      </c>
      <c r="C3575" s="116"/>
      <c r="D3575" s="116"/>
      <c r="E3575" s="116"/>
      <c r="F3575" s="116"/>
      <c r="G3575" s="64"/>
    </row>
    <row r="3576" spans="1:7" x14ac:dyDescent="0.35">
      <c r="A3576" s="47">
        <v>43742</v>
      </c>
      <c r="B3576" s="43">
        <v>-0.6</v>
      </c>
      <c r="C3576" s="116"/>
      <c r="D3576" s="116"/>
      <c r="E3576" s="116"/>
      <c r="F3576" s="116"/>
      <c r="G3576" s="64"/>
    </row>
    <row r="3577" spans="1:7" x14ac:dyDescent="0.35">
      <c r="A3577" s="47">
        <v>43743</v>
      </c>
      <c r="B3577" s="43" t="s">
        <v>126</v>
      </c>
      <c r="C3577" s="116"/>
      <c r="D3577" s="116"/>
      <c r="E3577" s="116"/>
      <c r="F3577" s="116"/>
      <c r="G3577" s="64"/>
    </row>
    <row r="3578" spans="1:7" x14ac:dyDescent="0.35">
      <c r="A3578" s="47">
        <v>43744</v>
      </c>
      <c r="B3578" s="43" t="s">
        <v>126</v>
      </c>
      <c r="C3578" s="116"/>
      <c r="D3578" s="116"/>
      <c r="E3578" s="116"/>
      <c r="F3578" s="116"/>
      <c r="G3578" s="64"/>
    </row>
    <row r="3579" spans="1:7" x14ac:dyDescent="0.35">
      <c r="A3579" s="47">
        <v>43745</v>
      </c>
      <c r="B3579" s="43">
        <v>-0.6</v>
      </c>
      <c r="C3579" s="116"/>
      <c r="D3579" s="116"/>
      <c r="E3579" s="116"/>
      <c r="F3579" s="116"/>
      <c r="G3579" s="64"/>
    </row>
    <row r="3580" spans="1:7" x14ac:dyDescent="0.35">
      <c r="A3580" s="47">
        <v>43746</v>
      </c>
      <c r="B3580" s="43">
        <v>-0.57999999999999996</v>
      </c>
      <c r="C3580" s="116"/>
      <c r="D3580" s="116"/>
      <c r="E3580" s="116"/>
      <c r="F3580" s="116"/>
      <c r="G3580" s="64"/>
    </row>
    <row r="3581" spans="1:7" x14ac:dyDescent="0.35">
      <c r="A3581" s="47">
        <v>43747</v>
      </c>
      <c r="B3581" s="43">
        <v>-0.57999999999999996</v>
      </c>
      <c r="C3581" s="116"/>
      <c r="D3581" s="116"/>
      <c r="E3581" s="116"/>
      <c r="F3581" s="116"/>
      <c r="G3581" s="64"/>
    </row>
    <row r="3582" spans="1:7" x14ac:dyDescent="0.35">
      <c r="A3582" s="47">
        <v>43748</v>
      </c>
      <c r="B3582" s="43">
        <v>-0.54</v>
      </c>
      <c r="C3582" s="116"/>
      <c r="D3582" s="116"/>
      <c r="E3582" s="116"/>
      <c r="F3582" s="116"/>
      <c r="G3582" s="64"/>
    </row>
    <row r="3583" spans="1:7" x14ac:dyDescent="0.35">
      <c r="A3583" s="47">
        <v>43749</v>
      </c>
      <c r="B3583" s="43">
        <v>-0.48</v>
      </c>
      <c r="C3583" s="116"/>
      <c r="D3583" s="116"/>
      <c r="E3583" s="116"/>
      <c r="F3583" s="116"/>
      <c r="G3583" s="64"/>
    </row>
    <row r="3584" spans="1:7" x14ac:dyDescent="0.35">
      <c r="A3584" s="47">
        <v>43750</v>
      </c>
      <c r="B3584" s="43" t="s">
        <v>126</v>
      </c>
      <c r="C3584" s="116"/>
      <c r="D3584" s="116"/>
      <c r="E3584" s="116"/>
      <c r="F3584" s="116"/>
      <c r="G3584" s="64"/>
    </row>
    <row r="3585" spans="1:7" x14ac:dyDescent="0.35">
      <c r="A3585" s="47">
        <v>43751</v>
      </c>
      <c r="B3585" s="43" t="s">
        <v>126</v>
      </c>
      <c r="C3585" s="116"/>
      <c r="D3585" s="116"/>
      <c r="E3585" s="116"/>
      <c r="F3585" s="116"/>
      <c r="G3585" s="64"/>
    </row>
    <row r="3586" spans="1:7" x14ac:dyDescent="0.35">
      <c r="A3586" s="47">
        <v>43752</v>
      </c>
      <c r="B3586" s="43">
        <v>-0.47</v>
      </c>
      <c r="C3586" s="116"/>
      <c r="D3586" s="116"/>
      <c r="E3586" s="116"/>
      <c r="F3586" s="116"/>
      <c r="G3586" s="64"/>
    </row>
    <row r="3587" spans="1:7" x14ac:dyDescent="0.35">
      <c r="A3587" s="47">
        <v>43753</v>
      </c>
      <c r="B3587" s="43">
        <v>-0.46</v>
      </c>
      <c r="C3587" s="116"/>
      <c r="D3587" s="116"/>
      <c r="E3587" s="116"/>
      <c r="F3587" s="116"/>
      <c r="G3587" s="64"/>
    </row>
    <row r="3588" spans="1:7" x14ac:dyDescent="0.35">
      <c r="A3588" s="47">
        <v>43754</v>
      </c>
      <c r="B3588" s="43">
        <v>-0.43</v>
      </c>
      <c r="C3588" s="116"/>
      <c r="D3588" s="116"/>
      <c r="E3588" s="116"/>
      <c r="F3588" s="116"/>
      <c r="G3588" s="64"/>
    </row>
    <row r="3589" spans="1:7" x14ac:dyDescent="0.35">
      <c r="A3589" s="47">
        <v>43755</v>
      </c>
      <c r="B3589" s="43">
        <v>-0.38</v>
      </c>
      <c r="C3589" s="116"/>
      <c r="D3589" s="116"/>
      <c r="E3589" s="116"/>
      <c r="F3589" s="116"/>
      <c r="G3589" s="64"/>
    </row>
    <row r="3590" spans="1:7" x14ac:dyDescent="0.35">
      <c r="A3590" s="47">
        <v>43756</v>
      </c>
      <c r="B3590" s="43">
        <v>-0.39</v>
      </c>
      <c r="C3590" s="116"/>
      <c r="D3590" s="116"/>
      <c r="E3590" s="116"/>
      <c r="F3590" s="116"/>
      <c r="G3590" s="64"/>
    </row>
    <row r="3591" spans="1:7" x14ac:dyDescent="0.35">
      <c r="A3591" s="47">
        <v>43757</v>
      </c>
      <c r="B3591" s="43" t="s">
        <v>126</v>
      </c>
      <c r="C3591" s="116"/>
      <c r="D3591" s="116"/>
      <c r="E3591" s="116"/>
      <c r="F3591" s="116"/>
      <c r="G3591" s="64"/>
    </row>
    <row r="3592" spans="1:7" x14ac:dyDescent="0.35">
      <c r="A3592" s="47">
        <v>43758</v>
      </c>
      <c r="B3592" s="43" t="s">
        <v>126</v>
      </c>
      <c r="C3592" s="116"/>
      <c r="D3592" s="116"/>
      <c r="E3592" s="116"/>
      <c r="F3592" s="116"/>
      <c r="G3592" s="64"/>
    </row>
    <row r="3593" spans="1:7" x14ac:dyDescent="0.35">
      <c r="A3593" s="47">
        <v>43759</v>
      </c>
      <c r="B3593" s="43">
        <v>-0.35</v>
      </c>
      <c r="C3593" s="116"/>
      <c r="D3593" s="116"/>
      <c r="E3593" s="116"/>
      <c r="F3593" s="116"/>
      <c r="G3593" s="64"/>
    </row>
    <row r="3594" spans="1:7" x14ac:dyDescent="0.35">
      <c r="A3594" s="47">
        <v>43760</v>
      </c>
      <c r="B3594" s="43">
        <v>-0.38</v>
      </c>
      <c r="C3594" s="116"/>
      <c r="D3594" s="116"/>
      <c r="E3594" s="116"/>
      <c r="F3594" s="116"/>
      <c r="G3594" s="64"/>
    </row>
    <row r="3595" spans="1:7" x14ac:dyDescent="0.35">
      <c r="A3595" s="47">
        <v>43761</v>
      </c>
      <c r="B3595" s="43">
        <v>-0.41</v>
      </c>
      <c r="C3595" s="116"/>
      <c r="D3595" s="116"/>
      <c r="E3595" s="116"/>
      <c r="F3595" s="116"/>
      <c r="G3595" s="64"/>
    </row>
    <row r="3596" spans="1:7" x14ac:dyDescent="0.35">
      <c r="A3596" s="47">
        <v>43762</v>
      </c>
      <c r="B3596" s="43">
        <v>-0.39</v>
      </c>
      <c r="C3596" s="116"/>
      <c r="D3596" s="116"/>
      <c r="E3596" s="116"/>
      <c r="F3596" s="116"/>
      <c r="G3596" s="64"/>
    </row>
    <row r="3597" spans="1:7" x14ac:dyDescent="0.35">
      <c r="A3597" s="47">
        <v>43763</v>
      </c>
      <c r="B3597" s="43">
        <v>-0.39</v>
      </c>
      <c r="C3597" s="116"/>
      <c r="D3597" s="116"/>
      <c r="E3597" s="116"/>
      <c r="F3597" s="116"/>
      <c r="G3597" s="64"/>
    </row>
    <row r="3598" spans="1:7" x14ac:dyDescent="0.35">
      <c r="A3598" s="47">
        <v>43764</v>
      </c>
      <c r="B3598" s="43" t="s">
        <v>126</v>
      </c>
      <c r="C3598" s="116"/>
      <c r="D3598" s="116"/>
      <c r="E3598" s="116"/>
      <c r="F3598" s="116"/>
      <c r="G3598" s="64"/>
    </row>
    <row r="3599" spans="1:7" x14ac:dyDescent="0.35">
      <c r="A3599" s="47">
        <v>43765</v>
      </c>
      <c r="B3599" s="43" t="s">
        <v>126</v>
      </c>
      <c r="C3599" s="116"/>
      <c r="D3599" s="116"/>
      <c r="E3599" s="116"/>
      <c r="F3599" s="116"/>
      <c r="G3599" s="64"/>
    </row>
    <row r="3600" spans="1:7" x14ac:dyDescent="0.35">
      <c r="A3600" s="47">
        <v>43766</v>
      </c>
      <c r="B3600" s="43">
        <v>-0.35</v>
      </c>
      <c r="C3600" s="116"/>
      <c r="D3600" s="116"/>
      <c r="E3600" s="116"/>
      <c r="F3600" s="116"/>
      <c r="G3600" s="64"/>
    </row>
    <row r="3601" spans="1:7" x14ac:dyDescent="0.35">
      <c r="A3601" s="47">
        <v>43767</v>
      </c>
      <c r="B3601" s="43">
        <v>-0.35</v>
      </c>
      <c r="C3601" s="116"/>
      <c r="D3601" s="116"/>
      <c r="E3601" s="116"/>
      <c r="F3601" s="116"/>
      <c r="G3601" s="64"/>
    </row>
    <row r="3602" spans="1:7" x14ac:dyDescent="0.35">
      <c r="A3602" s="47">
        <v>43768</v>
      </c>
      <c r="B3602" s="43">
        <v>-0.36</v>
      </c>
      <c r="C3602" s="116"/>
      <c r="D3602" s="116"/>
      <c r="E3602" s="116"/>
      <c r="F3602" s="116"/>
      <c r="G3602" s="64"/>
    </row>
    <row r="3603" spans="1:7" x14ac:dyDescent="0.35">
      <c r="A3603" s="47">
        <v>43769</v>
      </c>
      <c r="B3603" s="43">
        <v>-0.41</v>
      </c>
      <c r="C3603" s="116"/>
      <c r="D3603" s="116"/>
      <c r="E3603" s="116"/>
      <c r="F3603" s="116"/>
      <c r="G3603" s="64"/>
    </row>
    <row r="3604" spans="1:7" x14ac:dyDescent="0.35">
      <c r="A3604" s="47">
        <v>43770</v>
      </c>
      <c r="B3604" s="43">
        <v>-0.4</v>
      </c>
      <c r="C3604" s="116"/>
      <c r="D3604" s="116"/>
      <c r="E3604" s="116"/>
      <c r="F3604" s="116"/>
      <c r="G3604" s="64"/>
    </row>
    <row r="3605" spans="1:7" x14ac:dyDescent="0.35">
      <c r="A3605" s="47">
        <v>43771</v>
      </c>
      <c r="B3605" s="43" t="s">
        <v>126</v>
      </c>
      <c r="C3605" s="116"/>
      <c r="D3605" s="116"/>
      <c r="E3605" s="116"/>
      <c r="F3605" s="116"/>
      <c r="G3605" s="64"/>
    </row>
    <row r="3606" spans="1:7" x14ac:dyDescent="0.35">
      <c r="A3606" s="47">
        <v>43772</v>
      </c>
      <c r="B3606" s="43" t="s">
        <v>126</v>
      </c>
      <c r="C3606" s="116"/>
      <c r="D3606" s="116"/>
      <c r="E3606" s="116"/>
      <c r="F3606" s="116"/>
      <c r="G3606" s="64"/>
    </row>
    <row r="3607" spans="1:7" x14ac:dyDescent="0.35">
      <c r="A3607" s="47">
        <v>43773</v>
      </c>
      <c r="B3607" s="43">
        <v>-0.37</v>
      </c>
      <c r="C3607" s="116"/>
      <c r="D3607" s="116"/>
      <c r="E3607" s="116"/>
      <c r="F3607" s="116"/>
      <c r="G3607" s="64"/>
    </row>
    <row r="3608" spans="1:7" x14ac:dyDescent="0.35">
      <c r="A3608" s="47">
        <v>43774</v>
      </c>
      <c r="B3608" s="43">
        <v>-0.32</v>
      </c>
      <c r="C3608" s="116"/>
      <c r="D3608" s="116"/>
      <c r="E3608" s="116"/>
      <c r="F3608" s="116"/>
      <c r="G3608" s="64"/>
    </row>
    <row r="3609" spans="1:7" x14ac:dyDescent="0.35">
      <c r="A3609" s="47">
        <v>43775</v>
      </c>
      <c r="B3609" s="43">
        <v>-0.31</v>
      </c>
      <c r="C3609" s="116"/>
      <c r="D3609" s="116"/>
      <c r="E3609" s="116"/>
      <c r="F3609" s="116"/>
      <c r="G3609" s="64"/>
    </row>
    <row r="3610" spans="1:7" x14ac:dyDescent="0.35">
      <c r="A3610" s="47">
        <v>43776</v>
      </c>
      <c r="B3610" s="43">
        <v>-0.31</v>
      </c>
      <c r="C3610" s="116"/>
      <c r="D3610" s="116"/>
      <c r="E3610" s="116"/>
      <c r="F3610" s="116"/>
      <c r="G3610" s="64"/>
    </row>
    <row r="3611" spans="1:7" x14ac:dyDescent="0.35">
      <c r="A3611" s="47">
        <v>43777</v>
      </c>
      <c r="B3611" s="43">
        <v>-0.26</v>
      </c>
      <c r="C3611" s="116"/>
      <c r="D3611" s="116"/>
      <c r="E3611" s="116"/>
      <c r="F3611" s="116"/>
      <c r="G3611" s="64"/>
    </row>
    <row r="3612" spans="1:7" x14ac:dyDescent="0.35">
      <c r="A3612" s="47">
        <v>43778</v>
      </c>
      <c r="B3612" s="43" t="s">
        <v>126</v>
      </c>
      <c r="C3612" s="116"/>
      <c r="D3612" s="116"/>
      <c r="E3612" s="116"/>
      <c r="F3612" s="116"/>
      <c r="G3612" s="64"/>
    </row>
    <row r="3613" spans="1:7" x14ac:dyDescent="0.35">
      <c r="A3613" s="47">
        <v>43779</v>
      </c>
      <c r="B3613" s="43" t="s">
        <v>126</v>
      </c>
      <c r="C3613" s="116"/>
      <c r="D3613" s="116"/>
      <c r="E3613" s="116"/>
      <c r="F3613" s="116"/>
      <c r="G3613" s="64"/>
    </row>
    <row r="3614" spans="1:7" x14ac:dyDescent="0.35">
      <c r="A3614" s="47">
        <v>43780</v>
      </c>
      <c r="B3614" s="43">
        <v>-0.27</v>
      </c>
      <c r="C3614" s="116"/>
      <c r="D3614" s="116"/>
      <c r="E3614" s="116"/>
      <c r="F3614" s="116"/>
      <c r="G3614" s="64"/>
    </row>
    <row r="3615" spans="1:7" x14ac:dyDescent="0.35">
      <c r="A3615" s="47">
        <v>43781</v>
      </c>
      <c r="B3615" s="43">
        <v>-0.24</v>
      </c>
      <c r="C3615" s="116"/>
      <c r="D3615" s="116"/>
      <c r="E3615" s="116"/>
      <c r="F3615" s="116"/>
      <c r="G3615" s="64"/>
    </row>
    <row r="3616" spans="1:7" x14ac:dyDescent="0.35">
      <c r="A3616" s="47">
        <v>43782</v>
      </c>
      <c r="B3616" s="43">
        <v>-0.28999999999999998</v>
      </c>
      <c r="C3616" s="116"/>
      <c r="D3616" s="116"/>
      <c r="E3616" s="116"/>
      <c r="F3616" s="116"/>
      <c r="G3616" s="64"/>
    </row>
    <row r="3617" spans="1:7" x14ac:dyDescent="0.35">
      <c r="A3617" s="47">
        <v>43783</v>
      </c>
      <c r="B3617" s="43">
        <v>-0.33</v>
      </c>
      <c r="C3617" s="116"/>
      <c r="D3617" s="116"/>
      <c r="E3617" s="116"/>
      <c r="F3617" s="116"/>
      <c r="G3617" s="64"/>
    </row>
    <row r="3618" spans="1:7" x14ac:dyDescent="0.35">
      <c r="A3618" s="47">
        <v>43784</v>
      </c>
      <c r="B3618" s="43">
        <v>-0.34</v>
      </c>
      <c r="C3618" s="116"/>
      <c r="D3618" s="116"/>
      <c r="E3618" s="116"/>
      <c r="F3618" s="116"/>
      <c r="G3618" s="64"/>
    </row>
    <row r="3619" spans="1:7" x14ac:dyDescent="0.35">
      <c r="A3619" s="47">
        <v>43785</v>
      </c>
      <c r="B3619" s="43" t="s">
        <v>126</v>
      </c>
      <c r="C3619" s="116"/>
      <c r="D3619" s="116"/>
      <c r="E3619" s="116"/>
      <c r="F3619" s="116"/>
      <c r="G3619" s="64"/>
    </row>
    <row r="3620" spans="1:7" x14ac:dyDescent="0.35">
      <c r="A3620" s="47">
        <v>43786</v>
      </c>
      <c r="B3620" s="43" t="s">
        <v>126</v>
      </c>
      <c r="C3620" s="116"/>
      <c r="D3620" s="116"/>
      <c r="E3620" s="116"/>
      <c r="F3620" s="116"/>
      <c r="G3620" s="64"/>
    </row>
    <row r="3621" spans="1:7" x14ac:dyDescent="0.35">
      <c r="A3621" s="47">
        <v>43787</v>
      </c>
      <c r="B3621" s="43">
        <v>-0.32</v>
      </c>
      <c r="C3621" s="116"/>
      <c r="D3621" s="116"/>
      <c r="E3621" s="116"/>
      <c r="F3621" s="116"/>
      <c r="G3621" s="64"/>
    </row>
    <row r="3622" spans="1:7" x14ac:dyDescent="0.35">
      <c r="A3622" s="47">
        <v>43788</v>
      </c>
      <c r="B3622" s="43">
        <v>-0.33</v>
      </c>
      <c r="C3622" s="116"/>
      <c r="D3622" s="116"/>
      <c r="E3622" s="116"/>
      <c r="F3622" s="116"/>
      <c r="G3622" s="64"/>
    </row>
    <row r="3623" spans="1:7" x14ac:dyDescent="0.35">
      <c r="A3623" s="47">
        <v>43789</v>
      </c>
      <c r="B3623" s="43">
        <v>-0.38</v>
      </c>
      <c r="C3623" s="116"/>
      <c r="D3623" s="116"/>
      <c r="E3623" s="116"/>
      <c r="F3623" s="116"/>
      <c r="G3623" s="64"/>
    </row>
    <row r="3624" spans="1:7" x14ac:dyDescent="0.35">
      <c r="A3624" s="47">
        <v>43790</v>
      </c>
      <c r="B3624" s="43">
        <v>-0.34</v>
      </c>
      <c r="C3624" s="116"/>
      <c r="D3624" s="116"/>
      <c r="E3624" s="116"/>
      <c r="F3624" s="116"/>
      <c r="G3624" s="64"/>
    </row>
    <row r="3625" spans="1:7" x14ac:dyDescent="0.35">
      <c r="A3625" s="47">
        <v>43791</v>
      </c>
      <c r="B3625" s="43">
        <v>-0.35</v>
      </c>
      <c r="C3625" s="116"/>
      <c r="D3625" s="116"/>
      <c r="E3625" s="116"/>
      <c r="F3625" s="116"/>
      <c r="G3625" s="64"/>
    </row>
    <row r="3626" spans="1:7" x14ac:dyDescent="0.35">
      <c r="A3626" s="47">
        <v>43792</v>
      </c>
      <c r="B3626" s="43" t="s">
        <v>126</v>
      </c>
      <c r="C3626" s="116"/>
      <c r="D3626" s="116"/>
      <c r="E3626" s="116"/>
      <c r="F3626" s="116"/>
      <c r="G3626" s="64"/>
    </row>
    <row r="3627" spans="1:7" x14ac:dyDescent="0.35">
      <c r="A3627" s="47">
        <v>43793</v>
      </c>
      <c r="B3627" s="43" t="s">
        <v>126</v>
      </c>
      <c r="C3627" s="116"/>
      <c r="D3627" s="116"/>
      <c r="E3627" s="116"/>
      <c r="F3627" s="116"/>
      <c r="G3627" s="64"/>
    </row>
    <row r="3628" spans="1:7" x14ac:dyDescent="0.35">
      <c r="A3628" s="47">
        <v>43794</v>
      </c>
      <c r="B3628" s="43">
        <v>-0.35</v>
      </c>
      <c r="C3628" s="116"/>
      <c r="D3628" s="116"/>
      <c r="E3628" s="116"/>
      <c r="F3628" s="116"/>
      <c r="G3628" s="64"/>
    </row>
    <row r="3629" spans="1:7" x14ac:dyDescent="0.35">
      <c r="A3629" s="47">
        <v>43795</v>
      </c>
      <c r="B3629" s="43">
        <v>-0.36</v>
      </c>
      <c r="C3629" s="116"/>
      <c r="D3629" s="116"/>
      <c r="E3629" s="116"/>
      <c r="F3629" s="116"/>
      <c r="G3629" s="64"/>
    </row>
    <row r="3630" spans="1:7" x14ac:dyDescent="0.35">
      <c r="A3630" s="47">
        <v>43796</v>
      </c>
      <c r="B3630" s="43">
        <v>-0.38</v>
      </c>
      <c r="C3630" s="116"/>
      <c r="D3630" s="116"/>
      <c r="E3630" s="116"/>
      <c r="F3630" s="116"/>
      <c r="G3630" s="64"/>
    </row>
    <row r="3631" spans="1:7" x14ac:dyDescent="0.35">
      <c r="A3631" s="47">
        <v>43797</v>
      </c>
      <c r="B3631" s="43">
        <v>-0.38</v>
      </c>
      <c r="C3631" s="116"/>
      <c r="D3631" s="116"/>
      <c r="E3631" s="116"/>
      <c r="F3631" s="116"/>
      <c r="G3631" s="64"/>
    </row>
    <row r="3632" spans="1:7" x14ac:dyDescent="0.35">
      <c r="A3632" s="47">
        <v>43798</v>
      </c>
      <c r="B3632" s="43">
        <v>-0.37</v>
      </c>
      <c r="C3632" s="116"/>
      <c r="D3632" s="116"/>
      <c r="E3632" s="116"/>
      <c r="F3632" s="116"/>
      <c r="G3632" s="64"/>
    </row>
    <row r="3633" spans="1:7" x14ac:dyDescent="0.35">
      <c r="A3633" s="47">
        <v>43799</v>
      </c>
      <c r="B3633" s="43" t="s">
        <v>126</v>
      </c>
      <c r="C3633" s="116"/>
      <c r="D3633" s="116"/>
      <c r="E3633" s="116"/>
      <c r="F3633" s="116"/>
      <c r="G3633" s="64"/>
    </row>
    <row r="3634" spans="1:7" x14ac:dyDescent="0.35">
      <c r="A3634" s="47">
        <v>43800</v>
      </c>
      <c r="B3634" s="43" t="s">
        <v>126</v>
      </c>
      <c r="C3634" s="116"/>
      <c r="D3634" s="116"/>
      <c r="E3634" s="116"/>
      <c r="F3634" s="116"/>
      <c r="G3634" s="64"/>
    </row>
    <row r="3635" spans="1:7" x14ac:dyDescent="0.35">
      <c r="A3635" s="47">
        <v>43801</v>
      </c>
      <c r="B3635" s="43">
        <v>-0.28000000000000003</v>
      </c>
      <c r="C3635" s="116"/>
      <c r="D3635" s="116"/>
      <c r="E3635" s="116"/>
      <c r="F3635" s="116"/>
      <c r="G3635" s="64"/>
    </row>
    <row r="3636" spans="1:7" x14ac:dyDescent="0.35">
      <c r="A3636" s="47">
        <v>43802</v>
      </c>
      <c r="B3636" s="43">
        <v>-0.28000000000000003</v>
      </c>
      <c r="C3636" s="116"/>
      <c r="D3636" s="116"/>
      <c r="E3636" s="116"/>
      <c r="F3636" s="116"/>
      <c r="G3636" s="64"/>
    </row>
    <row r="3637" spans="1:7" x14ac:dyDescent="0.35">
      <c r="A3637" s="47">
        <v>43803</v>
      </c>
      <c r="B3637" s="43">
        <v>-0.33</v>
      </c>
      <c r="C3637" s="116"/>
      <c r="D3637" s="116"/>
      <c r="E3637" s="116"/>
      <c r="F3637" s="116"/>
      <c r="G3637" s="64"/>
    </row>
    <row r="3638" spans="1:7" x14ac:dyDescent="0.35">
      <c r="A3638" s="47">
        <v>43804</v>
      </c>
      <c r="B3638" s="43">
        <v>-0.31</v>
      </c>
      <c r="C3638" s="116"/>
      <c r="D3638" s="116"/>
      <c r="E3638" s="116"/>
      <c r="F3638" s="116"/>
      <c r="G3638" s="64"/>
    </row>
    <row r="3639" spans="1:7" x14ac:dyDescent="0.35">
      <c r="A3639" s="47">
        <v>43805</v>
      </c>
      <c r="B3639" s="43">
        <v>-0.3</v>
      </c>
      <c r="C3639" s="116"/>
      <c r="D3639" s="116"/>
      <c r="E3639" s="116"/>
      <c r="F3639" s="116"/>
      <c r="G3639" s="64"/>
    </row>
    <row r="3640" spans="1:7" x14ac:dyDescent="0.35">
      <c r="A3640" s="47">
        <v>43806</v>
      </c>
      <c r="B3640" s="43" t="s">
        <v>126</v>
      </c>
      <c r="C3640" s="116"/>
      <c r="D3640" s="116"/>
      <c r="E3640" s="116"/>
      <c r="F3640" s="116"/>
      <c r="G3640" s="64"/>
    </row>
    <row r="3641" spans="1:7" x14ac:dyDescent="0.35">
      <c r="A3641" s="47">
        <v>43807</v>
      </c>
      <c r="B3641" s="43" t="s">
        <v>126</v>
      </c>
      <c r="C3641" s="116"/>
      <c r="D3641" s="116"/>
      <c r="E3641" s="116"/>
      <c r="F3641" s="116"/>
      <c r="G3641" s="64"/>
    </row>
    <row r="3642" spans="1:7" x14ac:dyDescent="0.35">
      <c r="A3642" s="47">
        <v>43808</v>
      </c>
      <c r="B3642" s="43">
        <v>-0.31</v>
      </c>
      <c r="C3642" s="116"/>
      <c r="D3642" s="116"/>
      <c r="E3642" s="116"/>
      <c r="F3642" s="116"/>
      <c r="G3642" s="64"/>
    </row>
    <row r="3643" spans="1:7" x14ac:dyDescent="0.35">
      <c r="A3643" s="47">
        <v>43809</v>
      </c>
      <c r="B3643" s="43">
        <v>-0.28999999999999998</v>
      </c>
      <c r="C3643" s="116"/>
      <c r="D3643" s="116"/>
      <c r="E3643" s="116"/>
      <c r="F3643" s="116"/>
      <c r="G3643" s="64"/>
    </row>
    <row r="3644" spans="1:7" x14ac:dyDescent="0.35">
      <c r="A3644" s="47">
        <v>43810</v>
      </c>
      <c r="B3644" s="43">
        <v>-0.32</v>
      </c>
      <c r="C3644" s="116"/>
      <c r="D3644" s="116"/>
      <c r="E3644" s="116"/>
      <c r="F3644" s="116"/>
      <c r="G3644" s="64"/>
    </row>
    <row r="3645" spans="1:7" x14ac:dyDescent="0.35">
      <c r="A3645" s="47">
        <v>43811</v>
      </c>
      <c r="B3645" s="43">
        <v>-0.33</v>
      </c>
      <c r="C3645" s="116"/>
      <c r="D3645" s="116"/>
      <c r="E3645" s="116"/>
      <c r="F3645" s="116"/>
      <c r="G3645" s="64"/>
    </row>
    <row r="3646" spans="1:7" x14ac:dyDescent="0.35">
      <c r="A3646" s="47">
        <v>43812</v>
      </c>
      <c r="B3646" s="43">
        <v>-0.24</v>
      </c>
      <c r="C3646" s="116"/>
      <c r="D3646" s="116"/>
      <c r="E3646" s="116"/>
      <c r="F3646" s="116"/>
      <c r="G3646" s="64"/>
    </row>
    <row r="3647" spans="1:7" x14ac:dyDescent="0.35">
      <c r="A3647" s="47">
        <v>43813</v>
      </c>
      <c r="B3647" s="43" t="s">
        <v>126</v>
      </c>
      <c r="C3647" s="116"/>
      <c r="D3647" s="116"/>
      <c r="E3647" s="116"/>
      <c r="F3647" s="116"/>
      <c r="G3647" s="64"/>
    </row>
    <row r="3648" spans="1:7" x14ac:dyDescent="0.35">
      <c r="A3648" s="47">
        <v>43814</v>
      </c>
      <c r="B3648" s="43" t="s">
        <v>126</v>
      </c>
      <c r="C3648" s="116"/>
      <c r="D3648" s="116"/>
      <c r="E3648" s="116"/>
      <c r="F3648" s="116"/>
      <c r="G3648" s="64"/>
    </row>
    <row r="3649" spans="1:7" x14ac:dyDescent="0.35">
      <c r="A3649" s="47">
        <v>43815</v>
      </c>
      <c r="B3649" s="43">
        <v>-0.3</v>
      </c>
      <c r="C3649" s="116"/>
      <c r="D3649" s="116"/>
      <c r="E3649" s="116"/>
      <c r="F3649" s="116"/>
      <c r="G3649" s="64"/>
    </row>
    <row r="3650" spans="1:7" x14ac:dyDescent="0.35">
      <c r="A3650" s="47">
        <v>43816</v>
      </c>
      <c r="B3650" s="43">
        <v>-0.28999999999999998</v>
      </c>
      <c r="C3650" s="116"/>
      <c r="D3650" s="116"/>
      <c r="E3650" s="116"/>
      <c r="F3650" s="116"/>
      <c r="G3650" s="64"/>
    </row>
    <row r="3651" spans="1:7" x14ac:dyDescent="0.35">
      <c r="A3651" s="47">
        <v>43817</v>
      </c>
      <c r="B3651" s="43">
        <v>-0.28999999999999998</v>
      </c>
      <c r="C3651" s="116"/>
      <c r="D3651" s="116"/>
      <c r="E3651" s="116"/>
      <c r="F3651" s="116"/>
      <c r="G3651" s="64"/>
    </row>
    <row r="3652" spans="1:7" x14ac:dyDescent="0.35">
      <c r="A3652" s="47">
        <v>43818</v>
      </c>
      <c r="B3652" s="43">
        <v>-0.22</v>
      </c>
      <c r="C3652" s="116"/>
      <c r="D3652" s="116"/>
      <c r="E3652" s="116"/>
      <c r="F3652" s="116"/>
      <c r="G3652" s="64"/>
    </row>
    <row r="3653" spans="1:7" x14ac:dyDescent="0.35">
      <c r="A3653" s="47">
        <v>43819</v>
      </c>
      <c r="B3653" s="43">
        <v>-0.23</v>
      </c>
      <c r="C3653" s="116"/>
      <c r="D3653" s="116"/>
      <c r="E3653" s="116"/>
      <c r="F3653" s="116"/>
      <c r="G3653" s="64"/>
    </row>
    <row r="3654" spans="1:7" x14ac:dyDescent="0.35">
      <c r="A3654" s="47">
        <v>43820</v>
      </c>
      <c r="B3654" s="43" t="s">
        <v>126</v>
      </c>
      <c r="C3654" s="116"/>
      <c r="D3654" s="116"/>
      <c r="E3654" s="116"/>
      <c r="F3654" s="116"/>
      <c r="G3654" s="64"/>
    </row>
    <row r="3655" spans="1:7" x14ac:dyDescent="0.35">
      <c r="A3655" s="47">
        <v>43821</v>
      </c>
      <c r="B3655" s="43" t="s">
        <v>126</v>
      </c>
      <c r="C3655" s="116"/>
      <c r="D3655" s="116"/>
      <c r="E3655" s="116"/>
      <c r="F3655" s="116"/>
      <c r="G3655" s="64"/>
    </row>
    <row r="3656" spans="1:7" x14ac:dyDescent="0.35">
      <c r="A3656" s="47">
        <v>43822</v>
      </c>
      <c r="B3656" s="43">
        <v>-0.26</v>
      </c>
      <c r="C3656" s="116"/>
      <c r="D3656" s="116"/>
      <c r="E3656" s="116"/>
      <c r="F3656" s="116"/>
      <c r="G3656" s="64"/>
    </row>
    <row r="3657" spans="1:7" x14ac:dyDescent="0.35">
      <c r="A3657" s="47">
        <v>43823</v>
      </c>
      <c r="B3657" s="43" t="s">
        <v>126</v>
      </c>
      <c r="C3657" s="116"/>
      <c r="D3657" s="116"/>
      <c r="E3657" s="116"/>
      <c r="F3657" s="116"/>
      <c r="G3657" s="64"/>
    </row>
    <row r="3658" spans="1:7" x14ac:dyDescent="0.35">
      <c r="A3658" s="47">
        <v>43824</v>
      </c>
      <c r="B3658" s="43" t="s">
        <v>126</v>
      </c>
      <c r="C3658" s="116"/>
      <c r="D3658" s="116"/>
      <c r="E3658" s="116"/>
      <c r="F3658" s="116"/>
      <c r="G3658" s="64"/>
    </row>
    <row r="3659" spans="1:7" x14ac:dyDescent="0.35">
      <c r="A3659" s="47">
        <v>43825</v>
      </c>
      <c r="B3659" s="43" t="s">
        <v>126</v>
      </c>
      <c r="C3659" s="116"/>
      <c r="D3659" s="116"/>
      <c r="E3659" s="116"/>
      <c r="F3659" s="116"/>
      <c r="G3659" s="64"/>
    </row>
    <row r="3660" spans="1:7" x14ac:dyDescent="0.35">
      <c r="A3660" s="47">
        <v>43826</v>
      </c>
      <c r="B3660" s="43">
        <v>-0.25</v>
      </c>
      <c r="C3660" s="116"/>
      <c r="D3660" s="116"/>
      <c r="E3660" s="116"/>
      <c r="F3660" s="116"/>
      <c r="G3660" s="64"/>
    </row>
    <row r="3661" spans="1:7" x14ac:dyDescent="0.35">
      <c r="A3661" s="47">
        <v>43827</v>
      </c>
      <c r="B3661" s="43" t="s">
        <v>126</v>
      </c>
      <c r="C3661" s="116"/>
      <c r="D3661" s="116"/>
      <c r="E3661" s="116"/>
      <c r="F3661" s="116"/>
      <c r="G3661" s="64"/>
    </row>
    <row r="3662" spans="1:7" x14ac:dyDescent="0.35">
      <c r="A3662" s="47">
        <v>43828</v>
      </c>
      <c r="B3662" s="43" t="s">
        <v>126</v>
      </c>
      <c r="C3662" s="116"/>
      <c r="D3662" s="116"/>
      <c r="E3662" s="116"/>
      <c r="F3662" s="116"/>
      <c r="G3662" s="64"/>
    </row>
    <row r="3663" spans="1:7" x14ac:dyDescent="0.35">
      <c r="A3663" s="47">
        <v>43829</v>
      </c>
      <c r="B3663" s="43">
        <v>-0.21</v>
      </c>
      <c r="C3663" s="116"/>
      <c r="D3663" s="116"/>
      <c r="E3663" s="116"/>
      <c r="F3663" s="116"/>
      <c r="G3663" s="64"/>
    </row>
    <row r="3664" spans="1:7" x14ac:dyDescent="0.35">
      <c r="A3664" s="116" t="s">
        <v>121</v>
      </c>
      <c r="B3664" s="44">
        <f>ROUND(AVERAGE(B13:B2569),2)</f>
        <v>1.51</v>
      </c>
      <c r="C3664" s="116"/>
      <c r="D3664" s="116"/>
      <c r="E3664" s="116"/>
      <c r="F3664" s="116"/>
      <c r="G3664" s="64"/>
    </row>
    <row r="3665" spans="1:1" x14ac:dyDescent="0.35">
      <c r="A3665" s="116" t="s">
        <v>2646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zoomScaleNormal="100" workbookViewId="0">
      <selection activeCell="B2" sqref="B2:J3"/>
    </sheetView>
  </sheetViews>
  <sheetFormatPr defaultColWidth="8.81640625" defaultRowHeight="14.5" x14ac:dyDescent="0.35"/>
  <cols>
    <col min="1" max="1" width="8.81640625" style="62"/>
    <col min="2" max="2" width="19.453125" style="62" customWidth="1"/>
    <col min="3" max="21" width="17.81640625" style="62" customWidth="1"/>
    <col min="22" max="16384" width="8.81640625" style="62"/>
  </cols>
  <sheetData>
    <row r="1" spans="1:10" ht="15" thickBot="1" x14ac:dyDescent="0.4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5">
      <c r="A2" s="116"/>
      <c r="B2" s="241" t="s">
        <v>2648</v>
      </c>
      <c r="C2" s="242"/>
      <c r="D2" s="242"/>
      <c r="E2" s="242"/>
      <c r="F2" s="242"/>
      <c r="G2" s="242"/>
      <c r="H2" s="242"/>
      <c r="I2" s="242"/>
      <c r="J2" s="243"/>
    </row>
    <row r="3" spans="1:10" ht="15" thickBot="1" x14ac:dyDescent="0.4">
      <c r="A3" s="116"/>
      <c r="B3" s="244"/>
      <c r="C3" s="245"/>
      <c r="D3" s="245"/>
      <c r="E3" s="245"/>
      <c r="F3" s="245"/>
      <c r="G3" s="245"/>
      <c r="H3" s="245"/>
      <c r="I3" s="245"/>
      <c r="J3" s="246"/>
    </row>
    <row r="5" spans="1:10" ht="15" thickBot="1" x14ac:dyDescent="0.4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s="12" customFormat="1" ht="21.5" thickBot="1" x14ac:dyDescent="0.55000000000000004">
      <c r="A6" s="116"/>
      <c r="B6" s="247" t="s">
        <v>2649</v>
      </c>
      <c r="C6" s="248"/>
      <c r="D6" s="248"/>
      <c r="E6" s="248"/>
      <c r="F6" s="248"/>
      <c r="G6" s="248"/>
      <c r="H6" s="248"/>
      <c r="I6" s="248"/>
      <c r="J6" s="249"/>
    </row>
    <row r="9" spans="1:10" x14ac:dyDescent="0.35">
      <c r="A9" s="116"/>
      <c r="B9" s="69" t="s">
        <v>2650</v>
      </c>
      <c r="C9" s="116"/>
      <c r="D9" s="116"/>
      <c r="E9" s="116"/>
      <c r="F9" s="116"/>
      <c r="G9" s="116"/>
      <c r="H9" s="116"/>
      <c r="I9" s="116"/>
      <c r="J9" s="116"/>
    </row>
    <row r="11" spans="1:10" ht="15.5" thickBot="1" x14ac:dyDescent="0.4">
      <c r="A11" s="116"/>
      <c r="B11" s="70"/>
      <c r="C11" s="87" t="s">
        <v>2651</v>
      </c>
      <c r="D11" s="87" t="s">
        <v>2652</v>
      </c>
      <c r="E11" s="71" t="s">
        <v>2653</v>
      </c>
      <c r="F11" s="116"/>
      <c r="G11" s="116"/>
      <c r="H11" s="116"/>
      <c r="I11" s="116"/>
      <c r="J11" s="116"/>
    </row>
    <row r="12" spans="1:10" x14ac:dyDescent="0.35">
      <c r="A12" s="116"/>
      <c r="B12" s="65" t="s">
        <v>2654</v>
      </c>
      <c r="C12" s="179">
        <f>+TI_Ex_Elek!C15</f>
        <v>0</v>
      </c>
      <c r="D12" s="180" t="e">
        <f>+TI_En_Elek!E73</f>
        <v>#DIV/0!</v>
      </c>
      <c r="E12" s="190" t="e">
        <f t="shared" ref="E12:E21" si="0">+C12+D12</f>
        <v>#DIV/0!</v>
      </c>
      <c r="F12" s="116"/>
      <c r="G12" s="116"/>
      <c r="H12" s="116"/>
      <c r="I12" s="116"/>
      <c r="J12" s="116"/>
    </row>
    <row r="13" spans="1:10" x14ac:dyDescent="0.35">
      <c r="A13" s="116"/>
      <c r="B13" s="66" t="s">
        <v>2655</v>
      </c>
      <c r="C13" s="179">
        <f>+TI_Ex_Elek!C16</f>
        <v>0</v>
      </c>
      <c r="D13" s="180" t="e">
        <f>+TI_En_Elek!E74</f>
        <v>#DIV/0!</v>
      </c>
      <c r="E13" s="182" t="e">
        <f t="shared" si="0"/>
        <v>#DIV/0!</v>
      </c>
      <c r="F13" s="116"/>
      <c r="G13" s="116"/>
      <c r="H13" s="116"/>
      <c r="I13" s="116"/>
      <c r="J13" s="116"/>
    </row>
    <row r="14" spans="1:10" x14ac:dyDescent="0.35">
      <c r="A14" s="116"/>
      <c r="B14" s="66" t="s">
        <v>2656</v>
      </c>
      <c r="C14" s="179">
        <f>+TI_Ex_Elek!C17</f>
        <v>0</v>
      </c>
      <c r="D14" s="180" t="e">
        <f>+TI_En_Elek!E75</f>
        <v>#DIV/0!</v>
      </c>
      <c r="E14" s="182" t="e">
        <f t="shared" si="0"/>
        <v>#DIV/0!</v>
      </c>
      <c r="F14" s="116"/>
      <c r="G14" s="116"/>
      <c r="H14" s="116"/>
      <c r="I14" s="116"/>
      <c r="J14" s="116"/>
    </row>
    <row r="15" spans="1:10" x14ac:dyDescent="0.35">
      <c r="A15" s="116"/>
      <c r="B15" s="66" t="s">
        <v>2657</v>
      </c>
      <c r="C15" s="179">
        <f>+TI_Ex_Elek!C18</f>
        <v>0</v>
      </c>
      <c r="D15" s="180" t="e">
        <f>+TI_En_Elek!E76</f>
        <v>#DIV/0!</v>
      </c>
      <c r="E15" s="182" t="e">
        <f t="shared" si="0"/>
        <v>#DIV/0!</v>
      </c>
      <c r="F15" s="116"/>
      <c r="G15" s="116"/>
      <c r="H15" s="116"/>
      <c r="I15" s="116"/>
      <c r="J15" s="116"/>
    </row>
    <row r="16" spans="1:10" x14ac:dyDescent="0.35">
      <c r="A16" s="116"/>
      <c r="B16" s="66" t="s">
        <v>2658</v>
      </c>
      <c r="C16" s="179">
        <f>+TI_Ex_Elek!C19</f>
        <v>0</v>
      </c>
      <c r="D16" s="180" t="e">
        <f>+TI_En_Elek!E77</f>
        <v>#DIV/0!</v>
      </c>
      <c r="E16" s="182" t="e">
        <f t="shared" si="0"/>
        <v>#DIV/0!</v>
      </c>
      <c r="F16" s="116"/>
      <c r="G16" s="116"/>
      <c r="H16" s="116"/>
      <c r="I16" s="116"/>
      <c r="J16" s="116"/>
    </row>
    <row r="17" spans="1:10" x14ac:dyDescent="0.35">
      <c r="A17" s="116"/>
      <c r="B17" s="66" t="s">
        <v>2659</v>
      </c>
      <c r="C17" s="179">
        <f>+TI_Ex_Elek!C20</f>
        <v>0</v>
      </c>
      <c r="D17" s="180" t="e">
        <f>+TI_En_Elek!E78</f>
        <v>#DIV/0!</v>
      </c>
      <c r="E17" s="182" t="e">
        <f t="shared" si="0"/>
        <v>#DIV/0!</v>
      </c>
      <c r="F17" s="116"/>
      <c r="G17" s="116"/>
      <c r="H17" s="116"/>
      <c r="I17" s="116"/>
      <c r="J17" s="116"/>
    </row>
    <row r="18" spans="1:10" x14ac:dyDescent="0.35">
      <c r="A18" s="116"/>
      <c r="B18" s="66" t="s">
        <v>2660</v>
      </c>
      <c r="C18" s="179">
        <f>+TI_Ex_Elek!C21</f>
        <v>0</v>
      </c>
      <c r="D18" s="180" t="e">
        <f>+TI_En_Elek!E79</f>
        <v>#DIV/0!</v>
      </c>
      <c r="E18" s="182" t="e">
        <f t="shared" si="0"/>
        <v>#DIV/0!</v>
      </c>
      <c r="F18" s="116"/>
      <c r="G18" s="116"/>
      <c r="H18" s="116"/>
      <c r="I18" s="116"/>
      <c r="J18" s="116"/>
    </row>
    <row r="19" spans="1:10" x14ac:dyDescent="0.35">
      <c r="A19" s="116"/>
      <c r="B19" s="66" t="s">
        <v>2661</v>
      </c>
      <c r="C19" s="179">
        <f>+TI_Ex_Elek!C22</f>
        <v>0</v>
      </c>
      <c r="D19" s="180" t="e">
        <f>+TI_En_Elek!E80</f>
        <v>#DIV/0!</v>
      </c>
      <c r="E19" s="182" t="e">
        <f t="shared" si="0"/>
        <v>#DIV/0!</v>
      </c>
      <c r="F19" s="116"/>
      <c r="G19" s="116"/>
      <c r="H19" s="116"/>
      <c r="I19" s="116"/>
      <c r="J19" s="116"/>
    </row>
    <row r="20" spans="1:10" x14ac:dyDescent="0.35">
      <c r="A20" s="116"/>
      <c r="B20" s="66" t="s">
        <v>2662</v>
      </c>
      <c r="C20" s="179">
        <f>+TI_Ex_Elek!C23</f>
        <v>0</v>
      </c>
      <c r="D20" s="180" t="e">
        <f>+TI_En_Elek!E81</f>
        <v>#DIV/0!</v>
      </c>
      <c r="E20" s="182" t="e">
        <f t="shared" si="0"/>
        <v>#DIV/0!</v>
      </c>
      <c r="F20" s="116"/>
      <c r="G20" s="116"/>
      <c r="H20" s="116"/>
      <c r="I20" s="116"/>
      <c r="J20" s="116"/>
    </row>
    <row r="21" spans="1:10" ht="15" thickBot="1" x14ac:dyDescent="0.4">
      <c r="A21" s="116"/>
      <c r="B21" s="67" t="s">
        <v>2663</v>
      </c>
      <c r="C21" s="179">
        <f>+TI_Ex_Elek!C24</f>
        <v>0</v>
      </c>
      <c r="D21" s="180" t="e">
        <f>+TI_En_Elek!E82</f>
        <v>#DIV/0!</v>
      </c>
      <c r="E21" s="183" t="e">
        <f t="shared" si="0"/>
        <v>#DIV/0!</v>
      </c>
      <c r="F21" s="116"/>
      <c r="G21" s="116"/>
      <c r="H21" s="116"/>
      <c r="I21" s="116"/>
      <c r="J21" s="116"/>
    </row>
    <row r="23" spans="1:10" ht="15" thickBot="1" x14ac:dyDescent="0.4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 s="12" customFormat="1" ht="21.5" thickBot="1" x14ac:dyDescent="0.55000000000000004">
      <c r="A24" s="116"/>
      <c r="B24" s="247" t="s">
        <v>2664</v>
      </c>
      <c r="C24" s="248"/>
      <c r="D24" s="248"/>
      <c r="E24" s="248"/>
      <c r="F24" s="248"/>
      <c r="G24" s="248"/>
      <c r="H24" s="248"/>
      <c r="I24" s="248"/>
      <c r="J24" s="249"/>
    </row>
    <row r="27" spans="1:10" x14ac:dyDescent="0.35">
      <c r="A27" s="116"/>
      <c r="B27" s="69" t="s">
        <v>2665</v>
      </c>
      <c r="C27" s="116"/>
      <c r="D27" s="116"/>
      <c r="E27" s="116"/>
      <c r="F27" s="116"/>
      <c r="G27" s="116"/>
      <c r="H27" s="116"/>
      <c r="I27" s="116"/>
      <c r="J27" s="116"/>
    </row>
    <row r="29" spans="1:10" ht="15.5" thickBot="1" x14ac:dyDescent="0.4">
      <c r="A29" s="116"/>
      <c r="B29" s="70"/>
      <c r="C29" s="87" t="s">
        <v>2666</v>
      </c>
      <c r="D29" s="87" t="s">
        <v>2667</v>
      </c>
      <c r="E29" s="71" t="s">
        <v>2668</v>
      </c>
      <c r="F29" s="116"/>
      <c r="G29" s="116"/>
      <c r="H29" s="116"/>
      <c r="I29" s="116"/>
      <c r="J29" s="116"/>
    </row>
    <row r="30" spans="1:10" x14ac:dyDescent="0.35">
      <c r="A30" s="116"/>
      <c r="B30" s="65" t="s">
        <v>2654</v>
      </c>
      <c r="C30" s="179">
        <f>+TI_Ex_Elek!C34</f>
        <v>0</v>
      </c>
      <c r="D30" s="180" t="e">
        <f>+TI_En_Elek!E156</f>
        <v>#DIV/0!</v>
      </c>
      <c r="E30" s="190" t="e">
        <f t="shared" ref="E30:E39" si="1">+C30+D30</f>
        <v>#DIV/0!</v>
      </c>
      <c r="F30" s="116"/>
      <c r="G30" s="116"/>
      <c r="H30" s="116"/>
      <c r="I30" s="116"/>
      <c r="J30" s="116"/>
    </row>
    <row r="31" spans="1:10" x14ac:dyDescent="0.35">
      <c r="A31" s="116"/>
      <c r="B31" s="66" t="s">
        <v>2655</v>
      </c>
      <c r="C31" s="179">
        <f>+TI_Ex_Elek!C35</f>
        <v>0</v>
      </c>
      <c r="D31" s="180" t="e">
        <f>+TI_En_Elek!E157</f>
        <v>#DIV/0!</v>
      </c>
      <c r="E31" s="182" t="e">
        <f t="shared" si="1"/>
        <v>#DIV/0!</v>
      </c>
      <c r="F31" s="116"/>
      <c r="G31" s="116"/>
      <c r="H31" s="116"/>
      <c r="I31" s="116"/>
      <c r="J31" s="116"/>
    </row>
    <row r="32" spans="1:10" x14ac:dyDescent="0.35">
      <c r="A32" s="116"/>
      <c r="B32" s="66" t="s">
        <v>2656</v>
      </c>
      <c r="C32" s="179">
        <f>+TI_Ex_Elek!C36</f>
        <v>0</v>
      </c>
      <c r="D32" s="180" t="e">
        <f>+TI_En_Elek!E158</f>
        <v>#DIV/0!</v>
      </c>
      <c r="E32" s="182" t="e">
        <f t="shared" si="1"/>
        <v>#DIV/0!</v>
      </c>
      <c r="F32" s="116"/>
      <c r="G32" s="116"/>
      <c r="H32" s="116"/>
      <c r="I32" s="116"/>
      <c r="J32" s="116"/>
    </row>
    <row r="33" spans="1:10" x14ac:dyDescent="0.35">
      <c r="A33" s="116"/>
      <c r="B33" s="66" t="s">
        <v>2657</v>
      </c>
      <c r="C33" s="179">
        <f>+TI_Ex_Elek!C37</f>
        <v>0</v>
      </c>
      <c r="D33" s="180" t="e">
        <f>+TI_En_Elek!E159</f>
        <v>#DIV/0!</v>
      </c>
      <c r="E33" s="182" t="e">
        <f t="shared" si="1"/>
        <v>#DIV/0!</v>
      </c>
      <c r="F33" s="116"/>
      <c r="G33" s="116"/>
      <c r="H33" s="116"/>
      <c r="I33" s="116"/>
      <c r="J33" s="116"/>
    </row>
    <row r="34" spans="1:10" x14ac:dyDescent="0.35">
      <c r="A34" s="116"/>
      <c r="B34" s="66" t="s">
        <v>2658</v>
      </c>
      <c r="C34" s="179">
        <f>+TI_Ex_Elek!C38</f>
        <v>0</v>
      </c>
      <c r="D34" s="180" t="e">
        <f>+TI_En_Elek!E160</f>
        <v>#DIV/0!</v>
      </c>
      <c r="E34" s="182" t="e">
        <f t="shared" si="1"/>
        <v>#DIV/0!</v>
      </c>
      <c r="F34" s="116"/>
      <c r="G34" s="116"/>
      <c r="H34" s="116"/>
      <c r="I34" s="116"/>
      <c r="J34" s="116"/>
    </row>
    <row r="35" spans="1:10" x14ac:dyDescent="0.35">
      <c r="A35" s="116"/>
      <c r="B35" s="66" t="s">
        <v>2659</v>
      </c>
      <c r="C35" s="179">
        <f>+TI_Ex_Elek!C39</f>
        <v>0</v>
      </c>
      <c r="D35" s="180" t="e">
        <f>+TI_En_Elek!E161</f>
        <v>#DIV/0!</v>
      </c>
      <c r="E35" s="182" t="e">
        <f t="shared" si="1"/>
        <v>#DIV/0!</v>
      </c>
      <c r="F35" s="116"/>
      <c r="G35" s="116"/>
      <c r="H35" s="116"/>
      <c r="I35" s="116"/>
      <c r="J35" s="116"/>
    </row>
    <row r="36" spans="1:10" x14ac:dyDescent="0.35">
      <c r="A36" s="116"/>
      <c r="B36" s="66" t="s">
        <v>2660</v>
      </c>
      <c r="C36" s="179">
        <f>+TI_Ex_Elek!C40</f>
        <v>0</v>
      </c>
      <c r="D36" s="180" t="e">
        <f>+TI_En_Elek!E162</f>
        <v>#DIV/0!</v>
      </c>
      <c r="E36" s="182" t="e">
        <f t="shared" si="1"/>
        <v>#DIV/0!</v>
      </c>
      <c r="F36" s="116"/>
      <c r="G36" s="116"/>
      <c r="H36" s="116"/>
      <c r="I36" s="116"/>
      <c r="J36" s="116"/>
    </row>
    <row r="37" spans="1:10" x14ac:dyDescent="0.35">
      <c r="A37" s="116"/>
      <c r="B37" s="66" t="s">
        <v>2661</v>
      </c>
      <c r="C37" s="179">
        <f>+TI_Ex_Elek!C41</f>
        <v>0</v>
      </c>
      <c r="D37" s="180" t="e">
        <f>+TI_En_Elek!E163</f>
        <v>#DIV/0!</v>
      </c>
      <c r="E37" s="182" t="e">
        <f t="shared" si="1"/>
        <v>#DIV/0!</v>
      </c>
      <c r="F37" s="116"/>
      <c r="G37" s="116"/>
      <c r="H37" s="116"/>
      <c r="I37" s="116"/>
      <c r="J37" s="116"/>
    </row>
    <row r="38" spans="1:10" x14ac:dyDescent="0.35">
      <c r="A38" s="116"/>
      <c r="B38" s="66" t="s">
        <v>2662</v>
      </c>
      <c r="C38" s="179">
        <f>+TI_Ex_Elek!C42</f>
        <v>0</v>
      </c>
      <c r="D38" s="180" t="e">
        <f>+TI_En_Elek!E164</f>
        <v>#DIV/0!</v>
      </c>
      <c r="E38" s="182" t="e">
        <f t="shared" si="1"/>
        <v>#DIV/0!</v>
      </c>
      <c r="F38" s="116"/>
      <c r="G38" s="116"/>
      <c r="H38" s="116"/>
      <c r="I38" s="116"/>
      <c r="J38" s="116"/>
    </row>
    <row r="39" spans="1:10" ht="15" thickBot="1" x14ac:dyDescent="0.4">
      <c r="A39" s="116"/>
      <c r="B39" s="67" t="s">
        <v>2663</v>
      </c>
      <c r="C39" s="179">
        <f>+TI_Ex_Elek!C43</f>
        <v>0</v>
      </c>
      <c r="D39" s="180" t="e">
        <f>+TI_En_Elek!E165</f>
        <v>#DIV/0!</v>
      </c>
      <c r="E39" s="183" t="e">
        <f t="shared" si="1"/>
        <v>#DIV/0!</v>
      </c>
      <c r="F39" s="116"/>
      <c r="G39" s="116"/>
      <c r="H39" s="116"/>
      <c r="I39" s="116"/>
      <c r="J39" s="116"/>
    </row>
    <row r="41" spans="1:10" ht="15" thickBot="1" x14ac:dyDescent="0.4">
      <c r="A41" s="116"/>
      <c r="B41" s="116"/>
      <c r="C41" s="116"/>
      <c r="D41" s="116"/>
      <c r="E41" s="116"/>
      <c r="F41" s="116"/>
      <c r="G41" s="116"/>
      <c r="H41" s="116"/>
      <c r="I41" s="116"/>
      <c r="J41" s="116"/>
    </row>
    <row r="42" spans="1:10" s="12" customFormat="1" ht="21.5" thickBot="1" x14ac:dyDescent="0.55000000000000004">
      <c r="A42" s="116"/>
      <c r="B42" s="247" t="s">
        <v>2669</v>
      </c>
      <c r="C42" s="248"/>
      <c r="D42" s="248"/>
      <c r="E42" s="248"/>
      <c r="F42" s="248"/>
      <c r="G42" s="248"/>
      <c r="H42" s="248"/>
      <c r="I42" s="248"/>
      <c r="J42" s="249"/>
    </row>
    <row r="45" spans="1:10" x14ac:dyDescent="0.35">
      <c r="A45" s="116"/>
      <c r="B45" s="69" t="s">
        <v>2670</v>
      </c>
      <c r="C45" s="116"/>
      <c r="D45" s="116"/>
      <c r="E45" s="116"/>
      <c r="F45" s="116"/>
      <c r="G45" s="116"/>
      <c r="H45" s="116"/>
      <c r="I45" s="116"/>
      <c r="J45" s="116"/>
    </row>
    <row r="47" spans="1:10" ht="15.5" thickBot="1" x14ac:dyDescent="0.4">
      <c r="A47" s="116"/>
      <c r="B47" s="70"/>
      <c r="C47" s="87" t="s">
        <v>2671</v>
      </c>
      <c r="D47" s="87" t="s">
        <v>2672</v>
      </c>
      <c r="E47" s="71" t="s">
        <v>2673</v>
      </c>
      <c r="F47" s="116"/>
      <c r="G47" s="116"/>
      <c r="H47" s="116"/>
      <c r="I47" s="116"/>
      <c r="J47" s="116"/>
    </row>
    <row r="48" spans="1:10" x14ac:dyDescent="0.35">
      <c r="A48" s="116"/>
      <c r="B48" s="65" t="s">
        <v>2654</v>
      </c>
      <c r="C48" s="179">
        <f>+TI_Ex_Elek!C53</f>
        <v>0</v>
      </c>
      <c r="D48" s="180" t="e">
        <f>+TI_En_Elek!E233</f>
        <v>#DIV/0!</v>
      </c>
      <c r="E48" s="190" t="e">
        <f t="shared" ref="E48:E57" si="2">+C48+D48</f>
        <v>#DIV/0!</v>
      </c>
      <c r="F48" s="116"/>
      <c r="G48" s="116"/>
      <c r="H48" s="116"/>
      <c r="I48" s="116"/>
      <c r="J48" s="116"/>
    </row>
    <row r="49" spans="1:10" x14ac:dyDescent="0.35">
      <c r="A49" s="116"/>
      <c r="B49" s="66" t="s">
        <v>2655</v>
      </c>
      <c r="C49" s="179">
        <f>+TI_Ex_Elek!C54</f>
        <v>0</v>
      </c>
      <c r="D49" s="180" t="e">
        <f>+TI_En_Elek!E234</f>
        <v>#DIV/0!</v>
      </c>
      <c r="E49" s="182" t="e">
        <f t="shared" si="2"/>
        <v>#DIV/0!</v>
      </c>
      <c r="F49" s="116"/>
      <c r="G49" s="116"/>
      <c r="H49" s="116"/>
      <c r="I49" s="116"/>
      <c r="J49" s="116"/>
    </row>
    <row r="50" spans="1:10" x14ac:dyDescent="0.35">
      <c r="A50" s="116"/>
      <c r="B50" s="66" t="s">
        <v>2656</v>
      </c>
      <c r="C50" s="179">
        <f>+TI_Ex_Elek!C55</f>
        <v>0</v>
      </c>
      <c r="D50" s="180" t="e">
        <f>+TI_En_Elek!E235</f>
        <v>#DIV/0!</v>
      </c>
      <c r="E50" s="182" t="e">
        <f t="shared" si="2"/>
        <v>#DIV/0!</v>
      </c>
      <c r="F50" s="116"/>
      <c r="G50" s="116"/>
      <c r="H50" s="116"/>
      <c r="I50" s="116"/>
      <c r="J50" s="116"/>
    </row>
    <row r="51" spans="1:10" x14ac:dyDescent="0.35">
      <c r="A51" s="116"/>
      <c r="B51" s="66" t="s">
        <v>2657</v>
      </c>
      <c r="C51" s="179">
        <f>+TI_Ex_Elek!C56</f>
        <v>0</v>
      </c>
      <c r="D51" s="180" t="e">
        <f>+TI_En_Elek!E236</f>
        <v>#DIV/0!</v>
      </c>
      <c r="E51" s="182" t="e">
        <f t="shared" si="2"/>
        <v>#DIV/0!</v>
      </c>
      <c r="F51" s="116"/>
      <c r="G51" s="116"/>
      <c r="H51" s="116"/>
      <c r="I51" s="116"/>
      <c r="J51" s="116"/>
    </row>
    <row r="52" spans="1:10" x14ac:dyDescent="0.35">
      <c r="A52" s="116"/>
      <c r="B52" s="66" t="s">
        <v>2658</v>
      </c>
      <c r="C52" s="179">
        <f>+TI_Ex_Elek!C57</f>
        <v>0</v>
      </c>
      <c r="D52" s="180" t="e">
        <f>+TI_En_Elek!E237</f>
        <v>#DIV/0!</v>
      </c>
      <c r="E52" s="182" t="e">
        <f t="shared" si="2"/>
        <v>#DIV/0!</v>
      </c>
      <c r="F52" s="116"/>
      <c r="G52" s="116"/>
      <c r="H52" s="116"/>
      <c r="I52" s="116"/>
      <c r="J52" s="116"/>
    </row>
    <row r="53" spans="1:10" x14ac:dyDescent="0.35">
      <c r="A53" s="116"/>
      <c r="B53" s="66" t="s">
        <v>2659</v>
      </c>
      <c r="C53" s="179">
        <f>+TI_Ex_Elek!C58</f>
        <v>0</v>
      </c>
      <c r="D53" s="180" t="e">
        <f>+TI_En_Elek!E238</f>
        <v>#DIV/0!</v>
      </c>
      <c r="E53" s="182" t="e">
        <f t="shared" si="2"/>
        <v>#DIV/0!</v>
      </c>
      <c r="F53" s="116"/>
      <c r="G53" s="116"/>
      <c r="H53" s="116"/>
      <c r="I53" s="116"/>
      <c r="J53" s="116"/>
    </row>
    <row r="54" spans="1:10" x14ac:dyDescent="0.35">
      <c r="A54" s="116"/>
      <c r="B54" s="66" t="s">
        <v>2660</v>
      </c>
      <c r="C54" s="179">
        <f>+TI_Ex_Elek!C59</f>
        <v>0</v>
      </c>
      <c r="D54" s="180" t="e">
        <f>+TI_En_Elek!E239</f>
        <v>#DIV/0!</v>
      </c>
      <c r="E54" s="182" t="e">
        <f t="shared" si="2"/>
        <v>#DIV/0!</v>
      </c>
      <c r="F54" s="116"/>
      <c r="G54" s="116"/>
      <c r="H54" s="116"/>
      <c r="I54" s="116"/>
      <c r="J54" s="116"/>
    </row>
    <row r="55" spans="1:10" x14ac:dyDescent="0.35">
      <c r="A55" s="116"/>
      <c r="B55" s="66" t="s">
        <v>2661</v>
      </c>
      <c r="C55" s="179">
        <f>+TI_Ex_Elek!C60</f>
        <v>0</v>
      </c>
      <c r="D55" s="180" t="e">
        <f>+TI_En_Elek!E240</f>
        <v>#DIV/0!</v>
      </c>
      <c r="E55" s="182" t="e">
        <f t="shared" si="2"/>
        <v>#DIV/0!</v>
      </c>
      <c r="F55" s="116"/>
      <c r="G55" s="116"/>
      <c r="H55" s="116"/>
      <c r="I55" s="116"/>
      <c r="J55" s="116"/>
    </row>
    <row r="56" spans="1:10" x14ac:dyDescent="0.35">
      <c r="A56" s="116"/>
      <c r="B56" s="66" t="s">
        <v>2662</v>
      </c>
      <c r="C56" s="179">
        <f>+TI_Ex_Elek!C61</f>
        <v>0</v>
      </c>
      <c r="D56" s="180" t="e">
        <f>+TI_En_Elek!E241</f>
        <v>#DIV/0!</v>
      </c>
      <c r="E56" s="182" t="e">
        <f t="shared" si="2"/>
        <v>#DIV/0!</v>
      </c>
      <c r="F56" s="116"/>
      <c r="G56" s="116"/>
      <c r="H56" s="116"/>
      <c r="I56" s="116"/>
      <c r="J56" s="116"/>
    </row>
    <row r="57" spans="1:10" ht="15" thickBot="1" x14ac:dyDescent="0.4">
      <c r="A57" s="116"/>
      <c r="B57" s="67" t="s">
        <v>2663</v>
      </c>
      <c r="C57" s="179">
        <f>+TI_Ex_Elek!C62</f>
        <v>0</v>
      </c>
      <c r="D57" s="180" t="e">
        <f>+TI_En_Elek!E242</f>
        <v>#DIV/0!</v>
      </c>
      <c r="E57" s="183" t="e">
        <f t="shared" si="2"/>
        <v>#DIV/0!</v>
      </c>
      <c r="F57" s="116"/>
      <c r="G57" s="116"/>
      <c r="H57" s="116"/>
      <c r="I57" s="116"/>
      <c r="J57" s="116"/>
    </row>
    <row r="59" spans="1:10" ht="15" thickBot="1" x14ac:dyDescent="0.4">
      <c r="A59" s="116"/>
      <c r="B59" s="116"/>
      <c r="C59" s="116"/>
      <c r="D59" s="116"/>
      <c r="E59" s="116"/>
      <c r="F59" s="116"/>
      <c r="G59" s="116"/>
      <c r="H59" s="116"/>
      <c r="I59" s="116"/>
      <c r="J59" s="116"/>
    </row>
    <row r="60" spans="1:10" s="12" customFormat="1" ht="21.5" thickBot="1" x14ac:dyDescent="0.55000000000000004">
      <c r="A60" s="116"/>
      <c r="B60" s="247" t="s">
        <v>2674</v>
      </c>
      <c r="C60" s="248"/>
      <c r="D60" s="248"/>
      <c r="E60" s="248"/>
      <c r="F60" s="248"/>
      <c r="G60" s="248"/>
      <c r="H60" s="248"/>
      <c r="I60" s="248"/>
      <c r="J60" s="249"/>
    </row>
    <row r="63" spans="1:10" x14ac:dyDescent="0.35">
      <c r="A63" s="116"/>
      <c r="B63" s="69" t="s">
        <v>2675</v>
      </c>
      <c r="C63" s="116"/>
      <c r="D63" s="116"/>
      <c r="E63" s="116"/>
      <c r="F63" s="116"/>
      <c r="G63" s="116"/>
      <c r="H63" s="116"/>
      <c r="I63" s="116"/>
      <c r="J63" s="116"/>
    </row>
    <row r="65" spans="2:5" ht="15.5" thickBot="1" x14ac:dyDescent="0.4">
      <c r="B65" s="70"/>
      <c r="C65" s="87" t="s">
        <v>2676</v>
      </c>
      <c r="D65" s="87" t="s">
        <v>2677</v>
      </c>
      <c r="E65" s="71" t="s">
        <v>2678</v>
      </c>
    </row>
    <row r="66" spans="2:5" x14ac:dyDescent="0.35">
      <c r="B66" s="65" t="s">
        <v>2654</v>
      </c>
      <c r="C66" s="179">
        <f>+TI_Ex_Elek!C72</f>
        <v>0</v>
      </c>
      <c r="D66" s="180" t="e">
        <f>+TI_En_Elek!E310</f>
        <v>#DIV/0!</v>
      </c>
      <c r="E66" s="190" t="e">
        <f t="shared" ref="E66:E75" si="3">+C66+D66</f>
        <v>#DIV/0!</v>
      </c>
    </row>
    <row r="67" spans="2:5" x14ac:dyDescent="0.35">
      <c r="B67" s="66" t="s">
        <v>2655</v>
      </c>
      <c r="C67" s="179">
        <f>+TI_Ex_Elek!C73</f>
        <v>0</v>
      </c>
      <c r="D67" s="180" t="e">
        <f>+TI_En_Elek!E311</f>
        <v>#DIV/0!</v>
      </c>
      <c r="E67" s="182" t="e">
        <f t="shared" si="3"/>
        <v>#DIV/0!</v>
      </c>
    </row>
    <row r="68" spans="2:5" x14ac:dyDescent="0.35">
      <c r="B68" s="66" t="s">
        <v>2656</v>
      </c>
      <c r="C68" s="179">
        <f>+TI_Ex_Elek!C74</f>
        <v>0</v>
      </c>
      <c r="D68" s="180" t="e">
        <f>+TI_En_Elek!E312</f>
        <v>#DIV/0!</v>
      </c>
      <c r="E68" s="182" t="e">
        <f t="shared" si="3"/>
        <v>#DIV/0!</v>
      </c>
    </row>
    <row r="69" spans="2:5" x14ac:dyDescent="0.35">
      <c r="B69" s="66" t="s">
        <v>2657</v>
      </c>
      <c r="C69" s="179">
        <f>+TI_Ex_Elek!C75</f>
        <v>0</v>
      </c>
      <c r="D69" s="180" t="e">
        <f>+TI_En_Elek!E313</f>
        <v>#DIV/0!</v>
      </c>
      <c r="E69" s="182" t="e">
        <f t="shared" si="3"/>
        <v>#DIV/0!</v>
      </c>
    </row>
    <row r="70" spans="2:5" x14ac:dyDescent="0.35">
      <c r="B70" s="66" t="s">
        <v>2658</v>
      </c>
      <c r="C70" s="179">
        <f>+TI_Ex_Elek!C76</f>
        <v>0</v>
      </c>
      <c r="D70" s="180" t="e">
        <f>+TI_En_Elek!E314</f>
        <v>#DIV/0!</v>
      </c>
      <c r="E70" s="182" t="e">
        <f t="shared" si="3"/>
        <v>#DIV/0!</v>
      </c>
    </row>
    <row r="71" spans="2:5" x14ac:dyDescent="0.35">
      <c r="B71" s="66" t="s">
        <v>2659</v>
      </c>
      <c r="C71" s="179">
        <f>+TI_Ex_Elek!C77</f>
        <v>0</v>
      </c>
      <c r="D71" s="180" t="e">
        <f>+TI_En_Elek!E315</f>
        <v>#DIV/0!</v>
      </c>
      <c r="E71" s="182" t="e">
        <f t="shared" si="3"/>
        <v>#DIV/0!</v>
      </c>
    </row>
    <row r="72" spans="2:5" x14ac:dyDescent="0.35">
      <c r="B72" s="66" t="s">
        <v>2660</v>
      </c>
      <c r="C72" s="179">
        <f>+TI_Ex_Elek!C78</f>
        <v>0</v>
      </c>
      <c r="D72" s="180" t="e">
        <f>+TI_En_Elek!E316</f>
        <v>#DIV/0!</v>
      </c>
      <c r="E72" s="182" t="e">
        <f t="shared" si="3"/>
        <v>#DIV/0!</v>
      </c>
    </row>
    <row r="73" spans="2:5" x14ac:dyDescent="0.35">
      <c r="B73" s="66" t="s">
        <v>2661</v>
      </c>
      <c r="C73" s="179">
        <f>+TI_Ex_Elek!C79</f>
        <v>0</v>
      </c>
      <c r="D73" s="180" t="e">
        <f>+TI_En_Elek!E317</f>
        <v>#DIV/0!</v>
      </c>
      <c r="E73" s="182" t="e">
        <f t="shared" si="3"/>
        <v>#DIV/0!</v>
      </c>
    </row>
    <row r="74" spans="2:5" x14ac:dyDescent="0.35">
      <c r="B74" s="66" t="s">
        <v>2662</v>
      </c>
      <c r="C74" s="179">
        <f>+TI_Ex_Elek!C80</f>
        <v>0</v>
      </c>
      <c r="D74" s="180" t="e">
        <f>+TI_En_Elek!E318</f>
        <v>#DIV/0!</v>
      </c>
      <c r="E74" s="182" t="e">
        <f t="shared" si="3"/>
        <v>#DIV/0!</v>
      </c>
    </row>
    <row r="75" spans="2:5" ht="15" thickBot="1" x14ac:dyDescent="0.4">
      <c r="B75" s="67" t="s">
        <v>2663</v>
      </c>
      <c r="C75" s="179">
        <f>+TI_Ex_Elek!C81</f>
        <v>0</v>
      </c>
      <c r="D75" s="180" t="e">
        <f>+TI_En_Elek!E319</f>
        <v>#DIV/0!</v>
      </c>
      <c r="E75" s="183" t="e">
        <f t="shared" si="3"/>
        <v>#DIV/0!</v>
      </c>
    </row>
  </sheetData>
  <sortState xmlns:xlrd2="http://schemas.microsoft.com/office/spreadsheetml/2017/richdata2" ref="B13:B21">
    <sortCondition ref="B12"/>
  </sortState>
  <mergeCells count="5">
    <mergeCell ref="B2:J3"/>
    <mergeCell ref="B6:J6"/>
    <mergeCell ref="B24:J24"/>
    <mergeCell ref="B42:J42"/>
    <mergeCell ref="B60:J60"/>
  </mergeCells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81"/>
  <sheetViews>
    <sheetView zoomScaleNormal="100" workbookViewId="0">
      <selection activeCell="B7" sqref="B7:J7"/>
    </sheetView>
  </sheetViews>
  <sheetFormatPr defaultColWidth="8.81640625" defaultRowHeight="14.5" x14ac:dyDescent="0.35"/>
  <cols>
    <col min="1" max="1" width="8.81640625" style="62"/>
    <col min="2" max="2" width="19.453125" style="62" customWidth="1"/>
    <col min="3" max="21" width="17.81640625" style="62" customWidth="1"/>
    <col min="22" max="16384" width="8.81640625" style="62"/>
  </cols>
  <sheetData>
    <row r="1" spans="2:11" ht="15" thickBot="1" x14ac:dyDescent="0.4"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2:11" x14ac:dyDescent="0.35">
      <c r="B2" s="241" t="s">
        <v>2648</v>
      </c>
      <c r="C2" s="242"/>
      <c r="D2" s="242"/>
      <c r="E2" s="242"/>
      <c r="F2" s="242"/>
      <c r="G2" s="242"/>
      <c r="H2" s="242"/>
      <c r="I2" s="242"/>
      <c r="J2" s="243"/>
      <c r="K2" s="116"/>
    </row>
    <row r="3" spans="2:11" ht="15" thickBot="1" x14ac:dyDescent="0.4">
      <c r="B3" s="244"/>
      <c r="C3" s="245"/>
      <c r="D3" s="245"/>
      <c r="E3" s="245"/>
      <c r="F3" s="245"/>
      <c r="G3" s="245"/>
      <c r="H3" s="245"/>
      <c r="I3" s="245"/>
      <c r="J3" s="246"/>
      <c r="K3" s="116"/>
    </row>
    <row r="5" spans="2:11" x14ac:dyDescent="0.35">
      <c r="B5" s="38" t="s">
        <v>2679</v>
      </c>
      <c r="C5" s="116"/>
      <c r="D5" s="116"/>
      <c r="E5" s="116"/>
      <c r="F5" s="116"/>
      <c r="G5" s="116"/>
      <c r="H5" s="116"/>
      <c r="I5" s="116"/>
      <c r="J5" s="116"/>
      <c r="K5" s="116"/>
    </row>
    <row r="6" spans="2:11" ht="15" thickBot="1" x14ac:dyDescent="0.4"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2:11" ht="21.5" thickBot="1" x14ac:dyDescent="0.55000000000000004">
      <c r="B7" s="247" t="s">
        <v>2649</v>
      </c>
      <c r="C7" s="248"/>
      <c r="D7" s="248"/>
      <c r="E7" s="248"/>
      <c r="F7" s="248"/>
      <c r="G7" s="248"/>
      <c r="H7" s="248"/>
      <c r="I7" s="248"/>
      <c r="J7" s="249"/>
      <c r="K7" s="12"/>
    </row>
    <row r="10" spans="2:11" x14ac:dyDescent="0.35">
      <c r="B10" s="6" t="s">
        <v>2680</v>
      </c>
      <c r="C10" s="6"/>
      <c r="D10" s="6"/>
      <c r="E10" s="6"/>
      <c r="F10" s="6"/>
      <c r="G10" s="6"/>
      <c r="H10" s="6"/>
      <c r="I10" s="6"/>
      <c r="J10" s="6"/>
      <c r="K10" s="12"/>
    </row>
    <row r="12" spans="2:11" x14ac:dyDescent="0.35">
      <c r="B12" s="69" t="s">
        <v>2681</v>
      </c>
      <c r="C12" s="116"/>
      <c r="D12" s="116"/>
      <c r="E12" s="116"/>
      <c r="F12" s="116"/>
      <c r="G12" s="116"/>
      <c r="H12" s="116"/>
      <c r="I12" s="116"/>
      <c r="J12" s="116"/>
      <c r="K12" s="116"/>
    </row>
    <row r="13" spans="2:11" ht="15" thickBot="1" x14ac:dyDescent="0.4"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2:11" ht="15.5" thickBot="1" x14ac:dyDescent="0.4">
      <c r="B14" s="76"/>
      <c r="C14" s="77" t="s">
        <v>2651</v>
      </c>
      <c r="D14" s="73"/>
      <c r="E14" s="74"/>
      <c r="F14" s="116"/>
      <c r="G14" s="116"/>
      <c r="H14" s="116"/>
      <c r="I14" s="116"/>
      <c r="J14" s="116"/>
      <c r="K14" s="116"/>
    </row>
    <row r="15" spans="2:11" x14ac:dyDescent="0.35">
      <c r="B15" s="65" t="s">
        <v>2654</v>
      </c>
      <c r="C15" s="191">
        <v>0</v>
      </c>
      <c r="D15" s="75"/>
      <c r="E15" s="75"/>
      <c r="F15" s="116"/>
      <c r="G15" s="116"/>
      <c r="H15" s="116"/>
      <c r="I15" s="116"/>
      <c r="J15" s="116"/>
      <c r="K15" s="116"/>
    </row>
    <row r="16" spans="2:11" x14ac:dyDescent="0.35">
      <c r="B16" s="66" t="s">
        <v>2655</v>
      </c>
      <c r="C16" s="192">
        <v>0</v>
      </c>
      <c r="D16" s="75"/>
      <c r="E16" s="75"/>
      <c r="F16" s="116"/>
      <c r="G16" s="116"/>
      <c r="H16" s="116"/>
      <c r="I16" s="116"/>
      <c r="J16" s="116"/>
      <c r="K16" s="116"/>
    </row>
    <row r="17" spans="2:11" x14ac:dyDescent="0.35">
      <c r="B17" s="66" t="s">
        <v>2656</v>
      </c>
      <c r="C17" s="192">
        <v>0</v>
      </c>
      <c r="D17" s="75"/>
      <c r="E17" s="75"/>
      <c r="F17" s="116"/>
      <c r="G17" s="116"/>
      <c r="H17" s="116"/>
      <c r="I17" s="116"/>
      <c r="J17" s="116"/>
      <c r="K17" s="116"/>
    </row>
    <row r="18" spans="2:11" x14ac:dyDescent="0.35">
      <c r="B18" s="66" t="s">
        <v>2657</v>
      </c>
      <c r="C18" s="192">
        <v>0</v>
      </c>
      <c r="D18" s="75"/>
      <c r="E18" s="75"/>
      <c r="F18" s="116"/>
      <c r="G18" s="116"/>
      <c r="H18" s="116"/>
      <c r="I18" s="116"/>
      <c r="J18" s="116"/>
      <c r="K18" s="116"/>
    </row>
    <row r="19" spans="2:11" x14ac:dyDescent="0.35">
      <c r="B19" s="66" t="s">
        <v>2658</v>
      </c>
      <c r="C19" s="192">
        <v>0</v>
      </c>
      <c r="D19" s="75"/>
      <c r="E19" s="75"/>
      <c r="F19" s="116"/>
      <c r="G19" s="116"/>
      <c r="H19" s="116"/>
      <c r="I19" s="116"/>
      <c r="J19" s="116"/>
      <c r="K19" s="116"/>
    </row>
    <row r="20" spans="2:11" x14ac:dyDescent="0.35">
      <c r="B20" s="66" t="s">
        <v>2659</v>
      </c>
      <c r="C20" s="192">
        <v>0</v>
      </c>
      <c r="D20" s="75"/>
      <c r="E20" s="75"/>
      <c r="F20" s="116"/>
      <c r="G20" s="116"/>
      <c r="H20" s="116"/>
      <c r="I20" s="116"/>
      <c r="J20" s="116"/>
      <c r="K20" s="116"/>
    </row>
    <row r="21" spans="2:11" x14ac:dyDescent="0.35">
      <c r="B21" s="66" t="s">
        <v>2660</v>
      </c>
      <c r="C21" s="192">
        <v>0</v>
      </c>
      <c r="D21" s="75"/>
      <c r="E21" s="75"/>
      <c r="F21" s="116"/>
      <c r="G21" s="116"/>
      <c r="H21" s="116"/>
      <c r="I21" s="116"/>
      <c r="J21" s="116"/>
      <c r="K21" s="116"/>
    </row>
    <row r="22" spans="2:11" x14ac:dyDescent="0.35">
      <c r="B22" s="66" t="s">
        <v>2661</v>
      </c>
      <c r="C22" s="192">
        <v>0</v>
      </c>
      <c r="D22" s="75"/>
      <c r="E22" s="75"/>
      <c r="F22" s="116"/>
      <c r="G22" s="116"/>
      <c r="H22" s="116"/>
      <c r="I22" s="116"/>
      <c r="J22" s="116"/>
      <c r="K22" s="116"/>
    </row>
    <row r="23" spans="2:11" x14ac:dyDescent="0.35">
      <c r="B23" s="66" t="s">
        <v>2662</v>
      </c>
      <c r="C23" s="192">
        <v>0</v>
      </c>
      <c r="D23" s="75"/>
      <c r="E23" s="75"/>
      <c r="F23" s="116"/>
      <c r="G23" s="116"/>
      <c r="H23" s="116"/>
      <c r="I23" s="116"/>
      <c r="J23" s="116"/>
      <c r="K23" s="116"/>
    </row>
    <row r="24" spans="2:11" ht="15" thickBot="1" x14ac:dyDescent="0.4">
      <c r="B24" s="67" t="s">
        <v>2663</v>
      </c>
      <c r="C24" s="193">
        <v>0</v>
      </c>
      <c r="D24" s="75"/>
      <c r="E24" s="75"/>
      <c r="F24" s="116"/>
      <c r="G24" s="116"/>
      <c r="H24" s="116"/>
      <c r="I24" s="116"/>
      <c r="J24" s="116"/>
      <c r="K24" s="116"/>
    </row>
    <row r="25" spans="2:11" ht="15" thickBot="1" x14ac:dyDescent="0.4"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2:11" ht="21.5" thickBot="1" x14ac:dyDescent="0.55000000000000004">
      <c r="B26" s="247" t="s">
        <v>2664</v>
      </c>
      <c r="C26" s="248"/>
      <c r="D26" s="248"/>
      <c r="E26" s="248"/>
      <c r="F26" s="248"/>
      <c r="G26" s="248"/>
      <c r="H26" s="248"/>
      <c r="I26" s="248"/>
      <c r="J26" s="249"/>
      <c r="K26" s="12"/>
    </row>
    <row r="29" spans="2:11" x14ac:dyDescent="0.35">
      <c r="B29" s="6" t="s">
        <v>2680</v>
      </c>
      <c r="C29" s="6"/>
      <c r="D29" s="6"/>
      <c r="E29" s="6"/>
      <c r="F29" s="6"/>
      <c r="G29" s="6"/>
      <c r="H29" s="6"/>
      <c r="I29" s="6"/>
      <c r="J29" s="6"/>
      <c r="K29" s="12"/>
    </row>
    <row r="31" spans="2:11" x14ac:dyDescent="0.35">
      <c r="B31" s="69" t="s">
        <v>2682</v>
      </c>
      <c r="C31" s="116"/>
      <c r="D31" s="116"/>
      <c r="E31" s="116"/>
      <c r="F31" s="116"/>
      <c r="G31" s="116"/>
      <c r="H31" s="116"/>
      <c r="I31" s="116"/>
      <c r="J31" s="116"/>
      <c r="K31" s="116"/>
    </row>
    <row r="32" spans="2:11" ht="15" thickBot="1" x14ac:dyDescent="0.4"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2:11" ht="15.5" thickBot="1" x14ac:dyDescent="0.4">
      <c r="B33" s="76"/>
      <c r="C33" s="77" t="s">
        <v>2666</v>
      </c>
      <c r="D33" s="73"/>
      <c r="E33" s="74"/>
      <c r="F33" s="116"/>
      <c r="G33" s="116"/>
      <c r="H33" s="116"/>
      <c r="I33" s="116"/>
      <c r="J33" s="116"/>
      <c r="K33" s="116"/>
    </row>
    <row r="34" spans="2:11" x14ac:dyDescent="0.35">
      <c r="B34" s="65" t="s">
        <v>2654</v>
      </c>
      <c r="C34" s="191">
        <v>0</v>
      </c>
      <c r="D34" s="75"/>
      <c r="E34" s="75"/>
      <c r="F34" s="116"/>
      <c r="G34" s="116"/>
      <c r="H34" s="116"/>
      <c r="I34" s="116"/>
      <c r="J34" s="116"/>
      <c r="K34" s="116"/>
    </row>
    <row r="35" spans="2:11" x14ac:dyDescent="0.35">
      <c r="B35" s="66" t="s">
        <v>2655</v>
      </c>
      <c r="C35" s="192">
        <v>0</v>
      </c>
      <c r="D35" s="75"/>
      <c r="E35" s="75"/>
      <c r="F35" s="116"/>
      <c r="G35" s="116"/>
      <c r="H35" s="116"/>
      <c r="I35" s="116"/>
      <c r="J35" s="116"/>
      <c r="K35" s="116"/>
    </row>
    <row r="36" spans="2:11" x14ac:dyDescent="0.35">
      <c r="B36" s="66" t="s">
        <v>2656</v>
      </c>
      <c r="C36" s="192">
        <v>0</v>
      </c>
      <c r="D36" s="75"/>
      <c r="E36" s="75"/>
      <c r="F36" s="116"/>
      <c r="G36" s="116"/>
      <c r="H36" s="116"/>
      <c r="I36" s="116"/>
      <c r="J36" s="116"/>
      <c r="K36" s="116"/>
    </row>
    <row r="37" spans="2:11" x14ac:dyDescent="0.35">
      <c r="B37" s="66" t="s">
        <v>2657</v>
      </c>
      <c r="C37" s="192">
        <v>0</v>
      </c>
      <c r="D37" s="75"/>
      <c r="E37" s="75"/>
      <c r="F37" s="116"/>
      <c r="G37" s="116"/>
      <c r="H37" s="116"/>
      <c r="I37" s="116"/>
      <c r="J37" s="116"/>
      <c r="K37" s="116"/>
    </row>
    <row r="38" spans="2:11" x14ac:dyDescent="0.35">
      <c r="B38" s="66" t="s">
        <v>2658</v>
      </c>
      <c r="C38" s="192">
        <v>0</v>
      </c>
      <c r="D38" s="75"/>
      <c r="E38" s="75"/>
      <c r="F38" s="116"/>
      <c r="G38" s="116"/>
      <c r="H38" s="116"/>
      <c r="I38" s="116"/>
      <c r="J38" s="116"/>
      <c r="K38" s="116"/>
    </row>
    <row r="39" spans="2:11" x14ac:dyDescent="0.35">
      <c r="B39" s="66" t="s">
        <v>2659</v>
      </c>
      <c r="C39" s="192">
        <v>0</v>
      </c>
      <c r="D39" s="75"/>
      <c r="E39" s="75"/>
      <c r="F39" s="116"/>
      <c r="G39" s="116"/>
      <c r="H39" s="116"/>
      <c r="I39" s="116"/>
      <c r="J39" s="116"/>
      <c r="K39" s="116"/>
    </row>
    <row r="40" spans="2:11" x14ac:dyDescent="0.35">
      <c r="B40" s="66" t="s">
        <v>2660</v>
      </c>
      <c r="C40" s="192">
        <v>0</v>
      </c>
      <c r="D40" s="75"/>
      <c r="E40" s="75"/>
      <c r="F40" s="116"/>
      <c r="G40" s="116"/>
      <c r="H40" s="116"/>
      <c r="I40" s="116"/>
      <c r="J40" s="116"/>
      <c r="K40" s="116"/>
    </row>
    <row r="41" spans="2:11" x14ac:dyDescent="0.35">
      <c r="B41" s="66" t="s">
        <v>2661</v>
      </c>
      <c r="C41" s="192">
        <v>0</v>
      </c>
      <c r="D41" s="75"/>
      <c r="E41" s="75"/>
      <c r="F41" s="116"/>
      <c r="G41" s="116"/>
      <c r="H41" s="116"/>
      <c r="I41" s="116"/>
      <c r="J41" s="116"/>
      <c r="K41" s="116"/>
    </row>
    <row r="42" spans="2:11" x14ac:dyDescent="0.35">
      <c r="B42" s="66" t="s">
        <v>2662</v>
      </c>
      <c r="C42" s="192">
        <v>0</v>
      </c>
      <c r="D42" s="75"/>
      <c r="E42" s="75"/>
      <c r="F42" s="116"/>
      <c r="G42" s="116"/>
      <c r="H42" s="116"/>
      <c r="I42" s="116"/>
      <c r="J42" s="116"/>
      <c r="K42" s="116"/>
    </row>
    <row r="43" spans="2:11" ht="15" thickBot="1" x14ac:dyDescent="0.4">
      <c r="B43" s="67" t="s">
        <v>2663</v>
      </c>
      <c r="C43" s="193">
        <v>0</v>
      </c>
      <c r="D43" s="75"/>
      <c r="E43" s="75"/>
      <c r="F43" s="116"/>
      <c r="G43" s="116"/>
      <c r="H43" s="116"/>
      <c r="I43" s="116"/>
      <c r="J43" s="116"/>
      <c r="K43" s="116"/>
    </row>
    <row r="44" spans="2:11" ht="15" thickBot="1" x14ac:dyDescent="0.4"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2:11" ht="21.5" thickBot="1" x14ac:dyDescent="0.55000000000000004">
      <c r="B45" s="247" t="s">
        <v>2669</v>
      </c>
      <c r="C45" s="248"/>
      <c r="D45" s="248"/>
      <c r="E45" s="248"/>
      <c r="F45" s="248"/>
      <c r="G45" s="248"/>
      <c r="H45" s="248"/>
      <c r="I45" s="248"/>
      <c r="J45" s="249"/>
      <c r="K45" s="12"/>
    </row>
    <row r="48" spans="2:11" x14ac:dyDescent="0.35">
      <c r="B48" s="6" t="s">
        <v>2680</v>
      </c>
      <c r="C48" s="6"/>
      <c r="D48" s="6"/>
      <c r="E48" s="6"/>
      <c r="F48" s="6"/>
      <c r="G48" s="6"/>
      <c r="H48" s="6"/>
      <c r="I48" s="6"/>
      <c r="J48" s="6"/>
      <c r="K48" s="12"/>
    </row>
    <row r="50" spans="2:11" x14ac:dyDescent="0.35">
      <c r="B50" s="69" t="s">
        <v>2683</v>
      </c>
      <c r="C50" s="116"/>
      <c r="D50" s="116"/>
      <c r="E50" s="116"/>
      <c r="F50" s="116"/>
      <c r="G50" s="116"/>
      <c r="H50" s="116"/>
      <c r="I50" s="116"/>
      <c r="J50" s="116"/>
      <c r="K50" s="116"/>
    </row>
    <row r="51" spans="2:11" ht="15" thickBot="1" x14ac:dyDescent="0.4"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2:11" ht="15.5" thickBot="1" x14ac:dyDescent="0.4">
      <c r="B52" s="76"/>
      <c r="C52" s="77" t="s">
        <v>2671</v>
      </c>
      <c r="D52" s="73"/>
      <c r="E52" s="74"/>
      <c r="F52" s="116"/>
      <c r="G52" s="116"/>
      <c r="H52" s="116"/>
      <c r="I52" s="116"/>
      <c r="J52" s="116"/>
      <c r="K52" s="116"/>
    </row>
    <row r="53" spans="2:11" x14ac:dyDescent="0.35">
      <c r="B53" s="65" t="s">
        <v>2654</v>
      </c>
      <c r="C53" s="191">
        <v>0</v>
      </c>
      <c r="D53" s="75"/>
      <c r="E53" s="75"/>
      <c r="F53" s="116"/>
      <c r="G53" s="116"/>
      <c r="H53" s="116"/>
      <c r="I53" s="116"/>
      <c r="J53" s="116"/>
      <c r="K53" s="116"/>
    </row>
    <row r="54" spans="2:11" x14ac:dyDescent="0.35">
      <c r="B54" s="66" t="s">
        <v>2655</v>
      </c>
      <c r="C54" s="192">
        <v>0</v>
      </c>
      <c r="D54" s="75"/>
      <c r="E54" s="75"/>
      <c r="F54" s="116"/>
      <c r="G54" s="116"/>
      <c r="H54" s="116"/>
      <c r="I54" s="116"/>
      <c r="J54" s="116"/>
      <c r="K54" s="116"/>
    </row>
    <row r="55" spans="2:11" x14ac:dyDescent="0.35">
      <c r="B55" s="66" t="s">
        <v>2656</v>
      </c>
      <c r="C55" s="192">
        <v>0</v>
      </c>
      <c r="D55" s="75"/>
      <c r="E55" s="75"/>
      <c r="F55" s="116"/>
      <c r="G55" s="116"/>
      <c r="H55" s="116"/>
      <c r="I55" s="116"/>
      <c r="J55" s="116"/>
      <c r="K55" s="116"/>
    </row>
    <row r="56" spans="2:11" x14ac:dyDescent="0.35">
      <c r="B56" s="66" t="s">
        <v>2657</v>
      </c>
      <c r="C56" s="192">
        <v>0</v>
      </c>
      <c r="D56" s="75"/>
      <c r="E56" s="75"/>
      <c r="F56" s="116"/>
      <c r="G56" s="116"/>
      <c r="H56" s="116"/>
      <c r="I56" s="116"/>
      <c r="J56" s="116"/>
      <c r="K56" s="116"/>
    </row>
    <row r="57" spans="2:11" x14ac:dyDescent="0.35">
      <c r="B57" s="66" t="s">
        <v>2658</v>
      </c>
      <c r="C57" s="192">
        <v>0</v>
      </c>
      <c r="D57" s="75"/>
      <c r="E57" s="75"/>
      <c r="F57" s="116"/>
      <c r="G57" s="116"/>
      <c r="H57" s="116"/>
      <c r="I57" s="116"/>
      <c r="J57" s="116"/>
      <c r="K57" s="116"/>
    </row>
    <row r="58" spans="2:11" x14ac:dyDescent="0.35">
      <c r="B58" s="66" t="s">
        <v>2659</v>
      </c>
      <c r="C58" s="192">
        <v>0</v>
      </c>
      <c r="D58" s="75"/>
      <c r="E58" s="75"/>
      <c r="F58" s="116"/>
      <c r="G58" s="116"/>
      <c r="H58" s="116"/>
      <c r="I58" s="116"/>
      <c r="J58" s="116"/>
      <c r="K58" s="116"/>
    </row>
    <row r="59" spans="2:11" x14ac:dyDescent="0.35">
      <c r="B59" s="66" t="s">
        <v>2660</v>
      </c>
      <c r="C59" s="192">
        <v>0</v>
      </c>
      <c r="D59" s="75"/>
      <c r="E59" s="75"/>
      <c r="F59" s="116"/>
      <c r="G59" s="116"/>
      <c r="H59" s="116"/>
      <c r="I59" s="116"/>
      <c r="J59" s="116"/>
      <c r="K59" s="116"/>
    </row>
    <row r="60" spans="2:11" x14ac:dyDescent="0.35">
      <c r="B60" s="66" t="s">
        <v>2661</v>
      </c>
      <c r="C60" s="192">
        <v>0</v>
      </c>
      <c r="D60" s="75"/>
      <c r="E60" s="75"/>
      <c r="F60" s="116"/>
      <c r="G60" s="116"/>
      <c r="H60" s="116"/>
      <c r="I60" s="116"/>
      <c r="J60" s="116"/>
      <c r="K60" s="116"/>
    </row>
    <row r="61" spans="2:11" x14ac:dyDescent="0.35">
      <c r="B61" s="66" t="s">
        <v>2662</v>
      </c>
      <c r="C61" s="192">
        <v>0</v>
      </c>
      <c r="D61" s="75"/>
      <c r="E61" s="75"/>
      <c r="F61" s="116"/>
      <c r="G61" s="116"/>
      <c r="H61" s="116"/>
      <c r="I61" s="116"/>
      <c r="J61" s="116"/>
      <c r="K61" s="116"/>
    </row>
    <row r="62" spans="2:11" ht="15" thickBot="1" x14ac:dyDescent="0.4">
      <c r="B62" s="67" t="s">
        <v>2663</v>
      </c>
      <c r="C62" s="193">
        <v>0</v>
      </c>
      <c r="D62" s="75"/>
      <c r="E62" s="75"/>
      <c r="F62" s="116"/>
      <c r="G62" s="116"/>
      <c r="H62" s="116"/>
      <c r="I62" s="116"/>
      <c r="J62" s="116"/>
      <c r="K62" s="116"/>
    </row>
    <row r="63" spans="2:11" ht="15" thickBot="1" x14ac:dyDescent="0.4">
      <c r="B63" s="116"/>
      <c r="C63" s="116"/>
      <c r="D63" s="116"/>
      <c r="E63" s="116"/>
      <c r="F63" s="116"/>
      <c r="G63" s="116"/>
      <c r="H63" s="116"/>
      <c r="I63" s="116"/>
      <c r="J63" s="116"/>
      <c r="K63" s="116"/>
    </row>
    <row r="64" spans="2:11" ht="21.5" thickBot="1" x14ac:dyDescent="0.55000000000000004">
      <c r="B64" s="247" t="s">
        <v>2674</v>
      </c>
      <c r="C64" s="248"/>
      <c r="D64" s="248"/>
      <c r="E64" s="248"/>
      <c r="F64" s="248"/>
      <c r="G64" s="248"/>
      <c r="H64" s="248"/>
      <c r="I64" s="248"/>
      <c r="J64" s="249"/>
      <c r="K64" s="12"/>
    </row>
    <row r="67" spans="2:11" x14ac:dyDescent="0.35">
      <c r="B67" s="6" t="s">
        <v>2680</v>
      </c>
      <c r="C67" s="6"/>
      <c r="D67" s="6"/>
      <c r="E67" s="6"/>
      <c r="F67" s="6"/>
      <c r="G67" s="6"/>
      <c r="H67" s="6"/>
      <c r="I67" s="6"/>
      <c r="J67" s="6"/>
      <c r="K67" s="12"/>
    </row>
    <row r="69" spans="2:11" x14ac:dyDescent="0.35">
      <c r="B69" s="69" t="s">
        <v>2684</v>
      </c>
      <c r="C69" s="116"/>
      <c r="D69" s="116"/>
      <c r="E69" s="116"/>
      <c r="F69" s="116"/>
      <c r="G69" s="116"/>
      <c r="H69" s="116"/>
      <c r="I69" s="116"/>
      <c r="J69" s="116"/>
      <c r="K69" s="116"/>
    </row>
    <row r="70" spans="2:11" ht="15" thickBot="1" x14ac:dyDescent="0.4">
      <c r="B70" s="116"/>
      <c r="C70" s="116"/>
      <c r="D70" s="116"/>
      <c r="E70" s="116"/>
      <c r="F70" s="116"/>
      <c r="G70" s="116"/>
      <c r="H70" s="116"/>
      <c r="I70" s="116"/>
      <c r="J70" s="116"/>
      <c r="K70" s="116"/>
    </row>
    <row r="71" spans="2:11" ht="15.5" thickBot="1" x14ac:dyDescent="0.4">
      <c r="B71" s="76"/>
      <c r="C71" s="77" t="s">
        <v>2676</v>
      </c>
      <c r="D71" s="73"/>
      <c r="E71" s="74"/>
      <c r="F71" s="116"/>
      <c r="G71" s="116"/>
      <c r="H71" s="116"/>
      <c r="I71" s="116"/>
      <c r="J71" s="116"/>
      <c r="K71" s="116"/>
    </row>
    <row r="72" spans="2:11" x14ac:dyDescent="0.35">
      <c r="B72" s="65" t="s">
        <v>2654</v>
      </c>
      <c r="C72" s="191">
        <v>0</v>
      </c>
      <c r="D72" s="75"/>
      <c r="E72" s="75"/>
      <c r="F72" s="116"/>
      <c r="G72" s="116"/>
      <c r="H72" s="116"/>
      <c r="I72" s="116"/>
      <c r="J72" s="116"/>
      <c r="K72" s="116"/>
    </row>
    <row r="73" spans="2:11" x14ac:dyDescent="0.35">
      <c r="B73" s="66" t="s">
        <v>2655</v>
      </c>
      <c r="C73" s="192">
        <v>0</v>
      </c>
      <c r="D73" s="75"/>
      <c r="E73" s="75"/>
      <c r="F73" s="116"/>
      <c r="G73" s="116"/>
      <c r="H73" s="116"/>
      <c r="I73" s="116"/>
      <c r="J73" s="116"/>
      <c r="K73" s="116"/>
    </row>
    <row r="74" spans="2:11" x14ac:dyDescent="0.35">
      <c r="B74" s="66" t="s">
        <v>2656</v>
      </c>
      <c r="C74" s="192">
        <v>0</v>
      </c>
      <c r="D74" s="75"/>
      <c r="E74" s="75"/>
      <c r="F74" s="116"/>
      <c r="G74" s="116"/>
      <c r="H74" s="116"/>
      <c r="I74" s="116"/>
      <c r="J74" s="116"/>
      <c r="K74" s="116"/>
    </row>
    <row r="75" spans="2:11" x14ac:dyDescent="0.35">
      <c r="B75" s="66" t="s">
        <v>2657</v>
      </c>
      <c r="C75" s="192">
        <v>0</v>
      </c>
      <c r="D75" s="75"/>
      <c r="E75" s="75"/>
      <c r="F75" s="116"/>
      <c r="G75" s="116"/>
      <c r="H75" s="116"/>
      <c r="I75" s="116"/>
      <c r="J75" s="116"/>
      <c r="K75" s="116"/>
    </row>
    <row r="76" spans="2:11" x14ac:dyDescent="0.35">
      <c r="B76" s="66" t="s">
        <v>2658</v>
      </c>
      <c r="C76" s="192">
        <v>0</v>
      </c>
      <c r="D76" s="75"/>
      <c r="E76" s="75"/>
      <c r="F76" s="116"/>
      <c r="G76" s="116"/>
      <c r="H76" s="116"/>
      <c r="I76" s="116"/>
      <c r="J76" s="116"/>
      <c r="K76" s="116"/>
    </row>
    <row r="77" spans="2:11" x14ac:dyDescent="0.35">
      <c r="B77" s="66" t="s">
        <v>2659</v>
      </c>
      <c r="C77" s="192">
        <v>0</v>
      </c>
      <c r="D77" s="75"/>
      <c r="E77" s="75"/>
      <c r="F77" s="116"/>
      <c r="G77" s="116"/>
      <c r="H77" s="116"/>
      <c r="I77" s="116"/>
      <c r="J77" s="116"/>
      <c r="K77" s="116"/>
    </row>
    <row r="78" spans="2:11" x14ac:dyDescent="0.35">
      <c r="B78" s="66" t="s">
        <v>2660</v>
      </c>
      <c r="C78" s="192">
        <v>0</v>
      </c>
      <c r="D78" s="75"/>
      <c r="E78" s="75"/>
      <c r="F78" s="116"/>
      <c r="G78" s="116"/>
      <c r="H78" s="116"/>
      <c r="I78" s="116"/>
      <c r="J78" s="116"/>
      <c r="K78" s="116"/>
    </row>
    <row r="79" spans="2:11" x14ac:dyDescent="0.35">
      <c r="B79" s="66" t="s">
        <v>2661</v>
      </c>
      <c r="C79" s="192">
        <v>0</v>
      </c>
      <c r="D79" s="75"/>
      <c r="E79" s="75"/>
      <c r="F79" s="116"/>
      <c r="G79" s="116"/>
      <c r="H79" s="116"/>
      <c r="I79" s="116"/>
      <c r="J79" s="116"/>
      <c r="K79" s="116"/>
    </row>
    <row r="80" spans="2:11" x14ac:dyDescent="0.35">
      <c r="B80" s="66" t="s">
        <v>2662</v>
      </c>
      <c r="C80" s="192">
        <v>0</v>
      </c>
      <c r="D80" s="75"/>
      <c r="E80" s="75"/>
      <c r="F80" s="116"/>
      <c r="G80" s="116"/>
      <c r="H80" s="116"/>
      <c r="I80" s="116"/>
      <c r="J80" s="116"/>
      <c r="K80" s="116"/>
    </row>
    <row r="81" spans="2:5" ht="15" thickBot="1" x14ac:dyDescent="0.4">
      <c r="B81" s="67" t="s">
        <v>2663</v>
      </c>
      <c r="C81" s="193">
        <v>0</v>
      </c>
      <c r="D81" s="75"/>
      <c r="E81" s="75"/>
    </row>
  </sheetData>
  <mergeCells count="5">
    <mergeCell ref="B64:J64"/>
    <mergeCell ref="B2:J3"/>
    <mergeCell ref="B7:J7"/>
    <mergeCell ref="B26:J26"/>
    <mergeCell ref="B45:J45"/>
  </mergeCells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9907B6D9-0EB5-4BB4-AD1B-F9DD56DDE50A}"/>
</file>

<file path=customXml/itemProps2.xml><?xml version="1.0" encoding="utf-8"?>
<ds:datastoreItem xmlns:ds="http://schemas.openxmlformats.org/officeDocument/2006/customXml" ds:itemID="{CB89B1E1-4253-41DE-8033-94BF91E02BC8}"/>
</file>

<file path=customXml/itemProps3.xml><?xml version="1.0" encoding="utf-8"?>
<ds:datastoreItem xmlns:ds="http://schemas.openxmlformats.org/officeDocument/2006/customXml" ds:itemID="{4033D7FE-30FB-4F14-A545-EC2DF5A4F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6</vt:i4>
      </vt:variant>
    </vt:vector>
  </HeadingPairs>
  <TitlesOfParts>
    <vt:vector size="24" baseType="lpstr">
      <vt:lpstr>Overzichtstabel</vt:lpstr>
      <vt:lpstr>wacc</vt:lpstr>
      <vt:lpstr>T1</vt:lpstr>
      <vt:lpstr>T2</vt:lpstr>
      <vt:lpstr>T3</vt:lpstr>
      <vt:lpstr>T4</vt:lpstr>
      <vt:lpstr>T5</vt:lpstr>
      <vt:lpstr>TI_Elek</vt:lpstr>
      <vt:lpstr>TI_Ex_Elek</vt:lpstr>
      <vt:lpstr>TI_En_Elek</vt:lpstr>
      <vt:lpstr>T9</vt:lpstr>
      <vt:lpstr>T10</vt:lpstr>
      <vt:lpstr>TI_Gas</vt:lpstr>
      <vt:lpstr>TI_Ex_Gas</vt:lpstr>
      <vt:lpstr>TI_En_Gas</vt:lpstr>
      <vt:lpstr>T14</vt:lpstr>
      <vt:lpstr>T15</vt:lpstr>
      <vt:lpstr>T16</vt:lpstr>
      <vt:lpstr>'T3'!_ftn1</vt:lpstr>
      <vt:lpstr>'T3'!_ftn2</vt:lpstr>
      <vt:lpstr>'T3'!_ftnref1</vt:lpstr>
      <vt:lpstr>'T3'!_ftnref2</vt:lpstr>
      <vt:lpstr>'T3'!Afdrukbereik</vt:lpstr>
      <vt:lpstr>wacc</vt:lpstr>
    </vt:vector>
  </TitlesOfParts>
  <Manager/>
  <Company>VREG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Michiels</dc:creator>
  <cp:keywords/>
  <dc:description/>
  <cp:lastModifiedBy>Bert Stockman</cp:lastModifiedBy>
  <cp:revision/>
  <dcterms:created xsi:type="dcterms:W3CDTF">2016-03-16T09:17:16Z</dcterms:created>
  <dcterms:modified xsi:type="dcterms:W3CDTF">2021-09-08T14:53:10Z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  <property fmtid="{D5CDD505-2E9C-101B-9397-08002B2CF9AE}" pid="3" name="MediaServiceImageTags">
    <vt:lpwstr/>
  </property>
</Properties>
</file>