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https://o365vreg.sharepoint.com/sites/KT_Tariefregulering/Gedeelde  documenten/TM 25-28/1 TM draft/"/>
    </mc:Choice>
  </mc:AlternateContent>
  <xr:revisionPtr revIDLastSave="3154" documentId="11_C6A55B00D0528475C3B097663F6014FDE74D7893" xr6:coauthVersionLast="47" xr6:coauthVersionMax="47" xr10:uidLastSave="{7C387231-A393-429E-9AE7-FA6798D2C348}"/>
  <bookViews>
    <workbookView xWindow="-120" yWindow="-120" windowWidth="38640" windowHeight="21240" tabRatio="918" activeTab="13" xr2:uid="{00000000-000D-0000-FFFF-FFFF00000000}"/>
  </bookViews>
  <sheets>
    <sheet name="Overzichtstabel" sheetId="29" r:id="rId1"/>
    <sheet name="Elektriciteit" sheetId="36" r:id="rId2"/>
    <sheet name="TI_Elek" sheetId="27" r:id="rId3"/>
    <sheet name="TI_Ex_Elek" sheetId="24" r:id="rId4"/>
    <sheet name="TI_En_Elek_2025" sheetId="14" r:id="rId5"/>
    <sheet name="TI_En_Elek_2026" sheetId="44" r:id="rId6"/>
    <sheet name="TI_En_Elek_2027" sheetId="45" r:id="rId7"/>
    <sheet name="TI_En_Elek_2028" sheetId="46" r:id="rId8"/>
    <sheet name="Endo_Elek_2025" sheetId="15" r:id="rId9"/>
    <sheet name="Endo_Elek_2026" sheetId="41" r:id="rId10"/>
    <sheet name="Endo_Elek_2027" sheetId="42" r:id="rId11"/>
    <sheet name="Endo_Elek_2028" sheetId="43" r:id="rId12"/>
    <sheet name="Aardgas" sheetId="37" r:id="rId13"/>
    <sheet name="TI_Gas" sheetId="47" r:id="rId14"/>
    <sheet name="TI_Ex_Gas" sheetId="48" r:id="rId15"/>
    <sheet name="TI_En_Gas_2025" sheetId="49" r:id="rId16"/>
    <sheet name="TI_En_Gas_2026" sheetId="50" r:id="rId17"/>
    <sheet name="TI_En_Gas_2027" sheetId="51" r:id="rId18"/>
    <sheet name="TI_En_Gas_2028" sheetId="52" r:id="rId19"/>
    <sheet name="Endo_Gas_2025" sheetId="53" r:id="rId20"/>
    <sheet name="Endo_Gas_2026" sheetId="54" r:id="rId21"/>
    <sheet name="Endo_Gas_2027" sheetId="55" r:id="rId22"/>
    <sheet name="Endo_Gas_2028" sheetId="56" r:id="rId23"/>
    <sheet name="wacc" sheetId="1" r:id="rId24"/>
    <sheet name="OLO" sheetId="2" r:id="rId25"/>
    <sheet name="Bund" sheetId="4" r:id="rId26"/>
    <sheet name="ERP" sheetId="6" r:id="rId27"/>
    <sheet name="q-factor" sheetId="38" r:id="rId28"/>
    <sheet name="q-factor_Elek" sheetId="39" r:id="rId29"/>
    <sheet name="q-factor_Gas" sheetId="57" r:id="rId30"/>
  </sheets>
  <externalReferences>
    <externalReference r:id="rId31"/>
    <externalReference r:id="rId32"/>
    <externalReference r:id="rId33"/>
  </externalReferences>
  <definedNames>
    <definedName name="_xlnm._FilterDatabase" localSheetId="8" hidden="1">Endo_Elek_2025!$A$1:$A$37</definedName>
    <definedName name="_xlnm._FilterDatabase" localSheetId="9" hidden="1">Endo_Elek_2026!$A$1:$A$37</definedName>
    <definedName name="_xlnm._FilterDatabase" localSheetId="10" hidden="1">Endo_Elek_2027!$A$1:$A$37</definedName>
    <definedName name="_xlnm._FilterDatabase" localSheetId="11" hidden="1">Endo_Elek_2028!$A$1:$A$37</definedName>
    <definedName name="_xlnm._FilterDatabase" localSheetId="19" hidden="1">Endo_Gas_2025!$A$1:$A$37</definedName>
    <definedName name="_xlnm._FilterDatabase" localSheetId="20" hidden="1">Endo_Gas_2026!$A$1:$A$37</definedName>
    <definedName name="_xlnm._FilterDatabase" localSheetId="21" hidden="1">Endo_Gas_2027!$A$1:$A$37</definedName>
    <definedName name="_xlnm._FilterDatabase" localSheetId="22" hidden="1">Endo_Gas_2028!$A$1:$A$37</definedName>
    <definedName name="_ftn1" localSheetId="26">ERP!#REF!</definedName>
    <definedName name="_ftn2" localSheetId="26">ERP!#REF!</definedName>
    <definedName name="_ftnref1" localSheetId="26">ERP!$C$4</definedName>
    <definedName name="_ftnref2" localSheetId="26">ERP!$E$5</definedName>
    <definedName name="_xlnm.Print_Area" localSheetId="26">ERP!$B$1:$E$21</definedName>
    <definedName name="Aftakklem_LS">'[1]BASISPRIJZEN MATERIAAL'!$I$188</definedName>
    <definedName name="Codes">'[2]Codes des IM'!$B$2:$D$23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acc">wacc!$D$26</definedName>
    <definedName name="Wikkeldoos_LS">'[1]BASISPRIJZEN MATERIAAL'!$I$199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4" l="1"/>
  <c r="C68" i="47"/>
  <c r="C67" i="47"/>
  <c r="C66" i="47"/>
  <c r="C65" i="47"/>
  <c r="C64" i="47"/>
  <c r="C63" i="47"/>
  <c r="C62" i="47"/>
  <c r="C61" i="47"/>
  <c r="C60" i="47"/>
  <c r="C52" i="47"/>
  <c r="C51" i="47"/>
  <c r="C50" i="47"/>
  <c r="C49" i="47"/>
  <c r="C48" i="47"/>
  <c r="C47" i="47"/>
  <c r="C46" i="47"/>
  <c r="C45" i="47"/>
  <c r="C44" i="47"/>
  <c r="C36" i="47"/>
  <c r="C35" i="47"/>
  <c r="C34" i="47"/>
  <c r="C33" i="47"/>
  <c r="C32" i="47"/>
  <c r="C31" i="47"/>
  <c r="C30" i="47"/>
  <c r="C29" i="47"/>
  <c r="C28" i="47"/>
  <c r="C20" i="47"/>
  <c r="C19" i="47"/>
  <c r="C18" i="47"/>
  <c r="C17" i="47"/>
  <c r="C16" i="47"/>
  <c r="C15" i="47"/>
  <c r="C14" i="47"/>
  <c r="C13" i="47"/>
  <c r="C12" i="47"/>
  <c r="C68" i="27"/>
  <c r="C67" i="27"/>
  <c r="C66" i="27"/>
  <c r="C65" i="27"/>
  <c r="C64" i="27"/>
  <c r="C63" i="27"/>
  <c r="C62" i="27"/>
  <c r="C61" i="27"/>
  <c r="C60" i="27"/>
  <c r="C52" i="27"/>
  <c r="C51" i="27"/>
  <c r="C50" i="27"/>
  <c r="C49" i="27"/>
  <c r="C48" i="27"/>
  <c r="C47" i="27"/>
  <c r="C46" i="27"/>
  <c r="C45" i="27"/>
  <c r="C44" i="27"/>
  <c r="C36" i="27"/>
  <c r="C35" i="27"/>
  <c r="C34" i="27"/>
  <c r="C33" i="27"/>
  <c r="C32" i="27"/>
  <c r="C31" i="27"/>
  <c r="C30" i="27"/>
  <c r="C29" i="27"/>
  <c r="C28" i="27"/>
  <c r="C20" i="27"/>
  <c r="C19" i="27"/>
  <c r="C18" i="27"/>
  <c r="C17" i="27"/>
  <c r="C16" i="27"/>
  <c r="C15" i="27"/>
  <c r="C14" i="27"/>
  <c r="C13" i="27"/>
  <c r="C12" i="27"/>
  <c r="H157" i="57"/>
  <c r="T164" i="57"/>
  <c r="H146" i="57"/>
  <c r="N113" i="57"/>
  <c r="L80" i="57"/>
  <c r="J172" i="39"/>
  <c r="R135" i="39"/>
  <c r="H99" i="39"/>
  <c r="C197" i="39" s="1"/>
  <c r="I208" i="45"/>
  <c r="I201" i="45"/>
  <c r="H158" i="57"/>
  <c r="V179" i="57"/>
  <c r="T179" i="57"/>
  <c r="R179" i="57"/>
  <c r="P179" i="57"/>
  <c r="N179" i="57"/>
  <c r="L179" i="57"/>
  <c r="J179" i="57"/>
  <c r="H179" i="57"/>
  <c r="V177" i="57"/>
  <c r="T177" i="57"/>
  <c r="R177" i="57"/>
  <c r="P177" i="57"/>
  <c r="N177" i="57"/>
  <c r="L177" i="57"/>
  <c r="J177" i="57"/>
  <c r="H177" i="57"/>
  <c r="V176" i="57"/>
  <c r="T176" i="57"/>
  <c r="R176" i="57"/>
  <c r="P176" i="57"/>
  <c r="N176" i="57"/>
  <c r="L176" i="57"/>
  <c r="J176" i="57"/>
  <c r="H176" i="57"/>
  <c r="V174" i="57"/>
  <c r="T174" i="57"/>
  <c r="R174" i="57"/>
  <c r="P174" i="57"/>
  <c r="N174" i="57"/>
  <c r="L174" i="57"/>
  <c r="J174" i="57"/>
  <c r="H174" i="57"/>
  <c r="V173" i="57"/>
  <c r="T173" i="57"/>
  <c r="R173" i="57"/>
  <c r="P173" i="57"/>
  <c r="N173" i="57"/>
  <c r="L173" i="57"/>
  <c r="J173" i="57"/>
  <c r="H173" i="57"/>
  <c r="V172" i="57"/>
  <c r="T172" i="57"/>
  <c r="R172" i="57"/>
  <c r="P172" i="57"/>
  <c r="N172" i="57"/>
  <c r="L172" i="57"/>
  <c r="J172" i="57"/>
  <c r="H172" i="57"/>
  <c r="V171" i="57"/>
  <c r="T171" i="57"/>
  <c r="R171" i="57"/>
  <c r="P171" i="57"/>
  <c r="N171" i="57"/>
  <c r="L171" i="57"/>
  <c r="J171" i="57"/>
  <c r="H171" i="57"/>
  <c r="V170" i="57"/>
  <c r="T170" i="57"/>
  <c r="R170" i="57"/>
  <c r="P170" i="57"/>
  <c r="N170" i="57"/>
  <c r="L170" i="57"/>
  <c r="J170" i="57"/>
  <c r="H170" i="57"/>
  <c r="V169" i="57"/>
  <c r="T169" i="57"/>
  <c r="R169" i="57"/>
  <c r="P169" i="57"/>
  <c r="N169" i="57"/>
  <c r="L169" i="57"/>
  <c r="J169" i="57"/>
  <c r="H169" i="57"/>
  <c r="V168" i="57"/>
  <c r="T168" i="57"/>
  <c r="R168" i="57"/>
  <c r="P168" i="57"/>
  <c r="N168" i="57"/>
  <c r="L168" i="57"/>
  <c r="J168" i="57"/>
  <c r="H168" i="57"/>
  <c r="V167" i="57"/>
  <c r="T167" i="57"/>
  <c r="R167" i="57"/>
  <c r="P167" i="57"/>
  <c r="N167" i="57"/>
  <c r="L167" i="57"/>
  <c r="J167" i="57"/>
  <c r="H167" i="57"/>
  <c r="V165" i="57"/>
  <c r="T165" i="57"/>
  <c r="R165" i="57"/>
  <c r="P165" i="57"/>
  <c r="N165" i="57"/>
  <c r="L165" i="57"/>
  <c r="J165" i="57"/>
  <c r="H165" i="57"/>
  <c r="V164" i="57"/>
  <c r="R164" i="57"/>
  <c r="P164" i="57"/>
  <c r="N164" i="57"/>
  <c r="L164" i="57"/>
  <c r="J164" i="57"/>
  <c r="H164" i="57"/>
  <c r="V163" i="57"/>
  <c r="T163" i="57"/>
  <c r="R163" i="57"/>
  <c r="P163" i="57"/>
  <c r="N163" i="57"/>
  <c r="L163" i="57"/>
  <c r="J163" i="57"/>
  <c r="H163" i="57"/>
  <c r="V162" i="57"/>
  <c r="T162" i="57"/>
  <c r="R162" i="57"/>
  <c r="P162" i="57"/>
  <c r="N162" i="57"/>
  <c r="L162" i="57"/>
  <c r="J162" i="57"/>
  <c r="H162" i="57"/>
  <c r="V160" i="57"/>
  <c r="T160" i="57"/>
  <c r="R160" i="57"/>
  <c r="P160" i="57"/>
  <c r="N160" i="57"/>
  <c r="L160" i="57"/>
  <c r="J160" i="57"/>
  <c r="H160" i="57"/>
  <c r="V159" i="57"/>
  <c r="T159" i="57"/>
  <c r="R159" i="57"/>
  <c r="P159" i="57"/>
  <c r="N159" i="57"/>
  <c r="L159" i="57"/>
  <c r="J159" i="57"/>
  <c r="H159" i="57"/>
  <c r="V158" i="57"/>
  <c r="T158" i="57"/>
  <c r="R158" i="57"/>
  <c r="P158" i="57"/>
  <c r="N158" i="57"/>
  <c r="L158" i="57"/>
  <c r="J158" i="57"/>
  <c r="V157" i="57"/>
  <c r="T157" i="57"/>
  <c r="R157" i="57"/>
  <c r="P157" i="57"/>
  <c r="N157" i="57"/>
  <c r="L157" i="57"/>
  <c r="J157" i="57"/>
  <c r="V146" i="57"/>
  <c r="T146" i="57"/>
  <c r="R146" i="57"/>
  <c r="P146" i="57"/>
  <c r="N146" i="57"/>
  <c r="L146" i="57"/>
  <c r="J146" i="57"/>
  <c r="V144" i="57"/>
  <c r="T144" i="57"/>
  <c r="R144" i="57"/>
  <c r="P144" i="57"/>
  <c r="N144" i="57"/>
  <c r="L144" i="57"/>
  <c r="J144" i="57"/>
  <c r="H144" i="57"/>
  <c r="V143" i="57"/>
  <c r="T143" i="57"/>
  <c r="R143" i="57"/>
  <c r="P143" i="57"/>
  <c r="N143" i="57"/>
  <c r="L143" i="57"/>
  <c r="J143" i="57"/>
  <c r="H143" i="57"/>
  <c r="V141" i="57"/>
  <c r="T141" i="57"/>
  <c r="R141" i="57"/>
  <c r="P141" i="57"/>
  <c r="N141" i="57"/>
  <c r="L141" i="57"/>
  <c r="J141" i="57"/>
  <c r="H141" i="57"/>
  <c r="V140" i="57"/>
  <c r="T140" i="57"/>
  <c r="R140" i="57"/>
  <c r="P140" i="57"/>
  <c r="N140" i="57"/>
  <c r="L140" i="57"/>
  <c r="J140" i="57"/>
  <c r="H140" i="57"/>
  <c r="V139" i="57"/>
  <c r="T139" i="57"/>
  <c r="R139" i="57"/>
  <c r="P139" i="57"/>
  <c r="N139" i="57"/>
  <c r="L139" i="57"/>
  <c r="J139" i="57"/>
  <c r="H139" i="57"/>
  <c r="V138" i="57"/>
  <c r="T138" i="57"/>
  <c r="R138" i="57"/>
  <c r="P138" i="57"/>
  <c r="N138" i="57"/>
  <c r="L138" i="57"/>
  <c r="J138" i="57"/>
  <c r="H138" i="57"/>
  <c r="V137" i="57"/>
  <c r="T137" i="57"/>
  <c r="R137" i="57"/>
  <c r="P137" i="57"/>
  <c r="N137" i="57"/>
  <c r="L137" i="57"/>
  <c r="J137" i="57"/>
  <c r="H137" i="57"/>
  <c r="V136" i="57"/>
  <c r="T136" i="57"/>
  <c r="R136" i="57"/>
  <c r="P136" i="57"/>
  <c r="N136" i="57"/>
  <c r="L136" i="57"/>
  <c r="J136" i="57"/>
  <c r="H136" i="57"/>
  <c r="V135" i="57"/>
  <c r="T135" i="57"/>
  <c r="R135" i="57"/>
  <c r="P135" i="57"/>
  <c r="N135" i="57"/>
  <c r="L135" i="57"/>
  <c r="J135" i="57"/>
  <c r="H135" i="57"/>
  <c r="V134" i="57"/>
  <c r="T134" i="57"/>
  <c r="R134" i="57"/>
  <c r="P134" i="57"/>
  <c r="N134" i="57"/>
  <c r="L134" i="57"/>
  <c r="J134" i="57"/>
  <c r="H134" i="57"/>
  <c r="V132" i="57"/>
  <c r="T132" i="57"/>
  <c r="R132" i="57"/>
  <c r="P132" i="57"/>
  <c r="N132" i="57"/>
  <c r="L132" i="57"/>
  <c r="J132" i="57"/>
  <c r="H132" i="57"/>
  <c r="V131" i="57"/>
  <c r="T131" i="57"/>
  <c r="R131" i="57"/>
  <c r="P131" i="57"/>
  <c r="N131" i="57"/>
  <c r="L131" i="57"/>
  <c r="J131" i="57"/>
  <c r="H131" i="57"/>
  <c r="V130" i="57"/>
  <c r="T130" i="57"/>
  <c r="R130" i="57"/>
  <c r="P130" i="57"/>
  <c r="N130" i="57"/>
  <c r="L130" i="57"/>
  <c r="J130" i="57"/>
  <c r="H130" i="57"/>
  <c r="V129" i="57"/>
  <c r="T129" i="57"/>
  <c r="R129" i="57"/>
  <c r="P129" i="57"/>
  <c r="N129" i="57"/>
  <c r="L129" i="57"/>
  <c r="J129" i="57"/>
  <c r="H129" i="57"/>
  <c r="V127" i="57"/>
  <c r="T127" i="57"/>
  <c r="R127" i="57"/>
  <c r="P127" i="57"/>
  <c r="N127" i="57"/>
  <c r="L127" i="57"/>
  <c r="J127" i="57"/>
  <c r="H127" i="57"/>
  <c r="V126" i="57"/>
  <c r="T126" i="57"/>
  <c r="R126" i="57"/>
  <c r="P126" i="57"/>
  <c r="N126" i="57"/>
  <c r="L126" i="57"/>
  <c r="J126" i="57"/>
  <c r="H126" i="57"/>
  <c r="V125" i="57"/>
  <c r="T125" i="57"/>
  <c r="R125" i="57"/>
  <c r="P125" i="57"/>
  <c r="N125" i="57"/>
  <c r="L125" i="57"/>
  <c r="J125" i="57"/>
  <c r="H125" i="57"/>
  <c r="V124" i="57"/>
  <c r="T124" i="57"/>
  <c r="R124" i="57"/>
  <c r="P124" i="57"/>
  <c r="N124" i="57"/>
  <c r="L124" i="57"/>
  <c r="J124" i="57"/>
  <c r="H124" i="57"/>
  <c r="V113" i="57"/>
  <c r="T113" i="57"/>
  <c r="R113" i="57"/>
  <c r="P113" i="57"/>
  <c r="L113" i="57"/>
  <c r="J113" i="57"/>
  <c r="H113" i="57"/>
  <c r="V111" i="57"/>
  <c r="T111" i="57"/>
  <c r="R111" i="57"/>
  <c r="P111" i="57"/>
  <c r="N111" i="57"/>
  <c r="L111" i="57"/>
  <c r="J111" i="57"/>
  <c r="H111" i="57"/>
  <c r="V110" i="57"/>
  <c r="T110" i="57"/>
  <c r="R110" i="57"/>
  <c r="P110" i="57"/>
  <c r="N110" i="57"/>
  <c r="L110" i="57"/>
  <c r="J110" i="57"/>
  <c r="H110" i="57"/>
  <c r="V108" i="57"/>
  <c r="T108" i="57"/>
  <c r="R108" i="57"/>
  <c r="P108" i="57"/>
  <c r="N108" i="57"/>
  <c r="L108" i="57"/>
  <c r="J108" i="57"/>
  <c r="H108" i="57"/>
  <c r="V107" i="57"/>
  <c r="T107" i="57"/>
  <c r="R107" i="57"/>
  <c r="P107" i="57"/>
  <c r="N107" i="57"/>
  <c r="L107" i="57"/>
  <c r="J107" i="57"/>
  <c r="H107" i="57"/>
  <c r="V106" i="57"/>
  <c r="T106" i="57"/>
  <c r="R106" i="57"/>
  <c r="P106" i="57"/>
  <c r="N106" i="57"/>
  <c r="L106" i="57"/>
  <c r="J106" i="57"/>
  <c r="H106" i="57"/>
  <c r="V105" i="57"/>
  <c r="T105" i="57"/>
  <c r="R105" i="57"/>
  <c r="P105" i="57"/>
  <c r="N105" i="57"/>
  <c r="L105" i="57"/>
  <c r="J105" i="57"/>
  <c r="H105" i="57"/>
  <c r="V104" i="57"/>
  <c r="T104" i="57"/>
  <c r="R104" i="57"/>
  <c r="P104" i="57"/>
  <c r="N104" i="57"/>
  <c r="L104" i="57"/>
  <c r="J104" i="57"/>
  <c r="H104" i="57"/>
  <c r="V103" i="57"/>
  <c r="T103" i="57"/>
  <c r="R103" i="57"/>
  <c r="P103" i="57"/>
  <c r="N103" i="57"/>
  <c r="L103" i="57"/>
  <c r="J103" i="57"/>
  <c r="H103" i="57"/>
  <c r="V102" i="57"/>
  <c r="T102" i="57"/>
  <c r="R102" i="57"/>
  <c r="P102" i="57"/>
  <c r="N102" i="57"/>
  <c r="L102" i="57"/>
  <c r="J102" i="57"/>
  <c r="H102" i="57"/>
  <c r="V101" i="57"/>
  <c r="T101" i="57"/>
  <c r="R101" i="57"/>
  <c r="P101" i="57"/>
  <c r="N101" i="57"/>
  <c r="L101" i="57"/>
  <c r="J101" i="57"/>
  <c r="H101" i="57"/>
  <c r="V99" i="57"/>
  <c r="T99" i="57"/>
  <c r="R99" i="57"/>
  <c r="P99" i="57"/>
  <c r="N99" i="57"/>
  <c r="L99" i="57"/>
  <c r="J99" i="57"/>
  <c r="H99" i="57"/>
  <c r="V98" i="57"/>
  <c r="T98" i="57"/>
  <c r="R98" i="57"/>
  <c r="P98" i="57"/>
  <c r="N98" i="57"/>
  <c r="L98" i="57"/>
  <c r="J98" i="57"/>
  <c r="H98" i="57"/>
  <c r="V97" i="57"/>
  <c r="T97" i="57"/>
  <c r="R97" i="57"/>
  <c r="P97" i="57"/>
  <c r="N97" i="57"/>
  <c r="L97" i="57"/>
  <c r="J97" i="57"/>
  <c r="H97" i="57"/>
  <c r="V96" i="57"/>
  <c r="T96" i="57"/>
  <c r="R96" i="57"/>
  <c r="P96" i="57"/>
  <c r="N96" i="57"/>
  <c r="L96" i="57"/>
  <c r="J96" i="57"/>
  <c r="H96" i="57"/>
  <c r="V94" i="57"/>
  <c r="T94" i="57"/>
  <c r="R94" i="57"/>
  <c r="P94" i="57"/>
  <c r="N94" i="57"/>
  <c r="L94" i="57"/>
  <c r="J94" i="57"/>
  <c r="H94" i="57"/>
  <c r="V93" i="57"/>
  <c r="T93" i="57"/>
  <c r="R93" i="57"/>
  <c r="P93" i="57"/>
  <c r="N93" i="57"/>
  <c r="L93" i="57"/>
  <c r="J93" i="57"/>
  <c r="H93" i="57"/>
  <c r="V92" i="57"/>
  <c r="T92" i="57"/>
  <c r="R92" i="57"/>
  <c r="P92" i="57"/>
  <c r="N92" i="57"/>
  <c r="L92" i="57"/>
  <c r="J92" i="57"/>
  <c r="H92" i="57"/>
  <c r="V91" i="57"/>
  <c r="T91" i="57"/>
  <c r="R91" i="57"/>
  <c r="P91" i="57"/>
  <c r="N91" i="57"/>
  <c r="L91" i="57"/>
  <c r="J91" i="57"/>
  <c r="H91" i="57"/>
  <c r="V80" i="57"/>
  <c r="T80" i="57"/>
  <c r="R80" i="57"/>
  <c r="P80" i="57"/>
  <c r="N80" i="57"/>
  <c r="J80" i="57"/>
  <c r="H80" i="57"/>
  <c r="V78" i="57"/>
  <c r="T78" i="57"/>
  <c r="R78" i="57"/>
  <c r="P78" i="57"/>
  <c r="N78" i="57"/>
  <c r="L78" i="57"/>
  <c r="J78" i="57"/>
  <c r="H78" i="57"/>
  <c r="V77" i="57"/>
  <c r="T77" i="57"/>
  <c r="R77" i="57"/>
  <c r="P77" i="57"/>
  <c r="N77" i="57"/>
  <c r="L77" i="57"/>
  <c r="J77" i="57"/>
  <c r="H77" i="57"/>
  <c r="V75" i="57"/>
  <c r="T75" i="57"/>
  <c r="R75" i="57"/>
  <c r="P75" i="57"/>
  <c r="N75" i="57"/>
  <c r="L75" i="57"/>
  <c r="J75" i="57"/>
  <c r="H75" i="57"/>
  <c r="V74" i="57"/>
  <c r="T74" i="57"/>
  <c r="R74" i="57"/>
  <c r="P74" i="57"/>
  <c r="N74" i="57"/>
  <c r="L74" i="57"/>
  <c r="J74" i="57"/>
  <c r="H74" i="57"/>
  <c r="V73" i="57"/>
  <c r="T73" i="57"/>
  <c r="R73" i="57"/>
  <c r="P73" i="57"/>
  <c r="N73" i="57"/>
  <c r="L73" i="57"/>
  <c r="J73" i="57"/>
  <c r="H73" i="57"/>
  <c r="V72" i="57"/>
  <c r="T72" i="57"/>
  <c r="R72" i="57"/>
  <c r="P72" i="57"/>
  <c r="N72" i="57"/>
  <c r="L72" i="57"/>
  <c r="J72" i="57"/>
  <c r="H72" i="57"/>
  <c r="V71" i="57"/>
  <c r="T71" i="57"/>
  <c r="R71" i="57"/>
  <c r="P71" i="57"/>
  <c r="N71" i="57"/>
  <c r="L71" i="57"/>
  <c r="J71" i="57"/>
  <c r="H71" i="57"/>
  <c r="V70" i="57"/>
  <c r="T70" i="57"/>
  <c r="R70" i="57"/>
  <c r="P70" i="57"/>
  <c r="N70" i="57"/>
  <c r="L70" i="57"/>
  <c r="J70" i="57"/>
  <c r="H70" i="57"/>
  <c r="V69" i="57"/>
  <c r="T69" i="57"/>
  <c r="R69" i="57"/>
  <c r="P69" i="57"/>
  <c r="N69" i="57"/>
  <c r="L69" i="57"/>
  <c r="J69" i="57"/>
  <c r="H69" i="57"/>
  <c r="V68" i="57"/>
  <c r="T68" i="57"/>
  <c r="R68" i="57"/>
  <c r="P68" i="57"/>
  <c r="N68" i="57"/>
  <c r="L68" i="57"/>
  <c r="J68" i="57"/>
  <c r="H68" i="57"/>
  <c r="V66" i="57"/>
  <c r="T66" i="57"/>
  <c r="R66" i="57"/>
  <c r="P66" i="57"/>
  <c r="N66" i="57"/>
  <c r="L66" i="57"/>
  <c r="J66" i="57"/>
  <c r="H66" i="57"/>
  <c r="V65" i="57"/>
  <c r="T65" i="57"/>
  <c r="R65" i="57"/>
  <c r="P65" i="57"/>
  <c r="N65" i="57"/>
  <c r="L65" i="57"/>
  <c r="J65" i="57"/>
  <c r="H65" i="57"/>
  <c r="V64" i="57"/>
  <c r="T64" i="57"/>
  <c r="R64" i="57"/>
  <c r="P64" i="57"/>
  <c r="N64" i="57"/>
  <c r="L64" i="57"/>
  <c r="J64" i="57"/>
  <c r="H64" i="57"/>
  <c r="V63" i="57"/>
  <c r="T63" i="57"/>
  <c r="R63" i="57"/>
  <c r="P63" i="57"/>
  <c r="N63" i="57"/>
  <c r="L63" i="57"/>
  <c r="J63" i="57"/>
  <c r="H63" i="57"/>
  <c r="V61" i="57"/>
  <c r="T61" i="57"/>
  <c r="R61" i="57"/>
  <c r="P61" i="57"/>
  <c r="N61" i="57"/>
  <c r="L61" i="57"/>
  <c r="J61" i="57"/>
  <c r="H61" i="57"/>
  <c r="V60" i="57"/>
  <c r="T60" i="57"/>
  <c r="R60" i="57"/>
  <c r="P60" i="57"/>
  <c r="N60" i="57"/>
  <c r="L60" i="57"/>
  <c r="J60" i="57"/>
  <c r="H60" i="57"/>
  <c r="V59" i="57"/>
  <c r="T59" i="57"/>
  <c r="R59" i="57"/>
  <c r="P59" i="57"/>
  <c r="N59" i="57"/>
  <c r="L59" i="57"/>
  <c r="J59" i="57"/>
  <c r="H59" i="57"/>
  <c r="V58" i="57"/>
  <c r="T58" i="57"/>
  <c r="R58" i="57"/>
  <c r="P58" i="57"/>
  <c r="N58" i="57"/>
  <c r="L58" i="57"/>
  <c r="J58" i="57"/>
  <c r="H58" i="57"/>
  <c r="C224" i="39"/>
  <c r="C199" i="39"/>
  <c r="C198" i="39"/>
  <c r="C194" i="39"/>
  <c r="C193" i="39"/>
  <c r="C192" i="39"/>
  <c r="C191" i="39"/>
  <c r="C190" i="39"/>
  <c r="C189" i="39"/>
  <c r="C188" i="39"/>
  <c r="C187" i="39"/>
  <c r="V98" i="39"/>
  <c r="N104" i="39"/>
  <c r="L98" i="39"/>
  <c r="J92" i="39"/>
  <c r="P103" i="39"/>
  <c r="P126" i="39"/>
  <c r="L136" i="39"/>
  <c r="V141" i="39"/>
  <c r="V179" i="39"/>
  <c r="J157" i="39"/>
  <c r="H157" i="39"/>
  <c r="T179" i="39"/>
  <c r="R179" i="39"/>
  <c r="P179" i="39"/>
  <c r="N179" i="39"/>
  <c r="L179" i="39"/>
  <c r="J179" i="39"/>
  <c r="H179" i="39"/>
  <c r="V177" i="39"/>
  <c r="T177" i="39"/>
  <c r="R177" i="39"/>
  <c r="P177" i="39"/>
  <c r="N177" i="39"/>
  <c r="L177" i="39"/>
  <c r="J177" i="39"/>
  <c r="H177" i="39"/>
  <c r="V176" i="39"/>
  <c r="T176" i="39"/>
  <c r="R176" i="39"/>
  <c r="P176" i="39"/>
  <c r="N176" i="39"/>
  <c r="L176" i="39"/>
  <c r="J176" i="39"/>
  <c r="H176" i="39"/>
  <c r="V174" i="39"/>
  <c r="T174" i="39"/>
  <c r="R174" i="39"/>
  <c r="P174" i="39"/>
  <c r="N174" i="39"/>
  <c r="L174" i="39"/>
  <c r="J174" i="39"/>
  <c r="H174" i="39"/>
  <c r="V173" i="39"/>
  <c r="T173" i="39"/>
  <c r="R173" i="39"/>
  <c r="P173" i="39"/>
  <c r="N173" i="39"/>
  <c r="L173" i="39"/>
  <c r="J173" i="39"/>
  <c r="H173" i="39"/>
  <c r="V172" i="39"/>
  <c r="T172" i="39"/>
  <c r="R172" i="39"/>
  <c r="P172" i="39"/>
  <c r="N172" i="39"/>
  <c r="L172" i="39"/>
  <c r="H172" i="39"/>
  <c r="V171" i="39"/>
  <c r="T171" i="39"/>
  <c r="R171" i="39"/>
  <c r="P171" i="39"/>
  <c r="N171" i="39"/>
  <c r="L171" i="39"/>
  <c r="J171" i="39"/>
  <c r="H171" i="39"/>
  <c r="V170" i="39"/>
  <c r="T170" i="39"/>
  <c r="R170" i="39"/>
  <c r="P170" i="39"/>
  <c r="N170" i="39"/>
  <c r="L170" i="39"/>
  <c r="J170" i="39"/>
  <c r="H170" i="39"/>
  <c r="V169" i="39"/>
  <c r="T169" i="39"/>
  <c r="R169" i="39"/>
  <c r="P169" i="39"/>
  <c r="N169" i="39"/>
  <c r="L169" i="39"/>
  <c r="J169" i="39"/>
  <c r="H169" i="39"/>
  <c r="V168" i="39"/>
  <c r="T168" i="39"/>
  <c r="R168" i="39"/>
  <c r="P168" i="39"/>
  <c r="N168" i="39"/>
  <c r="L168" i="39"/>
  <c r="J168" i="39"/>
  <c r="H168" i="39"/>
  <c r="V167" i="39"/>
  <c r="T167" i="39"/>
  <c r="R167" i="39"/>
  <c r="P167" i="39"/>
  <c r="N167" i="39"/>
  <c r="L167" i="39"/>
  <c r="J167" i="39"/>
  <c r="H167" i="39"/>
  <c r="V165" i="39"/>
  <c r="T165" i="39"/>
  <c r="R165" i="39"/>
  <c r="P165" i="39"/>
  <c r="N165" i="39"/>
  <c r="L165" i="39"/>
  <c r="J165" i="39"/>
  <c r="H165" i="39"/>
  <c r="V164" i="39"/>
  <c r="T164" i="39"/>
  <c r="R164" i="39"/>
  <c r="P164" i="39"/>
  <c r="N164" i="39"/>
  <c r="L164" i="39"/>
  <c r="J164" i="39"/>
  <c r="H164" i="39"/>
  <c r="V163" i="39"/>
  <c r="T163" i="39"/>
  <c r="R163" i="39"/>
  <c r="P163" i="39"/>
  <c r="N163" i="39"/>
  <c r="L163" i="39"/>
  <c r="J163" i="39"/>
  <c r="H163" i="39"/>
  <c r="V162" i="39"/>
  <c r="T162" i="39"/>
  <c r="R162" i="39"/>
  <c r="P162" i="39"/>
  <c r="N162" i="39"/>
  <c r="L162" i="39"/>
  <c r="J162" i="39"/>
  <c r="H162" i="39"/>
  <c r="V160" i="39"/>
  <c r="T160" i="39"/>
  <c r="R160" i="39"/>
  <c r="P160" i="39"/>
  <c r="N160" i="39"/>
  <c r="L160" i="39"/>
  <c r="J160" i="39"/>
  <c r="H160" i="39"/>
  <c r="V159" i="39"/>
  <c r="T159" i="39"/>
  <c r="R159" i="39"/>
  <c r="P159" i="39"/>
  <c r="N159" i="39"/>
  <c r="L159" i="39"/>
  <c r="J159" i="39"/>
  <c r="H159" i="39"/>
  <c r="V158" i="39"/>
  <c r="T158" i="39"/>
  <c r="R158" i="39"/>
  <c r="P158" i="39"/>
  <c r="N158" i="39"/>
  <c r="L158" i="39"/>
  <c r="J158" i="39"/>
  <c r="H158" i="39"/>
  <c r="V157" i="39"/>
  <c r="T157" i="39"/>
  <c r="R157" i="39"/>
  <c r="P157" i="39"/>
  <c r="N157" i="39"/>
  <c r="L157" i="39"/>
  <c r="V146" i="39"/>
  <c r="T146" i="39"/>
  <c r="R146" i="39"/>
  <c r="P146" i="39"/>
  <c r="N146" i="39"/>
  <c r="L146" i="39"/>
  <c r="J146" i="39"/>
  <c r="H146" i="39"/>
  <c r="V144" i="39"/>
  <c r="T144" i="39"/>
  <c r="R144" i="39"/>
  <c r="P144" i="39"/>
  <c r="N144" i="39"/>
  <c r="L144" i="39"/>
  <c r="J144" i="39"/>
  <c r="H144" i="39"/>
  <c r="V143" i="39"/>
  <c r="T143" i="39"/>
  <c r="R143" i="39"/>
  <c r="P143" i="39"/>
  <c r="N143" i="39"/>
  <c r="L143" i="39"/>
  <c r="J143" i="39"/>
  <c r="H143" i="39"/>
  <c r="T141" i="39"/>
  <c r="R141" i="39"/>
  <c r="P141" i="39"/>
  <c r="N141" i="39"/>
  <c r="L141" i="39"/>
  <c r="J141" i="39"/>
  <c r="H141" i="39"/>
  <c r="V140" i="39"/>
  <c r="T140" i="39"/>
  <c r="R140" i="39"/>
  <c r="P140" i="39"/>
  <c r="N140" i="39"/>
  <c r="L140" i="39"/>
  <c r="J140" i="39"/>
  <c r="H140" i="39"/>
  <c r="V139" i="39"/>
  <c r="T139" i="39"/>
  <c r="R139" i="39"/>
  <c r="P139" i="39"/>
  <c r="N139" i="39"/>
  <c r="L139" i="39"/>
  <c r="J139" i="39"/>
  <c r="H139" i="39"/>
  <c r="V138" i="39"/>
  <c r="T138" i="39"/>
  <c r="R138" i="39"/>
  <c r="P138" i="39"/>
  <c r="N138" i="39"/>
  <c r="L138" i="39"/>
  <c r="J138" i="39"/>
  <c r="H138" i="39"/>
  <c r="V137" i="39"/>
  <c r="T137" i="39"/>
  <c r="R137" i="39"/>
  <c r="P137" i="39"/>
  <c r="N137" i="39"/>
  <c r="L137" i="39"/>
  <c r="J137" i="39"/>
  <c r="H137" i="39"/>
  <c r="V136" i="39"/>
  <c r="T136" i="39"/>
  <c r="R136" i="39"/>
  <c r="P136" i="39"/>
  <c r="N136" i="39"/>
  <c r="J136" i="39"/>
  <c r="H136" i="39"/>
  <c r="V135" i="39"/>
  <c r="T135" i="39"/>
  <c r="P135" i="39"/>
  <c r="N135" i="39"/>
  <c r="L135" i="39"/>
  <c r="J135" i="39"/>
  <c r="H135" i="39"/>
  <c r="V134" i="39"/>
  <c r="T134" i="39"/>
  <c r="R134" i="39"/>
  <c r="P134" i="39"/>
  <c r="N134" i="39"/>
  <c r="L134" i="39"/>
  <c r="J134" i="39"/>
  <c r="H134" i="39"/>
  <c r="V132" i="39"/>
  <c r="T132" i="39"/>
  <c r="R132" i="39"/>
  <c r="P132" i="39"/>
  <c r="N132" i="39"/>
  <c r="L132" i="39"/>
  <c r="J132" i="39"/>
  <c r="H132" i="39"/>
  <c r="V131" i="39"/>
  <c r="T131" i="39"/>
  <c r="R131" i="39"/>
  <c r="P131" i="39"/>
  <c r="N131" i="39"/>
  <c r="L131" i="39"/>
  <c r="J131" i="39"/>
  <c r="H131" i="39"/>
  <c r="V130" i="39"/>
  <c r="T130" i="39"/>
  <c r="R130" i="39"/>
  <c r="P130" i="39"/>
  <c r="N130" i="39"/>
  <c r="L130" i="39"/>
  <c r="J130" i="39"/>
  <c r="H130" i="39"/>
  <c r="V129" i="39"/>
  <c r="T129" i="39"/>
  <c r="R129" i="39"/>
  <c r="P129" i="39"/>
  <c r="N129" i="39"/>
  <c r="L129" i="39"/>
  <c r="J129" i="39"/>
  <c r="H129" i="39"/>
  <c r="V127" i="39"/>
  <c r="T127" i="39"/>
  <c r="R127" i="39"/>
  <c r="P127" i="39"/>
  <c r="N127" i="39"/>
  <c r="L127" i="39"/>
  <c r="J127" i="39"/>
  <c r="H127" i="39"/>
  <c r="V126" i="39"/>
  <c r="T126" i="39"/>
  <c r="R126" i="39"/>
  <c r="N126" i="39"/>
  <c r="L126" i="39"/>
  <c r="J126" i="39"/>
  <c r="H126" i="39"/>
  <c r="V125" i="39"/>
  <c r="T125" i="39"/>
  <c r="R125" i="39"/>
  <c r="P125" i="39"/>
  <c r="N125" i="39"/>
  <c r="L125" i="39"/>
  <c r="J125" i="39"/>
  <c r="H125" i="39"/>
  <c r="V124" i="39"/>
  <c r="T124" i="39"/>
  <c r="R124" i="39"/>
  <c r="P124" i="39"/>
  <c r="N124" i="39"/>
  <c r="L124" i="39"/>
  <c r="J124" i="39"/>
  <c r="H124" i="39"/>
  <c r="V113" i="39"/>
  <c r="T113" i="39"/>
  <c r="R113" i="39"/>
  <c r="P113" i="39"/>
  <c r="N113" i="39"/>
  <c r="L113" i="39"/>
  <c r="J113" i="39"/>
  <c r="H113" i="39"/>
  <c r="V111" i="39"/>
  <c r="T111" i="39"/>
  <c r="R111" i="39"/>
  <c r="P111" i="39"/>
  <c r="N111" i="39"/>
  <c r="L111" i="39"/>
  <c r="J111" i="39"/>
  <c r="H111" i="39"/>
  <c r="V110" i="39"/>
  <c r="T110" i="39"/>
  <c r="R110" i="39"/>
  <c r="P110" i="39"/>
  <c r="N110" i="39"/>
  <c r="L110" i="39"/>
  <c r="J110" i="39"/>
  <c r="H110" i="39"/>
  <c r="V108" i="39"/>
  <c r="T108" i="39"/>
  <c r="R108" i="39"/>
  <c r="P108" i="39"/>
  <c r="N108" i="39"/>
  <c r="L108" i="39"/>
  <c r="J108" i="39"/>
  <c r="H108" i="39"/>
  <c r="V107" i="39"/>
  <c r="T107" i="39"/>
  <c r="R107" i="39"/>
  <c r="P107" i="39"/>
  <c r="N107" i="39"/>
  <c r="L107" i="39"/>
  <c r="J107" i="39"/>
  <c r="H107" i="39"/>
  <c r="V106" i="39"/>
  <c r="T106" i="39"/>
  <c r="R106" i="39"/>
  <c r="P106" i="39"/>
  <c r="N106" i="39"/>
  <c r="L106" i="39"/>
  <c r="J106" i="39"/>
  <c r="H106" i="39"/>
  <c r="V105" i="39"/>
  <c r="T105" i="39"/>
  <c r="R105" i="39"/>
  <c r="P105" i="39"/>
  <c r="N105" i="39"/>
  <c r="L105" i="39"/>
  <c r="J105" i="39"/>
  <c r="H105" i="39"/>
  <c r="V104" i="39"/>
  <c r="T104" i="39"/>
  <c r="R104" i="39"/>
  <c r="P104" i="39"/>
  <c r="L104" i="39"/>
  <c r="J104" i="39"/>
  <c r="H104" i="39"/>
  <c r="V103" i="39"/>
  <c r="T103" i="39"/>
  <c r="R103" i="39"/>
  <c r="N103" i="39"/>
  <c r="L103" i="39"/>
  <c r="J103" i="39"/>
  <c r="H103" i="39"/>
  <c r="V102" i="39"/>
  <c r="T102" i="39"/>
  <c r="R102" i="39"/>
  <c r="P102" i="39"/>
  <c r="N102" i="39"/>
  <c r="L102" i="39"/>
  <c r="J102" i="39"/>
  <c r="H102" i="39"/>
  <c r="V101" i="39"/>
  <c r="T101" i="39"/>
  <c r="R101" i="39"/>
  <c r="P101" i="39"/>
  <c r="N101" i="39"/>
  <c r="L101" i="39"/>
  <c r="J101" i="39"/>
  <c r="H101" i="39"/>
  <c r="V99" i="39"/>
  <c r="T99" i="39"/>
  <c r="R99" i="39"/>
  <c r="P99" i="39"/>
  <c r="N99" i="39"/>
  <c r="L99" i="39"/>
  <c r="J99" i="39"/>
  <c r="T98" i="39"/>
  <c r="R98" i="39"/>
  <c r="P98" i="39"/>
  <c r="N98" i="39"/>
  <c r="J98" i="39"/>
  <c r="H98" i="39"/>
  <c r="V97" i="39"/>
  <c r="T97" i="39"/>
  <c r="R97" i="39"/>
  <c r="P97" i="39"/>
  <c r="N97" i="39"/>
  <c r="L97" i="39"/>
  <c r="J97" i="39"/>
  <c r="H97" i="39"/>
  <c r="V96" i="39"/>
  <c r="T96" i="39"/>
  <c r="R96" i="39"/>
  <c r="P96" i="39"/>
  <c r="N96" i="39"/>
  <c r="L96" i="39"/>
  <c r="J96" i="39"/>
  <c r="H96" i="39"/>
  <c r="V94" i="39"/>
  <c r="T94" i="39"/>
  <c r="R94" i="39"/>
  <c r="P94" i="39"/>
  <c r="N94" i="39"/>
  <c r="L94" i="39"/>
  <c r="J94" i="39"/>
  <c r="H94" i="39"/>
  <c r="V93" i="39"/>
  <c r="T93" i="39"/>
  <c r="R93" i="39"/>
  <c r="P93" i="39"/>
  <c r="N93" i="39"/>
  <c r="L93" i="39"/>
  <c r="J93" i="39"/>
  <c r="H93" i="39"/>
  <c r="V92" i="39"/>
  <c r="T92" i="39"/>
  <c r="R92" i="39"/>
  <c r="P92" i="39"/>
  <c r="N92" i="39"/>
  <c r="L92" i="39"/>
  <c r="H92" i="39"/>
  <c r="V91" i="39"/>
  <c r="T91" i="39"/>
  <c r="R91" i="39"/>
  <c r="P91" i="39"/>
  <c r="N91" i="39"/>
  <c r="L91" i="39"/>
  <c r="J91" i="39"/>
  <c r="H91" i="39"/>
  <c r="P68" i="39"/>
  <c r="R63" i="39"/>
  <c r="T58" i="39"/>
  <c r="V80" i="39"/>
  <c r="V78" i="39"/>
  <c r="V77" i="39"/>
  <c r="V75" i="39"/>
  <c r="V74" i="39"/>
  <c r="V73" i="39"/>
  <c r="V72" i="39"/>
  <c r="V71" i="39"/>
  <c r="V70" i="39"/>
  <c r="V69" i="39"/>
  <c r="V68" i="39"/>
  <c r="V66" i="39"/>
  <c r="V65" i="39"/>
  <c r="V64" i="39"/>
  <c r="V63" i="39"/>
  <c r="V61" i="39"/>
  <c r="V60" i="39"/>
  <c r="V59" i="39"/>
  <c r="V58" i="39"/>
  <c r="J80" i="39"/>
  <c r="J78" i="39"/>
  <c r="J77" i="39"/>
  <c r="J58" i="39"/>
  <c r="J75" i="39"/>
  <c r="J74" i="39"/>
  <c r="J73" i="39"/>
  <c r="J72" i="39"/>
  <c r="J71" i="39"/>
  <c r="J70" i="39"/>
  <c r="J69" i="39"/>
  <c r="J68" i="39"/>
  <c r="J66" i="39"/>
  <c r="J65" i="39"/>
  <c r="J64" i="39"/>
  <c r="J63" i="39"/>
  <c r="J61" i="39"/>
  <c r="J60" i="39"/>
  <c r="J59" i="39"/>
  <c r="L80" i="39"/>
  <c r="L78" i="39"/>
  <c r="L77" i="39"/>
  <c r="L75" i="39"/>
  <c r="L74" i="39"/>
  <c r="L73" i="39"/>
  <c r="L72" i="39"/>
  <c r="L71" i="39"/>
  <c r="L70" i="39"/>
  <c r="L69" i="39"/>
  <c r="L68" i="39"/>
  <c r="L66" i="39"/>
  <c r="L65" i="39"/>
  <c r="L64" i="39"/>
  <c r="L63" i="39"/>
  <c r="L61" i="39"/>
  <c r="L60" i="39"/>
  <c r="L59" i="39"/>
  <c r="L58" i="39"/>
  <c r="N80" i="39"/>
  <c r="N78" i="39"/>
  <c r="N77" i="39"/>
  <c r="N75" i="39"/>
  <c r="N74" i="39"/>
  <c r="N73" i="39"/>
  <c r="N72" i="39"/>
  <c r="N71" i="39"/>
  <c r="N70" i="39"/>
  <c r="N69" i="39"/>
  <c r="N68" i="39"/>
  <c r="N66" i="39"/>
  <c r="N65" i="39"/>
  <c r="N64" i="39"/>
  <c r="N63" i="39"/>
  <c r="N61" i="39"/>
  <c r="N60" i="39"/>
  <c r="N59" i="39"/>
  <c r="N58" i="39"/>
  <c r="P80" i="39"/>
  <c r="P78" i="39"/>
  <c r="P77" i="39"/>
  <c r="P75" i="39"/>
  <c r="P74" i="39"/>
  <c r="P73" i="39"/>
  <c r="P72" i="39"/>
  <c r="P71" i="39"/>
  <c r="P70" i="39"/>
  <c r="P69" i="39"/>
  <c r="P66" i="39"/>
  <c r="P65" i="39"/>
  <c r="P64" i="39"/>
  <c r="P63" i="39"/>
  <c r="P61" i="39"/>
  <c r="P60" i="39"/>
  <c r="P59" i="39"/>
  <c r="P58" i="39"/>
  <c r="R80" i="39"/>
  <c r="R78" i="39"/>
  <c r="R77" i="39"/>
  <c r="R75" i="39"/>
  <c r="R74" i="39"/>
  <c r="R73" i="39"/>
  <c r="R72" i="39"/>
  <c r="R71" i="39"/>
  <c r="R70" i="39"/>
  <c r="R69" i="39"/>
  <c r="R68" i="39"/>
  <c r="R66" i="39"/>
  <c r="R65" i="39"/>
  <c r="R64" i="39"/>
  <c r="R61" i="39"/>
  <c r="R60" i="39"/>
  <c r="R59" i="39"/>
  <c r="R58" i="39"/>
  <c r="T80" i="39"/>
  <c r="T78" i="39"/>
  <c r="T77" i="39"/>
  <c r="T75" i="39"/>
  <c r="T74" i="39"/>
  <c r="T73" i="39"/>
  <c r="T72" i="39"/>
  <c r="T71" i="39"/>
  <c r="T70" i="39"/>
  <c r="T69" i="39"/>
  <c r="T68" i="39"/>
  <c r="T66" i="39"/>
  <c r="T65" i="39"/>
  <c r="T64" i="39"/>
  <c r="T63" i="39"/>
  <c r="T61" i="39"/>
  <c r="T60" i="39"/>
  <c r="T59" i="39"/>
  <c r="H59" i="39"/>
  <c r="H80" i="39"/>
  <c r="H78" i="39"/>
  <c r="H77" i="39"/>
  <c r="H75" i="39"/>
  <c r="H74" i="39"/>
  <c r="H73" i="39"/>
  <c r="H72" i="39"/>
  <c r="H71" i="39"/>
  <c r="H70" i="39"/>
  <c r="H69" i="39"/>
  <c r="H68" i="39"/>
  <c r="H66" i="39"/>
  <c r="H65" i="39"/>
  <c r="H64" i="39"/>
  <c r="H63" i="39"/>
  <c r="H61" i="39"/>
  <c r="H60" i="39"/>
  <c r="H58" i="39"/>
  <c r="D17" i="57"/>
  <c r="D20" i="57"/>
  <c r="D19" i="57"/>
  <c r="E19" i="57" s="1"/>
  <c r="D18" i="57"/>
  <c r="C17" i="57"/>
  <c r="U54" i="57"/>
  <c r="S54" i="57"/>
  <c r="Q54" i="57"/>
  <c r="O54" i="57"/>
  <c r="M54" i="57"/>
  <c r="K54" i="57"/>
  <c r="I54" i="57"/>
  <c r="G54" i="57"/>
  <c r="U87" i="57"/>
  <c r="S87" i="57"/>
  <c r="Q87" i="57"/>
  <c r="O87" i="57"/>
  <c r="M87" i="57"/>
  <c r="K87" i="57"/>
  <c r="I87" i="57"/>
  <c r="G87" i="57"/>
  <c r="U120" i="57"/>
  <c r="S120" i="57"/>
  <c r="Q120" i="57"/>
  <c r="O120" i="57"/>
  <c r="M120" i="57"/>
  <c r="K120" i="57"/>
  <c r="I120" i="57"/>
  <c r="G120" i="57"/>
  <c r="U153" i="57"/>
  <c r="S153" i="57"/>
  <c r="Q153" i="57"/>
  <c r="O153" i="57"/>
  <c r="M153" i="57"/>
  <c r="K153" i="57"/>
  <c r="I153" i="57"/>
  <c r="G153" i="57"/>
  <c r="B234" i="57"/>
  <c r="B233" i="57"/>
  <c r="B232" i="57"/>
  <c r="B231" i="57"/>
  <c r="B230" i="57"/>
  <c r="B229" i="57"/>
  <c r="B228" i="57"/>
  <c r="B227" i="57"/>
  <c r="B224" i="57"/>
  <c r="B223" i="57"/>
  <c r="B222" i="57"/>
  <c r="B221" i="57"/>
  <c r="B220" i="57"/>
  <c r="B219" i="57"/>
  <c r="B218" i="57"/>
  <c r="B217" i="57"/>
  <c r="B214" i="57"/>
  <c r="B213" i="57"/>
  <c r="B212" i="57"/>
  <c r="B211" i="57"/>
  <c r="B210" i="57"/>
  <c r="B209" i="57"/>
  <c r="B208" i="57"/>
  <c r="B207" i="57"/>
  <c r="B204" i="57"/>
  <c r="B203" i="57"/>
  <c r="B202" i="57"/>
  <c r="B201" i="57"/>
  <c r="B200" i="57"/>
  <c r="B199" i="57"/>
  <c r="B198" i="57"/>
  <c r="B197" i="57"/>
  <c r="B194" i="57"/>
  <c r="B193" i="57"/>
  <c r="B192" i="57"/>
  <c r="B191" i="57"/>
  <c r="B190" i="57"/>
  <c r="B189" i="57"/>
  <c r="B188" i="57"/>
  <c r="B187" i="57"/>
  <c r="B14" i="57"/>
  <c r="B13" i="57"/>
  <c r="B12" i="57"/>
  <c r="B11" i="57"/>
  <c r="B10" i="57"/>
  <c r="B9" i="57"/>
  <c r="B8" i="57"/>
  <c r="B7" i="57"/>
  <c r="E20" i="57"/>
  <c r="E17" i="39"/>
  <c r="D17" i="39"/>
  <c r="D18" i="39"/>
  <c r="E18" i="39" s="1"/>
  <c r="D19" i="39"/>
  <c r="E19" i="39" s="1"/>
  <c r="D20" i="39"/>
  <c r="E20" i="39"/>
  <c r="C17" i="39"/>
  <c r="B234" i="39"/>
  <c r="B233" i="39"/>
  <c r="B232" i="39"/>
  <c r="B231" i="39"/>
  <c r="B230" i="39"/>
  <c r="B229" i="39"/>
  <c r="B228" i="39"/>
  <c r="B227" i="39"/>
  <c r="B209" i="39"/>
  <c r="B208" i="39"/>
  <c r="U153" i="39"/>
  <c r="S153" i="39"/>
  <c r="Q153" i="39"/>
  <c r="O153" i="39"/>
  <c r="M153" i="39"/>
  <c r="K153" i="39"/>
  <c r="I153" i="39"/>
  <c r="G153" i="39"/>
  <c r="U120" i="39"/>
  <c r="S120" i="39"/>
  <c r="Q120" i="39"/>
  <c r="O120" i="39"/>
  <c r="M120" i="39"/>
  <c r="K120" i="39"/>
  <c r="I120" i="39"/>
  <c r="G120" i="39"/>
  <c r="U87" i="39"/>
  <c r="S87" i="39"/>
  <c r="Q87" i="39"/>
  <c r="O87" i="39"/>
  <c r="M87" i="39"/>
  <c r="K87" i="39"/>
  <c r="I87" i="39"/>
  <c r="G87" i="39"/>
  <c r="U54" i="39"/>
  <c r="S54" i="39"/>
  <c r="Q54" i="39"/>
  <c r="O54" i="39"/>
  <c r="M54" i="39"/>
  <c r="K54" i="39"/>
  <c r="I54" i="39"/>
  <c r="G54" i="39"/>
  <c r="B14" i="39"/>
  <c r="B224" i="39" s="1"/>
  <c r="B13" i="39"/>
  <c r="B223" i="39" s="1"/>
  <c r="B12" i="39"/>
  <c r="B222" i="39" s="1"/>
  <c r="B11" i="39"/>
  <c r="B221" i="39" s="1"/>
  <c r="B10" i="39"/>
  <c r="B220" i="39" s="1"/>
  <c r="B9" i="39"/>
  <c r="B219" i="39" s="1"/>
  <c r="B8" i="39"/>
  <c r="B218" i="39" s="1"/>
  <c r="B7" i="39"/>
  <c r="B217" i="39" s="1"/>
  <c r="G24" i="1"/>
  <c r="F24" i="1"/>
  <c r="E24" i="1"/>
  <c r="G23" i="1"/>
  <c r="F23" i="1"/>
  <c r="E23" i="1"/>
  <c r="D24" i="1"/>
  <c r="D23" i="1"/>
  <c r="E17" i="57" l="1"/>
  <c r="E18" i="57"/>
  <c r="B210" i="39"/>
  <c r="B211" i="39"/>
  <c r="B212" i="39"/>
  <c r="B213" i="39"/>
  <c r="B214" i="39"/>
  <c r="B207" i="39"/>
  <c r="B190" i="39"/>
  <c r="B200" i="39"/>
  <c r="B192" i="39"/>
  <c r="B202" i="39"/>
  <c r="B193" i="39"/>
  <c r="B203" i="39"/>
  <c r="B194" i="39"/>
  <c r="B204" i="39"/>
  <c r="B187" i="39"/>
  <c r="B197" i="39"/>
  <c r="B188" i="39"/>
  <c r="B198" i="39"/>
  <c r="B189" i="39"/>
  <c r="B199" i="39"/>
  <c r="B191" i="39"/>
  <c r="B201" i="39"/>
  <c r="G25" i="1"/>
  <c r="F25" i="1"/>
  <c r="E25" i="1"/>
  <c r="D25" i="1"/>
  <c r="G12" i="1" l="1"/>
  <c r="G13" i="1" s="1"/>
  <c r="F12" i="1"/>
  <c r="F13" i="1" s="1"/>
  <c r="E12" i="1"/>
  <c r="E13" i="1" s="1"/>
  <c r="C17" i="6"/>
  <c r="D17" i="6"/>
  <c r="C15" i="6"/>
  <c r="C14" i="6"/>
  <c r="C13" i="6"/>
  <c r="C12" i="6"/>
  <c r="C11" i="6"/>
  <c r="C10" i="6"/>
  <c r="C9" i="6"/>
  <c r="C8" i="6"/>
  <c r="C7" i="6"/>
  <c r="D15" i="6"/>
  <c r="D14" i="6"/>
  <c r="D13" i="6"/>
  <c r="D12" i="6"/>
  <c r="D11" i="6"/>
  <c r="D10" i="6"/>
  <c r="D9" i="6"/>
  <c r="D8" i="6"/>
  <c r="D7" i="6"/>
  <c r="D6" i="6"/>
  <c r="C6" i="6"/>
  <c r="L11" i="4"/>
  <c r="G8" i="1" s="1"/>
  <c r="I11" i="4"/>
  <c r="F8" i="1" s="1"/>
  <c r="F11" i="4"/>
  <c r="E8" i="1" s="1"/>
  <c r="C11" i="4"/>
  <c r="D8" i="1" s="1"/>
  <c r="L11" i="2"/>
  <c r="G7" i="1" s="1"/>
  <c r="I11" i="2"/>
  <c r="F7" i="1" s="1"/>
  <c r="F11" i="2"/>
  <c r="E7" i="1" s="1"/>
  <c r="C11" i="2"/>
  <c r="D7" i="1" s="1"/>
  <c r="G56" i="1"/>
  <c r="C56" i="1"/>
  <c r="G35" i="1"/>
  <c r="G36" i="1" s="1"/>
  <c r="G38" i="1" s="1"/>
  <c r="C35" i="1"/>
  <c r="C36" i="1" s="1"/>
  <c r="C38" i="1" s="1"/>
  <c r="F189" i="51"/>
  <c r="N138" i="50"/>
  <c r="N137" i="50"/>
  <c r="N136" i="50"/>
  <c r="N135" i="50"/>
  <c r="N134" i="50"/>
  <c r="N133" i="50"/>
  <c r="N132" i="50"/>
  <c r="N131" i="50"/>
  <c r="N68" i="49"/>
  <c r="N67" i="49"/>
  <c r="N66" i="49"/>
  <c r="N65" i="49"/>
  <c r="N64" i="49"/>
  <c r="N63" i="49"/>
  <c r="N62" i="49"/>
  <c r="N61" i="49"/>
  <c r="F10" i="1" l="1"/>
  <c r="D10" i="1"/>
  <c r="E10" i="1"/>
  <c r="G10" i="1"/>
  <c r="C274" i="56" l="1"/>
  <c r="C273" i="56"/>
  <c r="G265" i="56"/>
  <c r="G264" i="56"/>
  <c r="D264" i="56"/>
  <c r="G262" i="56"/>
  <c r="F262" i="56"/>
  <c r="E262" i="56"/>
  <c r="D262" i="56"/>
  <c r="C262" i="56"/>
  <c r="G259" i="56"/>
  <c r="C260" i="56" s="1"/>
  <c r="F259" i="56"/>
  <c r="E259" i="56"/>
  <c r="D259" i="56"/>
  <c r="C259" i="56"/>
  <c r="G257" i="56"/>
  <c r="F257" i="56"/>
  <c r="E257" i="56"/>
  <c r="D257" i="56"/>
  <c r="C257" i="56"/>
  <c r="G255" i="56"/>
  <c r="F255" i="56"/>
  <c r="E255" i="56"/>
  <c r="D255" i="56"/>
  <c r="C255" i="56"/>
  <c r="G254" i="56"/>
  <c r="F254" i="56"/>
  <c r="F265" i="56" s="1"/>
  <c r="E254" i="56"/>
  <c r="E265" i="56" s="1"/>
  <c r="D254" i="56"/>
  <c r="C254" i="56"/>
  <c r="G252" i="56"/>
  <c r="F252" i="56"/>
  <c r="F264" i="56" s="1"/>
  <c r="E252" i="56"/>
  <c r="E264" i="56" s="1"/>
  <c r="D252" i="56"/>
  <c r="C252" i="56"/>
  <c r="G251" i="56"/>
  <c r="F251" i="56"/>
  <c r="E251" i="56"/>
  <c r="D251" i="56"/>
  <c r="C251" i="56"/>
  <c r="C264" i="56" s="1"/>
  <c r="C243" i="56"/>
  <c r="F236" i="56"/>
  <c r="E236" i="56"/>
  <c r="D236" i="56"/>
  <c r="C236" i="56"/>
  <c r="G235" i="56"/>
  <c r="F235" i="56"/>
  <c r="E235" i="56"/>
  <c r="D235" i="56"/>
  <c r="C235" i="56"/>
  <c r="G234" i="56"/>
  <c r="F234" i="56"/>
  <c r="E234" i="56"/>
  <c r="D234" i="56"/>
  <c r="C234" i="56"/>
  <c r="C230" i="56"/>
  <c r="G236" i="56" s="1"/>
  <c r="B218" i="56"/>
  <c r="D214" i="56"/>
  <c r="C214" i="56"/>
  <c r="C213" i="56"/>
  <c r="E206" i="56"/>
  <c r="D206" i="56"/>
  <c r="C206" i="56"/>
  <c r="G205" i="56"/>
  <c r="F205" i="56"/>
  <c r="E205" i="56"/>
  <c r="D205" i="56"/>
  <c r="C205" i="56"/>
  <c r="G204" i="56"/>
  <c r="F204" i="56"/>
  <c r="E204" i="56"/>
  <c r="D204" i="56"/>
  <c r="C204" i="56"/>
  <c r="C200" i="56"/>
  <c r="G206" i="56" s="1"/>
  <c r="B188" i="56"/>
  <c r="C184" i="56"/>
  <c r="C183" i="56"/>
  <c r="D176" i="56"/>
  <c r="C176" i="56"/>
  <c r="G175" i="56"/>
  <c r="F175" i="56"/>
  <c r="E175" i="56"/>
  <c r="D175" i="56"/>
  <c r="C175" i="56"/>
  <c r="G174" i="56"/>
  <c r="F174" i="56"/>
  <c r="E174" i="56"/>
  <c r="D174" i="56"/>
  <c r="C174" i="56"/>
  <c r="C170" i="56"/>
  <c r="G176" i="56" s="1"/>
  <c r="B158" i="56"/>
  <c r="C153" i="56"/>
  <c r="C146" i="56"/>
  <c r="G145" i="56"/>
  <c r="F145" i="56"/>
  <c r="E145" i="56"/>
  <c r="D145" i="56"/>
  <c r="C145" i="56"/>
  <c r="G144" i="56"/>
  <c r="F144" i="56"/>
  <c r="E144" i="56"/>
  <c r="D144" i="56"/>
  <c r="C144" i="56"/>
  <c r="C140" i="56"/>
  <c r="B128" i="56"/>
  <c r="G124" i="56"/>
  <c r="F124" i="56"/>
  <c r="E124" i="56"/>
  <c r="D124" i="56"/>
  <c r="C123" i="56"/>
  <c r="C124" i="56" s="1"/>
  <c r="G115" i="56"/>
  <c r="F115" i="56"/>
  <c r="E115" i="56"/>
  <c r="D115" i="56"/>
  <c r="C115" i="56"/>
  <c r="G114" i="56"/>
  <c r="F114" i="56"/>
  <c r="E114" i="56"/>
  <c r="D114" i="56"/>
  <c r="C114" i="56"/>
  <c r="C110" i="56"/>
  <c r="B98" i="56"/>
  <c r="G94" i="56"/>
  <c r="F94" i="56"/>
  <c r="E94" i="56"/>
  <c r="D94" i="56"/>
  <c r="C94" i="56"/>
  <c r="C93" i="56"/>
  <c r="G85" i="56"/>
  <c r="F85" i="56"/>
  <c r="E85" i="56"/>
  <c r="D85" i="56"/>
  <c r="C85" i="56"/>
  <c r="G84" i="56"/>
  <c r="F84" i="56"/>
  <c r="E84" i="56"/>
  <c r="D84" i="56"/>
  <c r="C84" i="56"/>
  <c r="C80" i="56"/>
  <c r="B68" i="56"/>
  <c r="G64" i="56"/>
  <c r="F64" i="56"/>
  <c r="E64" i="56"/>
  <c r="D64" i="56"/>
  <c r="C64" i="56"/>
  <c r="C63" i="56"/>
  <c r="G56" i="56"/>
  <c r="F56" i="56"/>
  <c r="E56" i="56"/>
  <c r="G55" i="56"/>
  <c r="F55" i="56"/>
  <c r="E55" i="56"/>
  <c r="D55" i="56"/>
  <c r="C55" i="56"/>
  <c r="G54" i="56"/>
  <c r="F54" i="56"/>
  <c r="E54" i="56"/>
  <c r="D54" i="56"/>
  <c r="C54" i="56"/>
  <c r="C50" i="56"/>
  <c r="B38" i="56"/>
  <c r="A36" i="56"/>
  <c r="G34" i="56"/>
  <c r="F34" i="56"/>
  <c r="E34" i="56"/>
  <c r="D34" i="56"/>
  <c r="C34" i="56"/>
  <c r="G26" i="56"/>
  <c r="F26" i="56"/>
  <c r="E26" i="56"/>
  <c r="D26" i="56"/>
  <c r="C26" i="56"/>
  <c r="G25" i="56"/>
  <c r="F25" i="56"/>
  <c r="E25" i="56"/>
  <c r="D25" i="56"/>
  <c r="C25" i="56"/>
  <c r="G24" i="56"/>
  <c r="F24" i="56"/>
  <c r="E24" i="56"/>
  <c r="D24" i="56"/>
  <c r="C24" i="56"/>
  <c r="C20" i="56"/>
  <c r="B8" i="56"/>
  <c r="C273" i="55"/>
  <c r="E264" i="55"/>
  <c r="G262" i="55"/>
  <c r="F262" i="55"/>
  <c r="E262" i="55"/>
  <c r="D262" i="55"/>
  <c r="C262" i="55"/>
  <c r="G259" i="55"/>
  <c r="F259" i="55"/>
  <c r="E259" i="55"/>
  <c r="D259" i="55"/>
  <c r="C259" i="55"/>
  <c r="C260" i="55" s="1"/>
  <c r="G257" i="55"/>
  <c r="G266" i="55" s="1"/>
  <c r="F257" i="55"/>
  <c r="E257" i="55"/>
  <c r="D257" i="55"/>
  <c r="C257" i="55"/>
  <c r="G255" i="55"/>
  <c r="F255" i="55"/>
  <c r="E255" i="55"/>
  <c r="D255" i="55"/>
  <c r="C255" i="55"/>
  <c r="C265" i="55" s="1"/>
  <c r="G254" i="55"/>
  <c r="G265" i="55" s="1"/>
  <c r="F254" i="55"/>
  <c r="F265" i="55" s="1"/>
  <c r="E254" i="55"/>
  <c r="D254" i="55"/>
  <c r="C254" i="55"/>
  <c r="G252" i="55"/>
  <c r="G264" i="55" s="1"/>
  <c r="F252" i="55"/>
  <c r="F264" i="55" s="1"/>
  <c r="E252" i="55"/>
  <c r="D252" i="55"/>
  <c r="C252" i="55"/>
  <c r="G251" i="55"/>
  <c r="F251" i="55"/>
  <c r="E251" i="55"/>
  <c r="D251" i="55"/>
  <c r="D264" i="55" s="1"/>
  <c r="C251" i="55"/>
  <c r="C264" i="55" s="1"/>
  <c r="F244" i="55"/>
  <c r="E244" i="55"/>
  <c r="D244" i="55"/>
  <c r="C244" i="55"/>
  <c r="C243" i="55"/>
  <c r="G244" i="55" s="1"/>
  <c r="G236" i="55"/>
  <c r="F236" i="55"/>
  <c r="E236" i="55"/>
  <c r="D236" i="55"/>
  <c r="C236" i="55"/>
  <c r="G235" i="55"/>
  <c r="F235" i="55"/>
  <c r="E235" i="55"/>
  <c r="D235" i="55"/>
  <c r="C235" i="55"/>
  <c r="G234" i="55"/>
  <c r="F234" i="55"/>
  <c r="E234" i="55"/>
  <c r="D234" i="55"/>
  <c r="C234" i="55"/>
  <c r="C230" i="55"/>
  <c r="B218" i="55"/>
  <c r="C213" i="55"/>
  <c r="F206" i="55"/>
  <c r="E206" i="55"/>
  <c r="D206" i="55"/>
  <c r="C206" i="55"/>
  <c r="G205" i="55"/>
  <c r="F205" i="55"/>
  <c r="E205" i="55"/>
  <c r="D205" i="55"/>
  <c r="C205" i="55"/>
  <c r="G204" i="55"/>
  <c r="F204" i="55"/>
  <c r="E204" i="55"/>
  <c r="D204" i="55"/>
  <c r="C204" i="55"/>
  <c r="C200" i="55"/>
  <c r="G206" i="55" s="1"/>
  <c r="B188" i="55"/>
  <c r="D184" i="55"/>
  <c r="C184" i="55"/>
  <c r="C183" i="55"/>
  <c r="E176" i="55"/>
  <c r="D176" i="55"/>
  <c r="C176" i="55"/>
  <c r="G175" i="55"/>
  <c r="F175" i="55"/>
  <c r="E175" i="55"/>
  <c r="D175" i="55"/>
  <c r="C175" i="55"/>
  <c r="G174" i="55"/>
  <c r="F174" i="55"/>
  <c r="E174" i="55"/>
  <c r="D174" i="55"/>
  <c r="C174" i="55"/>
  <c r="C170" i="55"/>
  <c r="G176" i="55" s="1"/>
  <c r="B158" i="55"/>
  <c r="G154" i="55"/>
  <c r="C153" i="55"/>
  <c r="G145" i="55"/>
  <c r="F145" i="55"/>
  <c r="E145" i="55"/>
  <c r="D145" i="55"/>
  <c r="C145" i="55"/>
  <c r="G144" i="55"/>
  <c r="F144" i="55"/>
  <c r="E144" i="55"/>
  <c r="D144" i="55"/>
  <c r="C144" i="55"/>
  <c r="C140" i="55"/>
  <c r="B128" i="55"/>
  <c r="C123" i="55"/>
  <c r="G116" i="55"/>
  <c r="G115" i="55"/>
  <c r="F115" i="55"/>
  <c r="E115" i="55"/>
  <c r="D115" i="55"/>
  <c r="C115" i="55"/>
  <c r="G114" i="55"/>
  <c r="F114" i="55"/>
  <c r="E114" i="55"/>
  <c r="D114" i="55"/>
  <c r="C114" i="55"/>
  <c r="C110" i="55"/>
  <c r="B98" i="55"/>
  <c r="G94" i="55"/>
  <c r="F94" i="55"/>
  <c r="E94" i="55"/>
  <c r="D94" i="55"/>
  <c r="C93" i="55"/>
  <c r="C94" i="55" s="1"/>
  <c r="G85" i="55"/>
  <c r="F85" i="55"/>
  <c r="E85" i="55"/>
  <c r="D85" i="55"/>
  <c r="C85" i="55"/>
  <c r="G84" i="55"/>
  <c r="F84" i="55"/>
  <c r="E84" i="55"/>
  <c r="D84" i="55"/>
  <c r="C84" i="55"/>
  <c r="C80" i="55"/>
  <c r="B68" i="55"/>
  <c r="G64" i="55"/>
  <c r="F64" i="55"/>
  <c r="E64" i="55"/>
  <c r="D64" i="55"/>
  <c r="C64" i="55"/>
  <c r="C63" i="55"/>
  <c r="G56" i="55"/>
  <c r="F56" i="55"/>
  <c r="E56" i="55"/>
  <c r="G55" i="55"/>
  <c r="F55" i="55"/>
  <c r="E55" i="55"/>
  <c r="D55" i="55"/>
  <c r="C55" i="55"/>
  <c r="G54" i="55"/>
  <c r="F54" i="55"/>
  <c r="E54" i="55"/>
  <c r="D54" i="55"/>
  <c r="C54" i="55"/>
  <c r="C50" i="55"/>
  <c r="B38" i="55"/>
  <c r="A36" i="55"/>
  <c r="G34" i="55"/>
  <c r="F34" i="55"/>
  <c r="E34" i="55"/>
  <c r="D34" i="55"/>
  <c r="C34" i="55"/>
  <c r="G26" i="55"/>
  <c r="F26" i="55"/>
  <c r="E26" i="55"/>
  <c r="D26" i="55"/>
  <c r="G25" i="55"/>
  <c r="F25" i="55"/>
  <c r="E25" i="55"/>
  <c r="D25" i="55"/>
  <c r="C25" i="55"/>
  <c r="G24" i="55"/>
  <c r="F24" i="55"/>
  <c r="E24" i="55"/>
  <c r="D24" i="55"/>
  <c r="C24" i="55"/>
  <c r="C20" i="55"/>
  <c r="C26" i="55" s="1"/>
  <c r="B8" i="55"/>
  <c r="F274" i="54"/>
  <c r="E274" i="54"/>
  <c r="D274" i="54"/>
  <c r="C273" i="54"/>
  <c r="G274" i="54" s="1"/>
  <c r="G264" i="54"/>
  <c r="G262" i="54"/>
  <c r="F262" i="54"/>
  <c r="E262" i="54"/>
  <c r="D262" i="54"/>
  <c r="C262" i="54"/>
  <c r="G259" i="54"/>
  <c r="F259" i="54"/>
  <c r="E259" i="54"/>
  <c r="D259" i="54"/>
  <c r="C259" i="54"/>
  <c r="G257" i="54"/>
  <c r="F257" i="54"/>
  <c r="E257" i="54"/>
  <c r="D257" i="54"/>
  <c r="C257" i="54"/>
  <c r="G255" i="54"/>
  <c r="F255" i="54"/>
  <c r="E255" i="54"/>
  <c r="D255" i="54"/>
  <c r="D265" i="54" s="1"/>
  <c r="C255" i="54"/>
  <c r="G254" i="54"/>
  <c r="G265" i="54" s="1"/>
  <c r="F254" i="54"/>
  <c r="E254" i="54"/>
  <c r="D254" i="54"/>
  <c r="C254" i="54"/>
  <c r="C265" i="54" s="1"/>
  <c r="G252" i="54"/>
  <c r="F252" i="54"/>
  <c r="F264" i="54" s="1"/>
  <c r="E252" i="54"/>
  <c r="D252" i="54"/>
  <c r="C252" i="54"/>
  <c r="G251" i="54"/>
  <c r="F251" i="54"/>
  <c r="E251" i="54"/>
  <c r="E264" i="54" s="1"/>
  <c r="D251" i="54"/>
  <c r="D264" i="54" s="1"/>
  <c r="C251" i="54"/>
  <c r="C264" i="54" s="1"/>
  <c r="C243" i="54"/>
  <c r="G236" i="54"/>
  <c r="F236" i="54"/>
  <c r="E236" i="54"/>
  <c r="G235" i="54"/>
  <c r="F235" i="54"/>
  <c r="E235" i="54"/>
  <c r="D235" i="54"/>
  <c r="C235" i="54"/>
  <c r="G234" i="54"/>
  <c r="F234" i="54"/>
  <c r="E234" i="54"/>
  <c r="D234" i="54"/>
  <c r="C234" i="54"/>
  <c r="C230" i="54"/>
  <c r="B218" i="54"/>
  <c r="F214" i="54"/>
  <c r="E214" i="54"/>
  <c r="D214" i="54"/>
  <c r="C214" i="54"/>
  <c r="C213" i="54"/>
  <c r="G214" i="54" s="1"/>
  <c r="G206" i="54"/>
  <c r="F206" i="54"/>
  <c r="E206" i="54"/>
  <c r="D206" i="54"/>
  <c r="C206" i="54"/>
  <c r="G205" i="54"/>
  <c r="F205" i="54"/>
  <c r="E205" i="54"/>
  <c r="D205" i="54"/>
  <c r="C205" i="54"/>
  <c r="G204" i="54"/>
  <c r="F204" i="54"/>
  <c r="E204" i="54"/>
  <c r="D204" i="54"/>
  <c r="C204" i="54"/>
  <c r="C200" i="54"/>
  <c r="B188" i="54"/>
  <c r="C183" i="54"/>
  <c r="F176" i="54"/>
  <c r="E176" i="54"/>
  <c r="D176" i="54"/>
  <c r="C176" i="54"/>
  <c r="G175" i="54"/>
  <c r="F175" i="54"/>
  <c r="E175" i="54"/>
  <c r="D175" i="54"/>
  <c r="C175" i="54"/>
  <c r="G174" i="54"/>
  <c r="F174" i="54"/>
  <c r="E174" i="54"/>
  <c r="D174" i="54"/>
  <c r="C174" i="54"/>
  <c r="C170" i="54"/>
  <c r="G176" i="54" s="1"/>
  <c r="B158" i="54"/>
  <c r="G154" i="54"/>
  <c r="D154" i="54"/>
  <c r="C154" i="54"/>
  <c r="C153" i="54"/>
  <c r="E146" i="54"/>
  <c r="C146" i="54"/>
  <c r="G145" i="54"/>
  <c r="F145" i="54"/>
  <c r="E145" i="54"/>
  <c r="D145" i="54"/>
  <c r="C145" i="54"/>
  <c r="G144" i="54"/>
  <c r="F144" i="54"/>
  <c r="E144" i="54"/>
  <c r="D144" i="54"/>
  <c r="C144" i="54"/>
  <c r="C140" i="54"/>
  <c r="B128" i="54"/>
  <c r="G124" i="54"/>
  <c r="F124" i="54"/>
  <c r="C124" i="54"/>
  <c r="C123" i="54"/>
  <c r="G116" i="54"/>
  <c r="D116" i="54"/>
  <c r="C116" i="54"/>
  <c r="G115" i="54"/>
  <c r="F115" i="54"/>
  <c r="E115" i="54"/>
  <c r="D115" i="54"/>
  <c r="C115" i="54"/>
  <c r="G114" i="54"/>
  <c r="F114" i="54"/>
  <c r="E114" i="54"/>
  <c r="D114" i="54"/>
  <c r="C114" i="54"/>
  <c r="C110" i="54"/>
  <c r="B98" i="54"/>
  <c r="G94" i="54"/>
  <c r="F94" i="54"/>
  <c r="E94" i="54"/>
  <c r="C94" i="54"/>
  <c r="C93" i="54"/>
  <c r="D94" i="54" s="1"/>
  <c r="G86" i="54"/>
  <c r="F86" i="54"/>
  <c r="D86" i="54"/>
  <c r="C86" i="54"/>
  <c r="G85" i="54"/>
  <c r="F85" i="54"/>
  <c r="E85" i="54"/>
  <c r="D85" i="54"/>
  <c r="C85" i="54"/>
  <c r="G84" i="54"/>
  <c r="F84" i="54"/>
  <c r="E84" i="54"/>
  <c r="D84" i="54"/>
  <c r="C84" i="54"/>
  <c r="C80" i="54"/>
  <c r="E86" i="54" s="1"/>
  <c r="B68" i="54"/>
  <c r="C63" i="54"/>
  <c r="E56" i="54"/>
  <c r="D56" i="54"/>
  <c r="C56" i="54"/>
  <c r="G55" i="54"/>
  <c r="F55" i="54"/>
  <c r="E55" i="54"/>
  <c r="D55" i="54"/>
  <c r="C55" i="54"/>
  <c r="G54" i="54"/>
  <c r="F54" i="54"/>
  <c r="E54" i="54"/>
  <c r="D54" i="54"/>
  <c r="C54" i="54"/>
  <c r="C50" i="54"/>
  <c r="B38" i="54"/>
  <c r="A36" i="54"/>
  <c r="G34" i="54"/>
  <c r="F34" i="54"/>
  <c r="E34" i="54"/>
  <c r="D34" i="54"/>
  <c r="C34" i="54"/>
  <c r="G26" i="54"/>
  <c r="D26" i="54"/>
  <c r="C26" i="54"/>
  <c r="G25" i="54"/>
  <c r="F25" i="54"/>
  <c r="E25" i="54"/>
  <c r="D25" i="54"/>
  <c r="C25" i="54"/>
  <c r="G24" i="54"/>
  <c r="F24" i="54"/>
  <c r="E24" i="54"/>
  <c r="D24" i="54"/>
  <c r="C24" i="54"/>
  <c r="C20" i="54"/>
  <c r="B8" i="54"/>
  <c r="G274" i="53"/>
  <c r="E274" i="53"/>
  <c r="C273" i="53"/>
  <c r="E265" i="53"/>
  <c r="C265" i="53"/>
  <c r="E264" i="53"/>
  <c r="G262" i="53"/>
  <c r="F262" i="53"/>
  <c r="E262" i="53"/>
  <c r="D262" i="53"/>
  <c r="C262" i="53"/>
  <c r="G259" i="53"/>
  <c r="C260" i="53" s="1"/>
  <c r="F259" i="53"/>
  <c r="E259" i="53"/>
  <c r="D259" i="53"/>
  <c r="C259" i="53"/>
  <c r="G257" i="53"/>
  <c r="F257" i="53"/>
  <c r="E257" i="53"/>
  <c r="D257" i="53"/>
  <c r="D266" i="53" s="1"/>
  <c r="C257" i="53"/>
  <c r="G255" i="53"/>
  <c r="F255" i="53"/>
  <c r="E255" i="53"/>
  <c r="D255" i="53"/>
  <c r="C255" i="53"/>
  <c r="G254" i="53"/>
  <c r="G265" i="53" s="1"/>
  <c r="F254" i="53"/>
  <c r="F265" i="53" s="1"/>
  <c r="E254" i="53"/>
  <c r="D254" i="53"/>
  <c r="D265" i="53" s="1"/>
  <c r="C254" i="53"/>
  <c r="G252" i="53"/>
  <c r="F252" i="53"/>
  <c r="E252" i="53"/>
  <c r="D252" i="53"/>
  <c r="C252" i="53"/>
  <c r="C264" i="53" s="1"/>
  <c r="G251" i="53"/>
  <c r="F251" i="53"/>
  <c r="F264" i="53" s="1"/>
  <c r="E251" i="53"/>
  <c r="D251" i="53"/>
  <c r="C251" i="53"/>
  <c r="G244" i="53"/>
  <c r="C244" i="53"/>
  <c r="C243" i="53"/>
  <c r="G236" i="53"/>
  <c r="D236" i="53"/>
  <c r="C236" i="53"/>
  <c r="G235" i="53"/>
  <c r="F235" i="53"/>
  <c r="E235" i="53"/>
  <c r="D235" i="53"/>
  <c r="C235" i="53"/>
  <c r="G234" i="53"/>
  <c r="F234" i="53"/>
  <c r="E234" i="53"/>
  <c r="D234" i="53"/>
  <c r="C234" i="53"/>
  <c r="C230" i="53"/>
  <c r="B218" i="53"/>
  <c r="C213" i="53"/>
  <c r="G206" i="53"/>
  <c r="F206" i="53"/>
  <c r="C206" i="53"/>
  <c r="G205" i="53"/>
  <c r="F205" i="53"/>
  <c r="E205" i="53"/>
  <c r="D205" i="53"/>
  <c r="C205" i="53"/>
  <c r="G204" i="53"/>
  <c r="F204" i="53"/>
  <c r="E204" i="53"/>
  <c r="D204" i="53"/>
  <c r="C204" i="53"/>
  <c r="C200" i="53"/>
  <c r="B188" i="53"/>
  <c r="G184" i="53"/>
  <c r="F184" i="53"/>
  <c r="E184" i="53"/>
  <c r="D184" i="53"/>
  <c r="C183" i="53"/>
  <c r="C184" i="53" s="1"/>
  <c r="G176" i="53"/>
  <c r="F176" i="53"/>
  <c r="E176" i="53"/>
  <c r="G175" i="53"/>
  <c r="F175" i="53"/>
  <c r="E175" i="53"/>
  <c r="D175" i="53"/>
  <c r="C175" i="53"/>
  <c r="G174" i="53"/>
  <c r="F174" i="53"/>
  <c r="E174" i="53"/>
  <c r="D174" i="53"/>
  <c r="C174" i="53"/>
  <c r="C170" i="53"/>
  <c r="B158" i="53"/>
  <c r="G154" i="53"/>
  <c r="F154" i="53"/>
  <c r="E154" i="53"/>
  <c r="D154" i="53"/>
  <c r="C154" i="53"/>
  <c r="C153" i="53"/>
  <c r="G146" i="53"/>
  <c r="E146" i="53"/>
  <c r="G145" i="53"/>
  <c r="F145" i="53"/>
  <c r="E145" i="53"/>
  <c r="D145" i="53"/>
  <c r="C145" i="53"/>
  <c r="G144" i="53"/>
  <c r="F144" i="53"/>
  <c r="E144" i="53"/>
  <c r="D144" i="53"/>
  <c r="C144" i="53"/>
  <c r="C140" i="53"/>
  <c r="B128" i="53"/>
  <c r="F124" i="53"/>
  <c r="D124" i="53"/>
  <c r="C123" i="53"/>
  <c r="G116" i="53"/>
  <c r="F116" i="53"/>
  <c r="E116" i="53"/>
  <c r="D116" i="53"/>
  <c r="C116" i="53"/>
  <c r="G115" i="53"/>
  <c r="F115" i="53"/>
  <c r="E115" i="53"/>
  <c r="D115" i="53"/>
  <c r="C115" i="53"/>
  <c r="G114" i="53"/>
  <c r="F114" i="53"/>
  <c r="E114" i="53"/>
  <c r="D114" i="53"/>
  <c r="C114" i="53"/>
  <c r="C110" i="53"/>
  <c r="B98" i="53"/>
  <c r="E94" i="53"/>
  <c r="C94" i="53"/>
  <c r="C93" i="53"/>
  <c r="G85" i="53"/>
  <c r="F85" i="53"/>
  <c r="E85" i="53"/>
  <c r="D85" i="53"/>
  <c r="C85" i="53"/>
  <c r="G84" i="53"/>
  <c r="F84" i="53"/>
  <c r="E84" i="53"/>
  <c r="D84" i="53"/>
  <c r="C84" i="53"/>
  <c r="C80" i="53"/>
  <c r="B68" i="53"/>
  <c r="F64" i="53"/>
  <c r="E64" i="53"/>
  <c r="D64" i="53"/>
  <c r="C64" i="53"/>
  <c r="C63" i="53"/>
  <c r="G64" i="53" s="1"/>
  <c r="G56" i="53"/>
  <c r="F56" i="53"/>
  <c r="E56" i="53"/>
  <c r="D56" i="53"/>
  <c r="C56" i="53"/>
  <c r="G55" i="53"/>
  <c r="F55" i="53"/>
  <c r="E55" i="53"/>
  <c r="D55" i="53"/>
  <c r="C55" i="53"/>
  <c r="G54" i="53"/>
  <c r="F54" i="53"/>
  <c r="E54" i="53"/>
  <c r="D54" i="53"/>
  <c r="C54" i="53"/>
  <c r="C50" i="53"/>
  <c r="B38" i="53"/>
  <c r="A36" i="53"/>
  <c r="G34" i="53"/>
  <c r="F34" i="53"/>
  <c r="E34" i="53"/>
  <c r="D34" i="53"/>
  <c r="C34" i="53"/>
  <c r="F26" i="53"/>
  <c r="E26" i="53"/>
  <c r="D26" i="53"/>
  <c r="G25" i="53"/>
  <c r="F25" i="53"/>
  <c r="E25" i="53"/>
  <c r="D25" i="53"/>
  <c r="C25" i="53"/>
  <c r="G24" i="53"/>
  <c r="F24" i="53"/>
  <c r="E24" i="53"/>
  <c r="D24" i="53"/>
  <c r="C24" i="53"/>
  <c r="C20" i="53"/>
  <c r="B8" i="53"/>
  <c r="F305" i="52"/>
  <c r="J279" i="52"/>
  <c r="M278" i="52"/>
  <c r="H278" i="52"/>
  <c r="E278" i="52"/>
  <c r="M277" i="52"/>
  <c r="H277" i="52"/>
  <c r="E277" i="52"/>
  <c r="M276" i="52"/>
  <c r="H276" i="52"/>
  <c r="E276" i="52"/>
  <c r="M275" i="52"/>
  <c r="H275" i="52"/>
  <c r="E275" i="52"/>
  <c r="M274" i="52"/>
  <c r="H274" i="52"/>
  <c r="E274" i="52"/>
  <c r="M273" i="52"/>
  <c r="H273" i="52"/>
  <c r="E273" i="52"/>
  <c r="M272" i="52"/>
  <c r="H272" i="52"/>
  <c r="E272" i="52"/>
  <c r="M271" i="52"/>
  <c r="H271" i="52"/>
  <c r="E271" i="52"/>
  <c r="F259" i="52"/>
  <c r="F235" i="52"/>
  <c r="C228" i="52"/>
  <c r="L208" i="52"/>
  <c r="K208" i="52"/>
  <c r="J208" i="52"/>
  <c r="G208" i="52"/>
  <c r="F208" i="52"/>
  <c r="D208" i="52"/>
  <c r="C208" i="52"/>
  <c r="L207" i="52"/>
  <c r="K207" i="52"/>
  <c r="J207" i="52"/>
  <c r="G207" i="52"/>
  <c r="F207" i="52"/>
  <c r="H207" i="52" s="1"/>
  <c r="D207" i="52"/>
  <c r="C207" i="52"/>
  <c r="L206" i="52"/>
  <c r="K206" i="52"/>
  <c r="J206" i="52"/>
  <c r="G206" i="52"/>
  <c r="F206" i="52"/>
  <c r="D206" i="52"/>
  <c r="C206" i="52"/>
  <c r="L205" i="52"/>
  <c r="K205" i="52"/>
  <c r="J205" i="52"/>
  <c r="G205" i="52"/>
  <c r="F205" i="52"/>
  <c r="D205" i="52"/>
  <c r="C205" i="52"/>
  <c r="L204" i="52"/>
  <c r="K204" i="52"/>
  <c r="J204" i="52"/>
  <c r="G204" i="52"/>
  <c r="F204" i="52"/>
  <c r="D204" i="52"/>
  <c r="C204" i="52"/>
  <c r="L203" i="52"/>
  <c r="K203" i="52"/>
  <c r="J203" i="52"/>
  <c r="G203" i="52"/>
  <c r="F203" i="52"/>
  <c r="D203" i="52"/>
  <c r="C203" i="52"/>
  <c r="L202" i="52"/>
  <c r="K202" i="52"/>
  <c r="J202" i="52"/>
  <c r="G202" i="52"/>
  <c r="F202" i="52"/>
  <c r="H202" i="52" s="1"/>
  <c r="D202" i="52"/>
  <c r="C202" i="52"/>
  <c r="L201" i="52"/>
  <c r="K201" i="52"/>
  <c r="J201" i="52"/>
  <c r="G201" i="52"/>
  <c r="F201" i="52"/>
  <c r="D201" i="52"/>
  <c r="C201" i="52"/>
  <c r="F189" i="52"/>
  <c r="C182" i="52"/>
  <c r="F165" i="52"/>
  <c r="D143" i="52"/>
  <c r="F119" i="52"/>
  <c r="F95" i="52"/>
  <c r="D73" i="52"/>
  <c r="F48" i="52"/>
  <c r="J39" i="52"/>
  <c r="G30" i="52"/>
  <c r="F30" i="52"/>
  <c r="E30" i="52"/>
  <c r="D30" i="52"/>
  <c r="C30" i="52"/>
  <c r="B23" i="52"/>
  <c r="B102" i="52" s="1"/>
  <c r="B22" i="52"/>
  <c r="B21" i="52"/>
  <c r="B124" i="52" s="1"/>
  <c r="B20" i="52"/>
  <c r="B205" i="52" s="1"/>
  <c r="B19" i="52"/>
  <c r="B262" i="52" s="1"/>
  <c r="B18" i="52"/>
  <c r="B191" i="52" s="1"/>
  <c r="B17" i="52"/>
  <c r="B145" i="52" s="1"/>
  <c r="B16" i="52"/>
  <c r="B189" i="52" s="1"/>
  <c r="F235" i="51"/>
  <c r="J209" i="51"/>
  <c r="M208" i="51"/>
  <c r="H208" i="51"/>
  <c r="E208" i="51"/>
  <c r="M207" i="51"/>
  <c r="H207" i="51"/>
  <c r="E207" i="51"/>
  <c r="M206" i="51"/>
  <c r="H206" i="51"/>
  <c r="E206" i="51"/>
  <c r="M205" i="51"/>
  <c r="H205" i="51"/>
  <c r="E205" i="51"/>
  <c r="M204" i="51"/>
  <c r="H204" i="51"/>
  <c r="E204" i="51"/>
  <c r="M203" i="51"/>
  <c r="H203" i="51"/>
  <c r="E203" i="51"/>
  <c r="M202" i="51"/>
  <c r="H202" i="51"/>
  <c r="E202" i="51"/>
  <c r="M201" i="51"/>
  <c r="H201" i="51"/>
  <c r="E201" i="51"/>
  <c r="F165" i="51"/>
  <c r="C158" i="51"/>
  <c r="C158" i="52" s="1"/>
  <c r="D143" i="51"/>
  <c r="L138" i="51"/>
  <c r="L138" i="52" s="1"/>
  <c r="K138" i="51"/>
  <c r="K138" i="52" s="1"/>
  <c r="J138" i="51"/>
  <c r="J138" i="52" s="1"/>
  <c r="I138" i="51"/>
  <c r="I138" i="52" s="1"/>
  <c r="G138" i="51"/>
  <c r="G138" i="52" s="1"/>
  <c r="F138" i="51"/>
  <c r="F138" i="52" s="1"/>
  <c r="D138" i="51"/>
  <c r="C138" i="51"/>
  <c r="C138" i="52" s="1"/>
  <c r="L137" i="51"/>
  <c r="L137" i="52" s="1"/>
  <c r="K137" i="51"/>
  <c r="K137" i="52" s="1"/>
  <c r="J137" i="51"/>
  <c r="J137" i="52" s="1"/>
  <c r="I137" i="51"/>
  <c r="I137" i="52" s="1"/>
  <c r="G137" i="51"/>
  <c r="G137" i="52" s="1"/>
  <c r="F137" i="51"/>
  <c r="D137" i="51"/>
  <c r="D137" i="52" s="1"/>
  <c r="C137" i="51"/>
  <c r="C137" i="52" s="1"/>
  <c r="L136" i="51"/>
  <c r="K136" i="51"/>
  <c r="K136" i="52" s="1"/>
  <c r="J136" i="51"/>
  <c r="J136" i="52" s="1"/>
  <c r="I136" i="51"/>
  <c r="I136" i="52" s="1"/>
  <c r="G136" i="51"/>
  <c r="G136" i="52" s="1"/>
  <c r="F136" i="51"/>
  <c r="F136" i="52" s="1"/>
  <c r="D136" i="51"/>
  <c r="C136" i="51"/>
  <c r="C136" i="52" s="1"/>
  <c r="L135" i="51"/>
  <c r="L135" i="52" s="1"/>
  <c r="K135" i="51"/>
  <c r="K135" i="52" s="1"/>
  <c r="J135" i="51"/>
  <c r="J135" i="52" s="1"/>
  <c r="I135" i="51"/>
  <c r="I135" i="52" s="1"/>
  <c r="G135" i="51"/>
  <c r="F135" i="51"/>
  <c r="F135" i="52" s="1"/>
  <c r="D135" i="51"/>
  <c r="D135" i="52" s="1"/>
  <c r="C135" i="51"/>
  <c r="C135" i="52" s="1"/>
  <c r="L134" i="51"/>
  <c r="K134" i="51"/>
  <c r="K134" i="52" s="1"/>
  <c r="J134" i="51"/>
  <c r="J134" i="52" s="1"/>
  <c r="I134" i="51"/>
  <c r="I134" i="52" s="1"/>
  <c r="G134" i="51"/>
  <c r="G134" i="52" s="1"/>
  <c r="F134" i="51"/>
  <c r="F134" i="52" s="1"/>
  <c r="D134" i="51"/>
  <c r="C134" i="51"/>
  <c r="C134" i="52" s="1"/>
  <c r="L133" i="51"/>
  <c r="L133" i="52" s="1"/>
  <c r="K133" i="51"/>
  <c r="K133" i="52" s="1"/>
  <c r="J133" i="51"/>
  <c r="J133" i="52" s="1"/>
  <c r="I133" i="51"/>
  <c r="I133" i="52" s="1"/>
  <c r="G133" i="51"/>
  <c r="G133" i="52" s="1"/>
  <c r="F133" i="51"/>
  <c r="D133" i="51"/>
  <c r="D133" i="52" s="1"/>
  <c r="C133" i="51"/>
  <c r="L132" i="51"/>
  <c r="K132" i="51"/>
  <c r="K132" i="52" s="1"/>
  <c r="J132" i="51"/>
  <c r="J132" i="52" s="1"/>
  <c r="I132" i="51"/>
  <c r="G132" i="51"/>
  <c r="G132" i="52" s="1"/>
  <c r="F132" i="51"/>
  <c r="D132" i="51"/>
  <c r="C132" i="51"/>
  <c r="C132" i="52" s="1"/>
  <c r="L131" i="51"/>
  <c r="K131" i="51"/>
  <c r="K131" i="52" s="1"/>
  <c r="J131" i="51"/>
  <c r="J131" i="52" s="1"/>
  <c r="I131" i="51"/>
  <c r="I131" i="52" s="1"/>
  <c r="G131" i="51"/>
  <c r="G131" i="52" s="1"/>
  <c r="F131" i="51"/>
  <c r="F131" i="52" s="1"/>
  <c r="D131" i="51"/>
  <c r="C131" i="51"/>
  <c r="C131" i="52" s="1"/>
  <c r="B125" i="51"/>
  <c r="F119" i="51"/>
  <c r="C112" i="51"/>
  <c r="F95" i="51"/>
  <c r="D73" i="51"/>
  <c r="F48" i="51"/>
  <c r="J39" i="51"/>
  <c r="G30" i="51"/>
  <c r="F30" i="51"/>
  <c r="E30" i="51"/>
  <c r="D30" i="51"/>
  <c r="C30" i="51"/>
  <c r="B23" i="51"/>
  <c r="B102" i="51" s="1"/>
  <c r="B22" i="51"/>
  <c r="B171" i="51" s="1"/>
  <c r="B21" i="51"/>
  <c r="B66" i="51" s="1"/>
  <c r="B20" i="51"/>
  <c r="B239" i="51" s="1"/>
  <c r="B19" i="51"/>
  <c r="B64" i="51" s="1"/>
  <c r="B18" i="51"/>
  <c r="B17" i="51"/>
  <c r="B96" i="51" s="1"/>
  <c r="B16" i="51"/>
  <c r="B165" i="51" s="1"/>
  <c r="F165" i="50"/>
  <c r="D143" i="50"/>
  <c r="J139" i="50"/>
  <c r="I139" i="50"/>
  <c r="M138" i="50"/>
  <c r="H138" i="50"/>
  <c r="E138" i="50"/>
  <c r="M137" i="50"/>
  <c r="H137" i="50"/>
  <c r="E137" i="50"/>
  <c r="M136" i="50"/>
  <c r="H136" i="50"/>
  <c r="E136" i="50"/>
  <c r="D149" i="50" s="1"/>
  <c r="M135" i="50"/>
  <c r="H135" i="50"/>
  <c r="E135" i="50"/>
  <c r="M134" i="50"/>
  <c r="H134" i="50"/>
  <c r="E134" i="50"/>
  <c r="M133" i="50"/>
  <c r="H133" i="50"/>
  <c r="E133" i="50"/>
  <c r="M132" i="50"/>
  <c r="H132" i="50"/>
  <c r="E132" i="50"/>
  <c r="M131" i="50"/>
  <c r="H131" i="50"/>
  <c r="E131" i="50"/>
  <c r="F119" i="50"/>
  <c r="F95" i="50"/>
  <c r="C88" i="50"/>
  <c r="C113" i="50" s="1"/>
  <c r="C114" i="50" s="1"/>
  <c r="D119" i="50" s="1"/>
  <c r="D73" i="50"/>
  <c r="L68" i="50"/>
  <c r="L68" i="51" s="1"/>
  <c r="L68" i="52" s="1"/>
  <c r="K68" i="50"/>
  <c r="K68" i="51" s="1"/>
  <c r="J68" i="50"/>
  <c r="J68" i="51" s="1"/>
  <c r="J68" i="52" s="1"/>
  <c r="I68" i="50"/>
  <c r="I68" i="51" s="1"/>
  <c r="I68" i="52" s="1"/>
  <c r="G68" i="50"/>
  <c r="G68" i="51" s="1"/>
  <c r="G68" i="52" s="1"/>
  <c r="F68" i="50"/>
  <c r="F68" i="51" s="1"/>
  <c r="D68" i="50"/>
  <c r="D68" i="51" s="1"/>
  <c r="D68" i="52" s="1"/>
  <c r="C68" i="50"/>
  <c r="C68" i="51" s="1"/>
  <c r="C68" i="52" s="1"/>
  <c r="L67" i="50"/>
  <c r="L67" i="51" s="1"/>
  <c r="L67" i="52" s="1"/>
  <c r="K67" i="50"/>
  <c r="K67" i="51" s="1"/>
  <c r="J67" i="50"/>
  <c r="J67" i="51" s="1"/>
  <c r="J67" i="52" s="1"/>
  <c r="I67" i="50"/>
  <c r="I67" i="51" s="1"/>
  <c r="I67" i="52" s="1"/>
  <c r="G67" i="50"/>
  <c r="G67" i="51" s="1"/>
  <c r="G67" i="52" s="1"/>
  <c r="F67" i="50"/>
  <c r="D67" i="50"/>
  <c r="D67" i="51" s="1"/>
  <c r="D67" i="52" s="1"/>
  <c r="C67" i="50"/>
  <c r="L66" i="50"/>
  <c r="L66" i="51" s="1"/>
  <c r="L66" i="52" s="1"/>
  <c r="K66" i="50"/>
  <c r="J66" i="50"/>
  <c r="J66" i="51" s="1"/>
  <c r="J66" i="52" s="1"/>
  <c r="I66" i="50"/>
  <c r="I66" i="51" s="1"/>
  <c r="I66" i="52" s="1"/>
  <c r="G66" i="50"/>
  <c r="G66" i="51" s="1"/>
  <c r="G66" i="52" s="1"/>
  <c r="F66" i="50"/>
  <c r="H66" i="50" s="1"/>
  <c r="D66" i="50"/>
  <c r="D66" i="51" s="1"/>
  <c r="D66" i="52" s="1"/>
  <c r="C66" i="50"/>
  <c r="C66" i="51" s="1"/>
  <c r="C66" i="52" s="1"/>
  <c r="L65" i="50"/>
  <c r="L65" i="51" s="1"/>
  <c r="L65" i="52" s="1"/>
  <c r="K65" i="50"/>
  <c r="K65" i="51" s="1"/>
  <c r="K65" i="52" s="1"/>
  <c r="J65" i="50"/>
  <c r="J65" i="51" s="1"/>
  <c r="J65" i="52" s="1"/>
  <c r="I65" i="50"/>
  <c r="I65" i="51" s="1"/>
  <c r="I65" i="52" s="1"/>
  <c r="G65" i="50"/>
  <c r="G65" i="51" s="1"/>
  <c r="G65" i="52" s="1"/>
  <c r="F65" i="50"/>
  <c r="F65" i="51" s="1"/>
  <c r="D65" i="50"/>
  <c r="D65" i="51" s="1"/>
  <c r="D65" i="52" s="1"/>
  <c r="C65" i="50"/>
  <c r="C65" i="51" s="1"/>
  <c r="L64" i="50"/>
  <c r="L64" i="51" s="1"/>
  <c r="L64" i="52" s="1"/>
  <c r="K64" i="50"/>
  <c r="K64" i="51" s="1"/>
  <c r="J64" i="50"/>
  <c r="J64" i="51" s="1"/>
  <c r="J64" i="52" s="1"/>
  <c r="I64" i="50"/>
  <c r="I64" i="51" s="1"/>
  <c r="I64" i="52" s="1"/>
  <c r="G64" i="50"/>
  <c r="G64" i="51" s="1"/>
  <c r="G64" i="52" s="1"/>
  <c r="F64" i="50"/>
  <c r="D64" i="50"/>
  <c r="D64" i="51" s="1"/>
  <c r="D64" i="52" s="1"/>
  <c r="C64" i="50"/>
  <c r="C64" i="51" s="1"/>
  <c r="L63" i="50"/>
  <c r="L63" i="51" s="1"/>
  <c r="L63" i="52" s="1"/>
  <c r="K63" i="50"/>
  <c r="J63" i="50"/>
  <c r="J63" i="51" s="1"/>
  <c r="J63" i="52" s="1"/>
  <c r="I63" i="50"/>
  <c r="I63" i="51" s="1"/>
  <c r="I63" i="52" s="1"/>
  <c r="G63" i="50"/>
  <c r="G63" i="51" s="1"/>
  <c r="G63" i="52" s="1"/>
  <c r="F63" i="50"/>
  <c r="F63" i="51" s="1"/>
  <c r="F63" i="52" s="1"/>
  <c r="D63" i="50"/>
  <c r="D63" i="51" s="1"/>
  <c r="D63" i="52" s="1"/>
  <c r="C63" i="50"/>
  <c r="L62" i="50"/>
  <c r="L62" i="51" s="1"/>
  <c r="L62" i="52" s="1"/>
  <c r="K62" i="50"/>
  <c r="K62" i="51" s="1"/>
  <c r="J62" i="50"/>
  <c r="J62" i="51" s="1"/>
  <c r="J62" i="52" s="1"/>
  <c r="I62" i="50"/>
  <c r="I62" i="51" s="1"/>
  <c r="I62" i="52" s="1"/>
  <c r="G62" i="50"/>
  <c r="G62" i="51" s="1"/>
  <c r="G62" i="52" s="1"/>
  <c r="F62" i="50"/>
  <c r="H62" i="50" s="1"/>
  <c r="D62" i="50"/>
  <c r="D62" i="51" s="1"/>
  <c r="D62" i="52" s="1"/>
  <c r="C62" i="50"/>
  <c r="C62" i="51" s="1"/>
  <c r="L61" i="50"/>
  <c r="L61" i="51" s="1"/>
  <c r="L61" i="52" s="1"/>
  <c r="K61" i="50"/>
  <c r="K61" i="51" s="1"/>
  <c r="J61" i="50"/>
  <c r="J61" i="51" s="1"/>
  <c r="I61" i="50"/>
  <c r="G61" i="50"/>
  <c r="F61" i="50"/>
  <c r="F61" i="51" s="1"/>
  <c r="D61" i="50"/>
  <c r="D61" i="51" s="1"/>
  <c r="D61" i="52" s="1"/>
  <c r="C61" i="50"/>
  <c r="C61" i="51" s="1"/>
  <c r="C61" i="52" s="1"/>
  <c r="F48" i="50"/>
  <c r="J39" i="50"/>
  <c r="C38" i="50"/>
  <c r="C89" i="50" s="1"/>
  <c r="C37" i="50"/>
  <c r="C37" i="51" s="1"/>
  <c r="G30" i="50"/>
  <c r="F30" i="50"/>
  <c r="E30" i="50"/>
  <c r="D30" i="50"/>
  <c r="C30" i="50"/>
  <c r="B23" i="50"/>
  <c r="B22" i="50"/>
  <c r="B125" i="50" s="1"/>
  <c r="B21" i="50"/>
  <c r="B149" i="50" s="1"/>
  <c r="B20" i="50"/>
  <c r="B19" i="50"/>
  <c r="B134" i="50" s="1"/>
  <c r="B18" i="50"/>
  <c r="B167" i="50" s="1"/>
  <c r="B17" i="50"/>
  <c r="B166" i="50" s="1"/>
  <c r="B16" i="50"/>
  <c r="B131" i="50" s="1"/>
  <c r="B100" i="49"/>
  <c r="B98" i="49"/>
  <c r="F95" i="49"/>
  <c r="C89" i="49"/>
  <c r="C90" i="49" s="1"/>
  <c r="E95" i="49" s="1"/>
  <c r="D73" i="49"/>
  <c r="J69" i="49"/>
  <c r="I69" i="49"/>
  <c r="M68" i="49"/>
  <c r="D81" i="49" s="1"/>
  <c r="H68" i="49"/>
  <c r="E68" i="49"/>
  <c r="M67" i="49"/>
  <c r="H67" i="49"/>
  <c r="E67" i="49"/>
  <c r="D80" i="49" s="1"/>
  <c r="B67" i="49"/>
  <c r="D79" i="49"/>
  <c r="M66" i="49"/>
  <c r="H66" i="49"/>
  <c r="E66" i="49"/>
  <c r="M65" i="49"/>
  <c r="H65" i="49"/>
  <c r="E65" i="49"/>
  <c r="D78" i="49" s="1"/>
  <c r="M64" i="49"/>
  <c r="H64" i="49"/>
  <c r="E64" i="49"/>
  <c r="D77" i="49" s="1"/>
  <c r="M63" i="49"/>
  <c r="D76" i="49" s="1"/>
  <c r="H63" i="49"/>
  <c r="E63" i="49"/>
  <c r="M62" i="49"/>
  <c r="M69" i="49" s="1"/>
  <c r="H62" i="49"/>
  <c r="E62" i="49"/>
  <c r="D75" i="49" s="1"/>
  <c r="D74" i="49"/>
  <c r="M61" i="49"/>
  <c r="H61" i="49"/>
  <c r="E61" i="49"/>
  <c r="B55" i="49"/>
  <c r="B53" i="49"/>
  <c r="F48" i="49"/>
  <c r="J39" i="49"/>
  <c r="C39" i="49"/>
  <c r="E48" i="49" s="1"/>
  <c r="G30" i="49"/>
  <c r="F30" i="49"/>
  <c r="E30" i="49"/>
  <c r="D30" i="49"/>
  <c r="C30" i="49"/>
  <c r="B23" i="49"/>
  <c r="B81" i="49" s="1"/>
  <c r="B22" i="49"/>
  <c r="B101" i="49" s="1"/>
  <c r="B21" i="49"/>
  <c r="B79" i="49" s="1"/>
  <c r="B20" i="49"/>
  <c r="B99" i="49" s="1"/>
  <c r="B19" i="49"/>
  <c r="B51" i="49" s="1"/>
  <c r="B18" i="49"/>
  <c r="B63" i="49" s="1"/>
  <c r="B17" i="49"/>
  <c r="B49" i="49" s="1"/>
  <c r="B16" i="49"/>
  <c r="C77" i="48"/>
  <c r="B76" i="48"/>
  <c r="B75" i="48"/>
  <c r="B74" i="48"/>
  <c r="B73" i="48"/>
  <c r="B72" i="48"/>
  <c r="B71" i="48"/>
  <c r="B70" i="48"/>
  <c r="B69" i="48"/>
  <c r="C59" i="48"/>
  <c r="B58" i="48"/>
  <c r="B57" i="48"/>
  <c r="B56" i="48"/>
  <c r="B55" i="48"/>
  <c r="B54" i="48"/>
  <c r="B53" i="48"/>
  <c r="B52" i="48"/>
  <c r="B51" i="48"/>
  <c r="C41" i="48"/>
  <c r="B40" i="48"/>
  <c r="B39" i="48"/>
  <c r="B38" i="48"/>
  <c r="B37" i="48"/>
  <c r="B36" i="48"/>
  <c r="B35" i="48"/>
  <c r="B34" i="48"/>
  <c r="B33" i="48"/>
  <c r="C23" i="48"/>
  <c r="B22" i="48"/>
  <c r="B21" i="48"/>
  <c r="B20" i="48"/>
  <c r="B19" i="48"/>
  <c r="B18" i="48"/>
  <c r="B17" i="48"/>
  <c r="B16" i="48"/>
  <c r="B15" i="48"/>
  <c r="B67" i="47"/>
  <c r="B66" i="47"/>
  <c r="B65" i="47"/>
  <c r="B64" i="47"/>
  <c r="B63" i="47"/>
  <c r="B62" i="47"/>
  <c r="B61" i="47"/>
  <c r="B60" i="47"/>
  <c r="B51" i="47"/>
  <c r="B50" i="47"/>
  <c r="B49" i="47"/>
  <c r="B48" i="47"/>
  <c r="B47" i="47"/>
  <c r="B46" i="47"/>
  <c r="B45" i="47"/>
  <c r="B44" i="47"/>
  <c r="B35" i="47"/>
  <c r="B34" i="47"/>
  <c r="B33" i="47"/>
  <c r="B32" i="47"/>
  <c r="B31" i="47"/>
  <c r="B30" i="47"/>
  <c r="B29" i="47"/>
  <c r="B28" i="47"/>
  <c r="M69" i="44"/>
  <c r="F274" i="43"/>
  <c r="E274" i="43"/>
  <c r="D274" i="43"/>
  <c r="C274" i="43"/>
  <c r="C273" i="43"/>
  <c r="G274" i="43" s="1"/>
  <c r="D265" i="43"/>
  <c r="C265" i="43"/>
  <c r="G262" i="43"/>
  <c r="F262" i="43"/>
  <c r="E262" i="43"/>
  <c r="D262" i="43"/>
  <c r="C262" i="43"/>
  <c r="G259" i="43"/>
  <c r="F259" i="43"/>
  <c r="E259" i="43"/>
  <c r="D259" i="43"/>
  <c r="C259" i="43"/>
  <c r="C260" i="43" s="1"/>
  <c r="G257" i="43"/>
  <c r="F257" i="43"/>
  <c r="E257" i="43"/>
  <c r="D257" i="43"/>
  <c r="C257" i="43"/>
  <c r="C266" i="43" s="1"/>
  <c r="G255" i="43"/>
  <c r="F255" i="43"/>
  <c r="E255" i="43"/>
  <c r="D255" i="43"/>
  <c r="C255" i="43"/>
  <c r="G254" i="43"/>
  <c r="G265" i="43" s="1"/>
  <c r="F254" i="43"/>
  <c r="F265" i="43" s="1"/>
  <c r="E254" i="43"/>
  <c r="E265" i="43" s="1"/>
  <c r="D254" i="43"/>
  <c r="C254" i="43"/>
  <c r="G252" i="43"/>
  <c r="G264" i="43" s="1"/>
  <c r="F252" i="43"/>
  <c r="F264" i="43" s="1"/>
  <c r="E252" i="43"/>
  <c r="D252" i="43"/>
  <c r="C252" i="43"/>
  <c r="G251" i="43"/>
  <c r="F251" i="43"/>
  <c r="E251" i="43"/>
  <c r="E264" i="43" s="1"/>
  <c r="D251" i="43"/>
  <c r="D264" i="43" s="1"/>
  <c r="C251" i="43"/>
  <c r="C264" i="43" s="1"/>
  <c r="G244" i="43"/>
  <c r="F244" i="43"/>
  <c r="E244" i="43"/>
  <c r="D244" i="43"/>
  <c r="C243" i="43"/>
  <c r="C244" i="43" s="1"/>
  <c r="G236" i="43"/>
  <c r="G235" i="43"/>
  <c r="F235" i="43"/>
  <c r="E235" i="43"/>
  <c r="D235" i="43"/>
  <c r="C235" i="43"/>
  <c r="G234" i="43"/>
  <c r="F234" i="43"/>
  <c r="E234" i="43"/>
  <c r="D234" i="43"/>
  <c r="C234" i="43"/>
  <c r="C230" i="43"/>
  <c r="F236" i="43" s="1"/>
  <c r="B218" i="43"/>
  <c r="F214" i="43"/>
  <c r="E214" i="43"/>
  <c r="D214" i="43"/>
  <c r="C214" i="43"/>
  <c r="C213" i="43"/>
  <c r="G214" i="43" s="1"/>
  <c r="G206" i="43"/>
  <c r="F206" i="43"/>
  <c r="E206" i="43"/>
  <c r="D206" i="43"/>
  <c r="G205" i="43"/>
  <c r="F205" i="43"/>
  <c r="E205" i="43"/>
  <c r="D205" i="43"/>
  <c r="C205" i="43"/>
  <c r="G204" i="43"/>
  <c r="F204" i="43"/>
  <c r="E204" i="43"/>
  <c r="D204" i="43"/>
  <c r="C204" i="43"/>
  <c r="C200" i="43"/>
  <c r="C206" i="43" s="1"/>
  <c r="B188" i="43"/>
  <c r="E184" i="43"/>
  <c r="D184" i="43"/>
  <c r="C184" i="43"/>
  <c r="C183" i="43"/>
  <c r="G184" i="43" s="1"/>
  <c r="F176" i="43"/>
  <c r="E176" i="43"/>
  <c r="D176" i="43"/>
  <c r="C176" i="43"/>
  <c r="G175" i="43"/>
  <c r="F175" i="43"/>
  <c r="E175" i="43"/>
  <c r="D175" i="43"/>
  <c r="C175" i="43"/>
  <c r="G174" i="43"/>
  <c r="F174" i="43"/>
  <c r="E174" i="43"/>
  <c r="D174" i="43"/>
  <c r="C174" i="43"/>
  <c r="C170" i="43"/>
  <c r="G176" i="43" s="1"/>
  <c r="B158" i="43"/>
  <c r="D154" i="43"/>
  <c r="C154" i="43"/>
  <c r="C153" i="43"/>
  <c r="G154" i="43" s="1"/>
  <c r="F146" i="43"/>
  <c r="E146" i="43"/>
  <c r="D146" i="43"/>
  <c r="C146" i="43"/>
  <c r="G145" i="43"/>
  <c r="F145" i="43"/>
  <c r="E145" i="43"/>
  <c r="D145" i="43"/>
  <c r="C145" i="43"/>
  <c r="G144" i="43"/>
  <c r="F144" i="43"/>
  <c r="E144" i="43"/>
  <c r="D144" i="43"/>
  <c r="C144" i="43"/>
  <c r="C140" i="43"/>
  <c r="G146" i="43" s="1"/>
  <c r="B128" i="43"/>
  <c r="C123" i="43"/>
  <c r="G124" i="43" s="1"/>
  <c r="F116" i="43"/>
  <c r="E116" i="43"/>
  <c r="D116" i="43"/>
  <c r="C116" i="43"/>
  <c r="G115" i="43"/>
  <c r="F115" i="43"/>
  <c r="E115" i="43"/>
  <c r="D115" i="43"/>
  <c r="C115" i="43"/>
  <c r="G114" i="43"/>
  <c r="F114" i="43"/>
  <c r="E114" i="43"/>
  <c r="D114" i="43"/>
  <c r="C114" i="43"/>
  <c r="C110" i="43"/>
  <c r="G116" i="43" s="1"/>
  <c r="B98" i="43"/>
  <c r="C93" i="43"/>
  <c r="G94" i="43" s="1"/>
  <c r="C86" i="43"/>
  <c r="G85" i="43"/>
  <c r="F85" i="43"/>
  <c r="E85" i="43"/>
  <c r="D85" i="43"/>
  <c r="C85" i="43"/>
  <c r="G84" i="43"/>
  <c r="F84" i="43"/>
  <c r="E84" i="43"/>
  <c r="D84" i="43"/>
  <c r="C84" i="43"/>
  <c r="C80" i="43"/>
  <c r="G86" i="43" s="1"/>
  <c r="B68" i="43"/>
  <c r="G64" i="43"/>
  <c r="F64" i="43"/>
  <c r="E64" i="43"/>
  <c r="C63" i="43"/>
  <c r="D64" i="43" s="1"/>
  <c r="G55" i="43"/>
  <c r="F55" i="43"/>
  <c r="E55" i="43"/>
  <c r="D55" i="43"/>
  <c r="C55" i="43"/>
  <c r="G54" i="43"/>
  <c r="F54" i="43"/>
  <c r="E54" i="43"/>
  <c r="D54" i="43"/>
  <c r="C54" i="43"/>
  <c r="C50" i="43"/>
  <c r="G56" i="43" s="1"/>
  <c r="B38" i="43"/>
  <c r="A36" i="43"/>
  <c r="G34" i="43"/>
  <c r="F34" i="43"/>
  <c r="E34" i="43"/>
  <c r="D34" i="43"/>
  <c r="C34" i="43"/>
  <c r="G25" i="43"/>
  <c r="F25" i="43"/>
  <c r="E25" i="43"/>
  <c r="D25" i="43"/>
  <c r="C25" i="43"/>
  <c r="G24" i="43"/>
  <c r="F24" i="43"/>
  <c r="E24" i="43"/>
  <c r="D24" i="43"/>
  <c r="C24" i="43"/>
  <c r="C20" i="43"/>
  <c r="G26" i="43" s="1"/>
  <c r="B8" i="43"/>
  <c r="G274" i="42"/>
  <c r="E274" i="42"/>
  <c r="D274" i="42"/>
  <c r="C274" i="42"/>
  <c r="C273" i="42"/>
  <c r="F274" i="42" s="1"/>
  <c r="C265" i="42"/>
  <c r="G264" i="42"/>
  <c r="G262" i="42"/>
  <c r="F262" i="42"/>
  <c r="E262" i="42"/>
  <c r="D262" i="42"/>
  <c r="C262" i="42"/>
  <c r="G259" i="42"/>
  <c r="F259" i="42"/>
  <c r="E259" i="42"/>
  <c r="D259" i="42"/>
  <c r="C259" i="42"/>
  <c r="C260" i="42" s="1"/>
  <c r="G257" i="42"/>
  <c r="G266" i="42" s="1"/>
  <c r="F257" i="42"/>
  <c r="E257" i="42"/>
  <c r="D257" i="42"/>
  <c r="D266" i="42" s="1"/>
  <c r="C257" i="42"/>
  <c r="C266" i="42" s="1"/>
  <c r="G255" i="42"/>
  <c r="F255" i="42"/>
  <c r="E255" i="42"/>
  <c r="E265" i="42" s="1"/>
  <c r="D255" i="42"/>
  <c r="C255" i="42"/>
  <c r="G254" i="42"/>
  <c r="G265" i="42" s="1"/>
  <c r="F254" i="42"/>
  <c r="F265" i="42" s="1"/>
  <c r="E254" i="42"/>
  <c r="D254" i="42"/>
  <c r="D265" i="42" s="1"/>
  <c r="C254" i="42"/>
  <c r="G252" i="42"/>
  <c r="F252" i="42"/>
  <c r="E252" i="42"/>
  <c r="D252" i="42"/>
  <c r="C252" i="42"/>
  <c r="G251" i="42"/>
  <c r="F251" i="42"/>
  <c r="F264" i="42" s="1"/>
  <c r="E251" i="42"/>
  <c r="E264" i="42" s="1"/>
  <c r="D251" i="42"/>
  <c r="D264" i="42" s="1"/>
  <c r="C251" i="42"/>
  <c r="C264" i="42" s="1"/>
  <c r="F244" i="42"/>
  <c r="E244" i="42"/>
  <c r="C243" i="42"/>
  <c r="D244" i="42" s="1"/>
  <c r="G236" i="42"/>
  <c r="F236" i="42"/>
  <c r="G235" i="42"/>
  <c r="F235" i="42"/>
  <c r="E235" i="42"/>
  <c r="D235" i="42"/>
  <c r="C235" i="42"/>
  <c r="G234" i="42"/>
  <c r="F234" i="42"/>
  <c r="E234" i="42"/>
  <c r="D234" i="42"/>
  <c r="C234" i="42"/>
  <c r="C230" i="42"/>
  <c r="E236" i="42" s="1"/>
  <c r="B218" i="42"/>
  <c r="G214" i="42"/>
  <c r="F214" i="42"/>
  <c r="E214" i="42"/>
  <c r="D214" i="42"/>
  <c r="C213" i="42"/>
  <c r="C214" i="42" s="1"/>
  <c r="F206" i="42"/>
  <c r="E206" i="42"/>
  <c r="G205" i="42"/>
  <c r="F205" i="42"/>
  <c r="E205" i="42"/>
  <c r="D205" i="42"/>
  <c r="C205" i="42"/>
  <c r="G204" i="42"/>
  <c r="F204" i="42"/>
  <c r="E204" i="42"/>
  <c r="D204" i="42"/>
  <c r="C204" i="42"/>
  <c r="C200" i="42"/>
  <c r="D206" i="42" s="1"/>
  <c r="B188" i="42"/>
  <c r="F184" i="42"/>
  <c r="E184" i="42"/>
  <c r="D184" i="42"/>
  <c r="C184" i="42"/>
  <c r="C183" i="42"/>
  <c r="G184" i="42" s="1"/>
  <c r="G176" i="42"/>
  <c r="F176" i="42"/>
  <c r="E176" i="42"/>
  <c r="D176" i="42"/>
  <c r="G175" i="42"/>
  <c r="F175" i="42"/>
  <c r="E175" i="42"/>
  <c r="D175" i="42"/>
  <c r="C175" i="42"/>
  <c r="G174" i="42"/>
  <c r="F174" i="42"/>
  <c r="E174" i="42"/>
  <c r="D174" i="42"/>
  <c r="C174" i="42"/>
  <c r="C170" i="42"/>
  <c r="C176" i="42" s="1"/>
  <c r="B158" i="42"/>
  <c r="C153" i="42"/>
  <c r="E154" i="42" s="1"/>
  <c r="G146" i="42"/>
  <c r="F146" i="42"/>
  <c r="E146" i="42"/>
  <c r="D146" i="42"/>
  <c r="C146" i="42"/>
  <c r="G145" i="42"/>
  <c r="F145" i="42"/>
  <c r="E145" i="42"/>
  <c r="D145" i="42"/>
  <c r="C145" i="42"/>
  <c r="G144" i="42"/>
  <c r="F144" i="42"/>
  <c r="E144" i="42"/>
  <c r="D144" i="42"/>
  <c r="C144" i="42"/>
  <c r="C140" i="42"/>
  <c r="B128" i="42"/>
  <c r="C123" i="42"/>
  <c r="G124" i="42" s="1"/>
  <c r="F116" i="42"/>
  <c r="E116" i="42"/>
  <c r="D116" i="42"/>
  <c r="C116" i="42"/>
  <c r="G115" i="42"/>
  <c r="F115" i="42"/>
  <c r="E115" i="42"/>
  <c r="D115" i="42"/>
  <c r="C115" i="42"/>
  <c r="G114" i="42"/>
  <c r="F114" i="42"/>
  <c r="E114" i="42"/>
  <c r="D114" i="42"/>
  <c r="C114" i="42"/>
  <c r="C110" i="42"/>
  <c r="G116" i="42" s="1"/>
  <c r="B98" i="42"/>
  <c r="C94" i="42"/>
  <c r="C93" i="42"/>
  <c r="G94" i="42" s="1"/>
  <c r="E86" i="42"/>
  <c r="D86" i="42"/>
  <c r="C86" i="42"/>
  <c r="G85" i="42"/>
  <c r="F85" i="42"/>
  <c r="E85" i="42"/>
  <c r="D85" i="42"/>
  <c r="C85" i="42"/>
  <c r="G84" i="42"/>
  <c r="F84" i="42"/>
  <c r="E84" i="42"/>
  <c r="D84" i="42"/>
  <c r="C84" i="42"/>
  <c r="C80" i="42"/>
  <c r="G86" i="42" s="1"/>
  <c r="B68" i="42"/>
  <c r="G64" i="42"/>
  <c r="C63" i="42"/>
  <c r="F64" i="42" s="1"/>
  <c r="G55" i="42"/>
  <c r="F55" i="42"/>
  <c r="E55" i="42"/>
  <c r="D55" i="42"/>
  <c r="C55" i="42"/>
  <c r="G54" i="42"/>
  <c r="F54" i="42"/>
  <c r="E54" i="42"/>
  <c r="D54" i="42"/>
  <c r="C54" i="42"/>
  <c r="C50" i="42"/>
  <c r="G56" i="42" s="1"/>
  <c r="B38" i="42"/>
  <c r="A36" i="42"/>
  <c r="G34" i="42"/>
  <c r="F34" i="42"/>
  <c r="E34" i="42"/>
  <c r="D34" i="42"/>
  <c r="C34" i="42"/>
  <c r="G26" i="42"/>
  <c r="G25" i="42"/>
  <c r="F25" i="42"/>
  <c r="E25" i="42"/>
  <c r="D25" i="42"/>
  <c r="C25" i="42"/>
  <c r="G24" i="42"/>
  <c r="F24" i="42"/>
  <c r="E24" i="42"/>
  <c r="D24" i="42"/>
  <c r="C24" i="42"/>
  <c r="C20" i="42"/>
  <c r="F26" i="42" s="1"/>
  <c r="B8" i="42"/>
  <c r="G274" i="41"/>
  <c r="E274" i="41"/>
  <c r="D274" i="41"/>
  <c r="C273" i="41"/>
  <c r="C274" i="41" s="1"/>
  <c r="C265" i="41"/>
  <c r="G264" i="41"/>
  <c r="G262" i="41"/>
  <c r="F262" i="41"/>
  <c r="E262" i="41"/>
  <c r="D262" i="41"/>
  <c r="C262" i="41"/>
  <c r="G259" i="41"/>
  <c r="F259" i="41"/>
  <c r="E259" i="41"/>
  <c r="D259" i="41"/>
  <c r="C259" i="41"/>
  <c r="C260" i="41" s="1"/>
  <c r="G257" i="41"/>
  <c r="F257" i="41"/>
  <c r="E257" i="41"/>
  <c r="D257" i="41"/>
  <c r="C257" i="41"/>
  <c r="G255" i="41"/>
  <c r="G265" i="41" s="1"/>
  <c r="F255" i="41"/>
  <c r="E255" i="41"/>
  <c r="E265" i="41" s="1"/>
  <c r="D255" i="41"/>
  <c r="C255" i="41"/>
  <c r="G254" i="41"/>
  <c r="F254" i="41"/>
  <c r="F265" i="41" s="1"/>
  <c r="E254" i="41"/>
  <c r="D254" i="41"/>
  <c r="D265" i="41" s="1"/>
  <c r="C254" i="41"/>
  <c r="G252" i="41"/>
  <c r="F252" i="41"/>
  <c r="E252" i="41"/>
  <c r="D252" i="41"/>
  <c r="C252" i="41"/>
  <c r="G251" i="41"/>
  <c r="F251" i="41"/>
  <c r="F264" i="41" s="1"/>
  <c r="E251" i="41"/>
  <c r="E264" i="41" s="1"/>
  <c r="D251" i="41"/>
  <c r="D264" i="41" s="1"/>
  <c r="C251" i="41"/>
  <c r="C264" i="41" s="1"/>
  <c r="F244" i="41"/>
  <c r="E244" i="41"/>
  <c r="C243" i="41"/>
  <c r="D244" i="41" s="1"/>
  <c r="G236" i="41"/>
  <c r="F236" i="41"/>
  <c r="E236" i="41"/>
  <c r="C236" i="41"/>
  <c r="G235" i="41"/>
  <c r="F235" i="41"/>
  <c r="E235" i="41"/>
  <c r="D235" i="41"/>
  <c r="C235" i="41"/>
  <c r="G234" i="41"/>
  <c r="F234" i="41"/>
  <c r="E234" i="41"/>
  <c r="D234" i="41"/>
  <c r="C234" i="41"/>
  <c r="C230" i="41"/>
  <c r="D236" i="41" s="1"/>
  <c r="B218" i="41"/>
  <c r="G214" i="41"/>
  <c r="F214" i="41"/>
  <c r="E214" i="41"/>
  <c r="D214" i="41"/>
  <c r="C214" i="41"/>
  <c r="C213" i="41"/>
  <c r="E206" i="41"/>
  <c r="G205" i="41"/>
  <c r="F205" i="41"/>
  <c r="E205" i="41"/>
  <c r="D205" i="41"/>
  <c r="C205" i="41"/>
  <c r="G204" i="41"/>
  <c r="F204" i="41"/>
  <c r="E204" i="41"/>
  <c r="D204" i="41"/>
  <c r="C204" i="41"/>
  <c r="C200" i="41"/>
  <c r="D206" i="41" s="1"/>
  <c r="B188" i="41"/>
  <c r="F184" i="41"/>
  <c r="E184" i="41"/>
  <c r="D184" i="41"/>
  <c r="C184" i="41"/>
  <c r="C183" i="41"/>
  <c r="G184" i="41" s="1"/>
  <c r="G176" i="41"/>
  <c r="F176" i="41"/>
  <c r="E176" i="41"/>
  <c r="D176" i="41"/>
  <c r="C176" i="41"/>
  <c r="G175" i="41"/>
  <c r="F175" i="41"/>
  <c r="E175" i="41"/>
  <c r="D175" i="41"/>
  <c r="C175" i="41"/>
  <c r="G174" i="41"/>
  <c r="F174" i="41"/>
  <c r="E174" i="41"/>
  <c r="D174" i="41"/>
  <c r="C174" i="41"/>
  <c r="C170" i="41"/>
  <c r="B158" i="41"/>
  <c r="C153" i="41"/>
  <c r="G154" i="41" s="1"/>
  <c r="F146" i="41"/>
  <c r="D146" i="41"/>
  <c r="C146" i="41"/>
  <c r="G145" i="41"/>
  <c r="F145" i="41"/>
  <c r="E145" i="41"/>
  <c r="D145" i="41"/>
  <c r="C145" i="41"/>
  <c r="G144" i="41"/>
  <c r="F144" i="41"/>
  <c r="E144" i="41"/>
  <c r="D144" i="41"/>
  <c r="C144" i="41"/>
  <c r="C140" i="41"/>
  <c r="G146" i="41" s="1"/>
  <c r="B128" i="41"/>
  <c r="D124" i="41"/>
  <c r="C123" i="41"/>
  <c r="F124" i="41" s="1"/>
  <c r="G116" i="41"/>
  <c r="F116" i="41"/>
  <c r="E116" i="41"/>
  <c r="D116" i="41"/>
  <c r="C116" i="41"/>
  <c r="G115" i="41"/>
  <c r="F115" i="41"/>
  <c r="E115" i="41"/>
  <c r="D115" i="41"/>
  <c r="C115" i="41"/>
  <c r="G114" i="41"/>
  <c r="F114" i="41"/>
  <c r="E114" i="41"/>
  <c r="D114" i="41"/>
  <c r="C114" i="41"/>
  <c r="C110" i="41"/>
  <c r="B98" i="41"/>
  <c r="E94" i="41"/>
  <c r="D94" i="41"/>
  <c r="C94" i="41"/>
  <c r="C93" i="41"/>
  <c r="G94" i="41" s="1"/>
  <c r="F86" i="41"/>
  <c r="E86" i="41"/>
  <c r="D86" i="41"/>
  <c r="C86" i="41"/>
  <c r="G85" i="41"/>
  <c r="F85" i="41"/>
  <c r="E85" i="41"/>
  <c r="D85" i="41"/>
  <c r="C85" i="41"/>
  <c r="G84" i="41"/>
  <c r="F84" i="41"/>
  <c r="E84" i="41"/>
  <c r="D84" i="41"/>
  <c r="C84" i="41"/>
  <c r="C80" i="41"/>
  <c r="G86" i="41" s="1"/>
  <c r="B68" i="41"/>
  <c r="G64" i="41"/>
  <c r="C63" i="41"/>
  <c r="F64" i="41" s="1"/>
  <c r="G55" i="41"/>
  <c r="F55" i="41"/>
  <c r="E55" i="41"/>
  <c r="D55" i="41"/>
  <c r="C55" i="41"/>
  <c r="G54" i="41"/>
  <c r="F54" i="41"/>
  <c r="E54" i="41"/>
  <c r="D54" i="41"/>
  <c r="C54" i="41"/>
  <c r="C50" i="41"/>
  <c r="G56" i="41" s="1"/>
  <c r="B38" i="41"/>
  <c r="A36" i="41"/>
  <c r="G34" i="41"/>
  <c r="F34" i="41"/>
  <c r="E34" i="41"/>
  <c r="D34" i="41"/>
  <c r="C34" i="41"/>
  <c r="G26" i="41"/>
  <c r="G25" i="41"/>
  <c r="F25" i="41"/>
  <c r="E25" i="41"/>
  <c r="D25" i="41"/>
  <c r="C25" i="41"/>
  <c r="G24" i="41"/>
  <c r="F24" i="41"/>
  <c r="E24" i="41"/>
  <c r="D24" i="41"/>
  <c r="C24" i="41"/>
  <c r="C20" i="41"/>
  <c r="F26" i="41" s="1"/>
  <c r="B8" i="41"/>
  <c r="G262" i="15"/>
  <c r="F262" i="15"/>
  <c r="E262" i="15"/>
  <c r="D262" i="15"/>
  <c r="C262" i="15"/>
  <c r="G259" i="15"/>
  <c r="F259" i="15"/>
  <c r="E259" i="15"/>
  <c r="C260" i="15" s="1"/>
  <c r="D259" i="15"/>
  <c r="C259" i="15"/>
  <c r="G257" i="15"/>
  <c r="F257" i="15"/>
  <c r="E257" i="15"/>
  <c r="D257" i="15"/>
  <c r="C257" i="15"/>
  <c r="G255" i="15"/>
  <c r="G265" i="15" s="1"/>
  <c r="F255" i="15"/>
  <c r="E255" i="15"/>
  <c r="D255" i="15"/>
  <c r="C255" i="15"/>
  <c r="G254" i="15"/>
  <c r="F254" i="15"/>
  <c r="E254" i="15"/>
  <c r="E265" i="15" s="1"/>
  <c r="D254" i="15"/>
  <c r="D265" i="15" s="1"/>
  <c r="C254" i="15"/>
  <c r="C252" i="15"/>
  <c r="G252" i="15"/>
  <c r="F252" i="15"/>
  <c r="E252" i="15"/>
  <c r="D252" i="15"/>
  <c r="G251" i="15"/>
  <c r="F251" i="15"/>
  <c r="F264" i="15" s="1"/>
  <c r="E251" i="15"/>
  <c r="D251" i="15"/>
  <c r="C251" i="15"/>
  <c r="C264" i="15" s="1"/>
  <c r="G274" i="15"/>
  <c r="F274" i="15"/>
  <c r="E274" i="15"/>
  <c r="C273" i="15"/>
  <c r="D274" i="15" s="1"/>
  <c r="F265" i="15"/>
  <c r="C265" i="15"/>
  <c r="G264" i="15"/>
  <c r="E264" i="15"/>
  <c r="D264" i="15"/>
  <c r="G244" i="15"/>
  <c r="E244" i="15"/>
  <c r="D244" i="15"/>
  <c r="C243" i="15"/>
  <c r="C244" i="15" s="1"/>
  <c r="G235" i="15"/>
  <c r="F235" i="15"/>
  <c r="E235" i="15"/>
  <c r="D235" i="15"/>
  <c r="C235" i="15"/>
  <c r="G234" i="15"/>
  <c r="F234" i="15"/>
  <c r="E234" i="15"/>
  <c r="D234" i="15"/>
  <c r="C234" i="15"/>
  <c r="C230" i="15"/>
  <c r="D236" i="15" s="1"/>
  <c r="G214" i="15"/>
  <c r="F214" i="15"/>
  <c r="E214" i="15"/>
  <c r="C213" i="15"/>
  <c r="D214" i="15" s="1"/>
  <c r="G206" i="15"/>
  <c r="F206" i="15"/>
  <c r="G205" i="15"/>
  <c r="F205" i="15"/>
  <c r="E205" i="15"/>
  <c r="D205" i="15"/>
  <c r="C205" i="15"/>
  <c r="G204" i="15"/>
  <c r="F204" i="15"/>
  <c r="E204" i="15"/>
  <c r="D204" i="15"/>
  <c r="C204" i="15"/>
  <c r="C200" i="15"/>
  <c r="E206" i="15" s="1"/>
  <c r="G184" i="15"/>
  <c r="F184" i="15"/>
  <c r="E184" i="15"/>
  <c r="C183" i="15"/>
  <c r="D184" i="15" s="1"/>
  <c r="F176" i="15"/>
  <c r="G175" i="15"/>
  <c r="F175" i="15"/>
  <c r="E175" i="15"/>
  <c r="D175" i="15"/>
  <c r="C175" i="15"/>
  <c r="G174" i="15"/>
  <c r="F174" i="15"/>
  <c r="E174" i="15"/>
  <c r="D174" i="15"/>
  <c r="C174" i="15"/>
  <c r="C170" i="15"/>
  <c r="E176" i="15" s="1"/>
  <c r="G154" i="15"/>
  <c r="F154" i="15"/>
  <c r="E154" i="15"/>
  <c r="C153" i="15"/>
  <c r="D154" i="15" s="1"/>
  <c r="F146" i="15"/>
  <c r="G145" i="15"/>
  <c r="F145" i="15"/>
  <c r="E145" i="15"/>
  <c r="D145" i="15"/>
  <c r="C145" i="15"/>
  <c r="G144" i="15"/>
  <c r="F144" i="15"/>
  <c r="E144" i="15"/>
  <c r="D144" i="15"/>
  <c r="C144" i="15"/>
  <c r="C140" i="15"/>
  <c r="E146" i="15" s="1"/>
  <c r="F124" i="15"/>
  <c r="E124" i="15"/>
  <c r="C123" i="15"/>
  <c r="D124" i="15" s="1"/>
  <c r="G116" i="15"/>
  <c r="F116" i="15"/>
  <c r="G115" i="15"/>
  <c r="F115" i="15"/>
  <c r="E115" i="15"/>
  <c r="D115" i="15"/>
  <c r="C115" i="15"/>
  <c r="G114" i="15"/>
  <c r="F114" i="15"/>
  <c r="E114" i="15"/>
  <c r="D114" i="15"/>
  <c r="C114" i="15"/>
  <c r="C110" i="15"/>
  <c r="E116" i="15" s="1"/>
  <c r="G94" i="15"/>
  <c r="F94" i="15"/>
  <c r="E94" i="15"/>
  <c r="C93" i="15"/>
  <c r="D94" i="15" s="1"/>
  <c r="G86" i="15"/>
  <c r="F86" i="15"/>
  <c r="G85" i="15"/>
  <c r="F85" i="15"/>
  <c r="E85" i="15"/>
  <c r="D85" i="15"/>
  <c r="C85" i="15"/>
  <c r="G84" i="15"/>
  <c r="F84" i="15"/>
  <c r="E84" i="15"/>
  <c r="D84" i="15"/>
  <c r="C84" i="15"/>
  <c r="C80" i="15"/>
  <c r="E86" i="15" s="1"/>
  <c r="F56" i="15"/>
  <c r="C63" i="15"/>
  <c r="G64" i="15" s="1"/>
  <c r="F64" i="15"/>
  <c r="E64" i="15"/>
  <c r="D64" i="15"/>
  <c r="C64" i="15"/>
  <c r="G55" i="15"/>
  <c r="F55" i="15"/>
  <c r="E55" i="15"/>
  <c r="D55" i="15"/>
  <c r="C55" i="15"/>
  <c r="G54" i="15"/>
  <c r="F54" i="15"/>
  <c r="E54" i="15"/>
  <c r="D54" i="15"/>
  <c r="C54" i="15"/>
  <c r="C50" i="15"/>
  <c r="G56" i="15" s="1"/>
  <c r="G26" i="15"/>
  <c r="F26" i="15"/>
  <c r="E26" i="15"/>
  <c r="D26" i="15"/>
  <c r="C26" i="15"/>
  <c r="C20" i="15"/>
  <c r="C77" i="24"/>
  <c r="C59" i="24"/>
  <c r="C41" i="24"/>
  <c r="M207" i="52" l="1"/>
  <c r="E204" i="52"/>
  <c r="B266" i="52"/>
  <c r="E207" i="52"/>
  <c r="M202" i="52"/>
  <c r="E208" i="52"/>
  <c r="B55" i="52"/>
  <c r="B218" i="52"/>
  <c r="H279" i="52"/>
  <c r="B75" i="52"/>
  <c r="B147" i="52"/>
  <c r="B201" i="52"/>
  <c r="M208" i="52"/>
  <c r="B48" i="52"/>
  <c r="B77" i="52"/>
  <c r="B120" i="52"/>
  <c r="B208" i="52"/>
  <c r="B242" i="52"/>
  <c r="B81" i="52"/>
  <c r="B168" i="52"/>
  <c r="B259" i="52"/>
  <c r="B272" i="52"/>
  <c r="B132" i="52"/>
  <c r="B52" i="52"/>
  <c r="B95" i="52"/>
  <c r="B126" i="52"/>
  <c r="B172" i="52"/>
  <c r="B215" i="52"/>
  <c r="B62" i="52"/>
  <c r="B96" i="52"/>
  <c r="B138" i="52"/>
  <c r="H208" i="52"/>
  <c r="B221" i="52"/>
  <c r="B271" i="52"/>
  <c r="B63" i="52"/>
  <c r="B190" i="52"/>
  <c r="B305" i="52"/>
  <c r="B119" i="52"/>
  <c r="B235" i="52"/>
  <c r="M279" i="52"/>
  <c r="B95" i="51"/>
  <c r="M137" i="52"/>
  <c r="J209" i="52"/>
  <c r="H206" i="52"/>
  <c r="M203" i="52"/>
  <c r="M205" i="52"/>
  <c r="H203" i="52"/>
  <c r="M206" i="52"/>
  <c r="B53" i="51"/>
  <c r="E205" i="52"/>
  <c r="B101" i="51"/>
  <c r="E202" i="52"/>
  <c r="M204" i="52"/>
  <c r="B136" i="51"/>
  <c r="H201" i="52"/>
  <c r="B52" i="51"/>
  <c r="B124" i="51"/>
  <c r="E137" i="52"/>
  <c r="B207" i="51"/>
  <c r="H204" i="52"/>
  <c r="E133" i="51"/>
  <c r="B149" i="51"/>
  <c r="E201" i="52"/>
  <c r="E206" i="52"/>
  <c r="B75" i="51"/>
  <c r="B190" i="51"/>
  <c r="M209" i="51"/>
  <c r="H205" i="52"/>
  <c r="B79" i="51"/>
  <c r="B135" i="51"/>
  <c r="H138" i="52"/>
  <c r="E203" i="52"/>
  <c r="H138" i="51"/>
  <c r="B62" i="51"/>
  <c r="B126" i="51"/>
  <c r="B98" i="51"/>
  <c r="B68" i="51"/>
  <c r="B138" i="51"/>
  <c r="B64" i="50"/>
  <c r="B168" i="50"/>
  <c r="B98" i="50"/>
  <c r="B51" i="50"/>
  <c r="B66" i="50"/>
  <c r="B53" i="50"/>
  <c r="M62" i="51"/>
  <c r="E66" i="52"/>
  <c r="H136" i="52"/>
  <c r="M138" i="52"/>
  <c r="E61" i="52"/>
  <c r="M63" i="50"/>
  <c r="B132" i="50"/>
  <c r="D147" i="50"/>
  <c r="H134" i="51"/>
  <c r="H139" i="50"/>
  <c r="B120" i="50"/>
  <c r="D145" i="50"/>
  <c r="B137" i="50"/>
  <c r="B122" i="50"/>
  <c r="D148" i="50"/>
  <c r="D150" i="50"/>
  <c r="M65" i="52"/>
  <c r="B124" i="50"/>
  <c r="K62" i="52"/>
  <c r="M62" i="52" s="1"/>
  <c r="B95" i="50"/>
  <c r="D146" i="50"/>
  <c r="J139" i="52"/>
  <c r="B49" i="50"/>
  <c r="M66" i="50"/>
  <c r="B136" i="50"/>
  <c r="C183" i="51"/>
  <c r="B100" i="50"/>
  <c r="D151" i="50"/>
  <c r="B170" i="50"/>
  <c r="M135" i="51"/>
  <c r="C38" i="51"/>
  <c r="B77" i="49"/>
  <c r="I69" i="50"/>
  <c r="H65" i="50"/>
  <c r="M68" i="51"/>
  <c r="B66" i="49"/>
  <c r="B78" i="49"/>
  <c r="E66" i="50"/>
  <c r="E67" i="50"/>
  <c r="H61" i="50"/>
  <c r="E62" i="50"/>
  <c r="B64" i="49"/>
  <c r="E68" i="52"/>
  <c r="K68" i="52"/>
  <c r="M68" i="52" s="1"/>
  <c r="H63" i="50"/>
  <c r="M65" i="50"/>
  <c r="E66" i="51"/>
  <c r="E64" i="50"/>
  <c r="G61" i="51"/>
  <c r="G61" i="52" s="1"/>
  <c r="K66" i="51"/>
  <c r="K66" i="52" s="1"/>
  <c r="M66" i="52" s="1"/>
  <c r="E68" i="51"/>
  <c r="B52" i="49"/>
  <c r="H69" i="49"/>
  <c r="C67" i="51"/>
  <c r="E67" i="51" s="1"/>
  <c r="C37" i="52"/>
  <c r="C39" i="51"/>
  <c r="E48" i="51" s="1"/>
  <c r="J61" i="52"/>
  <c r="J69" i="52" s="1"/>
  <c r="J69" i="51"/>
  <c r="D82" i="49"/>
  <c r="C64" i="52"/>
  <c r="E64" i="52" s="1"/>
  <c r="E64" i="51"/>
  <c r="N69" i="49"/>
  <c r="B169" i="50"/>
  <c r="B135" i="50"/>
  <c r="B65" i="50"/>
  <c r="B52" i="50"/>
  <c r="C112" i="52"/>
  <c r="C62" i="52"/>
  <c r="E62" i="52" s="1"/>
  <c r="E62" i="51"/>
  <c r="H131" i="51"/>
  <c r="D132" i="52"/>
  <c r="E132" i="52" s="1"/>
  <c r="E132" i="51"/>
  <c r="E69" i="49"/>
  <c r="B95" i="49"/>
  <c r="F62" i="51"/>
  <c r="M134" i="51"/>
  <c r="L134" i="52"/>
  <c r="E136" i="51"/>
  <c r="D136" i="52"/>
  <c r="E136" i="52" s="1"/>
  <c r="H131" i="52"/>
  <c r="B62" i="49"/>
  <c r="B151" i="50"/>
  <c r="B126" i="50"/>
  <c r="B81" i="50"/>
  <c r="B55" i="50"/>
  <c r="B68" i="50"/>
  <c r="B61" i="50"/>
  <c r="H68" i="50"/>
  <c r="J69" i="50"/>
  <c r="E61" i="51"/>
  <c r="K63" i="51"/>
  <c r="D134" i="52"/>
  <c r="E134" i="52" s="1"/>
  <c r="E134" i="51"/>
  <c r="C39" i="50"/>
  <c r="E48" i="50" s="1"/>
  <c r="E65" i="50"/>
  <c r="B216" i="51"/>
  <c r="B167" i="51"/>
  <c r="B76" i="51"/>
  <c r="B237" i="51"/>
  <c r="B191" i="51"/>
  <c r="B133" i="51"/>
  <c r="B97" i="51"/>
  <c r="B63" i="51"/>
  <c r="B203" i="51"/>
  <c r="B50" i="51"/>
  <c r="B146" i="51"/>
  <c r="B61" i="49"/>
  <c r="B67" i="50"/>
  <c r="M61" i="50"/>
  <c r="B76" i="50"/>
  <c r="B146" i="50"/>
  <c r="I132" i="52"/>
  <c r="I139" i="52" s="1"/>
  <c r="I139" i="51"/>
  <c r="C133" i="52"/>
  <c r="E133" i="52" s="1"/>
  <c r="B76" i="49"/>
  <c r="F64" i="51"/>
  <c r="H64" i="50"/>
  <c r="B68" i="49"/>
  <c r="B75" i="49"/>
  <c r="B50" i="50"/>
  <c r="E61" i="50"/>
  <c r="N61" i="50" s="1"/>
  <c r="M64" i="51"/>
  <c r="K64" i="52"/>
  <c r="M64" i="52" s="1"/>
  <c r="F67" i="51"/>
  <c r="H67" i="50"/>
  <c r="B101" i="50"/>
  <c r="B138" i="50"/>
  <c r="I61" i="51"/>
  <c r="F65" i="52"/>
  <c r="H65" i="52" s="1"/>
  <c r="H65" i="51"/>
  <c r="F66" i="51"/>
  <c r="L131" i="52"/>
  <c r="M131" i="51"/>
  <c r="E135" i="52"/>
  <c r="H136" i="51"/>
  <c r="F137" i="52"/>
  <c r="H137" i="52" s="1"/>
  <c r="H137" i="51"/>
  <c r="B206" i="52"/>
  <c r="B194" i="52"/>
  <c r="B310" i="52"/>
  <c r="B264" i="52"/>
  <c r="B289" i="52"/>
  <c r="B240" i="52"/>
  <c r="B170" i="52"/>
  <c r="B219" i="52"/>
  <c r="B100" i="52"/>
  <c r="B136" i="52"/>
  <c r="B276" i="52"/>
  <c r="B79" i="52"/>
  <c r="B149" i="52"/>
  <c r="B66" i="52"/>
  <c r="B53" i="52"/>
  <c r="C38" i="52"/>
  <c r="C89" i="52" s="1"/>
  <c r="C89" i="51"/>
  <c r="K67" i="52"/>
  <c r="M67" i="52" s="1"/>
  <c r="M67" i="51"/>
  <c r="B63" i="50"/>
  <c r="B121" i="50"/>
  <c r="B171" i="50"/>
  <c r="B54" i="49"/>
  <c r="B102" i="49"/>
  <c r="B54" i="50"/>
  <c r="H61" i="51"/>
  <c r="B80" i="50"/>
  <c r="B97" i="50"/>
  <c r="B123" i="50"/>
  <c r="B150" i="50"/>
  <c r="C159" i="50"/>
  <c r="C160" i="50" s="1"/>
  <c r="D165" i="50" s="1"/>
  <c r="B172" i="50"/>
  <c r="C88" i="51"/>
  <c r="B121" i="51"/>
  <c r="E131" i="51"/>
  <c r="N131" i="51" s="1"/>
  <c r="D131" i="52"/>
  <c r="E131" i="52" s="1"/>
  <c r="N131" i="52" s="1"/>
  <c r="B311" i="52"/>
  <c r="B290" i="52"/>
  <c r="B207" i="52"/>
  <c r="B277" i="52"/>
  <c r="B265" i="52"/>
  <c r="B220" i="52"/>
  <c r="B125" i="52"/>
  <c r="B54" i="52"/>
  <c r="B80" i="52"/>
  <c r="B171" i="52"/>
  <c r="B137" i="52"/>
  <c r="B150" i="52"/>
  <c r="B195" i="52"/>
  <c r="B241" i="52"/>
  <c r="B101" i="52"/>
  <c r="B67" i="52"/>
  <c r="H68" i="51"/>
  <c r="F68" i="52"/>
  <c r="H68" i="52" s="1"/>
  <c r="C65" i="52"/>
  <c r="E65" i="52" s="1"/>
  <c r="N65" i="52" s="1"/>
  <c r="E65" i="51"/>
  <c r="N65" i="51" s="1"/>
  <c r="D78" i="51" s="1"/>
  <c r="B78" i="50"/>
  <c r="B99" i="50"/>
  <c r="M139" i="50"/>
  <c r="B148" i="50"/>
  <c r="M65" i="51"/>
  <c r="B74" i="49"/>
  <c r="B97" i="49"/>
  <c r="B119" i="50"/>
  <c r="B48" i="50"/>
  <c r="K61" i="52"/>
  <c r="M61" i="52" s="1"/>
  <c r="M61" i="51"/>
  <c r="C63" i="51"/>
  <c r="E63" i="50"/>
  <c r="N63" i="50" s="1"/>
  <c r="B48" i="49"/>
  <c r="B50" i="49"/>
  <c r="M67" i="50"/>
  <c r="B65" i="49"/>
  <c r="B80" i="49"/>
  <c r="B96" i="49"/>
  <c r="B145" i="50"/>
  <c r="B96" i="50"/>
  <c r="B75" i="50"/>
  <c r="B62" i="50"/>
  <c r="M62" i="50"/>
  <c r="M64" i="50"/>
  <c r="E68" i="50"/>
  <c r="N68" i="50" s="1"/>
  <c r="M68" i="50"/>
  <c r="B74" i="50"/>
  <c r="C90" i="50"/>
  <c r="E95" i="50" s="1"/>
  <c r="B102" i="50"/>
  <c r="E139" i="50"/>
  <c r="B133" i="50"/>
  <c r="B144" i="50"/>
  <c r="B165" i="50"/>
  <c r="B166" i="51"/>
  <c r="B202" i="51"/>
  <c r="B145" i="51"/>
  <c r="B236" i="51"/>
  <c r="B215" i="51"/>
  <c r="B120" i="51"/>
  <c r="B238" i="51"/>
  <c r="B192" i="51"/>
  <c r="B204" i="51"/>
  <c r="B217" i="51"/>
  <c r="B147" i="51"/>
  <c r="B168" i="51"/>
  <c r="B51" i="51"/>
  <c r="B134" i="51"/>
  <c r="B77" i="51"/>
  <c r="B122" i="51"/>
  <c r="B241" i="51"/>
  <c r="B195" i="51"/>
  <c r="B220" i="51"/>
  <c r="B80" i="51"/>
  <c r="B137" i="51"/>
  <c r="B67" i="51"/>
  <c r="B54" i="51"/>
  <c r="B150" i="51"/>
  <c r="B49" i="51"/>
  <c r="B132" i="51"/>
  <c r="L132" i="52"/>
  <c r="M132" i="52" s="1"/>
  <c r="M132" i="51"/>
  <c r="E135" i="51"/>
  <c r="J139" i="51"/>
  <c r="F61" i="52"/>
  <c r="H61" i="52" s="1"/>
  <c r="M201" i="52"/>
  <c r="B201" i="51"/>
  <c r="B214" i="51"/>
  <c r="B74" i="51"/>
  <c r="B235" i="51"/>
  <c r="B189" i="51"/>
  <c r="B144" i="51"/>
  <c r="B48" i="51"/>
  <c r="B218" i="51"/>
  <c r="B78" i="51"/>
  <c r="B65" i="51"/>
  <c r="B169" i="51"/>
  <c r="B148" i="51"/>
  <c r="B61" i="51"/>
  <c r="H63" i="51"/>
  <c r="B99" i="51"/>
  <c r="H132" i="51"/>
  <c r="F132" i="52"/>
  <c r="H132" i="52" s="1"/>
  <c r="E138" i="51"/>
  <c r="D138" i="52"/>
  <c r="E138" i="52" s="1"/>
  <c r="N138" i="52" s="1"/>
  <c r="B193" i="51"/>
  <c r="B205" i="51"/>
  <c r="M134" i="52"/>
  <c r="F64" i="54"/>
  <c r="E64" i="54"/>
  <c r="C64" i="54"/>
  <c r="G64" i="54"/>
  <c r="D64" i="54"/>
  <c r="B147" i="50"/>
  <c r="B77" i="50"/>
  <c r="H63" i="52"/>
  <c r="B119" i="51"/>
  <c r="B123" i="51"/>
  <c r="B131" i="51"/>
  <c r="M131" i="52"/>
  <c r="F133" i="52"/>
  <c r="H133" i="52" s="1"/>
  <c r="H133" i="51"/>
  <c r="H135" i="51"/>
  <c r="G135" i="52"/>
  <c r="H135" i="52" s="1"/>
  <c r="B308" i="52"/>
  <c r="B217" i="52"/>
  <c r="B98" i="52"/>
  <c r="B64" i="52"/>
  <c r="B204" i="52"/>
  <c r="B122" i="52"/>
  <c r="B51" i="52"/>
  <c r="B274" i="52"/>
  <c r="B192" i="52"/>
  <c r="B134" i="52"/>
  <c r="B287" i="52"/>
  <c r="B238" i="52"/>
  <c r="G266" i="53"/>
  <c r="F266" i="53"/>
  <c r="C266" i="56"/>
  <c r="E266" i="56"/>
  <c r="D266" i="56"/>
  <c r="B242" i="51"/>
  <c r="B196" i="51"/>
  <c r="B172" i="51"/>
  <c r="B221" i="51"/>
  <c r="B81" i="51"/>
  <c r="B55" i="51"/>
  <c r="B151" i="51"/>
  <c r="M135" i="52"/>
  <c r="E137" i="51"/>
  <c r="H209" i="51"/>
  <c r="B208" i="51"/>
  <c r="B288" i="52"/>
  <c r="B239" i="52"/>
  <c r="B169" i="52"/>
  <c r="B193" i="52"/>
  <c r="B275" i="52"/>
  <c r="B135" i="52"/>
  <c r="B78" i="52"/>
  <c r="B65" i="52"/>
  <c r="B309" i="52"/>
  <c r="B99" i="52"/>
  <c r="B263" i="52"/>
  <c r="M133" i="52"/>
  <c r="B148" i="52"/>
  <c r="D214" i="53"/>
  <c r="C214" i="53"/>
  <c r="E214" i="53"/>
  <c r="G214" i="53"/>
  <c r="F214" i="53"/>
  <c r="E266" i="53"/>
  <c r="E266" i="55"/>
  <c r="C266" i="55"/>
  <c r="D266" i="55"/>
  <c r="F266" i="55"/>
  <c r="E279" i="52"/>
  <c r="M138" i="51"/>
  <c r="B273" i="52"/>
  <c r="B237" i="52"/>
  <c r="B261" i="52"/>
  <c r="B203" i="52"/>
  <c r="B307" i="52"/>
  <c r="B167" i="52"/>
  <c r="B146" i="52"/>
  <c r="B76" i="52"/>
  <c r="B121" i="52"/>
  <c r="B286" i="52"/>
  <c r="B133" i="52"/>
  <c r="B97" i="52"/>
  <c r="B123" i="52"/>
  <c r="H134" i="52"/>
  <c r="C183" i="52"/>
  <c r="C229" i="52" s="1"/>
  <c r="C230" i="52" s="1"/>
  <c r="D235" i="52" s="1"/>
  <c r="G26" i="53"/>
  <c r="C26" i="53"/>
  <c r="G244" i="56"/>
  <c r="F244" i="56"/>
  <c r="E244" i="56"/>
  <c r="C244" i="56"/>
  <c r="B79" i="50"/>
  <c r="B206" i="51"/>
  <c r="B170" i="51"/>
  <c r="B100" i="51"/>
  <c r="B240" i="51"/>
  <c r="B219" i="51"/>
  <c r="B194" i="51"/>
  <c r="M133" i="51"/>
  <c r="M136" i="51"/>
  <c r="L136" i="52"/>
  <c r="M136" i="52" s="1"/>
  <c r="B50" i="52"/>
  <c r="B216" i="52"/>
  <c r="C86" i="53"/>
  <c r="G86" i="53"/>
  <c r="E86" i="53"/>
  <c r="F86" i="53"/>
  <c r="D86" i="53"/>
  <c r="D244" i="56"/>
  <c r="C253" i="52"/>
  <c r="E86" i="55"/>
  <c r="D86" i="55"/>
  <c r="C86" i="55"/>
  <c r="G86" i="55"/>
  <c r="F86" i="55"/>
  <c r="F266" i="56"/>
  <c r="D264" i="53"/>
  <c r="G274" i="55"/>
  <c r="F274" i="55"/>
  <c r="D274" i="55"/>
  <c r="E274" i="55"/>
  <c r="G266" i="56"/>
  <c r="C274" i="55"/>
  <c r="M137" i="51"/>
  <c r="E209" i="51"/>
  <c r="G184" i="54"/>
  <c r="F184" i="54"/>
  <c r="E184" i="54"/>
  <c r="D184" i="54"/>
  <c r="C184" i="54"/>
  <c r="C260" i="54"/>
  <c r="B306" i="52"/>
  <c r="B202" i="52"/>
  <c r="B285" i="52"/>
  <c r="B61" i="52"/>
  <c r="B74" i="52"/>
  <c r="B166" i="52"/>
  <c r="B214" i="52"/>
  <c r="B260" i="52"/>
  <c r="B284" i="52"/>
  <c r="C146" i="53"/>
  <c r="F146" i="53"/>
  <c r="D146" i="53"/>
  <c r="G244" i="54"/>
  <c r="F244" i="54"/>
  <c r="E244" i="54"/>
  <c r="C244" i="54"/>
  <c r="F265" i="54"/>
  <c r="F116" i="56"/>
  <c r="E116" i="56"/>
  <c r="D116" i="56"/>
  <c r="C116" i="56"/>
  <c r="G116" i="56"/>
  <c r="B131" i="52"/>
  <c r="B144" i="52"/>
  <c r="D244" i="54"/>
  <c r="E86" i="56"/>
  <c r="D86" i="56"/>
  <c r="C86" i="56"/>
  <c r="G86" i="56"/>
  <c r="F86" i="56"/>
  <c r="B291" i="52"/>
  <c r="B278" i="52"/>
  <c r="B196" i="52"/>
  <c r="B49" i="52"/>
  <c r="B68" i="52"/>
  <c r="B151" i="52"/>
  <c r="B165" i="52"/>
  <c r="B236" i="52"/>
  <c r="B312" i="52"/>
  <c r="E124" i="53"/>
  <c r="C124" i="53"/>
  <c r="G124" i="53"/>
  <c r="C266" i="53"/>
  <c r="F266" i="54"/>
  <c r="G184" i="56"/>
  <c r="F184" i="56"/>
  <c r="E184" i="56"/>
  <c r="D184" i="56"/>
  <c r="G94" i="53"/>
  <c r="F94" i="53"/>
  <c r="D94" i="53"/>
  <c r="G146" i="54"/>
  <c r="F146" i="54"/>
  <c r="D146" i="54"/>
  <c r="G146" i="55"/>
  <c r="F146" i="55"/>
  <c r="E146" i="55"/>
  <c r="C146" i="55"/>
  <c r="D146" i="55"/>
  <c r="F154" i="55"/>
  <c r="E154" i="55"/>
  <c r="D154" i="55"/>
  <c r="C154" i="55"/>
  <c r="D265" i="55"/>
  <c r="F154" i="56"/>
  <c r="E154" i="56"/>
  <c r="D154" i="56"/>
  <c r="C154" i="56"/>
  <c r="G154" i="56"/>
  <c r="C265" i="56"/>
  <c r="G214" i="55"/>
  <c r="F214" i="55"/>
  <c r="E214" i="55"/>
  <c r="D214" i="55"/>
  <c r="E265" i="55"/>
  <c r="D265" i="56"/>
  <c r="F236" i="53"/>
  <c r="E236" i="53"/>
  <c r="G264" i="53"/>
  <c r="D56" i="55"/>
  <c r="C56" i="55"/>
  <c r="F116" i="55"/>
  <c r="E116" i="55"/>
  <c r="D116" i="55"/>
  <c r="C116" i="55"/>
  <c r="C214" i="55"/>
  <c r="E244" i="53"/>
  <c r="D244" i="53"/>
  <c r="D274" i="53"/>
  <c r="C274" i="53"/>
  <c r="F26" i="54"/>
  <c r="E26" i="54"/>
  <c r="F116" i="54"/>
  <c r="E116" i="54"/>
  <c r="E124" i="55"/>
  <c r="D124" i="55"/>
  <c r="C124" i="55"/>
  <c r="G124" i="55"/>
  <c r="F124" i="55"/>
  <c r="G274" i="56"/>
  <c r="F274" i="56"/>
  <c r="E274" i="56"/>
  <c r="D176" i="53"/>
  <c r="C176" i="53"/>
  <c r="E206" i="53"/>
  <c r="D206" i="53"/>
  <c r="F244" i="53"/>
  <c r="F274" i="53"/>
  <c r="G56" i="54"/>
  <c r="F56" i="54"/>
  <c r="D236" i="54"/>
  <c r="C236" i="54"/>
  <c r="D274" i="56"/>
  <c r="G184" i="55"/>
  <c r="F184" i="55"/>
  <c r="E184" i="55"/>
  <c r="D56" i="56"/>
  <c r="C56" i="56"/>
  <c r="E124" i="54"/>
  <c r="D124" i="54"/>
  <c r="F154" i="54"/>
  <c r="E154" i="54"/>
  <c r="E265" i="54"/>
  <c r="C274" i="54"/>
  <c r="G146" i="56"/>
  <c r="F146" i="56"/>
  <c r="E146" i="56"/>
  <c r="D146" i="56"/>
  <c r="G214" i="56"/>
  <c r="F214" i="56"/>
  <c r="E214" i="56"/>
  <c r="F176" i="55"/>
  <c r="E176" i="56"/>
  <c r="F206" i="56"/>
  <c r="F176" i="56"/>
  <c r="E266" i="43"/>
  <c r="D266" i="43"/>
  <c r="G266" i="43"/>
  <c r="F266" i="43"/>
  <c r="C124" i="43"/>
  <c r="C56" i="43"/>
  <c r="D86" i="43"/>
  <c r="C94" i="43"/>
  <c r="D124" i="43"/>
  <c r="E154" i="43"/>
  <c r="F184" i="43"/>
  <c r="C26" i="43"/>
  <c r="D56" i="43"/>
  <c r="C64" i="43"/>
  <c r="E86" i="43"/>
  <c r="D94" i="43"/>
  <c r="E124" i="43"/>
  <c r="F154" i="43"/>
  <c r="D26" i="43"/>
  <c r="E56" i="43"/>
  <c r="F86" i="43"/>
  <c r="E94" i="43"/>
  <c r="F124" i="43"/>
  <c r="C236" i="43"/>
  <c r="E26" i="43"/>
  <c r="F56" i="43"/>
  <c r="F94" i="43"/>
  <c r="D236" i="43"/>
  <c r="F26" i="43"/>
  <c r="E236" i="43"/>
  <c r="E266" i="42"/>
  <c r="F266" i="42"/>
  <c r="C154" i="42"/>
  <c r="C124" i="42"/>
  <c r="D154" i="42"/>
  <c r="G206" i="42"/>
  <c r="G244" i="42"/>
  <c r="D124" i="42"/>
  <c r="C26" i="42"/>
  <c r="D56" i="42"/>
  <c r="C64" i="42"/>
  <c r="D94" i="42"/>
  <c r="E124" i="42"/>
  <c r="F154" i="42"/>
  <c r="C56" i="42"/>
  <c r="D26" i="42"/>
  <c r="E56" i="42"/>
  <c r="D64" i="42"/>
  <c r="F86" i="42"/>
  <c r="E94" i="42"/>
  <c r="F124" i="42"/>
  <c r="G154" i="42"/>
  <c r="C236" i="42"/>
  <c r="E26" i="42"/>
  <c r="F56" i="42"/>
  <c r="E64" i="42"/>
  <c r="F94" i="42"/>
  <c r="C206" i="42"/>
  <c r="D236" i="42"/>
  <c r="C244" i="42"/>
  <c r="F266" i="41"/>
  <c r="E266" i="41"/>
  <c r="C266" i="41"/>
  <c r="D266" i="41"/>
  <c r="G266" i="41"/>
  <c r="C154" i="41"/>
  <c r="F206" i="41"/>
  <c r="C124" i="41"/>
  <c r="E146" i="41"/>
  <c r="D154" i="41"/>
  <c r="G206" i="41"/>
  <c r="G244" i="41"/>
  <c r="F274" i="41"/>
  <c r="E154" i="41"/>
  <c r="C26" i="41"/>
  <c r="D56" i="41"/>
  <c r="C64" i="41"/>
  <c r="E124" i="41"/>
  <c r="F154" i="41"/>
  <c r="D26" i="41"/>
  <c r="E56" i="41"/>
  <c r="D64" i="41"/>
  <c r="E26" i="41"/>
  <c r="F56" i="41"/>
  <c r="E64" i="41"/>
  <c r="F94" i="41"/>
  <c r="G124" i="41"/>
  <c r="C206" i="41"/>
  <c r="C244" i="41"/>
  <c r="C56" i="41"/>
  <c r="E266" i="15"/>
  <c r="G266" i="15"/>
  <c r="F266" i="15"/>
  <c r="C266" i="15"/>
  <c r="D266" i="15"/>
  <c r="C274" i="15"/>
  <c r="E236" i="15"/>
  <c r="F236" i="15"/>
  <c r="G236" i="15"/>
  <c r="F244" i="15"/>
  <c r="C236" i="15"/>
  <c r="C206" i="15"/>
  <c r="D206" i="15"/>
  <c r="C214" i="15"/>
  <c r="G176" i="15"/>
  <c r="C176" i="15"/>
  <c r="D176" i="15"/>
  <c r="C184" i="15"/>
  <c r="G146" i="15"/>
  <c r="C146" i="15"/>
  <c r="D146" i="15"/>
  <c r="C154" i="15"/>
  <c r="G124" i="15"/>
  <c r="C116" i="15"/>
  <c r="D116" i="15"/>
  <c r="C124" i="15"/>
  <c r="C86" i="15"/>
  <c r="D86" i="15"/>
  <c r="C94" i="15"/>
  <c r="C56" i="15"/>
  <c r="D56" i="15"/>
  <c r="E56" i="15"/>
  <c r="N132" i="52" l="1"/>
  <c r="N133" i="52"/>
  <c r="D146" i="52" s="1"/>
  <c r="N135" i="52"/>
  <c r="N137" i="52"/>
  <c r="D150" i="52" s="1"/>
  <c r="N136" i="52"/>
  <c r="D149" i="52" s="1"/>
  <c r="N134" i="52"/>
  <c r="N68" i="52"/>
  <c r="H209" i="52"/>
  <c r="E209" i="52"/>
  <c r="N135" i="51"/>
  <c r="N133" i="51"/>
  <c r="D146" i="51" s="1"/>
  <c r="N137" i="51"/>
  <c r="N138" i="51"/>
  <c r="M209" i="52"/>
  <c r="N132" i="51"/>
  <c r="N136" i="51"/>
  <c r="D149" i="51" s="1"/>
  <c r="N134" i="51"/>
  <c r="N61" i="51"/>
  <c r="N68" i="51"/>
  <c r="D81" i="51" s="1"/>
  <c r="D151" i="52"/>
  <c r="N62" i="50"/>
  <c r="D75" i="50" s="1"/>
  <c r="D150" i="51"/>
  <c r="N67" i="50"/>
  <c r="N64" i="50"/>
  <c r="D78" i="52"/>
  <c r="N66" i="50"/>
  <c r="D79" i="50" s="1"/>
  <c r="N65" i="50"/>
  <c r="D78" i="50" s="1"/>
  <c r="C184" i="51"/>
  <c r="D189" i="51" s="1"/>
  <c r="C229" i="51"/>
  <c r="C230" i="51" s="1"/>
  <c r="D235" i="51" s="1"/>
  <c r="D81" i="52"/>
  <c r="C67" i="52"/>
  <c r="E67" i="52" s="1"/>
  <c r="M66" i="51"/>
  <c r="D80" i="50"/>
  <c r="H69" i="50"/>
  <c r="D76" i="50"/>
  <c r="F62" i="52"/>
  <c r="H62" i="52" s="1"/>
  <c r="H62" i="51"/>
  <c r="N62" i="51" s="1"/>
  <c r="C299" i="52"/>
  <c r="C300" i="52" s="1"/>
  <c r="D305" i="52" s="1"/>
  <c r="C254" i="52"/>
  <c r="D259" i="52" s="1"/>
  <c r="M139" i="52"/>
  <c r="C63" i="52"/>
  <c r="E63" i="52" s="1"/>
  <c r="E63" i="51"/>
  <c r="D77" i="50"/>
  <c r="F67" i="52"/>
  <c r="H67" i="52" s="1"/>
  <c r="H67" i="51"/>
  <c r="M69" i="50"/>
  <c r="D266" i="54"/>
  <c r="C266" i="54"/>
  <c r="E266" i="54"/>
  <c r="E139" i="51"/>
  <c r="K63" i="52"/>
  <c r="M63" i="52" s="1"/>
  <c r="M69" i="52" s="1"/>
  <c r="M63" i="51"/>
  <c r="H139" i="51"/>
  <c r="C184" i="52"/>
  <c r="D189" i="52" s="1"/>
  <c r="D148" i="52"/>
  <c r="H64" i="51"/>
  <c r="F64" i="52"/>
  <c r="H64" i="52" s="1"/>
  <c r="H139" i="52"/>
  <c r="D147" i="52"/>
  <c r="C90" i="51"/>
  <c r="E95" i="51" s="1"/>
  <c r="C88" i="52"/>
  <c r="C113" i="51"/>
  <c r="G266" i="54"/>
  <c r="M139" i="51"/>
  <c r="E69" i="50"/>
  <c r="C39" i="52"/>
  <c r="E48" i="52" s="1"/>
  <c r="I61" i="52"/>
  <c r="N61" i="52" s="1"/>
  <c r="I69" i="51"/>
  <c r="D81" i="50"/>
  <c r="D151" i="51"/>
  <c r="D144" i="50"/>
  <c r="N139" i="50"/>
  <c r="D145" i="52"/>
  <c r="E139" i="52"/>
  <c r="D148" i="51"/>
  <c r="F66" i="52"/>
  <c r="H66" i="52" s="1"/>
  <c r="H66" i="51"/>
  <c r="D147" i="51"/>
  <c r="D145" i="51"/>
  <c r="N66" i="52" l="1"/>
  <c r="D79" i="52" s="1"/>
  <c r="N64" i="52"/>
  <c r="D77" i="52" s="1"/>
  <c r="N62" i="52"/>
  <c r="D75" i="52" s="1"/>
  <c r="N63" i="52"/>
  <c r="D76" i="52" s="1"/>
  <c r="N67" i="52"/>
  <c r="D80" i="52" s="1"/>
  <c r="M69" i="51"/>
  <c r="E69" i="51"/>
  <c r="N63" i="51"/>
  <c r="N64" i="51"/>
  <c r="D77" i="51" s="1"/>
  <c r="N67" i="51"/>
  <c r="D80" i="51" s="1"/>
  <c r="N66" i="51"/>
  <c r="D79" i="51" s="1"/>
  <c r="H69" i="52"/>
  <c r="H69" i="51"/>
  <c r="I69" i="52"/>
  <c r="C159" i="51"/>
  <c r="C160" i="51" s="1"/>
  <c r="D165" i="51" s="1"/>
  <c r="C114" i="51"/>
  <c r="D119" i="51" s="1"/>
  <c r="D75" i="51"/>
  <c r="D76" i="51"/>
  <c r="D74" i="51"/>
  <c r="D152" i="50"/>
  <c r="C113" i="52"/>
  <c r="C90" i="52"/>
  <c r="E95" i="52" s="1"/>
  <c r="D144" i="52"/>
  <c r="N139" i="52"/>
  <c r="D74" i="50"/>
  <c r="D82" i="50" s="1"/>
  <c r="N69" i="50"/>
  <c r="D144" i="51"/>
  <c r="N139" i="51"/>
  <c r="E69" i="52"/>
  <c r="D82" i="51" l="1"/>
  <c r="D74" i="52"/>
  <c r="D82" i="52" s="1"/>
  <c r="N69" i="52"/>
  <c r="D152" i="52"/>
  <c r="N69" i="51"/>
  <c r="D152" i="51"/>
  <c r="C159" i="52"/>
  <c r="C160" i="52" s="1"/>
  <c r="D165" i="52" s="1"/>
  <c r="C114" i="52"/>
  <c r="D119" i="52" s="1"/>
  <c r="B218" i="15" l="1"/>
  <c r="B188" i="15"/>
  <c r="B158" i="15"/>
  <c r="B128" i="15"/>
  <c r="B98" i="15"/>
  <c r="B68" i="15"/>
  <c r="B38" i="15"/>
  <c r="A36" i="15"/>
  <c r="B8" i="15"/>
  <c r="B23" i="46"/>
  <c r="B242" i="46" s="1"/>
  <c r="B22" i="46"/>
  <c r="B21" i="46"/>
  <c r="B20" i="46"/>
  <c r="B218" i="46" s="1"/>
  <c r="B19" i="46"/>
  <c r="B308" i="46" s="1"/>
  <c r="B18" i="46"/>
  <c r="B167" i="46" s="1"/>
  <c r="B17" i="46"/>
  <c r="B202" i="46" s="1"/>
  <c r="B16" i="46"/>
  <c r="B23" i="45"/>
  <c r="B22" i="45"/>
  <c r="B220" i="45" s="1"/>
  <c r="B21" i="45"/>
  <c r="B170" i="45" s="1"/>
  <c r="B20" i="45"/>
  <c r="B205" i="45" s="1"/>
  <c r="B19" i="45"/>
  <c r="B18" i="45"/>
  <c r="B17" i="45"/>
  <c r="B145" i="45" s="1"/>
  <c r="B16" i="45"/>
  <c r="B23" i="44"/>
  <c r="B22" i="44"/>
  <c r="B101" i="44" s="1"/>
  <c r="B21" i="44"/>
  <c r="B100" i="44" s="1"/>
  <c r="B20" i="44"/>
  <c r="B19" i="44"/>
  <c r="B18" i="44"/>
  <c r="B17" i="44"/>
  <c r="B16" i="44"/>
  <c r="B95" i="44" s="1"/>
  <c r="B23" i="14"/>
  <c r="B22" i="14"/>
  <c r="B21" i="14"/>
  <c r="B20" i="14"/>
  <c r="B19" i="14"/>
  <c r="B18" i="14"/>
  <c r="B17" i="14"/>
  <c r="B16" i="14"/>
  <c r="B76" i="24"/>
  <c r="B75" i="24"/>
  <c r="B74" i="24"/>
  <c r="B73" i="24"/>
  <c r="B72" i="24"/>
  <c r="B71" i="24"/>
  <c r="B70" i="24"/>
  <c r="B69" i="24"/>
  <c r="B58" i="24"/>
  <c r="B57" i="24"/>
  <c r="B56" i="24"/>
  <c r="B55" i="24"/>
  <c r="B54" i="24"/>
  <c r="B53" i="24"/>
  <c r="B52" i="24"/>
  <c r="B51" i="24"/>
  <c r="B40" i="24"/>
  <c r="B39" i="24"/>
  <c r="B38" i="24"/>
  <c r="B37" i="24"/>
  <c r="B36" i="24"/>
  <c r="B35" i="24"/>
  <c r="B34" i="24"/>
  <c r="B33" i="24"/>
  <c r="B22" i="24"/>
  <c r="B21" i="24"/>
  <c r="B20" i="24"/>
  <c r="B19" i="24"/>
  <c r="B18" i="24"/>
  <c r="B17" i="24"/>
  <c r="B16" i="24"/>
  <c r="B15" i="24"/>
  <c r="B67" i="27"/>
  <c r="B66" i="27"/>
  <c r="B65" i="27"/>
  <c r="B64" i="27"/>
  <c r="B63" i="27"/>
  <c r="B62" i="27"/>
  <c r="B61" i="27"/>
  <c r="B60" i="27"/>
  <c r="B51" i="27"/>
  <c r="B50" i="27"/>
  <c r="B49" i="27"/>
  <c r="B48" i="27"/>
  <c r="B47" i="27"/>
  <c r="B46" i="27"/>
  <c r="B45" i="27"/>
  <c r="B44" i="27"/>
  <c r="B35" i="27"/>
  <c r="B34" i="27"/>
  <c r="B33" i="27"/>
  <c r="B32" i="27"/>
  <c r="B31" i="27"/>
  <c r="B30" i="27"/>
  <c r="B29" i="27"/>
  <c r="B28" i="27"/>
  <c r="C228" i="46"/>
  <c r="N208" i="46"/>
  <c r="N207" i="46"/>
  <c r="N206" i="46"/>
  <c r="N205" i="46"/>
  <c r="N204" i="46"/>
  <c r="N203" i="46"/>
  <c r="N202" i="46"/>
  <c r="N201" i="46"/>
  <c r="L208" i="46"/>
  <c r="K208" i="46"/>
  <c r="J208" i="46"/>
  <c r="L207" i="46"/>
  <c r="K207" i="46"/>
  <c r="J207" i="46"/>
  <c r="L206" i="46"/>
  <c r="K206" i="46"/>
  <c r="J206" i="46"/>
  <c r="L205" i="46"/>
  <c r="K205" i="46"/>
  <c r="J205" i="46"/>
  <c r="L204" i="46"/>
  <c r="K204" i="46"/>
  <c r="J204" i="46"/>
  <c r="L203" i="46"/>
  <c r="K203" i="46"/>
  <c r="J203" i="46"/>
  <c r="L202" i="46"/>
  <c r="K202" i="46"/>
  <c r="J202" i="46"/>
  <c r="L201" i="46"/>
  <c r="K201" i="46"/>
  <c r="J201" i="46"/>
  <c r="G208" i="46"/>
  <c r="F208" i="46"/>
  <c r="G207" i="46"/>
  <c r="F207" i="46"/>
  <c r="G206" i="46"/>
  <c r="F206" i="46"/>
  <c r="G205" i="46"/>
  <c r="F205" i="46"/>
  <c r="G204" i="46"/>
  <c r="F204" i="46"/>
  <c r="G203" i="46"/>
  <c r="F203" i="46"/>
  <c r="G202" i="46"/>
  <c r="F202" i="46"/>
  <c r="G201" i="46"/>
  <c r="F201" i="46"/>
  <c r="D208" i="46"/>
  <c r="C208" i="46"/>
  <c r="D207" i="46"/>
  <c r="C207" i="46"/>
  <c r="D206" i="46"/>
  <c r="C206" i="46"/>
  <c r="D205" i="46"/>
  <c r="C205" i="46"/>
  <c r="D204" i="46"/>
  <c r="C204" i="46"/>
  <c r="D203" i="46"/>
  <c r="C203" i="46"/>
  <c r="D202" i="46"/>
  <c r="C202" i="46"/>
  <c r="D201" i="46"/>
  <c r="C201" i="46"/>
  <c r="C182" i="46"/>
  <c r="C158" i="45"/>
  <c r="C158" i="46" s="1"/>
  <c r="C183" i="46" s="1"/>
  <c r="N138" i="45"/>
  <c r="N138" i="46" s="1"/>
  <c r="N137" i="45"/>
  <c r="N137" i="46" s="1"/>
  <c r="N136" i="45"/>
  <c r="N136" i="46" s="1"/>
  <c r="N135" i="45"/>
  <c r="N135" i="46" s="1"/>
  <c r="N134" i="45"/>
  <c r="N134" i="46" s="1"/>
  <c r="N133" i="45"/>
  <c r="N133" i="46" s="1"/>
  <c r="N132" i="45"/>
  <c r="N132" i="46" s="1"/>
  <c r="N131" i="45"/>
  <c r="L138" i="45"/>
  <c r="L138" i="46" s="1"/>
  <c r="K138" i="45"/>
  <c r="K138" i="46" s="1"/>
  <c r="J138" i="45"/>
  <c r="J138" i="46" s="1"/>
  <c r="I138" i="45"/>
  <c r="I138" i="46" s="1"/>
  <c r="L137" i="45"/>
  <c r="K137" i="45"/>
  <c r="K137" i="46" s="1"/>
  <c r="J137" i="45"/>
  <c r="J137" i="46" s="1"/>
  <c r="I137" i="45"/>
  <c r="I137" i="46" s="1"/>
  <c r="L136" i="45"/>
  <c r="L136" i="46" s="1"/>
  <c r="K136" i="45"/>
  <c r="K136" i="46" s="1"/>
  <c r="J136" i="45"/>
  <c r="J136" i="46" s="1"/>
  <c r="I136" i="45"/>
  <c r="I136" i="46" s="1"/>
  <c r="L135" i="45"/>
  <c r="K135" i="45"/>
  <c r="K135" i="46" s="1"/>
  <c r="J135" i="45"/>
  <c r="J135" i="46" s="1"/>
  <c r="I135" i="45"/>
  <c r="I135" i="46" s="1"/>
  <c r="L134" i="45"/>
  <c r="L134" i="46" s="1"/>
  <c r="K134" i="45"/>
  <c r="K134" i="46" s="1"/>
  <c r="J134" i="45"/>
  <c r="J134" i="46" s="1"/>
  <c r="I134" i="45"/>
  <c r="I134" i="46" s="1"/>
  <c r="L133" i="45"/>
  <c r="K133" i="45"/>
  <c r="K133" i="46" s="1"/>
  <c r="J133" i="45"/>
  <c r="J133" i="46" s="1"/>
  <c r="I133" i="45"/>
  <c r="I133" i="46" s="1"/>
  <c r="L132" i="45"/>
  <c r="L132" i="46" s="1"/>
  <c r="K132" i="45"/>
  <c r="K132" i="46" s="1"/>
  <c r="J132" i="45"/>
  <c r="J132" i="46" s="1"/>
  <c r="I132" i="45"/>
  <c r="I132" i="46" s="1"/>
  <c r="L131" i="45"/>
  <c r="K131" i="45"/>
  <c r="K131" i="46" s="1"/>
  <c r="J131" i="45"/>
  <c r="J131" i="46" s="1"/>
  <c r="I131" i="45"/>
  <c r="G138" i="45"/>
  <c r="G138" i="46" s="1"/>
  <c r="F138" i="45"/>
  <c r="F138" i="46" s="1"/>
  <c r="G137" i="45"/>
  <c r="G137" i="46" s="1"/>
  <c r="F137" i="45"/>
  <c r="G136" i="45"/>
  <c r="G136" i="46" s="1"/>
  <c r="F136" i="45"/>
  <c r="F136" i="46" s="1"/>
  <c r="G135" i="45"/>
  <c r="F135" i="45"/>
  <c r="F135" i="46" s="1"/>
  <c r="G134" i="45"/>
  <c r="F134" i="45"/>
  <c r="F134" i="46" s="1"/>
  <c r="G133" i="45"/>
  <c r="G133" i="46" s="1"/>
  <c r="F133" i="45"/>
  <c r="F133" i="46" s="1"/>
  <c r="G132" i="45"/>
  <c r="G132" i="46" s="1"/>
  <c r="F132" i="45"/>
  <c r="F132" i="46" s="1"/>
  <c r="G131" i="45"/>
  <c r="G131" i="46" s="1"/>
  <c r="F131" i="45"/>
  <c r="F131" i="46" s="1"/>
  <c r="D138" i="45"/>
  <c r="D138" i="46" s="1"/>
  <c r="C138" i="45"/>
  <c r="C138" i="46" s="1"/>
  <c r="D137" i="45"/>
  <c r="D137" i="46" s="1"/>
  <c r="C137" i="45"/>
  <c r="C137" i="46" s="1"/>
  <c r="D136" i="45"/>
  <c r="C136" i="45"/>
  <c r="C136" i="46" s="1"/>
  <c r="D135" i="45"/>
  <c r="D135" i="46" s="1"/>
  <c r="C135" i="45"/>
  <c r="C135" i="46" s="1"/>
  <c r="D134" i="45"/>
  <c r="D134" i="46" s="1"/>
  <c r="C134" i="45"/>
  <c r="C134" i="46" s="1"/>
  <c r="D133" i="45"/>
  <c r="C133" i="45"/>
  <c r="C133" i="46" s="1"/>
  <c r="D132" i="45"/>
  <c r="D132" i="46" s="1"/>
  <c r="C132" i="45"/>
  <c r="C132" i="46" s="1"/>
  <c r="D131" i="45"/>
  <c r="D131" i="46" s="1"/>
  <c r="C131" i="45"/>
  <c r="C112" i="45"/>
  <c r="C112" i="46" s="1"/>
  <c r="C88" i="44"/>
  <c r="C113" i="44" s="1"/>
  <c r="C159" i="44" s="1"/>
  <c r="C160" i="44" s="1"/>
  <c r="D165" i="44" s="1"/>
  <c r="N68" i="44"/>
  <c r="N68" i="45" s="1"/>
  <c r="N68" i="46" s="1"/>
  <c r="N67" i="44"/>
  <c r="N67" i="45" s="1"/>
  <c r="N67" i="46" s="1"/>
  <c r="N66" i="44"/>
  <c r="N66" i="45" s="1"/>
  <c r="N66" i="46" s="1"/>
  <c r="N65" i="44"/>
  <c r="N65" i="45" s="1"/>
  <c r="N65" i="46" s="1"/>
  <c r="N64" i="44"/>
  <c r="N64" i="45" s="1"/>
  <c r="N64" i="46" s="1"/>
  <c r="N63" i="44"/>
  <c r="N62" i="44"/>
  <c r="N62" i="45" s="1"/>
  <c r="N61" i="44"/>
  <c r="N61" i="45" s="1"/>
  <c r="N61" i="46" s="1"/>
  <c r="L68" i="44"/>
  <c r="L68" i="45" s="1"/>
  <c r="K68" i="44"/>
  <c r="K68" i="45" s="1"/>
  <c r="K68" i="46" s="1"/>
  <c r="J68" i="44"/>
  <c r="J68" i="45" s="1"/>
  <c r="J68" i="46" s="1"/>
  <c r="I68" i="44"/>
  <c r="I68" i="45" s="1"/>
  <c r="I68" i="46" s="1"/>
  <c r="L67" i="44"/>
  <c r="L67" i="45" s="1"/>
  <c r="L67" i="46" s="1"/>
  <c r="K67" i="44"/>
  <c r="J67" i="44"/>
  <c r="J67" i="45" s="1"/>
  <c r="J67" i="46" s="1"/>
  <c r="I67" i="44"/>
  <c r="I67" i="45" s="1"/>
  <c r="I67" i="46" s="1"/>
  <c r="L66" i="44"/>
  <c r="L66" i="45" s="1"/>
  <c r="K66" i="44"/>
  <c r="K66" i="45" s="1"/>
  <c r="K66" i="46" s="1"/>
  <c r="J66" i="44"/>
  <c r="J66" i="45" s="1"/>
  <c r="J66" i="46" s="1"/>
  <c r="I66" i="44"/>
  <c r="I66" i="45" s="1"/>
  <c r="I66" i="46" s="1"/>
  <c r="L65" i="44"/>
  <c r="L65" i="45" s="1"/>
  <c r="L65" i="46" s="1"/>
  <c r="K65" i="44"/>
  <c r="J65" i="44"/>
  <c r="J65" i="45" s="1"/>
  <c r="J65" i="46" s="1"/>
  <c r="I65" i="44"/>
  <c r="I65" i="45" s="1"/>
  <c r="I65" i="46" s="1"/>
  <c r="L64" i="44"/>
  <c r="L64" i="45" s="1"/>
  <c r="K64" i="44"/>
  <c r="K64" i="45" s="1"/>
  <c r="K64" i="46" s="1"/>
  <c r="J64" i="44"/>
  <c r="J64" i="45" s="1"/>
  <c r="J64" i="46" s="1"/>
  <c r="I64" i="44"/>
  <c r="I64" i="45" s="1"/>
  <c r="I64" i="46" s="1"/>
  <c r="L63" i="44"/>
  <c r="L63" i="45" s="1"/>
  <c r="L63" i="46" s="1"/>
  <c r="K63" i="44"/>
  <c r="J63" i="44"/>
  <c r="J63" i="45" s="1"/>
  <c r="J63" i="46" s="1"/>
  <c r="I63" i="44"/>
  <c r="I63" i="45" s="1"/>
  <c r="I63" i="46" s="1"/>
  <c r="L62" i="44"/>
  <c r="L62" i="45" s="1"/>
  <c r="K62" i="44"/>
  <c r="K62" i="45" s="1"/>
  <c r="K62" i="46" s="1"/>
  <c r="J62" i="44"/>
  <c r="J62" i="45" s="1"/>
  <c r="J62" i="46" s="1"/>
  <c r="I62" i="44"/>
  <c r="L61" i="44"/>
  <c r="L61" i="45" s="1"/>
  <c r="L61" i="46" s="1"/>
  <c r="K61" i="44"/>
  <c r="J61" i="44"/>
  <c r="J61" i="45" s="1"/>
  <c r="I61" i="44"/>
  <c r="I61" i="45" s="1"/>
  <c r="I61" i="46" s="1"/>
  <c r="G68" i="44"/>
  <c r="G68" i="45" s="1"/>
  <c r="G68" i="46" s="1"/>
  <c r="F68" i="44"/>
  <c r="G67" i="44"/>
  <c r="G67" i="45" s="1"/>
  <c r="F67" i="44"/>
  <c r="F67" i="45" s="1"/>
  <c r="F67" i="46" s="1"/>
  <c r="G66" i="44"/>
  <c r="G66" i="45" s="1"/>
  <c r="G66" i="46" s="1"/>
  <c r="F66" i="44"/>
  <c r="F66" i="45" s="1"/>
  <c r="G65" i="44"/>
  <c r="G65" i="45" s="1"/>
  <c r="G65" i="46" s="1"/>
  <c r="F65" i="44"/>
  <c r="G64" i="44"/>
  <c r="G64" i="45" s="1"/>
  <c r="G64" i="46" s="1"/>
  <c r="F64" i="44"/>
  <c r="G63" i="44"/>
  <c r="G63" i="45" s="1"/>
  <c r="F63" i="44"/>
  <c r="F63" i="45" s="1"/>
  <c r="F63" i="46" s="1"/>
  <c r="G62" i="44"/>
  <c r="G62" i="45" s="1"/>
  <c r="G62" i="46" s="1"/>
  <c r="F62" i="44"/>
  <c r="F62" i="45" s="1"/>
  <c r="G61" i="44"/>
  <c r="G61" i="45" s="1"/>
  <c r="G61" i="46" s="1"/>
  <c r="F61" i="44"/>
  <c r="C68" i="44"/>
  <c r="C68" i="45" s="1"/>
  <c r="C68" i="46" s="1"/>
  <c r="C67" i="44"/>
  <c r="C67" i="45" s="1"/>
  <c r="C66" i="44"/>
  <c r="C66" i="45" s="1"/>
  <c r="C65" i="44"/>
  <c r="C65" i="45" s="1"/>
  <c r="C64" i="44"/>
  <c r="C64" i="45" s="1"/>
  <c r="C64" i="46" s="1"/>
  <c r="C63" i="44"/>
  <c r="C62" i="44"/>
  <c r="C62" i="45" s="1"/>
  <c r="C62" i="46" s="1"/>
  <c r="D68" i="44"/>
  <c r="D68" i="45" s="1"/>
  <c r="D67" i="44"/>
  <c r="D67" i="45" s="1"/>
  <c r="D67" i="46" s="1"/>
  <c r="D66" i="44"/>
  <c r="D66" i="45" s="1"/>
  <c r="D66" i="46" s="1"/>
  <c r="D65" i="44"/>
  <c r="D65" i="45" s="1"/>
  <c r="D65" i="46" s="1"/>
  <c r="D64" i="44"/>
  <c r="D64" i="45" s="1"/>
  <c r="D63" i="44"/>
  <c r="D63" i="45" s="1"/>
  <c r="D63" i="46" s="1"/>
  <c r="D62" i="44"/>
  <c r="D61" i="44"/>
  <c r="D61" i="45" s="1"/>
  <c r="D61" i="46" s="1"/>
  <c r="C61" i="44"/>
  <c r="C61" i="45" s="1"/>
  <c r="C38" i="44"/>
  <c r="C38" i="45" s="1"/>
  <c r="C37" i="44"/>
  <c r="C37" i="45" s="1"/>
  <c r="C37" i="46" s="1"/>
  <c r="B310" i="46"/>
  <c r="F305" i="46"/>
  <c r="B305" i="46"/>
  <c r="B290" i="46"/>
  <c r="B289" i="46"/>
  <c r="B284" i="46"/>
  <c r="N279" i="46"/>
  <c r="J279" i="46"/>
  <c r="M278" i="46"/>
  <c r="H278" i="46"/>
  <c r="E278" i="46"/>
  <c r="M277" i="46"/>
  <c r="H277" i="46"/>
  <c r="E277" i="46"/>
  <c r="B277" i="46"/>
  <c r="M276" i="46"/>
  <c r="H276" i="46"/>
  <c r="E276" i="46"/>
  <c r="B276" i="46"/>
  <c r="M275" i="46"/>
  <c r="H275" i="46"/>
  <c r="E275" i="46"/>
  <c r="M274" i="46"/>
  <c r="H274" i="46"/>
  <c r="E274" i="46"/>
  <c r="M273" i="46"/>
  <c r="H273" i="46"/>
  <c r="E273" i="46"/>
  <c r="M272" i="46"/>
  <c r="H272" i="46"/>
  <c r="E272" i="46"/>
  <c r="M271" i="46"/>
  <c r="H271" i="46"/>
  <c r="E271" i="46"/>
  <c r="B271" i="46"/>
  <c r="B265" i="46"/>
  <c r="B264" i="46"/>
  <c r="F259" i="46"/>
  <c r="B259" i="46"/>
  <c r="C253" i="46"/>
  <c r="C254" i="46" s="1"/>
  <c r="D259" i="46" s="1"/>
  <c r="B241" i="46"/>
  <c r="B240" i="46"/>
  <c r="F235" i="46"/>
  <c r="B235" i="46"/>
  <c r="B220" i="46"/>
  <c r="B219" i="46"/>
  <c r="B214" i="46"/>
  <c r="B207" i="46"/>
  <c r="B206" i="46"/>
  <c r="B201" i="46"/>
  <c r="B196" i="46"/>
  <c r="B195" i="46"/>
  <c r="B194" i="46"/>
  <c r="F189" i="46"/>
  <c r="B189" i="46"/>
  <c r="B172" i="46"/>
  <c r="B171" i="46"/>
  <c r="B170" i="46"/>
  <c r="F165" i="46"/>
  <c r="B165" i="46"/>
  <c r="B150" i="46"/>
  <c r="B149" i="46"/>
  <c r="B144" i="46"/>
  <c r="D143" i="46"/>
  <c r="B136" i="46"/>
  <c r="B131" i="46"/>
  <c r="B125" i="46"/>
  <c r="B124" i="46"/>
  <c r="F119" i="46"/>
  <c r="B119" i="46"/>
  <c r="B102" i="46"/>
  <c r="B101" i="46"/>
  <c r="B100" i="46"/>
  <c r="F95" i="46"/>
  <c r="B95" i="46"/>
  <c r="B80" i="46"/>
  <c r="B79" i="46"/>
  <c r="B74" i="46"/>
  <c r="D73" i="46"/>
  <c r="B66" i="46"/>
  <c r="B61" i="46"/>
  <c r="B53" i="46"/>
  <c r="F48" i="46"/>
  <c r="B48" i="46"/>
  <c r="J39" i="46"/>
  <c r="G30" i="46"/>
  <c r="F30" i="46"/>
  <c r="E30" i="46"/>
  <c r="D30" i="46"/>
  <c r="C30" i="46"/>
  <c r="B242" i="45"/>
  <c r="F235" i="45"/>
  <c r="B235" i="45"/>
  <c r="B221" i="45"/>
  <c r="B214" i="45"/>
  <c r="N209" i="45"/>
  <c r="J209" i="45"/>
  <c r="M208" i="45"/>
  <c r="H208" i="45"/>
  <c r="E208" i="45"/>
  <c r="B208" i="45"/>
  <c r="M207" i="45"/>
  <c r="H207" i="45"/>
  <c r="E207" i="45"/>
  <c r="M206" i="45"/>
  <c r="H206" i="45"/>
  <c r="E206" i="45"/>
  <c r="M205" i="45"/>
  <c r="H205" i="45"/>
  <c r="E205" i="45"/>
  <c r="M204" i="45"/>
  <c r="H204" i="45"/>
  <c r="E204" i="45"/>
  <c r="M203" i="45"/>
  <c r="H203" i="45"/>
  <c r="E203" i="45"/>
  <c r="M202" i="45"/>
  <c r="H202" i="45"/>
  <c r="E202" i="45"/>
  <c r="M201" i="45"/>
  <c r="H201" i="45"/>
  <c r="E201" i="45"/>
  <c r="B201" i="45"/>
  <c r="B196" i="45"/>
  <c r="F189" i="45"/>
  <c r="B189" i="45"/>
  <c r="B172" i="45"/>
  <c r="B166" i="45"/>
  <c r="F165" i="45"/>
  <c r="B165" i="45"/>
  <c r="B151" i="45"/>
  <c r="B144" i="45"/>
  <c r="D143" i="45"/>
  <c r="B138" i="45"/>
  <c r="B136" i="45"/>
  <c r="B133" i="45"/>
  <c r="B131" i="45"/>
  <c r="B126" i="45"/>
  <c r="F119" i="45"/>
  <c r="B119" i="45"/>
  <c r="B102" i="45"/>
  <c r="F95" i="45"/>
  <c r="B95" i="45"/>
  <c r="B81" i="45"/>
  <c r="B75" i="45"/>
  <c r="B74" i="45"/>
  <c r="D73" i="45"/>
  <c r="B68" i="45"/>
  <c r="B63" i="45"/>
  <c r="B61" i="45"/>
  <c r="B55" i="45"/>
  <c r="F48" i="45"/>
  <c r="B48" i="45"/>
  <c r="J39" i="45"/>
  <c r="G30" i="45"/>
  <c r="F30" i="45"/>
  <c r="E30" i="45"/>
  <c r="D30" i="45"/>
  <c r="C30" i="45"/>
  <c r="B172" i="44"/>
  <c r="B169" i="44"/>
  <c r="B166" i="44"/>
  <c r="F165" i="44"/>
  <c r="B151" i="44"/>
  <c r="B148" i="44"/>
  <c r="B145" i="44"/>
  <c r="D143" i="44"/>
  <c r="N139" i="44"/>
  <c r="J139" i="44"/>
  <c r="I139" i="44"/>
  <c r="M138" i="44"/>
  <c r="H138" i="44"/>
  <c r="E138" i="44"/>
  <c r="B138" i="44"/>
  <c r="M137" i="44"/>
  <c r="H137" i="44"/>
  <c r="E137" i="44"/>
  <c r="M136" i="44"/>
  <c r="H136" i="44"/>
  <c r="E136" i="44"/>
  <c r="M135" i="44"/>
  <c r="H135" i="44"/>
  <c r="E135" i="44"/>
  <c r="B135" i="44"/>
  <c r="M134" i="44"/>
  <c r="H134" i="44"/>
  <c r="E134" i="44"/>
  <c r="M133" i="44"/>
  <c r="H133" i="44"/>
  <c r="E133" i="44"/>
  <c r="B133" i="44"/>
  <c r="M132" i="44"/>
  <c r="H132" i="44"/>
  <c r="E132" i="44"/>
  <c r="B132" i="44"/>
  <c r="M131" i="44"/>
  <c r="H131" i="44"/>
  <c r="E131" i="44"/>
  <c r="B126" i="44"/>
  <c r="B123" i="44"/>
  <c r="B122" i="44"/>
  <c r="B121" i="44"/>
  <c r="B120" i="44"/>
  <c r="F119" i="44"/>
  <c r="B102" i="44"/>
  <c r="B99" i="44"/>
  <c r="B98" i="44"/>
  <c r="B97" i="44"/>
  <c r="B96" i="44"/>
  <c r="F95" i="44"/>
  <c r="B81" i="44"/>
  <c r="B78" i="44"/>
  <c r="B75" i="44"/>
  <c r="D73" i="44"/>
  <c r="B68" i="44"/>
  <c r="B65" i="44"/>
  <c r="B63" i="44"/>
  <c r="B62" i="44"/>
  <c r="B55" i="44"/>
  <c r="B52" i="44"/>
  <c r="B51" i="44"/>
  <c r="B49" i="44"/>
  <c r="F48" i="44"/>
  <c r="J39" i="44"/>
  <c r="G30" i="44"/>
  <c r="F30" i="44"/>
  <c r="E30" i="44"/>
  <c r="D30" i="44"/>
  <c r="C30" i="44"/>
  <c r="M201" i="46" l="1"/>
  <c r="M203" i="46"/>
  <c r="B145" i="46"/>
  <c r="B120" i="46"/>
  <c r="B309" i="46"/>
  <c r="E207" i="46"/>
  <c r="H205" i="46"/>
  <c r="B96" i="46"/>
  <c r="B272" i="46"/>
  <c r="B75" i="46"/>
  <c r="B263" i="46"/>
  <c r="J209" i="46"/>
  <c r="E203" i="46"/>
  <c r="H201" i="46"/>
  <c r="B134" i="46"/>
  <c r="H279" i="46"/>
  <c r="B122" i="46"/>
  <c r="B168" i="46"/>
  <c r="E201" i="46"/>
  <c r="B77" i="46"/>
  <c r="B238" i="46"/>
  <c r="B100" i="45"/>
  <c r="B149" i="45"/>
  <c r="B206" i="45"/>
  <c r="B66" i="45"/>
  <c r="B194" i="45"/>
  <c r="B240" i="45"/>
  <c r="B53" i="45"/>
  <c r="B79" i="45"/>
  <c r="B124" i="45"/>
  <c r="B219" i="45"/>
  <c r="C183" i="45"/>
  <c r="C184" i="45" s="1"/>
  <c r="D189" i="45" s="1"/>
  <c r="H138" i="45"/>
  <c r="E205" i="46"/>
  <c r="H203" i="46"/>
  <c r="H207" i="46"/>
  <c r="E132" i="46"/>
  <c r="C184" i="46"/>
  <c r="D189" i="46" s="1"/>
  <c r="E204" i="46"/>
  <c r="E208" i="46"/>
  <c r="H202" i="46"/>
  <c r="H206" i="46"/>
  <c r="M202" i="46"/>
  <c r="M204" i="46"/>
  <c r="M206" i="46"/>
  <c r="M208" i="46"/>
  <c r="B54" i="45"/>
  <c r="B195" i="45"/>
  <c r="B207" i="45"/>
  <c r="E202" i="46"/>
  <c r="E206" i="46"/>
  <c r="H204" i="46"/>
  <c r="H208" i="46"/>
  <c r="M205" i="46"/>
  <c r="M207" i="46"/>
  <c r="B171" i="45"/>
  <c r="M137" i="45"/>
  <c r="E134" i="46"/>
  <c r="H133" i="45"/>
  <c r="E135" i="45"/>
  <c r="J139" i="45"/>
  <c r="B131" i="44"/>
  <c r="E132" i="45"/>
  <c r="E137" i="46"/>
  <c r="H131" i="46"/>
  <c r="E138" i="46"/>
  <c r="H132" i="46"/>
  <c r="H136" i="46"/>
  <c r="M132" i="46"/>
  <c r="M134" i="46"/>
  <c r="M136" i="46"/>
  <c r="M138" i="46"/>
  <c r="E134" i="45"/>
  <c r="M134" i="45"/>
  <c r="M138" i="45"/>
  <c r="H138" i="46"/>
  <c r="E138" i="45"/>
  <c r="B171" i="44"/>
  <c r="E66" i="44"/>
  <c r="H132" i="45"/>
  <c r="H136" i="45"/>
  <c r="C89" i="44"/>
  <c r="O131" i="44"/>
  <c r="D144" i="44" s="1"/>
  <c r="M132" i="45"/>
  <c r="M136" i="45"/>
  <c r="B62" i="46"/>
  <c r="B306" i="46"/>
  <c r="B285" i="46"/>
  <c r="B49" i="46"/>
  <c r="B166" i="46"/>
  <c r="B236" i="46"/>
  <c r="B190" i="46"/>
  <c r="B215" i="46"/>
  <c r="B260" i="46"/>
  <c r="B132" i="46"/>
  <c r="B74" i="44"/>
  <c r="B67" i="45"/>
  <c r="B80" i="45"/>
  <c r="B48" i="44"/>
  <c r="B119" i="44"/>
  <c r="B165" i="44"/>
  <c r="B239" i="46"/>
  <c r="B288" i="46"/>
  <c r="B144" i="44"/>
  <c r="B150" i="45"/>
  <c r="B205" i="46"/>
  <c r="B125" i="45"/>
  <c r="B137" i="45"/>
  <c r="B241" i="45"/>
  <c r="B78" i="46"/>
  <c r="B99" i="46"/>
  <c r="B275" i="46"/>
  <c r="B101" i="45"/>
  <c r="B169" i="46"/>
  <c r="B61" i="44"/>
  <c r="B123" i="46"/>
  <c r="B135" i="46"/>
  <c r="B193" i="46"/>
  <c r="B135" i="45"/>
  <c r="B266" i="46"/>
  <c r="B54" i="44"/>
  <c r="B137" i="44"/>
  <c r="B218" i="45"/>
  <c r="B239" i="45"/>
  <c r="B80" i="44"/>
  <c r="B65" i="45"/>
  <c r="B99" i="45"/>
  <c r="B123" i="45"/>
  <c r="B148" i="45"/>
  <c r="B169" i="45"/>
  <c r="B237" i="46"/>
  <c r="B52" i="45"/>
  <c r="B78" i="45"/>
  <c r="B193" i="45"/>
  <c r="B76" i="46"/>
  <c r="B63" i="46"/>
  <c r="B278" i="46"/>
  <c r="B121" i="46"/>
  <c r="M66" i="44"/>
  <c r="H62" i="44"/>
  <c r="M62" i="44"/>
  <c r="M68" i="44"/>
  <c r="M64" i="44"/>
  <c r="H66" i="44"/>
  <c r="E68" i="44"/>
  <c r="E62" i="44"/>
  <c r="H64" i="44"/>
  <c r="H68" i="44"/>
  <c r="M61" i="44"/>
  <c r="M63" i="44"/>
  <c r="M65" i="44"/>
  <c r="M67" i="44"/>
  <c r="E67" i="44"/>
  <c r="E65" i="44"/>
  <c r="E63" i="44"/>
  <c r="H61" i="44"/>
  <c r="H65" i="44"/>
  <c r="I69" i="44"/>
  <c r="C39" i="44"/>
  <c r="E48" i="44" s="1"/>
  <c r="H63" i="44"/>
  <c r="H67" i="44"/>
  <c r="J69" i="44"/>
  <c r="E64" i="44"/>
  <c r="B96" i="45"/>
  <c r="E137" i="45"/>
  <c r="B190" i="45"/>
  <c r="B208" i="46"/>
  <c r="B291" i="46"/>
  <c r="E131" i="45"/>
  <c r="H137" i="45"/>
  <c r="I139" i="45"/>
  <c r="B120" i="45"/>
  <c r="H131" i="45"/>
  <c r="B215" i="45"/>
  <c r="B126" i="46"/>
  <c r="B138" i="46"/>
  <c r="B151" i="46"/>
  <c r="B312" i="46"/>
  <c r="J139" i="46"/>
  <c r="B132" i="45"/>
  <c r="E209" i="45"/>
  <c r="B236" i="45"/>
  <c r="B68" i="46"/>
  <c r="B221" i="46"/>
  <c r="N69" i="44"/>
  <c r="B202" i="45"/>
  <c r="B55" i="46"/>
  <c r="E136" i="45"/>
  <c r="H134" i="45"/>
  <c r="M131" i="45"/>
  <c r="M133" i="45"/>
  <c r="M135" i="45"/>
  <c r="B49" i="45"/>
  <c r="B62" i="45"/>
  <c r="B81" i="46"/>
  <c r="N63" i="45"/>
  <c r="N63" i="46" s="1"/>
  <c r="E133" i="45"/>
  <c r="H135" i="45"/>
  <c r="C88" i="45"/>
  <c r="C88" i="46" s="1"/>
  <c r="C113" i="46" s="1"/>
  <c r="C159" i="46" s="1"/>
  <c r="C160" i="46" s="1"/>
  <c r="D165" i="46" s="1"/>
  <c r="M64" i="45"/>
  <c r="L64" i="46"/>
  <c r="M64" i="46" s="1"/>
  <c r="E61" i="45"/>
  <c r="C61" i="46"/>
  <c r="E61" i="46" s="1"/>
  <c r="E135" i="46"/>
  <c r="H133" i="46"/>
  <c r="M62" i="45"/>
  <c r="L62" i="46"/>
  <c r="M62" i="46" s="1"/>
  <c r="M68" i="45"/>
  <c r="L68" i="46"/>
  <c r="M68" i="46" s="1"/>
  <c r="E68" i="45"/>
  <c r="D68" i="46"/>
  <c r="E68" i="46" s="1"/>
  <c r="H63" i="45"/>
  <c r="G63" i="46"/>
  <c r="H63" i="46" s="1"/>
  <c r="H67" i="45"/>
  <c r="G67" i="46"/>
  <c r="H67" i="46" s="1"/>
  <c r="J61" i="46"/>
  <c r="J69" i="46" s="1"/>
  <c r="J69" i="45"/>
  <c r="N62" i="46"/>
  <c r="C89" i="45"/>
  <c r="C38" i="46"/>
  <c r="C89" i="46" s="1"/>
  <c r="M66" i="45"/>
  <c r="L66" i="46"/>
  <c r="M66" i="46" s="1"/>
  <c r="E64" i="45"/>
  <c r="D64" i="46"/>
  <c r="E64" i="46" s="1"/>
  <c r="C66" i="46"/>
  <c r="E66" i="46" s="1"/>
  <c r="E66" i="45"/>
  <c r="C67" i="46"/>
  <c r="E67" i="46" s="1"/>
  <c r="E67" i="45"/>
  <c r="C65" i="46"/>
  <c r="E65" i="46" s="1"/>
  <c r="E65" i="45"/>
  <c r="H62" i="45"/>
  <c r="F62" i="46"/>
  <c r="H62" i="46" s="1"/>
  <c r="H66" i="45"/>
  <c r="F66" i="46"/>
  <c r="H66" i="46" s="1"/>
  <c r="D136" i="46"/>
  <c r="E136" i="46" s="1"/>
  <c r="G134" i="46"/>
  <c r="H134" i="46" s="1"/>
  <c r="L131" i="46"/>
  <c r="M131" i="46" s="1"/>
  <c r="L133" i="46"/>
  <c r="M133" i="46" s="1"/>
  <c r="L135" i="46"/>
  <c r="M135" i="46" s="1"/>
  <c r="L137" i="46"/>
  <c r="M137" i="46" s="1"/>
  <c r="O136" i="44"/>
  <c r="D149" i="44" s="1"/>
  <c r="M279" i="46"/>
  <c r="O132" i="44"/>
  <c r="D145" i="44" s="1"/>
  <c r="F64" i="45"/>
  <c r="F68" i="45"/>
  <c r="K61" i="45"/>
  <c r="K63" i="45"/>
  <c r="K65" i="45"/>
  <c r="K67" i="45"/>
  <c r="D133" i="46"/>
  <c r="E133" i="46" s="1"/>
  <c r="G135" i="46"/>
  <c r="H135" i="46" s="1"/>
  <c r="E279" i="46"/>
  <c r="E61" i="44"/>
  <c r="D62" i="45"/>
  <c r="O137" i="44"/>
  <c r="D150" i="44" s="1"/>
  <c r="C63" i="45"/>
  <c r="F61" i="45"/>
  <c r="F65" i="45"/>
  <c r="I62" i="45"/>
  <c r="N139" i="45"/>
  <c r="N209" i="46"/>
  <c r="O135" i="44"/>
  <c r="D148" i="44" s="1"/>
  <c r="C131" i="46"/>
  <c r="E131" i="46" s="1"/>
  <c r="F137" i="46"/>
  <c r="H137" i="46" s="1"/>
  <c r="I131" i="46"/>
  <c r="I139" i="46" s="1"/>
  <c r="N131" i="46"/>
  <c r="N139" i="46" s="1"/>
  <c r="B274" i="46"/>
  <c r="B50" i="46"/>
  <c r="B67" i="46"/>
  <c r="B311" i="46"/>
  <c r="B203" i="46"/>
  <c r="B64" i="46"/>
  <c r="B204" i="46"/>
  <c r="B261" i="46"/>
  <c r="B286" i="46"/>
  <c r="B52" i="46"/>
  <c r="B65" i="46"/>
  <c r="B98" i="46"/>
  <c r="B133" i="46"/>
  <c r="B146" i="46"/>
  <c r="B192" i="46"/>
  <c r="B216" i="46"/>
  <c r="B262" i="46"/>
  <c r="B273" i="46"/>
  <c r="B287" i="46"/>
  <c r="B51" i="46"/>
  <c r="B97" i="46"/>
  <c r="B191" i="46"/>
  <c r="B147" i="46"/>
  <c r="B217" i="46"/>
  <c r="B54" i="46"/>
  <c r="B137" i="46"/>
  <c r="B148" i="46"/>
  <c r="B307" i="46"/>
  <c r="B50" i="45"/>
  <c r="B76" i="45"/>
  <c r="B121" i="45"/>
  <c r="B134" i="45"/>
  <c r="B147" i="45"/>
  <c r="B192" i="45"/>
  <c r="B238" i="45"/>
  <c r="B51" i="45"/>
  <c r="B64" i="45"/>
  <c r="B77" i="45"/>
  <c r="B122" i="45"/>
  <c r="B203" i="45"/>
  <c r="B146" i="45"/>
  <c r="B191" i="45"/>
  <c r="B167" i="45"/>
  <c r="B204" i="45"/>
  <c r="B237" i="45"/>
  <c r="B97" i="45"/>
  <c r="B168" i="45"/>
  <c r="B216" i="45"/>
  <c r="B98" i="45"/>
  <c r="B217" i="45"/>
  <c r="B146" i="44"/>
  <c r="B53" i="44"/>
  <c r="B66" i="44"/>
  <c r="B147" i="44"/>
  <c r="B64" i="44"/>
  <c r="B77" i="44"/>
  <c r="B150" i="44"/>
  <c r="B168" i="44"/>
  <c r="B167" i="44"/>
  <c r="B67" i="44"/>
  <c r="B124" i="44"/>
  <c r="B76" i="44"/>
  <c r="B149" i="44"/>
  <c r="B50" i="44"/>
  <c r="B79" i="44"/>
  <c r="B125" i="44"/>
  <c r="B134" i="44"/>
  <c r="B136" i="44"/>
  <c r="B170" i="44"/>
  <c r="C229" i="46"/>
  <c r="C230" i="46" s="1"/>
  <c r="D235" i="46" s="1"/>
  <c r="C39" i="45"/>
  <c r="E48" i="45" s="1"/>
  <c r="C90" i="44"/>
  <c r="E95" i="44" s="1"/>
  <c r="H209" i="45"/>
  <c r="M209" i="45"/>
  <c r="C114" i="44"/>
  <c r="D119" i="44" s="1"/>
  <c r="O138" i="44"/>
  <c r="D151" i="44" s="1"/>
  <c r="C299" i="46"/>
  <c r="C300" i="46" s="1"/>
  <c r="D305" i="46" s="1"/>
  <c r="M139" i="44"/>
  <c r="O133" i="44"/>
  <c r="D146" i="44" s="1"/>
  <c r="H139" i="44"/>
  <c r="E139" i="44"/>
  <c r="O134" i="44"/>
  <c r="D147" i="44" s="1"/>
  <c r="B102" i="14"/>
  <c r="B101" i="14"/>
  <c r="B100" i="14"/>
  <c r="B99" i="14"/>
  <c r="B98" i="14"/>
  <c r="B97" i="14"/>
  <c r="B96" i="14"/>
  <c r="B95" i="14"/>
  <c r="B81" i="14"/>
  <c r="B80" i="14"/>
  <c r="B79" i="14"/>
  <c r="B78" i="14"/>
  <c r="B77" i="14"/>
  <c r="B76" i="14"/>
  <c r="B75" i="14"/>
  <c r="B74" i="14"/>
  <c r="M68" i="14"/>
  <c r="M67" i="14"/>
  <c r="M66" i="14"/>
  <c r="M65" i="14"/>
  <c r="M64" i="14"/>
  <c r="M63" i="14"/>
  <c r="M62" i="14"/>
  <c r="M61" i="14"/>
  <c r="N69" i="14"/>
  <c r="I69" i="14"/>
  <c r="H68" i="14"/>
  <c r="H67" i="14"/>
  <c r="H66" i="14"/>
  <c r="H65" i="14"/>
  <c r="H64" i="14"/>
  <c r="H63" i="14"/>
  <c r="H62" i="14"/>
  <c r="H61" i="14"/>
  <c r="E209" i="46" l="1"/>
  <c r="C229" i="45"/>
  <c r="C230" i="45" s="1"/>
  <c r="D235" i="45" s="1"/>
  <c r="M209" i="46"/>
  <c r="H209" i="46"/>
  <c r="O134" i="45"/>
  <c r="D147" i="45" s="1"/>
  <c r="N69" i="45"/>
  <c r="O131" i="45"/>
  <c r="D144" i="45" s="1"/>
  <c r="O132" i="46"/>
  <c r="D145" i="46" s="1"/>
  <c r="O64" i="44"/>
  <c r="D77" i="44" s="1"/>
  <c r="O136" i="45"/>
  <c r="D149" i="45" s="1"/>
  <c r="O138" i="45"/>
  <c r="D151" i="45" s="1"/>
  <c r="E139" i="45"/>
  <c r="O138" i="46"/>
  <c r="D151" i="46" s="1"/>
  <c r="O135" i="45"/>
  <c r="D148" i="45" s="1"/>
  <c r="O132" i="45"/>
  <c r="D145" i="45" s="1"/>
  <c r="O68" i="44"/>
  <c r="D81" i="44" s="1"/>
  <c r="H139" i="45"/>
  <c r="O66" i="44"/>
  <c r="D79" i="44" s="1"/>
  <c r="O62" i="44"/>
  <c r="D75" i="44" s="1"/>
  <c r="O137" i="45"/>
  <c r="D150" i="45" s="1"/>
  <c r="M139" i="45"/>
  <c r="O133" i="45"/>
  <c r="D146" i="45" s="1"/>
  <c r="O137" i="46"/>
  <c r="D150" i="46" s="1"/>
  <c r="O136" i="46"/>
  <c r="D149" i="46" s="1"/>
  <c r="O67" i="44"/>
  <c r="D80" i="44" s="1"/>
  <c r="E69" i="44"/>
  <c r="O65" i="44"/>
  <c r="D78" i="44" s="1"/>
  <c r="O61" i="44"/>
  <c r="D74" i="44" s="1"/>
  <c r="O66" i="45"/>
  <c r="D79" i="45" s="1"/>
  <c r="H69" i="44"/>
  <c r="O63" i="44"/>
  <c r="D76" i="44" s="1"/>
  <c r="C113" i="45"/>
  <c r="C114" i="45" s="1"/>
  <c r="D119" i="45" s="1"/>
  <c r="C114" i="46"/>
  <c r="D119" i="46" s="1"/>
  <c r="N69" i="46"/>
  <c r="C90" i="46"/>
  <c r="E95" i="46" s="1"/>
  <c r="C39" i="46"/>
  <c r="E48" i="46" s="1"/>
  <c r="C90" i="45"/>
  <c r="E95" i="45" s="1"/>
  <c r="M139" i="46"/>
  <c r="O134" i="46"/>
  <c r="D147" i="46" s="1"/>
  <c r="H139" i="46"/>
  <c r="E139" i="46"/>
  <c r="O133" i="46"/>
  <c r="D146" i="46" s="1"/>
  <c r="H61" i="45"/>
  <c r="F61" i="46"/>
  <c r="H61" i="46" s="1"/>
  <c r="H64" i="45"/>
  <c r="O64" i="45" s="1"/>
  <c r="D77" i="45" s="1"/>
  <c r="F64" i="46"/>
  <c r="H64" i="46" s="1"/>
  <c r="O64" i="46" s="1"/>
  <c r="D77" i="46" s="1"/>
  <c r="C63" i="46"/>
  <c r="E63" i="46" s="1"/>
  <c r="E63" i="45"/>
  <c r="D62" i="46"/>
  <c r="E62" i="46" s="1"/>
  <c r="E62" i="45"/>
  <c r="O135" i="46"/>
  <c r="D148" i="46" s="1"/>
  <c r="O131" i="46"/>
  <c r="D144" i="46" s="1"/>
  <c r="K67" i="46"/>
  <c r="M67" i="46" s="1"/>
  <c r="O67" i="46" s="1"/>
  <c r="D80" i="46" s="1"/>
  <c r="M67" i="45"/>
  <c r="O67" i="45" s="1"/>
  <c r="D80" i="45" s="1"/>
  <c r="O66" i="46"/>
  <c r="D79" i="46" s="1"/>
  <c r="K65" i="46"/>
  <c r="M65" i="46" s="1"/>
  <c r="M65" i="45"/>
  <c r="I69" i="45"/>
  <c r="I62" i="46"/>
  <c r="I69" i="46" s="1"/>
  <c r="M63" i="45"/>
  <c r="K63" i="46"/>
  <c r="M63" i="46" s="1"/>
  <c r="K61" i="46"/>
  <c r="M61" i="46" s="1"/>
  <c r="M61" i="45"/>
  <c r="H65" i="45"/>
  <c r="F65" i="46"/>
  <c r="H65" i="46" s="1"/>
  <c r="F68" i="46"/>
  <c r="H68" i="46" s="1"/>
  <c r="O68" i="46" s="1"/>
  <c r="D81" i="46" s="1"/>
  <c r="H68" i="45"/>
  <c r="O68" i="45" s="1"/>
  <c r="D81" i="45" s="1"/>
  <c r="D152" i="44"/>
  <c r="O139" i="44"/>
  <c r="H69" i="14"/>
  <c r="M69" i="14"/>
  <c r="E68" i="14"/>
  <c r="O68" i="14" s="1"/>
  <c r="E67" i="14"/>
  <c r="O67" i="14" s="1"/>
  <c r="E66" i="14"/>
  <c r="O66" i="14" s="1"/>
  <c r="E65" i="14"/>
  <c r="O65" i="14" s="1"/>
  <c r="E64" i="14"/>
  <c r="O64" i="14" s="1"/>
  <c r="E63" i="14"/>
  <c r="O63" i="14" s="1"/>
  <c r="E62" i="14"/>
  <c r="O62" i="14" s="1"/>
  <c r="E61" i="14"/>
  <c r="O61" i="14" s="1"/>
  <c r="B68" i="14"/>
  <c r="B67" i="14"/>
  <c r="B66" i="14"/>
  <c r="B65" i="14"/>
  <c r="B64" i="14"/>
  <c r="B63" i="14"/>
  <c r="B62" i="14"/>
  <c r="B61" i="14"/>
  <c r="B55" i="14"/>
  <c r="B54" i="14"/>
  <c r="B53" i="14"/>
  <c r="B52" i="14"/>
  <c r="B51" i="14"/>
  <c r="B50" i="14"/>
  <c r="B49" i="14"/>
  <c r="B48" i="14"/>
  <c r="G30" i="14"/>
  <c r="F30" i="14"/>
  <c r="E30" i="14"/>
  <c r="D30" i="14"/>
  <c r="C30" i="14"/>
  <c r="G34" i="15"/>
  <c r="F34" i="15"/>
  <c r="E34" i="15"/>
  <c r="D34" i="15"/>
  <c r="C34" i="15"/>
  <c r="G25" i="15"/>
  <c r="F25" i="15"/>
  <c r="E25" i="15"/>
  <c r="D25" i="15"/>
  <c r="G24" i="15"/>
  <c r="F24" i="15"/>
  <c r="E24" i="15"/>
  <c r="D24" i="15"/>
  <c r="D152" i="45" l="1"/>
  <c r="O139" i="45"/>
  <c r="D82" i="44"/>
  <c r="D152" i="46"/>
  <c r="O69" i="44"/>
  <c r="C159" i="45"/>
  <c r="C160" i="45" s="1"/>
  <c r="D165" i="45" s="1"/>
  <c r="O65" i="45"/>
  <c r="D78" i="45" s="1"/>
  <c r="M69" i="46"/>
  <c r="O63" i="46"/>
  <c r="D76" i="46" s="1"/>
  <c r="O61" i="45"/>
  <c r="H69" i="45"/>
  <c r="O139" i="46"/>
  <c r="M69" i="45"/>
  <c r="E69" i="45"/>
  <c r="O62" i="45"/>
  <c r="D75" i="45" s="1"/>
  <c r="O62" i="46"/>
  <c r="D75" i="46" s="1"/>
  <c r="E69" i="46"/>
  <c r="O65" i="46"/>
  <c r="D78" i="46" s="1"/>
  <c r="O63" i="45"/>
  <c r="D76" i="45" s="1"/>
  <c r="O61" i="46"/>
  <c r="H69" i="46"/>
  <c r="E69" i="14"/>
  <c r="O69" i="46" l="1"/>
  <c r="D74" i="46"/>
  <c r="D82" i="46" s="1"/>
  <c r="D74" i="45"/>
  <c r="D82" i="45" s="1"/>
  <c r="O69" i="45"/>
  <c r="C24" i="15" l="1"/>
  <c r="C25" i="15"/>
  <c r="F95" i="14" l="1"/>
  <c r="D73" i="14" l="1"/>
  <c r="F48" i="14"/>
  <c r="O61" i="1" l="1"/>
  <c r="K61" i="1"/>
  <c r="G61" i="1"/>
  <c r="C61" i="1"/>
  <c r="O45" i="1"/>
  <c r="O46" i="1" s="1"/>
  <c r="O48" i="1" s="1"/>
  <c r="K45" i="1"/>
  <c r="K46" i="1" s="1"/>
  <c r="K48" i="1" s="1"/>
  <c r="G45" i="1"/>
  <c r="G46" i="1" s="1"/>
  <c r="G48" i="1" s="1"/>
  <c r="C45" i="1"/>
  <c r="C46" i="1" s="1"/>
  <c r="O56" i="1"/>
  <c r="O35" i="1"/>
  <c r="K35" i="1"/>
  <c r="K56" i="1"/>
  <c r="D13" i="1"/>
  <c r="C48" i="1" l="1"/>
  <c r="O36" i="1"/>
  <c r="O38" i="1" s="1"/>
  <c r="K36" i="1"/>
  <c r="K38" i="1" s="1"/>
  <c r="C39" i="14"/>
  <c r="E48" i="14" s="1"/>
  <c r="C89" i="14"/>
  <c r="C90" i="14" s="1"/>
  <c r="E95" i="14" s="1"/>
  <c r="J39" i="14"/>
  <c r="D74" i="14" l="1"/>
  <c r="J69" i="14"/>
  <c r="C19" i="6"/>
  <c r="D81" i="14"/>
  <c r="D77" i="14"/>
  <c r="D80" i="14"/>
  <c r="D76" i="14"/>
  <c r="D78" i="14"/>
  <c r="D79" i="14"/>
  <c r="D75" i="14"/>
  <c r="D11" i="1" l="1"/>
  <c r="D82" i="14"/>
  <c r="O69" i="14"/>
  <c r="G11" i="1" l="1"/>
  <c r="G14" i="1" s="1"/>
  <c r="G16" i="1" s="1"/>
  <c r="G26" i="1" s="1"/>
  <c r="E11" i="1"/>
  <c r="E14" i="1" s="1"/>
  <c r="E16" i="1" s="1"/>
  <c r="E26" i="1" s="1"/>
  <c r="F11" i="1"/>
  <c r="F14" i="1" s="1"/>
  <c r="F16" i="1" s="1"/>
  <c r="F26" i="1" s="1"/>
  <c r="D14" i="1"/>
  <c r="D16" i="1" s="1"/>
  <c r="D26" i="1" s="1"/>
  <c r="C27" i="53" s="1"/>
  <c r="C27" i="15" l="1"/>
  <c r="C27" i="42"/>
  <c r="C27" i="55"/>
  <c r="C117" i="55" s="1"/>
  <c r="C27" i="41"/>
  <c r="C237" i="41" s="1"/>
  <c r="C27" i="54"/>
  <c r="C87" i="54" s="1"/>
  <c r="C27" i="43"/>
  <c r="C267" i="43" s="1"/>
  <c r="C27" i="56"/>
  <c r="C207" i="56" s="1"/>
  <c r="C267" i="56"/>
  <c r="C147" i="55"/>
  <c r="C87" i="55"/>
  <c r="G28" i="55"/>
  <c r="G30" i="55" s="1"/>
  <c r="G36" i="55" s="1"/>
  <c r="G16" i="51" s="1"/>
  <c r="C57" i="55"/>
  <c r="C267" i="55"/>
  <c r="C207" i="55"/>
  <c r="C177" i="55"/>
  <c r="D28" i="55"/>
  <c r="D30" i="55" s="1"/>
  <c r="D36" i="55" s="1"/>
  <c r="D16" i="51" s="1"/>
  <c r="C237" i="55"/>
  <c r="E28" i="55"/>
  <c r="E30" i="55" s="1"/>
  <c r="E36" i="55" s="1"/>
  <c r="E16" i="51" s="1"/>
  <c r="C28" i="55"/>
  <c r="C30" i="55" s="1"/>
  <c r="C36" i="55" s="1"/>
  <c r="C16" i="51" s="1"/>
  <c r="C87" i="41"/>
  <c r="C57" i="41"/>
  <c r="C177" i="41"/>
  <c r="G28" i="41"/>
  <c r="G30" i="41" s="1"/>
  <c r="G36" i="41" s="1"/>
  <c r="G16" i="44" s="1"/>
  <c r="C207" i="41"/>
  <c r="E28" i="41"/>
  <c r="E30" i="41" s="1"/>
  <c r="E36" i="41" s="1"/>
  <c r="E16" i="44" s="1"/>
  <c r="C117" i="41"/>
  <c r="C28" i="41"/>
  <c r="C30" i="41" s="1"/>
  <c r="C36" i="41" s="1"/>
  <c r="C16" i="44" s="1"/>
  <c r="D28" i="41"/>
  <c r="D30" i="41" s="1"/>
  <c r="D36" i="41" s="1"/>
  <c r="D16" i="44" s="1"/>
  <c r="C87" i="42"/>
  <c r="C57" i="42"/>
  <c r="G28" i="42"/>
  <c r="G30" i="42" s="1"/>
  <c r="G36" i="42" s="1"/>
  <c r="G16" i="45" s="1"/>
  <c r="C207" i="42"/>
  <c r="C237" i="42"/>
  <c r="C177" i="42"/>
  <c r="E28" i="42"/>
  <c r="E30" i="42" s="1"/>
  <c r="E36" i="42" s="1"/>
  <c r="E16" i="45" s="1"/>
  <c r="F28" i="42"/>
  <c r="F30" i="42" s="1"/>
  <c r="F36" i="42" s="1"/>
  <c r="F16" i="45" s="1"/>
  <c r="C267" i="42"/>
  <c r="C147" i="42"/>
  <c r="C117" i="42"/>
  <c r="D28" i="42"/>
  <c r="D30" i="42" s="1"/>
  <c r="D36" i="42" s="1"/>
  <c r="D16" i="45" s="1"/>
  <c r="C28" i="42"/>
  <c r="C30" i="42" s="1"/>
  <c r="C36" i="42" s="1"/>
  <c r="C16" i="45" s="1"/>
  <c r="C177" i="15"/>
  <c r="C147" i="15"/>
  <c r="C117" i="15"/>
  <c r="C57" i="15"/>
  <c r="C267" i="15"/>
  <c r="C87" i="15"/>
  <c r="C237" i="15"/>
  <c r="C207" i="15"/>
  <c r="C267" i="54"/>
  <c r="C57" i="54"/>
  <c r="C177" i="54"/>
  <c r="C117" i="54"/>
  <c r="G28" i="54"/>
  <c r="G30" i="54" s="1"/>
  <c r="G36" i="54" s="1"/>
  <c r="G16" i="50" s="1"/>
  <c r="C237" i="43"/>
  <c r="F28" i="43"/>
  <c r="F30" i="43" s="1"/>
  <c r="F36" i="43" s="1"/>
  <c r="F16" i="46" s="1"/>
  <c r="C87" i="43"/>
  <c r="C28" i="43"/>
  <c r="C30" i="43" s="1"/>
  <c r="C36" i="43" s="1"/>
  <c r="C16" i="46" s="1"/>
  <c r="D28" i="43"/>
  <c r="D30" i="43" s="1"/>
  <c r="D36" i="43" s="1"/>
  <c r="D16" i="46" s="1"/>
  <c r="E28" i="43"/>
  <c r="E30" i="43" s="1"/>
  <c r="E36" i="43" s="1"/>
  <c r="E16" i="46" s="1"/>
  <c r="C267" i="53"/>
  <c r="F28" i="53"/>
  <c r="F30" i="53" s="1"/>
  <c r="F36" i="53" s="1"/>
  <c r="F16" i="49" s="1"/>
  <c r="C147" i="53"/>
  <c r="C117" i="53"/>
  <c r="C177" i="53"/>
  <c r="C57" i="53"/>
  <c r="C207" i="53"/>
  <c r="C237" i="53"/>
  <c r="E28" i="53"/>
  <c r="E30" i="53" s="1"/>
  <c r="E36" i="53" s="1"/>
  <c r="E16" i="49" s="1"/>
  <c r="D28" i="53"/>
  <c r="D30" i="53" s="1"/>
  <c r="D36" i="53" s="1"/>
  <c r="D16" i="49" s="1"/>
  <c r="C87" i="53"/>
  <c r="C28" i="53"/>
  <c r="C30" i="53" s="1"/>
  <c r="C36" i="53" s="1"/>
  <c r="C16" i="49" s="1"/>
  <c r="G28" i="53"/>
  <c r="G30" i="53" s="1"/>
  <c r="G36" i="53" s="1"/>
  <c r="G16" i="49" s="1"/>
  <c r="D28" i="15"/>
  <c r="G28" i="15"/>
  <c r="F28" i="15"/>
  <c r="E28" i="15"/>
  <c r="C28" i="15"/>
  <c r="C30" i="15" s="1"/>
  <c r="C207" i="43" l="1"/>
  <c r="F28" i="54"/>
  <c r="F30" i="54" s="1"/>
  <c r="F36" i="54" s="1"/>
  <c r="F16" i="50" s="1"/>
  <c r="C147" i="54"/>
  <c r="G28" i="43"/>
  <c r="G30" i="43" s="1"/>
  <c r="G36" i="43" s="1"/>
  <c r="G16" i="46" s="1"/>
  <c r="E28" i="54"/>
  <c r="E30" i="54" s="1"/>
  <c r="E36" i="54" s="1"/>
  <c r="E16" i="50" s="1"/>
  <c r="C28" i="54"/>
  <c r="C30" i="54" s="1"/>
  <c r="C36" i="54" s="1"/>
  <c r="C16" i="50" s="1"/>
  <c r="F28" i="41"/>
  <c r="F30" i="41" s="1"/>
  <c r="F36" i="41" s="1"/>
  <c r="F16" i="44" s="1"/>
  <c r="C117" i="56"/>
  <c r="E118" i="56" s="1"/>
  <c r="E120" i="56" s="1"/>
  <c r="E126" i="56" s="1"/>
  <c r="E19" i="52" s="1"/>
  <c r="F28" i="56"/>
  <c r="F30" i="56" s="1"/>
  <c r="F36" i="56" s="1"/>
  <c r="F16" i="52" s="1"/>
  <c r="C147" i="43"/>
  <c r="G148" i="43" s="1"/>
  <c r="G150" i="43" s="1"/>
  <c r="G156" i="43" s="1"/>
  <c r="G20" i="46" s="1"/>
  <c r="C57" i="43"/>
  <c r="C177" i="43"/>
  <c r="D28" i="54"/>
  <c r="D30" i="54" s="1"/>
  <c r="D36" i="54" s="1"/>
  <c r="D16" i="50" s="1"/>
  <c r="C207" i="54"/>
  <c r="C208" i="54" s="1"/>
  <c r="C210" i="54" s="1"/>
  <c r="C216" i="54" s="1"/>
  <c r="C22" i="50" s="1"/>
  <c r="C117" i="43"/>
  <c r="E118" i="43" s="1"/>
  <c r="E120" i="43" s="1"/>
  <c r="E126" i="43" s="1"/>
  <c r="E19" i="46" s="1"/>
  <c r="C237" i="54"/>
  <c r="F238" i="54" s="1"/>
  <c r="F240" i="54" s="1"/>
  <c r="F246" i="54" s="1"/>
  <c r="F23" i="50" s="1"/>
  <c r="C147" i="41"/>
  <c r="C267" i="41"/>
  <c r="F268" i="41" s="1"/>
  <c r="F270" i="41" s="1"/>
  <c r="F276" i="41" s="1"/>
  <c r="C57" i="56"/>
  <c r="G28" i="56"/>
  <c r="G30" i="56" s="1"/>
  <c r="G36" i="56" s="1"/>
  <c r="G16" i="52" s="1"/>
  <c r="C237" i="56"/>
  <c r="C147" i="56"/>
  <c r="D28" i="56"/>
  <c r="D30" i="56" s="1"/>
  <c r="D36" i="56" s="1"/>
  <c r="D16" i="52" s="1"/>
  <c r="C177" i="56"/>
  <c r="C178" i="56" s="1"/>
  <c r="C180" i="56" s="1"/>
  <c r="C186" i="56" s="1"/>
  <c r="C21" i="52" s="1"/>
  <c r="C28" i="56"/>
  <c r="C30" i="56" s="1"/>
  <c r="C36" i="56" s="1"/>
  <c r="C16" i="52" s="1"/>
  <c r="C87" i="56"/>
  <c r="E88" i="56" s="1"/>
  <c r="E90" i="56" s="1"/>
  <c r="E96" i="56" s="1"/>
  <c r="E18" i="52" s="1"/>
  <c r="F28" i="55"/>
  <c r="F30" i="55" s="1"/>
  <c r="F36" i="55" s="1"/>
  <c r="F16" i="51" s="1"/>
  <c r="E28" i="56"/>
  <c r="E30" i="56" s="1"/>
  <c r="E36" i="56" s="1"/>
  <c r="E16" i="52" s="1"/>
  <c r="G58" i="15"/>
  <c r="G60" i="15" s="1"/>
  <c r="G66" i="15" s="1"/>
  <c r="G17" i="14" s="1"/>
  <c r="C58" i="15"/>
  <c r="C60" i="15" s="1"/>
  <c r="C66" i="15" s="1"/>
  <c r="C17" i="14" s="1"/>
  <c r="F58" i="15"/>
  <c r="F60" i="15" s="1"/>
  <c r="F66" i="15" s="1"/>
  <c r="F17" i="14" s="1"/>
  <c r="D58" i="15"/>
  <c r="D60" i="15" s="1"/>
  <c r="D66" i="15" s="1"/>
  <c r="D17" i="14" s="1"/>
  <c r="E58" i="15"/>
  <c r="E60" i="15" s="1"/>
  <c r="E66" i="15" s="1"/>
  <c r="E17" i="14" s="1"/>
  <c r="G268" i="42"/>
  <c r="G270" i="42" s="1"/>
  <c r="G276" i="42" s="1"/>
  <c r="D268" i="42"/>
  <c r="D270" i="42" s="1"/>
  <c r="D276" i="42" s="1"/>
  <c r="C268" i="42"/>
  <c r="C270" i="42" s="1"/>
  <c r="C276" i="42" s="1"/>
  <c r="F268" i="42"/>
  <c r="F270" i="42" s="1"/>
  <c r="F276" i="42" s="1"/>
  <c r="E268" i="42"/>
  <c r="E270" i="42" s="1"/>
  <c r="E276" i="42" s="1"/>
  <c r="D88" i="42"/>
  <c r="D90" i="42" s="1"/>
  <c r="D96" i="42" s="1"/>
  <c r="D18" i="45" s="1"/>
  <c r="G88" i="42"/>
  <c r="G90" i="42" s="1"/>
  <c r="G96" i="42" s="1"/>
  <c r="G18" i="45" s="1"/>
  <c r="E88" i="42"/>
  <c r="E90" i="42" s="1"/>
  <c r="E96" i="42" s="1"/>
  <c r="E18" i="45" s="1"/>
  <c r="C88" i="42"/>
  <c r="C90" i="42" s="1"/>
  <c r="C96" i="42" s="1"/>
  <c r="C18" i="45" s="1"/>
  <c r="F88" i="42"/>
  <c r="F90" i="42" s="1"/>
  <c r="F96" i="42" s="1"/>
  <c r="F18" i="45" s="1"/>
  <c r="G268" i="53"/>
  <c r="G270" i="53" s="1"/>
  <c r="G276" i="53" s="1"/>
  <c r="D268" i="53"/>
  <c r="D270" i="53" s="1"/>
  <c r="D276" i="53" s="1"/>
  <c r="F268" i="53"/>
  <c r="F270" i="53" s="1"/>
  <c r="F276" i="53" s="1"/>
  <c r="C268" i="53"/>
  <c r="C270" i="53" s="1"/>
  <c r="C276" i="53" s="1"/>
  <c r="E268" i="53"/>
  <c r="E270" i="53" s="1"/>
  <c r="E276" i="53" s="1"/>
  <c r="C178" i="43"/>
  <c r="C180" i="43" s="1"/>
  <c r="C186" i="43" s="1"/>
  <c r="C21" i="46" s="1"/>
  <c r="E178" i="43"/>
  <c r="E180" i="43" s="1"/>
  <c r="E186" i="43" s="1"/>
  <c r="E21" i="46" s="1"/>
  <c r="G178" i="43"/>
  <c r="G180" i="43" s="1"/>
  <c r="G186" i="43" s="1"/>
  <c r="G21" i="46" s="1"/>
  <c r="F178" i="43"/>
  <c r="F180" i="43" s="1"/>
  <c r="F186" i="43" s="1"/>
  <c r="F21" i="46" s="1"/>
  <c r="D178" i="43"/>
  <c r="D180" i="43" s="1"/>
  <c r="D186" i="43" s="1"/>
  <c r="D21" i="46" s="1"/>
  <c r="F208" i="54"/>
  <c r="F210" i="54" s="1"/>
  <c r="F216" i="54" s="1"/>
  <c r="F22" i="50" s="1"/>
  <c r="E208" i="54"/>
  <c r="E210" i="54" s="1"/>
  <c r="E216" i="54" s="1"/>
  <c r="E22" i="50" s="1"/>
  <c r="D208" i="54"/>
  <c r="D210" i="54" s="1"/>
  <c r="D216" i="54" s="1"/>
  <c r="D22" i="50" s="1"/>
  <c r="G208" i="54"/>
  <c r="G210" i="54" s="1"/>
  <c r="G216" i="54" s="1"/>
  <c r="G22" i="50" s="1"/>
  <c r="G118" i="15"/>
  <c r="G120" i="15" s="1"/>
  <c r="G126" i="15" s="1"/>
  <c r="G19" i="14" s="1"/>
  <c r="E118" i="15"/>
  <c r="E120" i="15" s="1"/>
  <c r="E126" i="15" s="1"/>
  <c r="E19" i="14" s="1"/>
  <c r="F118" i="15"/>
  <c r="F120" i="15" s="1"/>
  <c r="F126" i="15" s="1"/>
  <c r="F19" i="14" s="1"/>
  <c r="C118" i="15"/>
  <c r="C120" i="15" s="1"/>
  <c r="C126" i="15" s="1"/>
  <c r="C19" i="14" s="1"/>
  <c r="D118" i="15"/>
  <c r="D120" i="15" s="1"/>
  <c r="D126" i="15" s="1"/>
  <c r="D19" i="14" s="1"/>
  <c r="E238" i="55"/>
  <c r="E240" i="55" s="1"/>
  <c r="E246" i="55" s="1"/>
  <c r="E23" i="51" s="1"/>
  <c r="D238" i="55"/>
  <c r="D240" i="55" s="1"/>
  <c r="D246" i="55" s="1"/>
  <c r="D23" i="51" s="1"/>
  <c r="C238" i="55"/>
  <c r="C240" i="55" s="1"/>
  <c r="C246" i="55" s="1"/>
  <c r="C23" i="51" s="1"/>
  <c r="G238" i="55"/>
  <c r="G240" i="55" s="1"/>
  <c r="G246" i="55" s="1"/>
  <c r="G23" i="51" s="1"/>
  <c r="F238" i="55"/>
  <c r="F240" i="55" s="1"/>
  <c r="F246" i="55" s="1"/>
  <c r="F23" i="51" s="1"/>
  <c r="E88" i="55"/>
  <c r="E90" i="55" s="1"/>
  <c r="E96" i="55" s="1"/>
  <c r="E18" i="51" s="1"/>
  <c r="D88" i="55"/>
  <c r="D90" i="55" s="1"/>
  <c r="D96" i="55" s="1"/>
  <c r="D18" i="51" s="1"/>
  <c r="F88" i="55"/>
  <c r="F90" i="55" s="1"/>
  <c r="F96" i="55" s="1"/>
  <c r="F18" i="51" s="1"/>
  <c r="G88" i="55"/>
  <c r="G90" i="55" s="1"/>
  <c r="G96" i="55" s="1"/>
  <c r="G18" i="51" s="1"/>
  <c r="C88" i="55"/>
  <c r="C90" i="55" s="1"/>
  <c r="C96" i="55" s="1"/>
  <c r="C18" i="51" s="1"/>
  <c r="G58" i="56"/>
  <c r="G60" i="56" s="1"/>
  <c r="G66" i="56" s="1"/>
  <c r="G17" i="52" s="1"/>
  <c r="F58" i="56"/>
  <c r="F60" i="56" s="1"/>
  <c r="F66" i="56" s="1"/>
  <c r="F17" i="52" s="1"/>
  <c r="E58" i="56"/>
  <c r="E60" i="56" s="1"/>
  <c r="E66" i="56" s="1"/>
  <c r="E17" i="52" s="1"/>
  <c r="C58" i="56"/>
  <c r="C60" i="56" s="1"/>
  <c r="C66" i="56" s="1"/>
  <c r="C17" i="52" s="1"/>
  <c r="D58" i="56"/>
  <c r="D60" i="56" s="1"/>
  <c r="D66" i="56" s="1"/>
  <c r="D17" i="52" s="1"/>
  <c r="D238" i="53"/>
  <c r="D240" i="53" s="1"/>
  <c r="D246" i="53" s="1"/>
  <c r="D23" i="49" s="1"/>
  <c r="G238" i="53"/>
  <c r="G240" i="53" s="1"/>
  <c r="G246" i="53" s="1"/>
  <c r="G23" i="49" s="1"/>
  <c r="C238" i="53"/>
  <c r="C240" i="53" s="1"/>
  <c r="C246" i="53" s="1"/>
  <c r="C23" i="49" s="1"/>
  <c r="E238" i="53"/>
  <c r="E240" i="53" s="1"/>
  <c r="E246" i="53" s="1"/>
  <c r="E23" i="49" s="1"/>
  <c r="F238" i="53"/>
  <c r="F240" i="53" s="1"/>
  <c r="F246" i="53" s="1"/>
  <c r="F23" i="49" s="1"/>
  <c r="C118" i="43"/>
  <c r="C120" i="43" s="1"/>
  <c r="C126" i="43" s="1"/>
  <c r="C19" i="46" s="1"/>
  <c r="G118" i="43"/>
  <c r="G120" i="43" s="1"/>
  <c r="G126" i="43" s="1"/>
  <c r="G19" i="46" s="1"/>
  <c r="D88" i="54"/>
  <c r="D90" i="54" s="1"/>
  <c r="D96" i="54" s="1"/>
  <c r="D18" i="50" s="1"/>
  <c r="C88" i="54"/>
  <c r="C90" i="54" s="1"/>
  <c r="C96" i="54" s="1"/>
  <c r="C18" i="50" s="1"/>
  <c r="E88" i="54"/>
  <c r="E90" i="54" s="1"/>
  <c r="E96" i="54" s="1"/>
  <c r="E18" i="50" s="1"/>
  <c r="G88" i="54"/>
  <c r="G90" i="54" s="1"/>
  <c r="G96" i="54" s="1"/>
  <c r="G18" i="50" s="1"/>
  <c r="F88" i="54"/>
  <c r="F90" i="54" s="1"/>
  <c r="F96" i="54" s="1"/>
  <c r="F18" i="50" s="1"/>
  <c r="E148" i="15"/>
  <c r="E150" i="15" s="1"/>
  <c r="E156" i="15" s="1"/>
  <c r="E20" i="14" s="1"/>
  <c r="F148" i="15"/>
  <c r="F150" i="15" s="1"/>
  <c r="F156" i="15" s="1"/>
  <c r="F20" i="14" s="1"/>
  <c r="G148" i="15"/>
  <c r="G150" i="15" s="1"/>
  <c r="G156" i="15" s="1"/>
  <c r="G20" i="14" s="1"/>
  <c r="C148" i="15"/>
  <c r="C150" i="15" s="1"/>
  <c r="C156" i="15" s="1"/>
  <c r="C20" i="14" s="1"/>
  <c r="D148" i="15"/>
  <c r="D150" i="15" s="1"/>
  <c r="D156" i="15" s="1"/>
  <c r="D20" i="14" s="1"/>
  <c r="F148" i="41"/>
  <c r="F150" i="41" s="1"/>
  <c r="F156" i="41" s="1"/>
  <c r="F20" i="44" s="1"/>
  <c r="C148" i="41"/>
  <c r="C150" i="41" s="1"/>
  <c r="C156" i="41" s="1"/>
  <c r="C20" i="44" s="1"/>
  <c r="E148" i="41"/>
  <c r="E150" i="41" s="1"/>
  <c r="E156" i="41" s="1"/>
  <c r="E20" i="44" s="1"/>
  <c r="G148" i="41"/>
  <c r="G150" i="41" s="1"/>
  <c r="G156" i="41" s="1"/>
  <c r="G20" i="44" s="1"/>
  <c r="D148" i="41"/>
  <c r="D150" i="41" s="1"/>
  <c r="D156" i="41" s="1"/>
  <c r="D20" i="44" s="1"/>
  <c r="G178" i="41"/>
  <c r="G180" i="41" s="1"/>
  <c r="G186" i="41" s="1"/>
  <c r="G21" i="44" s="1"/>
  <c r="C178" i="41"/>
  <c r="C180" i="41" s="1"/>
  <c r="C186" i="41" s="1"/>
  <c r="C21" i="44" s="1"/>
  <c r="F178" i="41"/>
  <c r="F180" i="41" s="1"/>
  <c r="F186" i="41" s="1"/>
  <c r="F21" i="44" s="1"/>
  <c r="E178" i="41"/>
  <c r="E180" i="41" s="1"/>
  <c r="E186" i="41" s="1"/>
  <c r="E21" i="44" s="1"/>
  <c r="D178" i="41"/>
  <c r="D180" i="41" s="1"/>
  <c r="D186" i="41" s="1"/>
  <c r="D21" i="44" s="1"/>
  <c r="D148" i="55"/>
  <c r="D150" i="55" s="1"/>
  <c r="D156" i="55" s="1"/>
  <c r="D20" i="51" s="1"/>
  <c r="F148" i="55"/>
  <c r="F150" i="55" s="1"/>
  <c r="F156" i="55" s="1"/>
  <c r="F20" i="51" s="1"/>
  <c r="C148" i="55"/>
  <c r="C150" i="55" s="1"/>
  <c r="C156" i="55" s="1"/>
  <c r="C20" i="51" s="1"/>
  <c r="E148" i="55"/>
  <c r="E150" i="55" s="1"/>
  <c r="E156" i="55" s="1"/>
  <c r="E20" i="51" s="1"/>
  <c r="G148" i="55"/>
  <c r="G150" i="55" s="1"/>
  <c r="G156" i="55" s="1"/>
  <c r="G20" i="51" s="1"/>
  <c r="G208" i="53"/>
  <c r="G210" i="53" s="1"/>
  <c r="G216" i="53" s="1"/>
  <c r="G22" i="49" s="1"/>
  <c r="F208" i="53"/>
  <c r="F210" i="53" s="1"/>
  <c r="F216" i="53" s="1"/>
  <c r="F22" i="49" s="1"/>
  <c r="C208" i="53"/>
  <c r="C210" i="53" s="1"/>
  <c r="C216" i="53" s="1"/>
  <c r="C22" i="49" s="1"/>
  <c r="D208" i="53"/>
  <c r="D210" i="53" s="1"/>
  <c r="D216" i="53" s="1"/>
  <c r="D22" i="49" s="1"/>
  <c r="E208" i="53"/>
  <c r="E210" i="53" s="1"/>
  <c r="E216" i="53" s="1"/>
  <c r="E22" i="49" s="1"/>
  <c r="C88" i="43"/>
  <c r="C90" i="43" s="1"/>
  <c r="C96" i="43" s="1"/>
  <c r="C18" i="46" s="1"/>
  <c r="D88" i="43"/>
  <c r="D90" i="43" s="1"/>
  <c r="D96" i="43" s="1"/>
  <c r="D18" i="46" s="1"/>
  <c r="E88" i="43"/>
  <c r="E90" i="43" s="1"/>
  <c r="E96" i="43" s="1"/>
  <c r="E18" i="46" s="1"/>
  <c r="G88" i="43"/>
  <c r="G90" i="43" s="1"/>
  <c r="G96" i="43" s="1"/>
  <c r="G18" i="46" s="1"/>
  <c r="F88" i="43"/>
  <c r="F90" i="43" s="1"/>
  <c r="F96" i="43" s="1"/>
  <c r="F18" i="46" s="1"/>
  <c r="D268" i="54"/>
  <c r="D270" i="54" s="1"/>
  <c r="D276" i="54" s="1"/>
  <c r="F268" i="54"/>
  <c r="F270" i="54" s="1"/>
  <c r="F276" i="54" s="1"/>
  <c r="E268" i="54"/>
  <c r="E270" i="54" s="1"/>
  <c r="E276" i="54" s="1"/>
  <c r="C268" i="54"/>
  <c r="C270" i="54" s="1"/>
  <c r="C276" i="54" s="1"/>
  <c r="G268" i="54"/>
  <c r="G270" i="54" s="1"/>
  <c r="G276" i="54" s="1"/>
  <c r="F178" i="15"/>
  <c r="F180" i="15" s="1"/>
  <c r="F186" i="15" s="1"/>
  <c r="F21" i="14" s="1"/>
  <c r="E178" i="15"/>
  <c r="E180" i="15" s="1"/>
  <c r="E186" i="15" s="1"/>
  <c r="E21" i="14" s="1"/>
  <c r="G178" i="15"/>
  <c r="G180" i="15" s="1"/>
  <c r="G186" i="15" s="1"/>
  <c r="G21" i="14" s="1"/>
  <c r="D178" i="15"/>
  <c r="D180" i="15" s="1"/>
  <c r="D186" i="15" s="1"/>
  <c r="D21" i="14" s="1"/>
  <c r="C178" i="15"/>
  <c r="C180" i="15" s="1"/>
  <c r="C186" i="15" s="1"/>
  <c r="C21" i="14" s="1"/>
  <c r="G178" i="42"/>
  <c r="G180" i="42" s="1"/>
  <c r="G186" i="42" s="1"/>
  <c r="G21" i="45" s="1"/>
  <c r="C178" i="42"/>
  <c r="C180" i="42" s="1"/>
  <c r="C186" i="42" s="1"/>
  <c r="C21" i="45" s="1"/>
  <c r="E178" i="42"/>
  <c r="E180" i="42" s="1"/>
  <c r="E186" i="42" s="1"/>
  <c r="E21" i="45" s="1"/>
  <c r="F178" i="42"/>
  <c r="F180" i="42" s="1"/>
  <c r="F186" i="42" s="1"/>
  <c r="F21" i="45" s="1"/>
  <c r="D178" i="42"/>
  <c r="D180" i="42" s="1"/>
  <c r="D186" i="42" s="1"/>
  <c r="D21" i="45" s="1"/>
  <c r="G268" i="41"/>
  <c r="G270" i="41" s="1"/>
  <c r="G276" i="41" s="1"/>
  <c r="C268" i="41"/>
  <c r="C270" i="41" s="1"/>
  <c r="C276" i="41" s="1"/>
  <c r="D268" i="41"/>
  <c r="D270" i="41" s="1"/>
  <c r="D276" i="41" s="1"/>
  <c r="F178" i="55"/>
  <c r="F180" i="55" s="1"/>
  <c r="F186" i="55" s="1"/>
  <c r="F21" i="51" s="1"/>
  <c r="C178" i="55"/>
  <c r="C180" i="55" s="1"/>
  <c r="C186" i="55" s="1"/>
  <c r="C21" i="51" s="1"/>
  <c r="E178" i="55"/>
  <c r="E180" i="55" s="1"/>
  <c r="E186" i="55" s="1"/>
  <c r="E21" i="51" s="1"/>
  <c r="D178" i="55"/>
  <c r="D180" i="55" s="1"/>
  <c r="D186" i="55" s="1"/>
  <c r="D21" i="51" s="1"/>
  <c r="G178" i="55"/>
  <c r="G180" i="55" s="1"/>
  <c r="G186" i="55" s="1"/>
  <c r="G21" i="51" s="1"/>
  <c r="F238" i="56"/>
  <c r="F240" i="56" s="1"/>
  <c r="F246" i="56" s="1"/>
  <c r="F23" i="52" s="1"/>
  <c r="E238" i="56"/>
  <c r="E240" i="56" s="1"/>
  <c r="E246" i="56" s="1"/>
  <c r="E23" i="52" s="1"/>
  <c r="G238" i="56"/>
  <c r="G240" i="56" s="1"/>
  <c r="G246" i="56" s="1"/>
  <c r="G23" i="52" s="1"/>
  <c r="D238" i="56"/>
  <c r="D240" i="56" s="1"/>
  <c r="D246" i="56" s="1"/>
  <c r="D23" i="52" s="1"/>
  <c r="C238" i="56"/>
  <c r="C240" i="56" s="1"/>
  <c r="C246" i="56" s="1"/>
  <c r="C23" i="52" s="1"/>
  <c r="C148" i="56"/>
  <c r="C150" i="56" s="1"/>
  <c r="C156" i="56" s="1"/>
  <c r="C20" i="52" s="1"/>
  <c r="E148" i="56"/>
  <c r="E150" i="56" s="1"/>
  <c r="E156" i="56" s="1"/>
  <c r="E20" i="52" s="1"/>
  <c r="D148" i="56"/>
  <c r="D150" i="56" s="1"/>
  <c r="D156" i="56" s="1"/>
  <c r="D20" i="52" s="1"/>
  <c r="F148" i="56"/>
  <c r="F150" i="56" s="1"/>
  <c r="F156" i="56" s="1"/>
  <c r="F20" i="52" s="1"/>
  <c r="G148" i="56"/>
  <c r="G150" i="56" s="1"/>
  <c r="G156" i="56" s="1"/>
  <c r="G20" i="52" s="1"/>
  <c r="D58" i="53"/>
  <c r="D60" i="53" s="1"/>
  <c r="D66" i="53" s="1"/>
  <c r="D17" i="49" s="1"/>
  <c r="G58" i="53"/>
  <c r="G60" i="53" s="1"/>
  <c r="G66" i="53" s="1"/>
  <c r="G17" i="49" s="1"/>
  <c r="F58" i="53"/>
  <c r="F60" i="53" s="1"/>
  <c r="F66" i="53" s="1"/>
  <c r="F17" i="49" s="1"/>
  <c r="E58" i="53"/>
  <c r="E60" i="53" s="1"/>
  <c r="E66" i="53" s="1"/>
  <c r="E17" i="49" s="1"/>
  <c r="C58" i="53"/>
  <c r="C60" i="53" s="1"/>
  <c r="C66" i="53" s="1"/>
  <c r="C17" i="49" s="1"/>
  <c r="F118" i="54"/>
  <c r="F120" i="54" s="1"/>
  <c r="F126" i="54" s="1"/>
  <c r="F19" i="50" s="1"/>
  <c r="E118" i="54"/>
  <c r="E120" i="54" s="1"/>
  <c r="E126" i="54" s="1"/>
  <c r="E19" i="50" s="1"/>
  <c r="C118" i="54"/>
  <c r="C120" i="54" s="1"/>
  <c r="C126" i="54" s="1"/>
  <c r="C19" i="50" s="1"/>
  <c r="D118" i="54"/>
  <c r="D120" i="54" s="1"/>
  <c r="D126" i="54" s="1"/>
  <c r="D19" i="50" s="1"/>
  <c r="G118" i="54"/>
  <c r="G120" i="54" s="1"/>
  <c r="G126" i="54" s="1"/>
  <c r="G19" i="50" s="1"/>
  <c r="G208" i="15"/>
  <c r="G210" i="15" s="1"/>
  <c r="G216" i="15" s="1"/>
  <c r="G22" i="14" s="1"/>
  <c r="E208" i="15"/>
  <c r="E210" i="15" s="1"/>
  <c r="E216" i="15" s="1"/>
  <c r="E22" i="14" s="1"/>
  <c r="F208" i="15"/>
  <c r="F210" i="15" s="1"/>
  <c r="F216" i="15" s="1"/>
  <c r="F22" i="14" s="1"/>
  <c r="C208" i="15"/>
  <c r="C210" i="15" s="1"/>
  <c r="C216" i="15" s="1"/>
  <c r="C22" i="14" s="1"/>
  <c r="D208" i="15"/>
  <c r="D210" i="15" s="1"/>
  <c r="D216" i="15" s="1"/>
  <c r="D22" i="14" s="1"/>
  <c r="F238" i="42"/>
  <c r="F240" i="42" s="1"/>
  <c r="F246" i="42" s="1"/>
  <c r="F23" i="45" s="1"/>
  <c r="E238" i="42"/>
  <c r="E240" i="42" s="1"/>
  <c r="E246" i="42" s="1"/>
  <c r="E23" i="45" s="1"/>
  <c r="C238" i="42"/>
  <c r="C240" i="42" s="1"/>
  <c r="C246" i="42" s="1"/>
  <c r="C23" i="45" s="1"/>
  <c r="D238" i="42"/>
  <c r="D240" i="42" s="1"/>
  <c r="D246" i="42" s="1"/>
  <c r="D23" i="45" s="1"/>
  <c r="G238" i="42"/>
  <c r="G240" i="42" s="1"/>
  <c r="G246" i="42" s="1"/>
  <c r="G23" i="45" s="1"/>
  <c r="G118" i="41"/>
  <c r="G120" i="41" s="1"/>
  <c r="G126" i="41" s="1"/>
  <c r="G19" i="44" s="1"/>
  <c r="F118" i="41"/>
  <c r="F120" i="41" s="1"/>
  <c r="F126" i="41" s="1"/>
  <c r="F19" i="44" s="1"/>
  <c r="D118" i="41"/>
  <c r="D120" i="41" s="1"/>
  <c r="D126" i="41" s="1"/>
  <c r="D19" i="44" s="1"/>
  <c r="E118" i="41"/>
  <c r="E120" i="41" s="1"/>
  <c r="E126" i="41" s="1"/>
  <c r="E19" i="44" s="1"/>
  <c r="C118" i="41"/>
  <c r="C120" i="41" s="1"/>
  <c r="C126" i="41" s="1"/>
  <c r="C19" i="44" s="1"/>
  <c r="G58" i="41"/>
  <c r="G60" i="41" s="1"/>
  <c r="G66" i="41" s="1"/>
  <c r="G17" i="44" s="1"/>
  <c r="C58" i="41"/>
  <c r="C60" i="41" s="1"/>
  <c r="C66" i="41" s="1"/>
  <c r="C17" i="44" s="1"/>
  <c r="D58" i="41"/>
  <c r="D60" i="41" s="1"/>
  <c r="D66" i="41" s="1"/>
  <c r="D17" i="44" s="1"/>
  <c r="F58" i="41"/>
  <c r="F60" i="41" s="1"/>
  <c r="F66" i="41" s="1"/>
  <c r="F17" i="44" s="1"/>
  <c r="E58" i="41"/>
  <c r="E60" i="41" s="1"/>
  <c r="E66" i="41" s="1"/>
  <c r="E17" i="44" s="1"/>
  <c r="D208" i="55"/>
  <c r="D210" i="55" s="1"/>
  <c r="D216" i="55" s="1"/>
  <c r="D22" i="51" s="1"/>
  <c r="G208" i="55"/>
  <c r="G210" i="55" s="1"/>
  <c r="G216" i="55" s="1"/>
  <c r="G22" i="51" s="1"/>
  <c r="F208" i="55"/>
  <c r="F210" i="55" s="1"/>
  <c r="F216" i="55" s="1"/>
  <c r="F22" i="51" s="1"/>
  <c r="E208" i="55"/>
  <c r="E210" i="55" s="1"/>
  <c r="E216" i="55" s="1"/>
  <c r="E22" i="51" s="1"/>
  <c r="C208" i="55"/>
  <c r="C210" i="55" s="1"/>
  <c r="C216" i="55" s="1"/>
  <c r="C22" i="51" s="1"/>
  <c r="G178" i="56"/>
  <c r="G180" i="56" s="1"/>
  <c r="G186" i="56" s="1"/>
  <c r="G21" i="52" s="1"/>
  <c r="F178" i="53"/>
  <c r="F180" i="53" s="1"/>
  <c r="F186" i="53" s="1"/>
  <c r="F21" i="49" s="1"/>
  <c r="D178" i="53"/>
  <c r="D180" i="53" s="1"/>
  <c r="D186" i="53" s="1"/>
  <c r="D21" i="49" s="1"/>
  <c r="E178" i="53"/>
  <c r="E180" i="53" s="1"/>
  <c r="E186" i="53" s="1"/>
  <c r="E21" i="49" s="1"/>
  <c r="G178" i="53"/>
  <c r="G180" i="53" s="1"/>
  <c r="G186" i="53" s="1"/>
  <c r="G21" i="49" s="1"/>
  <c r="C178" i="53"/>
  <c r="C180" i="53" s="1"/>
  <c r="C186" i="53" s="1"/>
  <c r="C21" i="49" s="1"/>
  <c r="C148" i="43"/>
  <c r="C150" i="43" s="1"/>
  <c r="C156" i="43" s="1"/>
  <c r="C20" i="46" s="1"/>
  <c r="E148" i="43"/>
  <c r="E150" i="43" s="1"/>
  <c r="E156" i="43" s="1"/>
  <c r="E20" i="46" s="1"/>
  <c r="F238" i="43"/>
  <c r="F240" i="43" s="1"/>
  <c r="F246" i="43" s="1"/>
  <c r="F23" i="46" s="1"/>
  <c r="G238" i="43"/>
  <c r="G240" i="43" s="1"/>
  <c r="G246" i="43" s="1"/>
  <c r="G23" i="46" s="1"/>
  <c r="E238" i="43"/>
  <c r="E240" i="43" s="1"/>
  <c r="E246" i="43" s="1"/>
  <c r="E23" i="46" s="1"/>
  <c r="D238" i="43"/>
  <c r="D240" i="43" s="1"/>
  <c r="D246" i="43" s="1"/>
  <c r="D23" i="46" s="1"/>
  <c r="C238" i="43"/>
  <c r="C240" i="43" s="1"/>
  <c r="C246" i="43" s="1"/>
  <c r="C23" i="46" s="1"/>
  <c r="F178" i="54"/>
  <c r="F180" i="54" s="1"/>
  <c r="F186" i="54" s="1"/>
  <c r="F21" i="50" s="1"/>
  <c r="D178" i="54"/>
  <c r="D180" i="54" s="1"/>
  <c r="D186" i="54" s="1"/>
  <c r="D21" i="50" s="1"/>
  <c r="E178" i="54"/>
  <c r="E180" i="54" s="1"/>
  <c r="E186" i="54" s="1"/>
  <c r="E21" i="50" s="1"/>
  <c r="G178" i="54"/>
  <c r="G180" i="54" s="1"/>
  <c r="G186" i="54" s="1"/>
  <c r="G21" i="50" s="1"/>
  <c r="C178" i="54"/>
  <c r="C180" i="54" s="1"/>
  <c r="C186" i="54" s="1"/>
  <c r="C21" i="50" s="1"/>
  <c r="C238" i="15"/>
  <c r="C240" i="15" s="1"/>
  <c r="C246" i="15" s="1"/>
  <c r="C23" i="14" s="1"/>
  <c r="D238" i="15"/>
  <c r="D240" i="15" s="1"/>
  <c r="D246" i="15" s="1"/>
  <c r="D23" i="14" s="1"/>
  <c r="F238" i="15"/>
  <c r="F240" i="15" s="1"/>
  <c r="F246" i="15" s="1"/>
  <c r="F23" i="14" s="1"/>
  <c r="E238" i="15"/>
  <c r="E240" i="15" s="1"/>
  <c r="E246" i="15" s="1"/>
  <c r="E23" i="14" s="1"/>
  <c r="G238" i="15"/>
  <c r="G240" i="15" s="1"/>
  <c r="G246" i="15" s="1"/>
  <c r="G23" i="14" s="1"/>
  <c r="G208" i="42"/>
  <c r="G210" i="42" s="1"/>
  <c r="G216" i="42" s="1"/>
  <c r="G22" i="45" s="1"/>
  <c r="F208" i="42"/>
  <c r="F210" i="42" s="1"/>
  <c r="F216" i="42" s="1"/>
  <c r="F22" i="45" s="1"/>
  <c r="C208" i="42"/>
  <c r="C210" i="42" s="1"/>
  <c r="C216" i="42" s="1"/>
  <c r="C22" i="45" s="1"/>
  <c r="E208" i="42"/>
  <c r="E210" i="42" s="1"/>
  <c r="E216" i="42" s="1"/>
  <c r="E22" i="45" s="1"/>
  <c r="D208" i="42"/>
  <c r="D210" i="42" s="1"/>
  <c r="D216" i="42" s="1"/>
  <c r="D22" i="45" s="1"/>
  <c r="C88" i="41"/>
  <c r="C90" i="41" s="1"/>
  <c r="C96" i="41" s="1"/>
  <c r="C18" i="44" s="1"/>
  <c r="G88" i="41"/>
  <c r="G90" i="41" s="1"/>
  <c r="G96" i="41" s="1"/>
  <c r="G18" i="44" s="1"/>
  <c r="F88" i="41"/>
  <c r="F90" i="41" s="1"/>
  <c r="F96" i="41" s="1"/>
  <c r="F18" i="44" s="1"/>
  <c r="D88" i="41"/>
  <c r="D90" i="41" s="1"/>
  <c r="D96" i="41" s="1"/>
  <c r="D18" i="44" s="1"/>
  <c r="E88" i="41"/>
  <c r="E90" i="41" s="1"/>
  <c r="E96" i="41" s="1"/>
  <c r="E18" i="44" s="1"/>
  <c r="F268" i="55"/>
  <c r="F270" i="55" s="1"/>
  <c r="F276" i="55" s="1"/>
  <c r="E268" i="55"/>
  <c r="E270" i="55" s="1"/>
  <c r="E276" i="55" s="1"/>
  <c r="C268" i="55"/>
  <c r="C270" i="55" s="1"/>
  <c r="C276" i="55" s="1"/>
  <c r="G268" i="55"/>
  <c r="G270" i="55" s="1"/>
  <c r="G276" i="55" s="1"/>
  <c r="D268" i="55"/>
  <c r="D270" i="55" s="1"/>
  <c r="D276" i="55" s="1"/>
  <c r="D88" i="56"/>
  <c r="D90" i="56" s="1"/>
  <c r="D96" i="56" s="1"/>
  <c r="D18" i="52" s="1"/>
  <c r="G88" i="56"/>
  <c r="G90" i="56" s="1"/>
  <c r="G96" i="56" s="1"/>
  <c r="G18" i="52" s="1"/>
  <c r="C88" i="56"/>
  <c r="C90" i="56" s="1"/>
  <c r="C96" i="56" s="1"/>
  <c r="C18" i="52" s="1"/>
  <c r="F88" i="56"/>
  <c r="F90" i="56" s="1"/>
  <c r="F96" i="56" s="1"/>
  <c r="F18" i="52" s="1"/>
  <c r="E118" i="53"/>
  <c r="E120" i="53" s="1"/>
  <c r="E126" i="53" s="1"/>
  <c r="E19" i="49" s="1"/>
  <c r="G118" i="53"/>
  <c r="G120" i="53" s="1"/>
  <c r="G126" i="53" s="1"/>
  <c r="G19" i="49" s="1"/>
  <c r="F118" i="53"/>
  <c r="F120" i="53" s="1"/>
  <c r="F126" i="53" s="1"/>
  <c r="F19" i="49" s="1"/>
  <c r="C118" i="53"/>
  <c r="C120" i="53" s="1"/>
  <c r="C126" i="53" s="1"/>
  <c r="C19" i="49" s="1"/>
  <c r="D118" i="53"/>
  <c r="D120" i="53" s="1"/>
  <c r="D126" i="53" s="1"/>
  <c r="D19" i="49" s="1"/>
  <c r="G208" i="43"/>
  <c r="G210" i="43" s="1"/>
  <c r="G216" i="43" s="1"/>
  <c r="G22" i="46" s="1"/>
  <c r="C208" i="43"/>
  <c r="C210" i="43" s="1"/>
  <c r="C216" i="43" s="1"/>
  <c r="C22" i="46" s="1"/>
  <c r="D208" i="43"/>
  <c r="D210" i="43" s="1"/>
  <c r="D216" i="43" s="1"/>
  <c r="D22" i="46" s="1"/>
  <c r="F208" i="43"/>
  <c r="F210" i="43" s="1"/>
  <c r="F216" i="43" s="1"/>
  <c r="F22" i="46" s="1"/>
  <c r="E208" i="43"/>
  <c r="E210" i="43" s="1"/>
  <c r="E216" i="43" s="1"/>
  <c r="E22" i="46" s="1"/>
  <c r="D58" i="43"/>
  <c r="D60" i="43" s="1"/>
  <c r="D66" i="43" s="1"/>
  <c r="D17" i="46" s="1"/>
  <c r="G58" i="43"/>
  <c r="G60" i="43" s="1"/>
  <c r="G66" i="43" s="1"/>
  <c r="G17" i="46" s="1"/>
  <c r="C58" i="43"/>
  <c r="C60" i="43" s="1"/>
  <c r="C66" i="43" s="1"/>
  <c r="C17" i="46" s="1"/>
  <c r="F58" i="43"/>
  <c r="F60" i="43" s="1"/>
  <c r="F66" i="43" s="1"/>
  <c r="F17" i="46" s="1"/>
  <c r="E58" i="43"/>
  <c r="E60" i="43" s="1"/>
  <c r="E66" i="43" s="1"/>
  <c r="E17" i="46" s="1"/>
  <c r="G58" i="54"/>
  <c r="G60" i="54" s="1"/>
  <c r="G66" i="54" s="1"/>
  <c r="G17" i="50" s="1"/>
  <c r="E58" i="54"/>
  <c r="E60" i="54" s="1"/>
  <c r="E66" i="54" s="1"/>
  <c r="E17" i="50" s="1"/>
  <c r="C58" i="54"/>
  <c r="C60" i="54" s="1"/>
  <c r="C66" i="54" s="1"/>
  <c r="C17" i="50" s="1"/>
  <c r="D58" i="54"/>
  <c r="D60" i="54" s="1"/>
  <c r="D66" i="54" s="1"/>
  <c r="D17" i="50" s="1"/>
  <c r="F58" i="54"/>
  <c r="F60" i="54" s="1"/>
  <c r="F66" i="54" s="1"/>
  <c r="F17" i="50" s="1"/>
  <c r="G88" i="15"/>
  <c r="G90" i="15" s="1"/>
  <c r="G96" i="15" s="1"/>
  <c r="G18" i="14" s="1"/>
  <c r="E88" i="15"/>
  <c r="E90" i="15" s="1"/>
  <c r="E96" i="15" s="1"/>
  <c r="E18" i="14" s="1"/>
  <c r="F88" i="15"/>
  <c r="F90" i="15" s="1"/>
  <c r="F96" i="15" s="1"/>
  <c r="F18" i="14" s="1"/>
  <c r="C88" i="15"/>
  <c r="C90" i="15" s="1"/>
  <c r="C96" i="15" s="1"/>
  <c r="C18" i="14" s="1"/>
  <c r="D88" i="15"/>
  <c r="D90" i="15" s="1"/>
  <c r="D96" i="15" s="1"/>
  <c r="D18" i="14" s="1"/>
  <c r="G118" i="42"/>
  <c r="G120" i="42" s="1"/>
  <c r="G126" i="42" s="1"/>
  <c r="G19" i="45" s="1"/>
  <c r="D118" i="42"/>
  <c r="D120" i="42" s="1"/>
  <c r="D126" i="42" s="1"/>
  <c r="D19" i="45" s="1"/>
  <c r="C118" i="42"/>
  <c r="C120" i="42" s="1"/>
  <c r="C126" i="42" s="1"/>
  <c r="C19" i="45" s="1"/>
  <c r="E118" i="42"/>
  <c r="E120" i="42" s="1"/>
  <c r="E126" i="42" s="1"/>
  <c r="E19" i="45" s="1"/>
  <c r="F118" i="42"/>
  <c r="F120" i="42" s="1"/>
  <c r="F126" i="42" s="1"/>
  <c r="F19" i="45" s="1"/>
  <c r="G238" i="41"/>
  <c r="G240" i="41" s="1"/>
  <c r="G246" i="41" s="1"/>
  <c r="G23" i="44" s="1"/>
  <c r="F238" i="41"/>
  <c r="F240" i="41" s="1"/>
  <c r="F246" i="41" s="1"/>
  <c r="F23" i="44" s="1"/>
  <c r="E238" i="41"/>
  <c r="E240" i="41" s="1"/>
  <c r="E246" i="41" s="1"/>
  <c r="E23" i="44" s="1"/>
  <c r="D238" i="41"/>
  <c r="D240" i="41" s="1"/>
  <c r="D246" i="41" s="1"/>
  <c r="D23" i="44" s="1"/>
  <c r="C238" i="41"/>
  <c r="C240" i="41" s="1"/>
  <c r="C246" i="41" s="1"/>
  <c r="C23" i="44" s="1"/>
  <c r="G118" i="55"/>
  <c r="G120" i="55" s="1"/>
  <c r="G126" i="55" s="1"/>
  <c r="G19" i="51" s="1"/>
  <c r="D118" i="55"/>
  <c r="D120" i="55" s="1"/>
  <c r="D126" i="55" s="1"/>
  <c r="D19" i="51" s="1"/>
  <c r="C118" i="55"/>
  <c r="C120" i="55" s="1"/>
  <c r="C126" i="55" s="1"/>
  <c r="C19" i="51" s="1"/>
  <c r="F118" i="55"/>
  <c r="F120" i="55" s="1"/>
  <c r="F126" i="55" s="1"/>
  <c r="F19" i="51" s="1"/>
  <c r="E118" i="55"/>
  <c r="E120" i="55" s="1"/>
  <c r="E126" i="55" s="1"/>
  <c r="E19" i="51" s="1"/>
  <c r="D208" i="56"/>
  <c r="D210" i="56" s="1"/>
  <c r="D216" i="56" s="1"/>
  <c r="D22" i="52" s="1"/>
  <c r="E208" i="56"/>
  <c r="E210" i="56" s="1"/>
  <c r="E216" i="56" s="1"/>
  <c r="E22" i="52" s="1"/>
  <c r="G208" i="56"/>
  <c r="G210" i="56" s="1"/>
  <c r="G216" i="56" s="1"/>
  <c r="G22" i="52" s="1"/>
  <c r="C208" i="56"/>
  <c r="C210" i="56" s="1"/>
  <c r="C216" i="56" s="1"/>
  <c r="C22" i="52" s="1"/>
  <c r="F208" i="56"/>
  <c r="F210" i="56" s="1"/>
  <c r="F216" i="56" s="1"/>
  <c r="F22" i="52" s="1"/>
  <c r="C88" i="53"/>
  <c r="C90" i="53" s="1"/>
  <c r="C96" i="53" s="1"/>
  <c r="C18" i="49" s="1"/>
  <c r="G88" i="53"/>
  <c r="G90" i="53" s="1"/>
  <c r="G96" i="53" s="1"/>
  <c r="G18" i="49" s="1"/>
  <c r="E88" i="53"/>
  <c r="E90" i="53" s="1"/>
  <c r="E96" i="53" s="1"/>
  <c r="E18" i="49" s="1"/>
  <c r="D88" i="53"/>
  <c r="D90" i="53" s="1"/>
  <c r="D96" i="53" s="1"/>
  <c r="D18" i="49" s="1"/>
  <c r="F88" i="53"/>
  <c r="F90" i="53" s="1"/>
  <c r="F96" i="53" s="1"/>
  <c r="F18" i="49" s="1"/>
  <c r="E148" i="53"/>
  <c r="E150" i="53" s="1"/>
  <c r="E156" i="53" s="1"/>
  <c r="E20" i="49" s="1"/>
  <c r="D148" i="53"/>
  <c r="D150" i="53" s="1"/>
  <c r="D156" i="53" s="1"/>
  <c r="D20" i="49" s="1"/>
  <c r="F148" i="53"/>
  <c r="F150" i="53" s="1"/>
  <c r="F156" i="53" s="1"/>
  <c r="F20" i="49" s="1"/>
  <c r="G148" i="53"/>
  <c r="G150" i="53" s="1"/>
  <c r="G156" i="53" s="1"/>
  <c r="G20" i="49" s="1"/>
  <c r="C148" i="53"/>
  <c r="C150" i="53" s="1"/>
  <c r="C156" i="53" s="1"/>
  <c r="C20" i="49" s="1"/>
  <c r="G268" i="43"/>
  <c r="G270" i="43" s="1"/>
  <c r="G276" i="43" s="1"/>
  <c r="E268" i="43"/>
  <c r="E270" i="43" s="1"/>
  <c r="E276" i="43" s="1"/>
  <c r="F268" i="43"/>
  <c r="F270" i="43" s="1"/>
  <c r="F276" i="43" s="1"/>
  <c r="D268" i="43"/>
  <c r="D270" i="43" s="1"/>
  <c r="D276" i="43" s="1"/>
  <c r="C268" i="43"/>
  <c r="C270" i="43" s="1"/>
  <c r="C276" i="43" s="1"/>
  <c r="E148" i="54"/>
  <c r="E150" i="54" s="1"/>
  <c r="E156" i="54" s="1"/>
  <c r="E20" i="50" s="1"/>
  <c r="G148" i="54"/>
  <c r="G150" i="54" s="1"/>
  <c r="G156" i="54" s="1"/>
  <c r="G20" i="50" s="1"/>
  <c r="C148" i="54"/>
  <c r="C150" i="54" s="1"/>
  <c r="C156" i="54" s="1"/>
  <c r="C20" i="50" s="1"/>
  <c r="F148" i="54"/>
  <c r="F150" i="54" s="1"/>
  <c r="F156" i="54" s="1"/>
  <c r="F20" i="50" s="1"/>
  <c r="D148" i="54"/>
  <c r="D150" i="54" s="1"/>
  <c r="D156" i="54" s="1"/>
  <c r="D20" i="50" s="1"/>
  <c r="E268" i="15"/>
  <c r="E270" i="15" s="1"/>
  <c r="E276" i="15" s="1"/>
  <c r="F268" i="15"/>
  <c r="F270" i="15" s="1"/>
  <c r="F276" i="15" s="1"/>
  <c r="G268" i="15"/>
  <c r="G270" i="15" s="1"/>
  <c r="G276" i="15" s="1"/>
  <c r="D268" i="15"/>
  <c r="D270" i="15" s="1"/>
  <c r="D276" i="15" s="1"/>
  <c r="C268" i="15"/>
  <c r="C270" i="15" s="1"/>
  <c r="C276" i="15" s="1"/>
  <c r="D148" i="42"/>
  <c r="D150" i="42" s="1"/>
  <c r="D156" i="42" s="1"/>
  <c r="D20" i="45" s="1"/>
  <c r="G148" i="42"/>
  <c r="G150" i="42" s="1"/>
  <c r="G156" i="42" s="1"/>
  <c r="G20" i="45" s="1"/>
  <c r="F148" i="42"/>
  <c r="F150" i="42" s="1"/>
  <c r="F156" i="42" s="1"/>
  <c r="F20" i="45" s="1"/>
  <c r="C148" i="42"/>
  <c r="C150" i="42" s="1"/>
  <c r="C156" i="42" s="1"/>
  <c r="C20" i="45" s="1"/>
  <c r="E148" i="42"/>
  <c r="E150" i="42" s="1"/>
  <c r="E156" i="42" s="1"/>
  <c r="E20" i="45" s="1"/>
  <c r="G58" i="42"/>
  <c r="G60" i="42" s="1"/>
  <c r="G66" i="42" s="1"/>
  <c r="G17" i="45" s="1"/>
  <c r="F58" i="42"/>
  <c r="F60" i="42" s="1"/>
  <c r="F66" i="42" s="1"/>
  <c r="F17" i="45" s="1"/>
  <c r="D58" i="42"/>
  <c r="D60" i="42" s="1"/>
  <c r="D66" i="42" s="1"/>
  <c r="D17" i="45" s="1"/>
  <c r="C58" i="42"/>
  <c r="C60" i="42" s="1"/>
  <c r="C66" i="42" s="1"/>
  <c r="C17" i="45" s="1"/>
  <c r="E58" i="42"/>
  <c r="E60" i="42" s="1"/>
  <c r="E66" i="42" s="1"/>
  <c r="E17" i="45" s="1"/>
  <c r="D208" i="41"/>
  <c r="D210" i="41" s="1"/>
  <c r="D216" i="41" s="1"/>
  <c r="D22" i="44" s="1"/>
  <c r="E208" i="41"/>
  <c r="E210" i="41" s="1"/>
  <c r="E216" i="41" s="1"/>
  <c r="E22" i="44" s="1"/>
  <c r="F208" i="41"/>
  <c r="F210" i="41" s="1"/>
  <c r="F216" i="41" s="1"/>
  <c r="F22" i="44" s="1"/>
  <c r="G208" i="41"/>
  <c r="G210" i="41" s="1"/>
  <c r="G216" i="41" s="1"/>
  <c r="G22" i="44" s="1"/>
  <c r="C208" i="41"/>
  <c r="C210" i="41" s="1"/>
  <c r="C216" i="41" s="1"/>
  <c r="C22" i="44" s="1"/>
  <c r="G58" i="55"/>
  <c r="G60" i="55" s="1"/>
  <c r="G66" i="55" s="1"/>
  <c r="G17" i="51" s="1"/>
  <c r="F58" i="55"/>
  <c r="F60" i="55" s="1"/>
  <c r="F66" i="55" s="1"/>
  <c r="F17" i="51" s="1"/>
  <c r="E58" i="55"/>
  <c r="E60" i="55" s="1"/>
  <c r="E66" i="55" s="1"/>
  <c r="E17" i="51" s="1"/>
  <c r="E33" i="51" s="1"/>
  <c r="C58" i="55"/>
  <c r="C60" i="55" s="1"/>
  <c r="C66" i="55" s="1"/>
  <c r="C17" i="51" s="1"/>
  <c r="D58" i="55"/>
  <c r="D60" i="55" s="1"/>
  <c r="D66" i="55" s="1"/>
  <c r="D17" i="51" s="1"/>
  <c r="G118" i="56"/>
  <c r="G120" i="56" s="1"/>
  <c r="G126" i="56" s="1"/>
  <c r="G19" i="52" s="1"/>
  <c r="E268" i="56"/>
  <c r="E270" i="56" s="1"/>
  <c r="E276" i="56" s="1"/>
  <c r="D268" i="56"/>
  <c r="D270" i="56" s="1"/>
  <c r="D276" i="56" s="1"/>
  <c r="F268" i="56"/>
  <c r="F270" i="56" s="1"/>
  <c r="F276" i="56" s="1"/>
  <c r="G268" i="56"/>
  <c r="G270" i="56" s="1"/>
  <c r="G276" i="56" s="1"/>
  <c r="C268" i="56"/>
  <c r="C270" i="56" s="1"/>
  <c r="C276" i="56" s="1"/>
  <c r="F30" i="15"/>
  <c r="F36" i="15" s="1"/>
  <c r="F16" i="14" s="1"/>
  <c r="C36" i="15"/>
  <c r="C16" i="14" s="1"/>
  <c r="G30" i="15"/>
  <c r="G36" i="15" s="1"/>
  <c r="G16" i="14" s="1"/>
  <c r="D30" i="15"/>
  <c r="D36" i="15" s="1"/>
  <c r="D16" i="14" s="1"/>
  <c r="E30" i="15"/>
  <c r="E36" i="15" s="1"/>
  <c r="E16" i="14" s="1"/>
  <c r="D178" i="56" l="1"/>
  <c r="D180" i="56" s="1"/>
  <c r="D186" i="56" s="1"/>
  <c r="D21" i="52" s="1"/>
  <c r="D118" i="56"/>
  <c r="D120" i="56" s="1"/>
  <c r="D126" i="56" s="1"/>
  <c r="D19" i="52" s="1"/>
  <c r="D118" i="43"/>
  <c r="D120" i="43" s="1"/>
  <c r="D126" i="43" s="1"/>
  <c r="D19" i="46" s="1"/>
  <c r="C118" i="56"/>
  <c r="C120" i="56" s="1"/>
  <c r="C126" i="56" s="1"/>
  <c r="C19" i="52" s="1"/>
  <c r="F118" i="56"/>
  <c r="F120" i="56" s="1"/>
  <c r="F126" i="56" s="1"/>
  <c r="F19" i="52" s="1"/>
  <c r="D148" i="43"/>
  <c r="D150" i="43" s="1"/>
  <c r="D156" i="43" s="1"/>
  <c r="D20" i="46" s="1"/>
  <c r="D33" i="46" s="1"/>
  <c r="G238" i="54"/>
  <c r="G240" i="54" s="1"/>
  <c r="G246" i="54" s="1"/>
  <c r="G23" i="50" s="1"/>
  <c r="G33" i="50" s="1"/>
  <c r="F118" i="43"/>
  <c r="F120" i="43" s="1"/>
  <c r="F126" i="43" s="1"/>
  <c r="F19" i="46" s="1"/>
  <c r="H18" i="46" s="1"/>
  <c r="D97" i="46" s="1"/>
  <c r="E238" i="54"/>
  <c r="E240" i="54" s="1"/>
  <c r="E246" i="54" s="1"/>
  <c r="E23" i="50" s="1"/>
  <c r="F148" i="43"/>
  <c r="F150" i="43" s="1"/>
  <c r="F156" i="43" s="1"/>
  <c r="F20" i="46" s="1"/>
  <c r="E178" i="56"/>
  <c r="E180" i="56" s="1"/>
  <c r="E186" i="56" s="1"/>
  <c r="E21" i="52" s="1"/>
  <c r="E268" i="41"/>
  <c r="E270" i="41" s="1"/>
  <c r="E276" i="41" s="1"/>
  <c r="C238" i="54"/>
  <c r="C240" i="54" s="1"/>
  <c r="C246" i="54" s="1"/>
  <c r="C23" i="50" s="1"/>
  <c r="F178" i="56"/>
  <c r="F180" i="56" s="1"/>
  <c r="F186" i="56" s="1"/>
  <c r="F21" i="52" s="1"/>
  <c r="H23" i="52" s="1"/>
  <c r="D238" i="54"/>
  <c r="D240" i="54" s="1"/>
  <c r="D246" i="54" s="1"/>
  <c r="D23" i="50" s="1"/>
  <c r="H23" i="50" s="1"/>
  <c r="G33" i="46"/>
  <c r="D33" i="44"/>
  <c r="F33" i="50"/>
  <c r="E33" i="52"/>
  <c r="C33" i="44"/>
  <c r="F33" i="51"/>
  <c r="H18" i="45"/>
  <c r="D97" i="45" s="1"/>
  <c r="D33" i="45"/>
  <c r="E33" i="44"/>
  <c r="F33" i="44"/>
  <c r="C33" i="49"/>
  <c r="E33" i="45"/>
  <c r="E33" i="46"/>
  <c r="G33" i="49"/>
  <c r="C33" i="51"/>
  <c r="H22" i="44"/>
  <c r="D54" i="44" s="1"/>
  <c r="H18" i="44"/>
  <c r="D97" i="44" s="1"/>
  <c r="D33" i="49"/>
  <c r="E33" i="50"/>
  <c r="G33" i="51"/>
  <c r="H16" i="45"/>
  <c r="D48" i="45" s="1"/>
  <c r="H23" i="44"/>
  <c r="D102" i="44" s="1"/>
  <c r="H17" i="45"/>
  <c r="D49" i="45" s="1"/>
  <c r="C33" i="52"/>
  <c r="E33" i="49"/>
  <c r="D33" i="51"/>
  <c r="G33" i="52"/>
  <c r="F33" i="49"/>
  <c r="H16" i="51"/>
  <c r="D48" i="51" s="1"/>
  <c r="F33" i="45"/>
  <c r="D33" i="52"/>
  <c r="H21" i="44"/>
  <c r="D53" i="44" s="1"/>
  <c r="H23" i="45"/>
  <c r="D102" i="45" s="1"/>
  <c r="H16" i="49"/>
  <c r="D48" i="49" s="1"/>
  <c r="H17" i="49"/>
  <c r="H23" i="51"/>
  <c r="H21" i="45"/>
  <c r="D100" i="45" s="1"/>
  <c r="G33" i="45"/>
  <c r="H20" i="45"/>
  <c r="D52" i="45" s="1"/>
  <c r="H19" i="44"/>
  <c r="D51" i="44" s="1"/>
  <c r="H20" i="49"/>
  <c r="H20" i="52"/>
  <c r="H23" i="49"/>
  <c r="H18" i="51"/>
  <c r="H19" i="45"/>
  <c r="D51" i="45" s="1"/>
  <c r="G33" i="44"/>
  <c r="C33" i="46"/>
  <c r="H18" i="49"/>
  <c r="H22" i="51"/>
  <c r="H21" i="51"/>
  <c r="C33" i="50"/>
  <c r="H19" i="51"/>
  <c r="C33" i="45"/>
  <c r="H20" i="44"/>
  <c r="D99" i="44" s="1"/>
  <c r="H17" i="51"/>
  <c r="H22" i="45"/>
  <c r="D101" i="45" s="1"/>
  <c r="H20" i="51"/>
  <c r="H17" i="52"/>
  <c r="H17" i="44"/>
  <c r="D49" i="44" s="1"/>
  <c r="H19" i="49"/>
  <c r="H21" i="49"/>
  <c r="H16" i="44"/>
  <c r="D95" i="44" s="1"/>
  <c r="H22" i="49"/>
  <c r="G33" i="14"/>
  <c r="F33" i="14"/>
  <c r="E33" i="14"/>
  <c r="D33" i="14"/>
  <c r="C33" i="14"/>
  <c r="H21" i="46" l="1"/>
  <c r="D53" i="46" s="1"/>
  <c r="H16" i="46"/>
  <c r="D48" i="46" s="1"/>
  <c r="H23" i="46"/>
  <c r="D55" i="46" s="1"/>
  <c r="H18" i="52"/>
  <c r="H20" i="46"/>
  <c r="D99" i="46" s="1"/>
  <c r="H19" i="46"/>
  <c r="D51" i="46" s="1"/>
  <c r="H16" i="52"/>
  <c r="H21" i="52"/>
  <c r="H18" i="50"/>
  <c r="H17" i="46"/>
  <c r="D96" i="46" s="1"/>
  <c r="H17" i="50"/>
  <c r="D33" i="50"/>
  <c r="H19" i="50"/>
  <c r="H16" i="50"/>
  <c r="H19" i="52"/>
  <c r="H22" i="52"/>
  <c r="H22" i="50"/>
  <c r="F33" i="46"/>
  <c r="H20" i="50"/>
  <c r="H21" i="50"/>
  <c r="H22" i="46"/>
  <c r="D101" i="46" s="1"/>
  <c r="F33" i="52"/>
  <c r="J33" i="44"/>
  <c r="J41" i="44" s="1"/>
  <c r="D95" i="46"/>
  <c r="D55" i="45"/>
  <c r="D50" i="45"/>
  <c r="I33" i="45"/>
  <c r="C48" i="45" s="1"/>
  <c r="D102" i="46"/>
  <c r="D100" i="44"/>
  <c r="J33" i="52"/>
  <c r="J41" i="52" s="1"/>
  <c r="J33" i="49"/>
  <c r="J41" i="49" s="1"/>
  <c r="I33" i="44"/>
  <c r="C48" i="44" s="1"/>
  <c r="G49" i="44" s="1"/>
  <c r="C75" i="44" s="1"/>
  <c r="E75" i="44" s="1"/>
  <c r="D53" i="45"/>
  <c r="D50" i="44"/>
  <c r="D96" i="45"/>
  <c r="I33" i="49"/>
  <c r="C48" i="49" s="1"/>
  <c r="J33" i="45"/>
  <c r="J41" i="45" s="1"/>
  <c r="I33" i="52"/>
  <c r="C48" i="52" s="1"/>
  <c r="D52" i="46"/>
  <c r="D98" i="44"/>
  <c r="D52" i="44"/>
  <c r="D99" i="45"/>
  <c r="D48" i="44"/>
  <c r="D100" i="46"/>
  <c r="D55" i="44"/>
  <c r="D98" i="45"/>
  <c r="D54" i="45"/>
  <c r="D101" i="44"/>
  <c r="J33" i="46"/>
  <c r="J41" i="46" s="1"/>
  <c r="J33" i="51"/>
  <c r="J41" i="51" s="1"/>
  <c r="D49" i="46"/>
  <c r="D50" i="46"/>
  <c r="D95" i="51"/>
  <c r="D95" i="49"/>
  <c r="I33" i="51"/>
  <c r="C95" i="51" s="1"/>
  <c r="D95" i="45"/>
  <c r="D96" i="44"/>
  <c r="D100" i="52"/>
  <c r="D53" i="52"/>
  <c r="D97" i="52"/>
  <c r="D50" i="52"/>
  <c r="D51" i="51"/>
  <c r="D98" i="51"/>
  <c r="D99" i="52"/>
  <c r="D52" i="52"/>
  <c r="D53" i="49"/>
  <c r="D100" i="49"/>
  <c r="J33" i="50"/>
  <c r="J41" i="50" s="1"/>
  <c r="I33" i="50"/>
  <c r="D95" i="52"/>
  <c r="D48" i="52"/>
  <c r="D101" i="49"/>
  <c r="D54" i="49"/>
  <c r="D101" i="51"/>
  <c r="D54" i="51"/>
  <c r="D98" i="46"/>
  <c r="D98" i="49"/>
  <c r="D51" i="49"/>
  <c r="D95" i="50"/>
  <c r="D48" i="50"/>
  <c r="D50" i="50"/>
  <c r="D97" i="50"/>
  <c r="D99" i="49"/>
  <c r="D52" i="49"/>
  <c r="D102" i="51"/>
  <c r="D55" i="51"/>
  <c r="D101" i="50"/>
  <c r="D54" i="50"/>
  <c r="D98" i="52"/>
  <c r="D51" i="52"/>
  <c r="D54" i="52"/>
  <c r="D101" i="52"/>
  <c r="D53" i="51"/>
  <c r="D100" i="51"/>
  <c r="D49" i="49"/>
  <c r="D96" i="49"/>
  <c r="D102" i="50"/>
  <c r="D55" i="50"/>
  <c r="D49" i="51"/>
  <c r="D96" i="51"/>
  <c r="D55" i="52"/>
  <c r="D102" i="52"/>
  <c r="D49" i="50"/>
  <c r="D96" i="50"/>
  <c r="I33" i="46"/>
  <c r="C48" i="46" s="1"/>
  <c r="D53" i="50"/>
  <c r="D100" i="50"/>
  <c r="D99" i="51"/>
  <c r="D52" i="51"/>
  <c r="D50" i="49"/>
  <c r="D97" i="49"/>
  <c r="D50" i="51"/>
  <c r="D97" i="51"/>
  <c r="D96" i="52"/>
  <c r="D49" i="52"/>
  <c r="D99" i="50"/>
  <c r="D52" i="50"/>
  <c r="D51" i="50"/>
  <c r="D98" i="50"/>
  <c r="D102" i="49"/>
  <c r="D55" i="49"/>
  <c r="J33" i="14"/>
  <c r="I33" i="14"/>
  <c r="D54" i="46" l="1"/>
  <c r="C95" i="45"/>
  <c r="C95" i="52"/>
  <c r="G101" i="52" s="1"/>
  <c r="J40" i="45"/>
  <c r="J42" i="45" s="1"/>
  <c r="E235" i="45" s="1"/>
  <c r="G51" i="44"/>
  <c r="C77" i="44" s="1"/>
  <c r="E77" i="44" s="1"/>
  <c r="C95" i="44"/>
  <c r="G99" i="44" s="1"/>
  <c r="C123" i="44" s="1"/>
  <c r="J40" i="44"/>
  <c r="J42" i="44" s="1"/>
  <c r="E165" i="44" s="1"/>
  <c r="G54" i="44"/>
  <c r="C80" i="44" s="1"/>
  <c r="E80" i="44" s="1"/>
  <c r="G53" i="44"/>
  <c r="C79" i="44" s="1"/>
  <c r="E79" i="44" s="1"/>
  <c r="G50" i="44"/>
  <c r="C76" i="44" s="1"/>
  <c r="E76" i="44" s="1"/>
  <c r="G55" i="44"/>
  <c r="C81" i="44" s="1"/>
  <c r="E81" i="44" s="1"/>
  <c r="J40" i="51"/>
  <c r="J42" i="51" s="1"/>
  <c r="E165" i="51" s="1"/>
  <c r="G48" i="44"/>
  <c r="G56" i="44" s="1"/>
  <c r="G52" i="44"/>
  <c r="C78" i="44" s="1"/>
  <c r="E78" i="44" s="1"/>
  <c r="C95" i="49"/>
  <c r="G98" i="49" s="1"/>
  <c r="J40" i="49"/>
  <c r="J42" i="49" s="1"/>
  <c r="J40" i="52"/>
  <c r="J42" i="52" s="1"/>
  <c r="E259" i="52" s="1"/>
  <c r="C48" i="51"/>
  <c r="G55" i="51" s="1"/>
  <c r="C81" i="51" s="1"/>
  <c r="E81" i="51" s="1"/>
  <c r="C95" i="46"/>
  <c r="G101" i="46" s="1"/>
  <c r="J40" i="46"/>
  <c r="J42" i="46" s="1"/>
  <c r="E259" i="46" s="1"/>
  <c r="G50" i="49"/>
  <c r="G52" i="49"/>
  <c r="G49" i="49"/>
  <c r="G55" i="49"/>
  <c r="G51" i="49"/>
  <c r="G48" i="49"/>
  <c r="C7" i="57" s="1"/>
  <c r="G54" i="49"/>
  <c r="G53" i="49"/>
  <c r="G96" i="51"/>
  <c r="G98" i="51"/>
  <c r="G101" i="51"/>
  <c r="G95" i="51"/>
  <c r="G100" i="51"/>
  <c r="G97" i="51"/>
  <c r="G102" i="51"/>
  <c r="G99" i="51"/>
  <c r="G102" i="52"/>
  <c r="G98" i="52"/>
  <c r="G95" i="52"/>
  <c r="G97" i="52"/>
  <c r="J40" i="50"/>
  <c r="J42" i="50" s="1"/>
  <c r="C48" i="50"/>
  <c r="C95" i="50"/>
  <c r="G53" i="52"/>
  <c r="C79" i="52" s="1"/>
  <c r="E79" i="52" s="1"/>
  <c r="G49" i="52"/>
  <c r="C75" i="52" s="1"/>
  <c r="E75" i="52" s="1"/>
  <c r="G55" i="52"/>
  <c r="C81" i="52" s="1"/>
  <c r="E81" i="52" s="1"/>
  <c r="G50" i="52"/>
  <c r="C76" i="52" s="1"/>
  <c r="E76" i="52" s="1"/>
  <c r="G54" i="52"/>
  <c r="C80" i="52" s="1"/>
  <c r="E80" i="52" s="1"/>
  <c r="G48" i="52"/>
  <c r="G52" i="52"/>
  <c r="C78" i="52" s="1"/>
  <c r="E78" i="52" s="1"/>
  <c r="G51" i="52"/>
  <c r="C77" i="52" s="1"/>
  <c r="E77" i="52" s="1"/>
  <c r="G51" i="51"/>
  <c r="C77" i="51" s="1"/>
  <c r="E77" i="51" s="1"/>
  <c r="G55" i="46"/>
  <c r="C81" i="46" s="1"/>
  <c r="E81" i="46" s="1"/>
  <c r="G52" i="46"/>
  <c r="C78" i="46" s="1"/>
  <c r="E78" i="46" s="1"/>
  <c r="G50" i="46"/>
  <c r="C76" i="46" s="1"/>
  <c r="E76" i="46" s="1"/>
  <c r="G49" i="46"/>
  <c r="C75" i="46" s="1"/>
  <c r="E75" i="46" s="1"/>
  <c r="G53" i="46"/>
  <c r="C79" i="46" s="1"/>
  <c r="E79" i="46" s="1"/>
  <c r="G48" i="46"/>
  <c r="G51" i="46"/>
  <c r="C77" i="46" s="1"/>
  <c r="E77" i="46" s="1"/>
  <c r="G54" i="46"/>
  <c r="C80" i="46" s="1"/>
  <c r="E80" i="46" s="1"/>
  <c r="G55" i="45"/>
  <c r="C81" i="45" s="1"/>
  <c r="E81" i="45" s="1"/>
  <c r="G48" i="45"/>
  <c r="G51" i="45"/>
  <c r="C77" i="45" s="1"/>
  <c r="E77" i="45" s="1"/>
  <c r="G49" i="45"/>
  <c r="C75" i="45" s="1"/>
  <c r="E75" i="45" s="1"/>
  <c r="G52" i="45"/>
  <c r="C78" i="45" s="1"/>
  <c r="E78" i="45" s="1"/>
  <c r="G53" i="45"/>
  <c r="C79" i="45" s="1"/>
  <c r="E79" i="45" s="1"/>
  <c r="G54" i="45"/>
  <c r="C80" i="45" s="1"/>
  <c r="E80" i="45" s="1"/>
  <c r="G50" i="45"/>
  <c r="C76" i="45" s="1"/>
  <c r="E76" i="45" s="1"/>
  <c r="G96" i="45"/>
  <c r="G102" i="45"/>
  <c r="G98" i="45"/>
  <c r="G99" i="45"/>
  <c r="G95" i="45"/>
  <c r="G100" i="45"/>
  <c r="G97" i="45"/>
  <c r="G101" i="45"/>
  <c r="E119" i="45" l="1"/>
  <c r="E165" i="45"/>
  <c r="E165" i="46"/>
  <c r="E305" i="46"/>
  <c r="E235" i="46"/>
  <c r="C77" i="49"/>
  <c r="E77" i="49" s="1"/>
  <c r="D15" i="47" s="1"/>
  <c r="E15" i="47" s="1"/>
  <c r="C10" i="57"/>
  <c r="C81" i="49"/>
  <c r="E81" i="49" s="1"/>
  <c r="D19" i="47" s="1"/>
  <c r="E19" i="47" s="1"/>
  <c r="C14" i="57"/>
  <c r="G95" i="49"/>
  <c r="G103" i="49" s="1"/>
  <c r="C78" i="49"/>
  <c r="E78" i="49" s="1"/>
  <c r="D16" i="47" s="1"/>
  <c r="E16" i="47" s="1"/>
  <c r="C11" i="57"/>
  <c r="C75" i="49"/>
  <c r="E75" i="49" s="1"/>
  <c r="D13" i="47" s="1"/>
  <c r="E13" i="47" s="1"/>
  <c r="C8" i="57"/>
  <c r="G100" i="49"/>
  <c r="C76" i="49"/>
  <c r="E76" i="49" s="1"/>
  <c r="D14" i="47" s="1"/>
  <c r="E14" i="47" s="1"/>
  <c r="C9" i="57"/>
  <c r="C79" i="49"/>
  <c r="E79" i="49" s="1"/>
  <c r="D17" i="47" s="1"/>
  <c r="E17" i="47" s="1"/>
  <c r="C12" i="57"/>
  <c r="C80" i="49"/>
  <c r="E80" i="49" s="1"/>
  <c r="D18" i="47" s="1"/>
  <c r="E18" i="47" s="1"/>
  <c r="C13" i="57"/>
  <c r="E119" i="46"/>
  <c r="C187" i="57"/>
  <c r="I201" i="51" s="1"/>
  <c r="C207" i="57"/>
  <c r="C217" i="57"/>
  <c r="C197" i="57"/>
  <c r="I271" i="52" s="1"/>
  <c r="G100" i="52"/>
  <c r="G96" i="52"/>
  <c r="C120" i="52" s="1"/>
  <c r="C169" i="44"/>
  <c r="G99" i="52"/>
  <c r="G97" i="44"/>
  <c r="C121" i="44" s="1"/>
  <c r="G102" i="44"/>
  <c r="C126" i="44" s="1"/>
  <c r="G95" i="44"/>
  <c r="G103" i="44" s="1"/>
  <c r="G98" i="44"/>
  <c r="C168" i="44" s="1"/>
  <c r="G168" i="44" s="1"/>
  <c r="C74" i="44"/>
  <c r="G101" i="44"/>
  <c r="C125" i="44" s="1"/>
  <c r="G169" i="44"/>
  <c r="G100" i="44"/>
  <c r="C170" i="44" s="1"/>
  <c r="G170" i="44" s="1"/>
  <c r="G96" i="44"/>
  <c r="C120" i="44" s="1"/>
  <c r="E189" i="46"/>
  <c r="E189" i="45"/>
  <c r="E119" i="44"/>
  <c r="G123" i="44" s="1"/>
  <c r="C148" i="44" s="1"/>
  <c r="E148" i="44" s="1"/>
  <c r="D32" i="27" s="1"/>
  <c r="G50" i="51"/>
  <c r="C76" i="51" s="1"/>
  <c r="E76" i="51" s="1"/>
  <c r="G53" i="51"/>
  <c r="C79" i="51" s="1"/>
  <c r="E79" i="51" s="1"/>
  <c r="G101" i="49"/>
  <c r="G102" i="49"/>
  <c r="G99" i="49"/>
  <c r="G97" i="49"/>
  <c r="G96" i="49"/>
  <c r="E119" i="51"/>
  <c r="E189" i="51"/>
  <c r="E235" i="51"/>
  <c r="G48" i="51"/>
  <c r="C74" i="51" s="1"/>
  <c r="E305" i="52"/>
  <c r="G49" i="51"/>
  <c r="C75" i="51" s="1"/>
  <c r="E75" i="51" s="1"/>
  <c r="E235" i="52"/>
  <c r="E165" i="52"/>
  <c r="G52" i="51"/>
  <c r="C78" i="51" s="1"/>
  <c r="E78" i="51" s="1"/>
  <c r="E119" i="52"/>
  <c r="G54" i="51"/>
  <c r="C80" i="51" s="1"/>
  <c r="E80" i="51" s="1"/>
  <c r="E189" i="52"/>
  <c r="G98" i="46"/>
  <c r="C122" i="46" s="1"/>
  <c r="G122" i="46" s="1"/>
  <c r="C147" i="46" s="1"/>
  <c r="E147" i="46" s="1"/>
  <c r="G100" i="46"/>
  <c r="C170" i="46" s="1"/>
  <c r="G170" i="46" s="1"/>
  <c r="G99" i="46"/>
  <c r="C123" i="46" s="1"/>
  <c r="G123" i="46" s="1"/>
  <c r="C148" i="46" s="1"/>
  <c r="E148" i="46" s="1"/>
  <c r="G95" i="46"/>
  <c r="C165" i="46" s="1"/>
  <c r="G165" i="46" s="1"/>
  <c r="G97" i="46"/>
  <c r="C167" i="46" s="1"/>
  <c r="G167" i="46" s="1"/>
  <c r="G102" i="46"/>
  <c r="C172" i="46" s="1"/>
  <c r="G172" i="46" s="1"/>
  <c r="G96" i="46"/>
  <c r="C120" i="46" s="1"/>
  <c r="C166" i="52"/>
  <c r="C169" i="52"/>
  <c r="C123" i="52"/>
  <c r="C125" i="51"/>
  <c r="C171" i="51"/>
  <c r="G171" i="51" s="1"/>
  <c r="C171" i="52"/>
  <c r="C125" i="52"/>
  <c r="C168" i="51"/>
  <c r="G168" i="51" s="1"/>
  <c r="C122" i="51"/>
  <c r="G99" i="50"/>
  <c r="G102" i="50"/>
  <c r="G95" i="50"/>
  <c r="G96" i="50"/>
  <c r="G98" i="50"/>
  <c r="G101" i="50"/>
  <c r="G100" i="50"/>
  <c r="G97" i="50"/>
  <c r="G103" i="52"/>
  <c r="C119" i="52"/>
  <c r="C165" i="52"/>
  <c r="C166" i="51"/>
  <c r="G166" i="51" s="1"/>
  <c r="C120" i="51"/>
  <c r="G52" i="50"/>
  <c r="C78" i="50" s="1"/>
  <c r="E78" i="50" s="1"/>
  <c r="G51" i="50"/>
  <c r="C77" i="50" s="1"/>
  <c r="E77" i="50" s="1"/>
  <c r="G54" i="50"/>
  <c r="C80" i="50" s="1"/>
  <c r="E80" i="50" s="1"/>
  <c r="G50" i="50"/>
  <c r="C76" i="50" s="1"/>
  <c r="E76" i="50" s="1"/>
  <c r="G53" i="50"/>
  <c r="C79" i="50" s="1"/>
  <c r="E79" i="50" s="1"/>
  <c r="G55" i="50"/>
  <c r="C81" i="50" s="1"/>
  <c r="E81" i="50" s="1"/>
  <c r="G48" i="50"/>
  <c r="G49" i="50"/>
  <c r="C75" i="50" s="1"/>
  <c r="E75" i="50" s="1"/>
  <c r="C122" i="52"/>
  <c r="C168" i="52"/>
  <c r="C169" i="51"/>
  <c r="G169" i="51" s="1"/>
  <c r="C123" i="51"/>
  <c r="C165" i="51"/>
  <c r="G165" i="51" s="1"/>
  <c r="G103" i="51"/>
  <c r="C119" i="51"/>
  <c r="C74" i="52"/>
  <c r="G56" i="52"/>
  <c r="E119" i="50"/>
  <c r="E165" i="50"/>
  <c r="C126" i="52"/>
  <c r="C172" i="52"/>
  <c r="C172" i="51"/>
  <c r="G172" i="51" s="1"/>
  <c r="C126" i="51"/>
  <c r="C167" i="52"/>
  <c r="C121" i="52"/>
  <c r="C167" i="51"/>
  <c r="G167" i="51" s="1"/>
  <c r="C121" i="51"/>
  <c r="G56" i="49"/>
  <c r="C74" i="49"/>
  <c r="C124" i="52"/>
  <c r="C170" i="52"/>
  <c r="C124" i="51"/>
  <c r="C170" i="51"/>
  <c r="G170" i="51" s="1"/>
  <c r="C121" i="45"/>
  <c r="G121" i="45" s="1"/>
  <c r="C146" i="45" s="1"/>
  <c r="E146" i="45" s="1"/>
  <c r="C167" i="45"/>
  <c r="G167" i="45" s="1"/>
  <c r="C166" i="45"/>
  <c r="G166" i="45" s="1"/>
  <c r="C120" i="45"/>
  <c r="G120" i="45" s="1"/>
  <c r="C145" i="45" s="1"/>
  <c r="E145" i="45" s="1"/>
  <c r="C172" i="45"/>
  <c r="G172" i="45" s="1"/>
  <c r="C126" i="45"/>
  <c r="G126" i="45" s="1"/>
  <c r="C151" i="45" s="1"/>
  <c r="E151" i="45" s="1"/>
  <c r="C74" i="45"/>
  <c r="G56" i="45"/>
  <c r="E74" i="44"/>
  <c r="E82" i="44" s="1"/>
  <c r="C82" i="44"/>
  <c r="C124" i="45"/>
  <c r="G124" i="45" s="1"/>
  <c r="C149" i="45" s="1"/>
  <c r="E149" i="45" s="1"/>
  <c r="C170" i="45"/>
  <c r="G170" i="45" s="1"/>
  <c r="G56" i="46"/>
  <c r="C74" i="46"/>
  <c r="G103" i="45"/>
  <c r="C165" i="45"/>
  <c r="G165" i="45" s="1"/>
  <c r="C119" i="45"/>
  <c r="G119" i="45" s="1"/>
  <c r="C122" i="45"/>
  <c r="G122" i="45" s="1"/>
  <c r="C147" i="45" s="1"/>
  <c r="E147" i="45" s="1"/>
  <c r="C168" i="45"/>
  <c r="G168" i="45" s="1"/>
  <c r="C171" i="46"/>
  <c r="G171" i="46" s="1"/>
  <c r="C125" i="46"/>
  <c r="C125" i="45"/>
  <c r="G125" i="45" s="1"/>
  <c r="C150" i="45" s="1"/>
  <c r="E150" i="45" s="1"/>
  <c r="C171" i="45"/>
  <c r="G171" i="45" s="1"/>
  <c r="C169" i="45"/>
  <c r="G169" i="45" s="1"/>
  <c r="C123" i="45"/>
  <c r="G123" i="45" s="1"/>
  <c r="C148" i="45" s="1"/>
  <c r="E148" i="45" s="1"/>
  <c r="C168" i="46"/>
  <c r="G168" i="46" s="1"/>
  <c r="H18" i="14"/>
  <c r="H21" i="14"/>
  <c r="H23" i="14"/>
  <c r="H16" i="14"/>
  <c r="H19" i="14"/>
  <c r="H20" i="14"/>
  <c r="H17" i="14"/>
  <c r="H22" i="14"/>
  <c r="G120" i="46" l="1"/>
  <c r="C145" i="46" s="1"/>
  <c r="E145" i="46" s="1"/>
  <c r="C124" i="44"/>
  <c r="G125" i="46"/>
  <c r="C150" i="46" s="1"/>
  <c r="E150" i="46" s="1"/>
  <c r="C172" i="44"/>
  <c r="G172" i="44" s="1"/>
  <c r="C119" i="44"/>
  <c r="C193" i="57"/>
  <c r="I207" i="51" s="1"/>
  <c r="C223" i="57"/>
  <c r="C213" i="57"/>
  <c r="C203" i="57"/>
  <c r="I277" i="52" s="1"/>
  <c r="N277" i="52" s="1"/>
  <c r="D290" i="52" s="1"/>
  <c r="C122" i="44"/>
  <c r="G122" i="44" s="1"/>
  <c r="C147" i="44" s="1"/>
  <c r="E147" i="44" s="1"/>
  <c r="D31" i="27" s="1"/>
  <c r="C211" i="57"/>
  <c r="C221" i="57"/>
  <c r="C191" i="57"/>
  <c r="I205" i="51" s="1"/>
  <c r="C201" i="57"/>
  <c r="I275" i="52" s="1"/>
  <c r="N275" i="52" s="1"/>
  <c r="D288" i="52" s="1"/>
  <c r="C222" i="57"/>
  <c r="C212" i="57"/>
  <c r="C192" i="57"/>
  <c r="I206" i="51" s="1"/>
  <c r="C202" i="57"/>
  <c r="I276" i="52" s="1"/>
  <c r="N276" i="52" s="1"/>
  <c r="D289" i="52" s="1"/>
  <c r="I279" i="52"/>
  <c r="N271" i="52"/>
  <c r="C189" i="57"/>
  <c r="I203" i="51" s="1"/>
  <c r="C219" i="57"/>
  <c r="C209" i="57"/>
  <c r="C199" i="57"/>
  <c r="I273" i="52" s="1"/>
  <c r="N273" i="52" s="1"/>
  <c r="D286" i="52" s="1"/>
  <c r="C194" i="57"/>
  <c r="I208" i="51" s="1"/>
  <c r="C214" i="57"/>
  <c r="C224" i="57"/>
  <c r="C204" i="57"/>
  <c r="I278" i="52" s="1"/>
  <c r="N278" i="52" s="1"/>
  <c r="D291" i="52" s="1"/>
  <c r="I209" i="51"/>
  <c r="N201" i="51"/>
  <c r="I201" i="52"/>
  <c r="C190" i="57"/>
  <c r="I204" i="51" s="1"/>
  <c r="C220" i="57"/>
  <c r="C210" i="57"/>
  <c r="C200" i="57"/>
  <c r="I274" i="52" s="1"/>
  <c r="N274" i="52" s="1"/>
  <c r="D287" i="52" s="1"/>
  <c r="C165" i="44"/>
  <c r="G165" i="44" s="1"/>
  <c r="G173" i="44" s="1"/>
  <c r="C188" i="57"/>
  <c r="I202" i="51" s="1"/>
  <c r="C208" i="57"/>
  <c r="C218" i="57"/>
  <c r="C198" i="57"/>
  <c r="I272" i="52" s="1"/>
  <c r="N272" i="52" s="1"/>
  <c r="D285" i="52" s="1"/>
  <c r="G119" i="44"/>
  <c r="C144" i="44" s="1"/>
  <c r="C167" i="44"/>
  <c r="G167" i="44" s="1"/>
  <c r="C121" i="46"/>
  <c r="G121" i="46" s="1"/>
  <c r="C146" i="46" s="1"/>
  <c r="E146" i="46" s="1"/>
  <c r="G126" i="44"/>
  <c r="C151" i="44" s="1"/>
  <c r="E151" i="44" s="1"/>
  <c r="D35" i="27" s="1"/>
  <c r="G121" i="44"/>
  <c r="C146" i="44" s="1"/>
  <c r="E146" i="44" s="1"/>
  <c r="D30" i="27" s="1"/>
  <c r="G124" i="44"/>
  <c r="C149" i="44" s="1"/>
  <c r="E149" i="44" s="1"/>
  <c r="D33" i="27" s="1"/>
  <c r="G125" i="44"/>
  <c r="C150" i="44" s="1"/>
  <c r="E150" i="44" s="1"/>
  <c r="D34" i="27" s="1"/>
  <c r="G120" i="52"/>
  <c r="C145" i="52" s="1"/>
  <c r="E145" i="52" s="1"/>
  <c r="G120" i="44"/>
  <c r="C145" i="44" s="1"/>
  <c r="E145" i="44" s="1"/>
  <c r="D29" i="27" s="1"/>
  <c r="C171" i="44"/>
  <c r="G171" i="44" s="1"/>
  <c r="G124" i="51"/>
  <c r="C149" i="51" s="1"/>
  <c r="E149" i="51" s="1"/>
  <c r="G126" i="51"/>
  <c r="C151" i="51" s="1"/>
  <c r="E151" i="51" s="1"/>
  <c r="G120" i="51"/>
  <c r="C145" i="51" s="1"/>
  <c r="E145" i="51" s="1"/>
  <c r="G119" i="51"/>
  <c r="G127" i="51" s="1"/>
  <c r="G121" i="51"/>
  <c r="C146" i="51" s="1"/>
  <c r="E146" i="51" s="1"/>
  <c r="G123" i="51"/>
  <c r="C148" i="51" s="1"/>
  <c r="E148" i="51" s="1"/>
  <c r="G122" i="51"/>
  <c r="C147" i="51" s="1"/>
  <c r="E147" i="51" s="1"/>
  <c r="C166" i="44"/>
  <c r="G166" i="44" s="1"/>
  <c r="G122" i="52"/>
  <c r="C147" i="52" s="1"/>
  <c r="E147" i="52" s="1"/>
  <c r="C124" i="46"/>
  <c r="G124" i="46" s="1"/>
  <c r="C149" i="46" s="1"/>
  <c r="E149" i="46" s="1"/>
  <c r="G56" i="51"/>
  <c r="C169" i="46"/>
  <c r="G169" i="46" s="1"/>
  <c r="C193" i="46" s="1"/>
  <c r="G193" i="46" s="1"/>
  <c r="C218" i="46" s="1"/>
  <c r="G125" i="51"/>
  <c r="C150" i="51" s="1"/>
  <c r="E150" i="51" s="1"/>
  <c r="G121" i="52"/>
  <c r="C146" i="52" s="1"/>
  <c r="E146" i="52" s="1"/>
  <c r="G171" i="52"/>
  <c r="C195" i="52" s="1"/>
  <c r="G195" i="52" s="1"/>
  <c r="C220" i="52" s="1"/>
  <c r="G165" i="52"/>
  <c r="C189" i="52" s="1"/>
  <c r="G189" i="52" s="1"/>
  <c r="G172" i="52"/>
  <c r="C242" i="52" s="1"/>
  <c r="G242" i="52" s="1"/>
  <c r="G103" i="46"/>
  <c r="G168" i="52"/>
  <c r="C192" i="52" s="1"/>
  <c r="G192" i="52" s="1"/>
  <c r="C217" i="52" s="1"/>
  <c r="G169" i="52"/>
  <c r="C239" i="52" s="1"/>
  <c r="G239" i="52" s="1"/>
  <c r="C119" i="46"/>
  <c r="G119" i="46" s="1"/>
  <c r="C144" i="46" s="1"/>
  <c r="G167" i="52"/>
  <c r="C191" i="52" s="1"/>
  <c r="G191" i="52" s="1"/>
  <c r="C216" i="52" s="1"/>
  <c r="G170" i="52"/>
  <c r="C194" i="52" s="1"/>
  <c r="G194" i="52" s="1"/>
  <c r="C219" i="52" s="1"/>
  <c r="G166" i="52"/>
  <c r="C190" i="52" s="1"/>
  <c r="G190" i="52" s="1"/>
  <c r="C215" i="52" s="1"/>
  <c r="G124" i="52"/>
  <c r="C149" i="52" s="1"/>
  <c r="E149" i="52" s="1"/>
  <c r="G125" i="52"/>
  <c r="C150" i="52" s="1"/>
  <c r="E150" i="52" s="1"/>
  <c r="G126" i="52"/>
  <c r="C151" i="52" s="1"/>
  <c r="E151" i="52" s="1"/>
  <c r="C166" i="46"/>
  <c r="G166" i="46" s="1"/>
  <c r="C190" i="46" s="1"/>
  <c r="G190" i="46" s="1"/>
  <c r="C215" i="46" s="1"/>
  <c r="G119" i="52"/>
  <c r="G127" i="52" s="1"/>
  <c r="G123" i="52"/>
  <c r="C148" i="52" s="1"/>
  <c r="E148" i="52" s="1"/>
  <c r="C126" i="46"/>
  <c r="G126" i="46" s="1"/>
  <c r="C151" i="46" s="1"/>
  <c r="E151" i="46" s="1"/>
  <c r="C242" i="51"/>
  <c r="G242" i="51" s="1"/>
  <c r="C196" i="51"/>
  <c r="G196" i="51" s="1"/>
  <c r="C221" i="51" s="1"/>
  <c r="G56" i="50"/>
  <c r="C74" i="50"/>
  <c r="E74" i="51"/>
  <c r="E82" i="51" s="1"/>
  <c r="C82" i="51"/>
  <c r="C171" i="50"/>
  <c r="G171" i="50" s="1"/>
  <c r="C125" i="50"/>
  <c r="G125" i="50" s="1"/>
  <c r="C150" i="50" s="1"/>
  <c r="E150" i="50" s="1"/>
  <c r="D34" i="47" s="1"/>
  <c r="E34" i="47" s="1"/>
  <c r="C82" i="49"/>
  <c r="E74" i="49"/>
  <c r="C168" i="50"/>
  <c r="G168" i="50" s="1"/>
  <c r="C122" i="50"/>
  <c r="G122" i="50" s="1"/>
  <c r="C147" i="50" s="1"/>
  <c r="E147" i="50" s="1"/>
  <c r="D31" i="47" s="1"/>
  <c r="E31" i="47" s="1"/>
  <c r="C235" i="51"/>
  <c r="G235" i="51" s="1"/>
  <c r="G243" i="51" s="1"/>
  <c r="C189" i="51"/>
  <c r="G189" i="51" s="1"/>
  <c r="G173" i="51"/>
  <c r="C236" i="51"/>
  <c r="G236" i="51" s="1"/>
  <c r="C190" i="51"/>
  <c r="G190" i="51" s="1"/>
  <c r="C215" i="51" s="1"/>
  <c r="C120" i="50"/>
  <c r="G120" i="50" s="1"/>
  <c r="C145" i="50" s="1"/>
  <c r="E145" i="50" s="1"/>
  <c r="D29" i="47" s="1"/>
  <c r="E29" i="47" s="1"/>
  <c r="C166" i="50"/>
  <c r="G166" i="50" s="1"/>
  <c r="C241" i="51"/>
  <c r="G241" i="51" s="1"/>
  <c r="C195" i="51"/>
  <c r="G195" i="51" s="1"/>
  <c r="C220" i="51" s="1"/>
  <c r="C165" i="50"/>
  <c r="G165" i="50" s="1"/>
  <c r="G173" i="50" s="1"/>
  <c r="C119" i="50"/>
  <c r="G119" i="50" s="1"/>
  <c r="G103" i="50"/>
  <c r="C191" i="51"/>
  <c r="G191" i="51" s="1"/>
  <c r="C216" i="51" s="1"/>
  <c r="C237" i="51"/>
  <c r="G237" i="51" s="1"/>
  <c r="C193" i="51"/>
  <c r="G193" i="51" s="1"/>
  <c r="C218" i="51" s="1"/>
  <c r="C239" i="51"/>
  <c r="G239" i="51" s="1"/>
  <c r="C172" i="50"/>
  <c r="G172" i="50" s="1"/>
  <c r="C126" i="50"/>
  <c r="G126" i="50" s="1"/>
  <c r="C151" i="50" s="1"/>
  <c r="E151" i="50" s="1"/>
  <c r="D35" i="47" s="1"/>
  <c r="E35" i="47" s="1"/>
  <c r="C240" i="51"/>
  <c r="G240" i="51" s="1"/>
  <c r="C194" i="51"/>
  <c r="G194" i="51" s="1"/>
  <c r="C219" i="51" s="1"/>
  <c r="C123" i="50"/>
  <c r="G123" i="50" s="1"/>
  <c r="C148" i="50" s="1"/>
  <c r="E148" i="50" s="1"/>
  <c r="D32" i="47" s="1"/>
  <c r="E32" i="47" s="1"/>
  <c r="C169" i="50"/>
  <c r="G169" i="50" s="1"/>
  <c r="C82" i="52"/>
  <c r="E74" i="52"/>
  <c r="E82" i="52" s="1"/>
  <c r="C167" i="50"/>
  <c r="G167" i="50" s="1"/>
  <c r="C121" i="50"/>
  <c r="G121" i="50" s="1"/>
  <c r="C146" i="50" s="1"/>
  <c r="E146" i="50" s="1"/>
  <c r="D30" i="47" s="1"/>
  <c r="E30" i="47" s="1"/>
  <c r="C170" i="50"/>
  <c r="G170" i="50" s="1"/>
  <c r="C124" i="50"/>
  <c r="G124" i="50" s="1"/>
  <c r="C149" i="50" s="1"/>
  <c r="E149" i="50" s="1"/>
  <c r="D33" i="47" s="1"/>
  <c r="E33" i="47" s="1"/>
  <c r="C238" i="51"/>
  <c r="G238" i="51" s="1"/>
  <c r="C192" i="51"/>
  <c r="G192" i="51" s="1"/>
  <c r="C217" i="51" s="1"/>
  <c r="C82" i="45"/>
  <c r="E74" i="45"/>
  <c r="E82" i="45" s="1"/>
  <c r="C241" i="46"/>
  <c r="G241" i="46" s="1"/>
  <c r="C195" i="46"/>
  <c r="G195" i="46" s="1"/>
  <c r="C220" i="46" s="1"/>
  <c r="C242" i="46"/>
  <c r="G242" i="46" s="1"/>
  <c r="C196" i="46"/>
  <c r="G196" i="46" s="1"/>
  <c r="C221" i="46" s="1"/>
  <c r="C196" i="45"/>
  <c r="G196" i="45" s="1"/>
  <c r="C221" i="45" s="1"/>
  <c r="C242" i="45"/>
  <c r="G242" i="45" s="1"/>
  <c r="C192" i="45"/>
  <c r="G192" i="45" s="1"/>
  <c r="C217" i="45" s="1"/>
  <c r="C238" i="45"/>
  <c r="G238" i="45" s="1"/>
  <c r="C191" i="46"/>
  <c r="G191" i="46" s="1"/>
  <c r="C216" i="46" s="1"/>
  <c r="C237" i="46"/>
  <c r="G237" i="46" s="1"/>
  <c r="C193" i="45"/>
  <c r="G193" i="45" s="1"/>
  <c r="C218" i="45" s="1"/>
  <c r="C239" i="45"/>
  <c r="G239" i="45" s="1"/>
  <c r="C152" i="44"/>
  <c r="E144" i="44"/>
  <c r="C240" i="46"/>
  <c r="G240" i="46" s="1"/>
  <c r="C194" i="46"/>
  <c r="G194" i="46" s="1"/>
  <c r="C219" i="46" s="1"/>
  <c r="C195" i="45"/>
  <c r="G195" i="45" s="1"/>
  <c r="C220" i="45" s="1"/>
  <c r="C241" i="45"/>
  <c r="G241" i="45" s="1"/>
  <c r="C144" i="45"/>
  <c r="G127" i="45"/>
  <c r="C190" i="45"/>
  <c r="G190" i="45" s="1"/>
  <c r="C215" i="45" s="1"/>
  <c r="C236" i="45"/>
  <c r="G236" i="45" s="1"/>
  <c r="C82" i="46"/>
  <c r="E74" i="46"/>
  <c r="E82" i="46" s="1"/>
  <c r="C192" i="46"/>
  <c r="G192" i="46" s="1"/>
  <c r="C217" i="46" s="1"/>
  <c r="C238" i="46"/>
  <c r="G238" i="46" s="1"/>
  <c r="C189" i="45"/>
  <c r="G189" i="45" s="1"/>
  <c r="C235" i="45"/>
  <c r="G235" i="45" s="1"/>
  <c r="G243" i="45" s="1"/>
  <c r="G173" i="45"/>
  <c r="C240" i="45"/>
  <c r="G240" i="45" s="1"/>
  <c r="C194" i="45"/>
  <c r="G194" i="45" s="1"/>
  <c r="C219" i="45" s="1"/>
  <c r="C237" i="45"/>
  <c r="G237" i="45" s="1"/>
  <c r="C191" i="45"/>
  <c r="G191" i="45" s="1"/>
  <c r="C216" i="45" s="1"/>
  <c r="G173" i="46"/>
  <c r="C235" i="46"/>
  <c r="G235" i="46" s="1"/>
  <c r="C189" i="46"/>
  <c r="G189" i="46" s="1"/>
  <c r="D54" i="14"/>
  <c r="D101" i="14"/>
  <c r="D53" i="14"/>
  <c r="D100" i="14"/>
  <c r="D50" i="14"/>
  <c r="D97" i="14"/>
  <c r="D49" i="14"/>
  <c r="D96" i="14"/>
  <c r="D48" i="14"/>
  <c r="D95" i="14"/>
  <c r="D52" i="14"/>
  <c r="D99" i="14"/>
  <c r="D51" i="14"/>
  <c r="D98" i="14"/>
  <c r="D55" i="14"/>
  <c r="D102" i="14"/>
  <c r="J41" i="14"/>
  <c r="G127" i="44" l="1"/>
  <c r="N208" i="51"/>
  <c r="D221" i="51" s="1"/>
  <c r="I208" i="52"/>
  <c r="N208" i="52" s="1"/>
  <c r="D221" i="52" s="1"/>
  <c r="N206" i="51"/>
  <c r="D219" i="51" s="1"/>
  <c r="E219" i="51" s="1"/>
  <c r="D49" i="47" s="1"/>
  <c r="E49" i="47" s="1"/>
  <c r="I206" i="52"/>
  <c r="N206" i="52" s="1"/>
  <c r="D219" i="52" s="1"/>
  <c r="E219" i="52" s="1"/>
  <c r="N204" i="51"/>
  <c r="D217" i="51" s="1"/>
  <c r="E217" i="51" s="1"/>
  <c r="D47" i="47" s="1"/>
  <c r="E47" i="47" s="1"/>
  <c r="I204" i="52"/>
  <c r="N204" i="52" s="1"/>
  <c r="D217" i="52" s="1"/>
  <c r="C239" i="46"/>
  <c r="G239" i="46" s="1"/>
  <c r="C241" i="52"/>
  <c r="G241" i="52" s="1"/>
  <c r="C265" i="52" s="1"/>
  <c r="G265" i="52" s="1"/>
  <c r="C290" i="52" s="1"/>
  <c r="E290" i="52" s="1"/>
  <c r="D66" i="47" s="1"/>
  <c r="E66" i="47" s="1"/>
  <c r="I209" i="52"/>
  <c r="N201" i="52"/>
  <c r="D214" i="51"/>
  <c r="D222" i="51" s="1"/>
  <c r="N209" i="51"/>
  <c r="N207" i="51"/>
  <c r="D220" i="51" s="1"/>
  <c r="E220" i="51" s="1"/>
  <c r="D50" i="47" s="1"/>
  <c r="E50" i="47" s="1"/>
  <c r="I207" i="52"/>
  <c r="N207" i="52" s="1"/>
  <c r="D220" i="52" s="1"/>
  <c r="E220" i="52" s="1"/>
  <c r="E217" i="52"/>
  <c r="N202" i="51"/>
  <c r="D215" i="51" s="1"/>
  <c r="I202" i="52"/>
  <c r="N202" i="52" s="1"/>
  <c r="D215" i="52" s="1"/>
  <c r="E215" i="52" s="1"/>
  <c r="N203" i="51"/>
  <c r="D216" i="51" s="1"/>
  <c r="E216" i="51" s="1"/>
  <c r="D46" i="47" s="1"/>
  <c r="E46" i="47" s="1"/>
  <c r="I203" i="52"/>
  <c r="N203" i="52" s="1"/>
  <c r="D216" i="52" s="1"/>
  <c r="E216" i="52" s="1"/>
  <c r="N205" i="51"/>
  <c r="D218" i="51" s="1"/>
  <c r="E218" i="51" s="1"/>
  <c r="D48" i="47" s="1"/>
  <c r="E48" i="47" s="1"/>
  <c r="I205" i="52"/>
  <c r="N205" i="52" s="1"/>
  <c r="D218" i="52" s="1"/>
  <c r="E215" i="51"/>
  <c r="D45" i="47" s="1"/>
  <c r="E45" i="47" s="1"/>
  <c r="E221" i="51"/>
  <c r="D51" i="47" s="1"/>
  <c r="E51" i="47" s="1"/>
  <c r="D284" i="52"/>
  <c r="D292" i="52" s="1"/>
  <c r="N279" i="52"/>
  <c r="C144" i="51"/>
  <c r="C152" i="51" s="1"/>
  <c r="C240" i="52"/>
  <c r="G240" i="52" s="1"/>
  <c r="C236" i="52"/>
  <c r="G236" i="52" s="1"/>
  <c r="G173" i="52"/>
  <c r="C196" i="52"/>
  <c r="G196" i="52" s="1"/>
  <c r="C221" i="52" s="1"/>
  <c r="E221" i="52" s="1"/>
  <c r="C238" i="52"/>
  <c r="G238" i="52" s="1"/>
  <c r="C308" i="52" s="1"/>
  <c r="G308" i="52" s="1"/>
  <c r="G127" i="46"/>
  <c r="C144" i="52"/>
  <c r="C152" i="52" s="1"/>
  <c r="C235" i="52"/>
  <c r="G235" i="52" s="1"/>
  <c r="G243" i="52" s="1"/>
  <c r="C237" i="52"/>
  <c r="G237" i="52" s="1"/>
  <c r="C307" i="52" s="1"/>
  <c r="G307" i="52" s="1"/>
  <c r="C236" i="46"/>
  <c r="G236" i="46" s="1"/>
  <c r="C306" i="46" s="1"/>
  <c r="G306" i="46" s="1"/>
  <c r="C193" i="52"/>
  <c r="G193" i="52" s="1"/>
  <c r="C218" i="52" s="1"/>
  <c r="C260" i="52"/>
  <c r="G260" i="52" s="1"/>
  <c r="C285" i="52" s="1"/>
  <c r="E285" i="52" s="1"/>
  <c r="D61" i="47" s="1"/>
  <c r="E61" i="47" s="1"/>
  <c r="C306" i="52"/>
  <c r="G306" i="52" s="1"/>
  <c r="E74" i="50"/>
  <c r="E82" i="50" s="1"/>
  <c r="C82" i="50"/>
  <c r="C312" i="52"/>
  <c r="G312" i="52" s="1"/>
  <c r="C266" i="52"/>
  <c r="G266" i="52" s="1"/>
  <c r="C291" i="52" s="1"/>
  <c r="E291" i="52" s="1"/>
  <c r="D67" i="47" s="1"/>
  <c r="E67" i="47" s="1"/>
  <c r="C309" i="52"/>
  <c r="G309" i="52" s="1"/>
  <c r="C263" i="52"/>
  <c r="G263" i="52" s="1"/>
  <c r="C288" i="52" s="1"/>
  <c r="E288" i="52" s="1"/>
  <c r="D64" i="47" s="1"/>
  <c r="E64" i="47" s="1"/>
  <c r="C144" i="50"/>
  <c r="G127" i="50"/>
  <c r="G197" i="52"/>
  <c r="C214" i="52"/>
  <c r="C214" i="51"/>
  <c r="G197" i="51"/>
  <c r="E82" i="49"/>
  <c r="D12" i="47"/>
  <c r="C311" i="52"/>
  <c r="G311" i="52" s="1"/>
  <c r="C264" i="52"/>
  <c r="G264" i="52" s="1"/>
  <c r="C289" i="52" s="1"/>
  <c r="E289" i="52" s="1"/>
  <c r="D65" i="47" s="1"/>
  <c r="E65" i="47" s="1"/>
  <c r="C310" i="52"/>
  <c r="G310" i="52" s="1"/>
  <c r="G197" i="46"/>
  <c r="C214" i="46"/>
  <c r="C310" i="46"/>
  <c r="G310" i="46" s="1"/>
  <c r="C264" i="46"/>
  <c r="G264" i="46" s="1"/>
  <c r="C289" i="46" s="1"/>
  <c r="C311" i="46"/>
  <c r="G311" i="46" s="1"/>
  <c r="C265" i="46"/>
  <c r="G265" i="46" s="1"/>
  <c r="C290" i="46" s="1"/>
  <c r="E144" i="46"/>
  <c r="E152" i="46" s="1"/>
  <c r="C152" i="46"/>
  <c r="C307" i="46"/>
  <c r="G307" i="46" s="1"/>
  <c r="C261" i="46"/>
  <c r="G261" i="46" s="1"/>
  <c r="C286" i="46" s="1"/>
  <c r="G243" i="46"/>
  <c r="C305" i="46"/>
  <c r="G305" i="46" s="1"/>
  <c r="G313" i="46" s="1"/>
  <c r="C259" i="46"/>
  <c r="G259" i="46" s="1"/>
  <c r="G197" i="45"/>
  <c r="C214" i="45"/>
  <c r="C308" i="46"/>
  <c r="G308" i="46" s="1"/>
  <c r="C262" i="46"/>
  <c r="G262" i="46" s="1"/>
  <c r="C287" i="46" s="1"/>
  <c r="E152" i="44"/>
  <c r="D28" i="27"/>
  <c r="C263" i="46"/>
  <c r="G263" i="46" s="1"/>
  <c r="C288" i="46" s="1"/>
  <c r="C309" i="46"/>
  <c r="G309" i="46" s="1"/>
  <c r="E144" i="45"/>
  <c r="E152" i="45" s="1"/>
  <c r="C152" i="45"/>
  <c r="C266" i="46"/>
  <c r="G266" i="46" s="1"/>
  <c r="C291" i="46" s="1"/>
  <c r="C312" i="46"/>
  <c r="G312" i="46" s="1"/>
  <c r="C95" i="14"/>
  <c r="G102" i="14" s="1"/>
  <c r="J40" i="14"/>
  <c r="J42" i="14" s="1"/>
  <c r="C48" i="14"/>
  <c r="E218" i="52" l="1"/>
  <c r="E144" i="51"/>
  <c r="E152" i="51" s="1"/>
  <c r="N209" i="52"/>
  <c r="D214" i="52"/>
  <c r="D222" i="52" s="1"/>
  <c r="C262" i="52"/>
  <c r="G262" i="52" s="1"/>
  <c r="C287" i="52" s="1"/>
  <c r="E287" i="52" s="1"/>
  <c r="D63" i="47" s="1"/>
  <c r="E63" i="47" s="1"/>
  <c r="C305" i="52"/>
  <c r="G305" i="52" s="1"/>
  <c r="G313" i="52" s="1"/>
  <c r="C261" i="52"/>
  <c r="G261" i="52" s="1"/>
  <c r="C286" i="52" s="1"/>
  <c r="E286" i="52" s="1"/>
  <c r="D62" i="47" s="1"/>
  <c r="E62" i="47" s="1"/>
  <c r="C259" i="52"/>
  <c r="G259" i="52" s="1"/>
  <c r="C284" i="52" s="1"/>
  <c r="C260" i="46"/>
  <c r="G260" i="46" s="1"/>
  <c r="C285" i="46" s="1"/>
  <c r="E144" i="52"/>
  <c r="E152" i="52" s="1"/>
  <c r="C152" i="50"/>
  <c r="E144" i="50"/>
  <c r="D20" i="47"/>
  <c r="E12" i="47"/>
  <c r="E20" i="47" s="1"/>
  <c r="E214" i="51"/>
  <c r="C222" i="51"/>
  <c r="C222" i="52"/>
  <c r="C222" i="45"/>
  <c r="C222" i="46"/>
  <c r="D36" i="27"/>
  <c r="E28" i="27"/>
  <c r="E36" i="27" s="1"/>
  <c r="G267" i="46"/>
  <c r="C284" i="46"/>
  <c r="G98" i="14"/>
  <c r="G97" i="14"/>
  <c r="G96" i="14"/>
  <c r="G101" i="14"/>
  <c r="G100" i="14"/>
  <c r="G99" i="14"/>
  <c r="G95" i="14"/>
  <c r="G103" i="14" s="1"/>
  <c r="G54" i="14"/>
  <c r="C13" i="39" s="1"/>
  <c r="G49" i="14"/>
  <c r="C8" i="39" s="1"/>
  <c r="G48" i="14"/>
  <c r="G53" i="14"/>
  <c r="C12" i="39" s="1"/>
  <c r="G55" i="14"/>
  <c r="C14" i="39" s="1"/>
  <c r="G52" i="14"/>
  <c r="C11" i="39" s="1"/>
  <c r="G51" i="14"/>
  <c r="C10" i="39" s="1"/>
  <c r="G50" i="14"/>
  <c r="C9" i="39" s="1"/>
  <c r="E214" i="52" l="1"/>
  <c r="E222" i="52" s="1"/>
  <c r="I272" i="46"/>
  <c r="O272" i="46" s="1"/>
  <c r="D285" i="46" s="1"/>
  <c r="E285" i="46" s="1"/>
  <c r="D61" i="27" s="1"/>
  <c r="C218" i="39"/>
  <c r="C208" i="39"/>
  <c r="I202" i="45"/>
  <c r="C213" i="39"/>
  <c r="C223" i="39"/>
  <c r="I207" i="45"/>
  <c r="C203" i="39"/>
  <c r="I277" i="46" s="1"/>
  <c r="O277" i="46" s="1"/>
  <c r="D290" i="46" s="1"/>
  <c r="E290" i="46" s="1"/>
  <c r="D66" i="27" s="1"/>
  <c r="G56" i="14"/>
  <c r="C7" i="39"/>
  <c r="C211" i="39"/>
  <c r="C221" i="39"/>
  <c r="I205" i="45"/>
  <c r="C201" i="39"/>
  <c r="I275" i="46" s="1"/>
  <c r="O275" i="46" s="1"/>
  <c r="D288" i="46" s="1"/>
  <c r="E288" i="46" s="1"/>
  <c r="D64" i="27" s="1"/>
  <c r="C220" i="39"/>
  <c r="I204" i="45"/>
  <c r="C200" i="39"/>
  <c r="I274" i="46" s="1"/>
  <c r="O274" i="46" s="1"/>
  <c r="D287" i="46" s="1"/>
  <c r="E287" i="46" s="1"/>
  <c r="D63" i="27" s="1"/>
  <c r="C210" i="39"/>
  <c r="C214" i="39"/>
  <c r="C204" i="39"/>
  <c r="I278" i="46" s="1"/>
  <c r="O278" i="46" s="1"/>
  <c r="D291" i="46" s="1"/>
  <c r="E291" i="46" s="1"/>
  <c r="D67" i="27" s="1"/>
  <c r="C219" i="39"/>
  <c r="I203" i="45"/>
  <c r="I273" i="46"/>
  <c r="O273" i="46" s="1"/>
  <c r="D286" i="46" s="1"/>
  <c r="E286" i="46" s="1"/>
  <c r="D62" i="27" s="1"/>
  <c r="C209" i="39"/>
  <c r="C212" i="39"/>
  <c r="C222" i="39"/>
  <c r="I206" i="45"/>
  <c r="C202" i="39"/>
  <c r="I276" i="46" s="1"/>
  <c r="O276" i="46" s="1"/>
  <c r="D289" i="46" s="1"/>
  <c r="E289" i="46" s="1"/>
  <c r="D65" i="27" s="1"/>
  <c r="G267" i="52"/>
  <c r="D44" i="47"/>
  <c r="E222" i="51"/>
  <c r="C292" i="46"/>
  <c r="E152" i="50"/>
  <c r="D28" i="47"/>
  <c r="E284" i="52"/>
  <c r="C292" i="52"/>
  <c r="C74" i="14"/>
  <c r="C82" i="14" s="1"/>
  <c r="C78" i="14"/>
  <c r="C80" i="14"/>
  <c r="E80" i="14" s="1"/>
  <c r="C75" i="14"/>
  <c r="C79" i="14"/>
  <c r="E79" i="14" s="1"/>
  <c r="C76" i="14"/>
  <c r="E76" i="14" s="1"/>
  <c r="C81" i="14"/>
  <c r="E81" i="14" s="1"/>
  <c r="C77" i="14"/>
  <c r="I208" i="46" l="1"/>
  <c r="O208" i="46" s="1"/>
  <c r="D221" i="46" s="1"/>
  <c r="E221" i="46" s="1"/>
  <c r="O208" i="45"/>
  <c r="D221" i="45" s="1"/>
  <c r="E221" i="45" s="1"/>
  <c r="D51" i="27" s="1"/>
  <c r="I207" i="46"/>
  <c r="O207" i="46" s="1"/>
  <c r="D220" i="46" s="1"/>
  <c r="E220" i="46" s="1"/>
  <c r="O207" i="45"/>
  <c r="D220" i="45" s="1"/>
  <c r="E220" i="45" s="1"/>
  <c r="D50" i="27" s="1"/>
  <c r="I205" i="46"/>
  <c r="O205" i="46" s="1"/>
  <c r="D218" i="46" s="1"/>
  <c r="E218" i="46" s="1"/>
  <c r="O205" i="45"/>
  <c r="D218" i="45" s="1"/>
  <c r="E218" i="45" s="1"/>
  <c r="D48" i="27" s="1"/>
  <c r="I206" i="46"/>
  <c r="O206" i="46" s="1"/>
  <c r="D219" i="46" s="1"/>
  <c r="E219" i="46" s="1"/>
  <c r="O206" i="45"/>
  <c r="D219" i="45" s="1"/>
  <c r="E219" i="45" s="1"/>
  <c r="D49" i="27" s="1"/>
  <c r="I202" i="46"/>
  <c r="O202" i="46" s="1"/>
  <c r="D215" i="46" s="1"/>
  <c r="E215" i="46" s="1"/>
  <c r="O202" i="45"/>
  <c r="D215" i="45" s="1"/>
  <c r="E215" i="45" s="1"/>
  <c r="D45" i="27" s="1"/>
  <c r="C217" i="39"/>
  <c r="C207" i="39"/>
  <c r="I271" i="46"/>
  <c r="I203" i="46"/>
  <c r="O203" i="46" s="1"/>
  <c r="D216" i="46" s="1"/>
  <c r="E216" i="46" s="1"/>
  <c r="O203" i="45"/>
  <c r="D216" i="45" s="1"/>
  <c r="E216" i="45" s="1"/>
  <c r="D46" i="27" s="1"/>
  <c r="I204" i="46"/>
  <c r="O204" i="46" s="1"/>
  <c r="D217" i="46" s="1"/>
  <c r="E217" i="46" s="1"/>
  <c r="O204" i="45"/>
  <c r="D217" i="45" s="1"/>
  <c r="E217" i="45" s="1"/>
  <c r="D47" i="27" s="1"/>
  <c r="E292" i="52"/>
  <c r="D60" i="47"/>
  <c r="E28" i="47"/>
  <c r="E36" i="47" s="1"/>
  <c r="D36" i="47"/>
  <c r="D52" i="47"/>
  <c r="E44" i="47"/>
  <c r="E52" i="47" s="1"/>
  <c r="D18" i="27"/>
  <c r="E18" i="27" s="1"/>
  <c r="D19" i="27"/>
  <c r="E19" i="27" s="1"/>
  <c r="D14" i="27"/>
  <c r="E14" i="27" s="1"/>
  <c r="D17" i="27"/>
  <c r="E17" i="27" s="1"/>
  <c r="E77" i="14"/>
  <c r="E75" i="14"/>
  <c r="E78" i="14"/>
  <c r="E74" i="14"/>
  <c r="E82" i="14" s="1"/>
  <c r="I279" i="46" l="1"/>
  <c r="O271" i="46"/>
  <c r="I201" i="46"/>
  <c r="I209" i="45"/>
  <c r="O201" i="45"/>
  <c r="D68" i="47"/>
  <c r="E60" i="47"/>
  <c r="E68" i="47" s="1"/>
  <c r="E29" i="27"/>
  <c r="D16" i="27"/>
  <c r="E16" i="27" s="1"/>
  <c r="D13" i="27"/>
  <c r="E13" i="27" s="1"/>
  <c r="D12" i="27"/>
  <c r="D15" i="27"/>
  <c r="E15" i="27" s="1"/>
  <c r="I209" i="46" l="1"/>
  <c r="O201" i="46"/>
  <c r="D214" i="45"/>
  <c r="O209" i="45"/>
  <c r="D284" i="46"/>
  <c r="O279" i="46"/>
  <c r="E12" i="27"/>
  <c r="E20" i="27" s="1"/>
  <c r="D20" i="27"/>
  <c r="E34" i="27"/>
  <c r="E32" i="27"/>
  <c r="E30" i="27"/>
  <c r="E35" i="27"/>
  <c r="E33" i="27"/>
  <c r="E31" i="27"/>
  <c r="D222" i="45" l="1"/>
  <c r="E214" i="45"/>
  <c r="D292" i="46"/>
  <c r="E284" i="46"/>
  <c r="D214" i="46"/>
  <c r="O209" i="46"/>
  <c r="E46" i="27"/>
  <c r="E47" i="27"/>
  <c r="E51" i="27"/>
  <c r="E49" i="27"/>
  <c r="E45" i="27"/>
  <c r="E50" i="27"/>
  <c r="E48" i="27"/>
  <c r="E292" i="46" l="1"/>
  <c r="D60" i="27"/>
  <c r="D68" i="27" s="1"/>
  <c r="E222" i="45"/>
  <c r="D44" i="27"/>
  <c r="D52" i="27" s="1"/>
  <c r="D222" i="46"/>
  <c r="E214" i="46"/>
  <c r="E222" i="46" s="1"/>
  <c r="E66" i="27"/>
  <c r="E61" i="27"/>
  <c r="E67" i="27"/>
  <c r="E63" i="27"/>
  <c r="E62" i="27"/>
  <c r="E44" i="27" l="1"/>
  <c r="E52" i="27" s="1"/>
  <c r="E65" i="27"/>
  <c r="E64" i="27"/>
  <c r="E60" i="27" l="1"/>
  <c r="E68" i="27" s="1"/>
</calcChain>
</file>

<file path=xl/sharedStrings.xml><?xml version="1.0" encoding="utf-8"?>
<sst xmlns="http://schemas.openxmlformats.org/spreadsheetml/2006/main" count="3979" uniqueCount="443">
  <si>
    <t>OVERZICHTSTABEL</t>
  </si>
  <si>
    <t>wacc</t>
  </si>
  <si>
    <t>Data marktrisicopremie</t>
  </si>
  <si>
    <t>TI_Elek</t>
  </si>
  <si>
    <t>Toegelaten inkomen elektriciteitsdistributienetbeheerders totaal</t>
  </si>
  <si>
    <t>TI_Ex_Elek</t>
  </si>
  <si>
    <t>Toegelaten inkomen elektriciteitsdistributienetbeheerders voor exogene kosten</t>
  </si>
  <si>
    <t>TI_Gas</t>
  </si>
  <si>
    <t>Toegelaten inkomen aardgasdistributienetbeheerders totaal</t>
  </si>
  <si>
    <t>TI_Ex_Gas</t>
  </si>
  <si>
    <t>Toegelaten inkomen aardgasdistributienetbeheerders voor exogene kosten</t>
  </si>
  <si>
    <t>wacc RAB (excl. HWMW) en NBK</t>
  </si>
  <si>
    <t>Waarde</t>
  </si>
  <si>
    <t>Bron</t>
  </si>
  <si>
    <t>Gearing</t>
  </si>
  <si>
    <t>-</t>
  </si>
  <si>
    <t>Weging BE t.o.v. BE+DE</t>
  </si>
  <si>
    <t>Risicovrije rente eigen vermogen</t>
  </si>
  <si>
    <t xml:space="preserve">Marktrisicopremie </t>
  </si>
  <si>
    <t>EE</t>
  </si>
  <si>
    <t>Equity bèta</t>
  </si>
  <si>
    <t>Kost Eigen Vermogen na T</t>
  </si>
  <si>
    <t>Vennootschapsbelasting T</t>
  </si>
  <si>
    <t>Kost Eigen Vermogen vóór T</t>
  </si>
  <si>
    <t>A-rated utilities 10Y nieuw</t>
  </si>
  <si>
    <t>Transactiekosten voor schulden oud en nieuw</t>
  </si>
  <si>
    <t>Rentevoet schulden nieuw</t>
  </si>
  <si>
    <t>Kost Vreemd Vermogen</t>
  </si>
  <si>
    <t>Datum</t>
  </si>
  <si>
    <t xml:space="preserve">Belgische staatsobligatie 1 jaar </t>
  </si>
  <si>
    <t>NBB</t>
  </si>
  <si>
    <t xml:space="preserve">Belgische staatsobligatie 7 jaar </t>
  </si>
  <si>
    <t xml:space="preserve">Belgische staatsobligatie 8 jaar </t>
  </si>
  <si>
    <t>Belgische staatsobligatie 7 jaar ex-ante</t>
  </si>
  <si>
    <t>FOD</t>
  </si>
  <si>
    <t xml:space="preserve">Belgische staatsobligatie 4 jaar </t>
  </si>
  <si>
    <t xml:space="preserve">Belgische staatsobligatie 5 jaar </t>
  </si>
  <si>
    <t>Belgische staatsobligatie 4 jaar ex-ante</t>
  </si>
  <si>
    <t>van:</t>
  </si>
  <si>
    <t>tot:</t>
  </si>
  <si>
    <t>Bron: Nationale Bank België</t>
  </si>
  <si>
    <t>datum</t>
  </si>
  <si>
    <t>Referentietarief van de OLO's  (10 jaar resterende looptijd)</t>
  </si>
  <si>
    <t>Land (eurozone)</t>
  </si>
  <si>
    <t xml:space="preserve">Marktkapitalisatie </t>
  </si>
  <si>
    <t>België</t>
  </si>
  <si>
    <t>Duitsland</t>
  </si>
  <si>
    <t>Finland</t>
  </si>
  <si>
    <t>Frankrijk</t>
  </si>
  <si>
    <t>Ierland</t>
  </si>
  <si>
    <t>Italië</t>
  </si>
  <si>
    <t>Nederland</t>
  </si>
  <si>
    <t>Oostenrijk</t>
  </si>
  <si>
    <t>Portugal</t>
  </si>
  <si>
    <t>Spanje</t>
  </si>
  <si>
    <t>Gewogen gemiddelde</t>
  </si>
  <si>
    <t>Aanname weging VREG</t>
  </si>
  <si>
    <t>Puntschatting  marktrisicopremie</t>
  </si>
  <si>
    <t>ELEKTRICITEIT</t>
  </si>
  <si>
    <t>Toegelaten inkomen uit periodieke distributienettarieven voor exogene kosten</t>
  </si>
  <si>
    <t>EX-ANTE</t>
  </si>
  <si>
    <t>Toegelaten inkomen uit periodieke distributienettarieven voor endogene kosten</t>
  </si>
  <si>
    <r>
      <t>TK</t>
    </r>
    <r>
      <rPr>
        <b/>
        <vertAlign val="subscript"/>
        <sz val="11"/>
        <color indexed="8"/>
        <rFont val="Calibri"/>
        <family val="2"/>
      </rPr>
      <t>act,n,i</t>
    </r>
  </si>
  <si>
    <r>
      <t>a</t>
    </r>
    <r>
      <rPr>
        <b/>
        <vertAlign val="subscript"/>
        <sz val="11"/>
        <color indexed="8"/>
        <rFont val="Calibri"/>
        <family val="2"/>
      </rPr>
      <t>i</t>
    </r>
  </si>
  <si>
    <r>
      <t>Fl</t>
    </r>
    <r>
      <rPr>
        <b/>
        <vertAlign val="subscript"/>
        <sz val="11"/>
        <color theme="1"/>
        <rFont val="Calibri"/>
        <family val="2"/>
        <scheme val="minor"/>
      </rPr>
      <t>n</t>
    </r>
  </si>
  <si>
    <r>
      <t>SK</t>
    </r>
    <r>
      <rPr>
        <b/>
        <vertAlign val="subscript"/>
        <sz val="11"/>
        <color theme="1"/>
        <rFont val="Calibri"/>
        <family val="2"/>
      </rPr>
      <t>n</t>
    </r>
  </si>
  <si>
    <t xml:space="preserve">Evolutie sector </t>
  </si>
  <si>
    <t>FP</t>
  </si>
  <si>
    <t>beginjaar</t>
  </si>
  <si>
    <t>eindjaar</t>
  </si>
  <si>
    <t>p</t>
  </si>
  <si>
    <t>Netto frontier shift elektriciteit</t>
  </si>
  <si>
    <t>x</t>
  </si>
  <si>
    <t>x"</t>
  </si>
  <si>
    <t>Totaal aanvullend</t>
  </si>
  <si>
    <t>Inflatie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</si>
  <si>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2024</t>
    </r>
  </si>
  <si>
    <t>Overdracht van data uit de door de VREG goedgekeurde rapporteringen endogene kosten</t>
  </si>
  <si>
    <t>gerapporteerd in 2020</t>
  </si>
  <si>
    <t>boekjaar</t>
  </si>
  <si>
    <t>Afschrijvingen IVA</t>
  </si>
  <si>
    <t>Operationele kosten</t>
  </si>
  <si>
    <t>Operationele opbrengsten</t>
  </si>
  <si>
    <t>RAB waarde excl. herwaarderingsmeerwaarden</t>
  </si>
  <si>
    <t>Nettobedrijfskapitaal</t>
  </si>
  <si>
    <t>Verworpen kosten</t>
  </si>
  <si>
    <t>Gerapporteerde afschrijvingen</t>
  </si>
  <si>
    <t>Gerapporteerde operationele nettokosten</t>
  </si>
  <si>
    <t>Gerapporteerde RAB en Nettobedrijfskapitaal</t>
  </si>
  <si>
    <t>Wacc</t>
  </si>
  <si>
    <t xml:space="preserve">Kapitaalkosten RAB en nettobedrijfskapitaal </t>
  </si>
  <si>
    <t>Totale endogene kosten niet-verworpen</t>
  </si>
  <si>
    <t>consumptieprijsindex maand juli van het jaar</t>
  </si>
  <si>
    <t>Actualisatiefactor</t>
  </si>
  <si>
    <t>Totale geactualiseerde endogene kosten</t>
  </si>
  <si>
    <t>AARDGAS</t>
  </si>
  <si>
    <t>Frequentie en duur van onderbrekingen</t>
  </si>
  <si>
    <t>KPI_ELEK_Onderbrekingsfrequentie LS</t>
  </si>
  <si>
    <t>KPI_ELEK_Onderbrekingsfrequentie MS</t>
  </si>
  <si>
    <t>KPI_ELEK_Onderbrekingsduur LS</t>
  </si>
  <si>
    <t>KPI_ELEK_Onderbrekingsduur MS</t>
  </si>
  <si>
    <t>Tijdige offertering en realisatie van aansluitingen</t>
  </si>
  <si>
    <t>KPI_ELEK_Tijdige offertering LV</t>
  </si>
  <si>
    <t>KPI_ELEK_Tijdige offertering HV</t>
  </si>
  <si>
    <t>KPI_ELEK_Tijdige aansluiting LV</t>
  </si>
  <si>
    <t>KPI_ELEK_Tijdige aansluiting HV</t>
  </si>
  <si>
    <t>Volledige en tijdige communicatie van meetgegevens</t>
  </si>
  <si>
    <t>KPI_ELEK_Geschatte kwartierwaarden</t>
  </si>
  <si>
    <t>KPI_ELEK_Geschatte dagwaarden</t>
  </si>
  <si>
    <t>KPI_ELEK_Ontbrekende kwartierwaarden</t>
  </si>
  <si>
    <t>KPI_ELEK_Ontbrekende dagwaarden</t>
  </si>
  <si>
    <t>KPI_ELEK_Beschikbare meetwaarden DAG+1</t>
  </si>
  <si>
    <t>KPI_ELEK_Beschikbare meetwaarden DAG+2</t>
  </si>
  <si>
    <t>KPI_ELEK_Beschikbare meetwaarden DAG+3</t>
  </si>
  <si>
    <t>KPI_ELEK_Beschikbare meetwaarden DAG+4</t>
  </si>
  <si>
    <t>Vermijden en tijdig oplossen van geblokkeerde toegangspunten</t>
  </si>
  <si>
    <t>KPI_ELEK_Geblokkeerde toegangspunten na 3 maanden</t>
  </si>
  <si>
    <t>KPI_ELEK_Geblokkeerde toegangspunten na 6 maanden</t>
  </si>
  <si>
    <t>Klantentevredenheid</t>
  </si>
  <si>
    <t>KPI_ELEK_Klantentevredenheid</t>
  </si>
  <si>
    <t>Innovatieve projecten met het oog op de energietransitie</t>
  </si>
  <si>
    <t>KPI_ELEK_Innovatie</t>
  </si>
  <si>
    <t xml:space="preserve">Formule: </t>
  </si>
  <si>
    <r>
      <t>TI</t>
    </r>
    <r>
      <rPr>
        <i/>
        <vertAlign val="subscript"/>
        <sz val="11"/>
        <color theme="1"/>
        <rFont val="Calibri"/>
        <family val="2"/>
        <scheme val="minor"/>
      </rPr>
      <t>basis,2025,i</t>
    </r>
  </si>
  <si>
    <r>
      <t>I</t>
    </r>
    <r>
      <rPr>
        <i/>
        <vertAlign val="subscript"/>
        <sz val="11"/>
        <color theme="1"/>
        <rFont val="Calibri"/>
        <family val="2"/>
        <scheme val="minor"/>
      </rPr>
      <t>2025,v</t>
    </r>
  </si>
  <si>
    <r>
      <t>I</t>
    </r>
    <r>
      <rPr>
        <i/>
        <vertAlign val="subscript"/>
        <sz val="11"/>
        <color theme="1"/>
        <rFont val="Calibri"/>
        <family val="2"/>
        <scheme val="minor"/>
      </rPr>
      <t>j-2</t>
    </r>
  </si>
  <si>
    <r>
      <t>CPI</t>
    </r>
    <r>
      <rPr>
        <i/>
        <vertAlign val="subscript"/>
        <sz val="11"/>
        <color theme="1"/>
        <rFont val="Calibri"/>
        <family val="2"/>
        <scheme val="minor"/>
      </rPr>
      <t>j-2</t>
    </r>
  </si>
  <si>
    <t>Bonus</t>
  </si>
  <si>
    <t>Malus</t>
  </si>
  <si>
    <r>
      <rPr>
        <sz val="11"/>
        <color theme="1"/>
        <rFont val="Calibri"/>
        <family val="2"/>
        <scheme val="minor"/>
      </rPr>
      <t xml:space="preserve">Kwaliteitsindicator </t>
    </r>
    <r>
      <rPr>
        <i/>
        <sz val="11"/>
        <color theme="1"/>
        <rFont val="Calibri"/>
        <family val="2"/>
        <scheme val="minor"/>
      </rPr>
      <t>n</t>
    </r>
  </si>
  <si>
    <r>
      <rPr>
        <sz val="11"/>
        <color theme="1"/>
        <rFont val="Calibri"/>
        <family val="2"/>
        <scheme val="minor"/>
      </rPr>
      <t xml:space="preserve">Gewicht </t>
    </r>
    <r>
      <rPr>
        <i/>
        <sz val="11"/>
        <color theme="1"/>
        <rFont val="Calibri"/>
        <family val="2"/>
        <scheme val="minor"/>
      </rPr>
      <t>w</t>
    </r>
  </si>
  <si>
    <r>
      <rPr>
        <sz val="11"/>
        <color theme="1"/>
        <rFont val="Calibri"/>
        <family val="2"/>
        <scheme val="minor"/>
      </rPr>
      <t xml:space="preserve">Jaar </t>
    </r>
    <r>
      <rPr>
        <i/>
        <sz val="11"/>
        <color theme="1"/>
        <rFont val="Calibri"/>
        <family val="2"/>
        <scheme val="minor"/>
      </rPr>
      <t>j-2</t>
    </r>
  </si>
  <si>
    <r>
      <rPr>
        <sz val="11"/>
        <color theme="1"/>
        <rFont val="Calibri"/>
        <family val="2"/>
        <scheme val="minor"/>
      </rPr>
      <t xml:space="preserve">Distributienetbeheerder </t>
    </r>
    <r>
      <rPr>
        <i/>
        <sz val="11"/>
        <color theme="1"/>
        <rFont val="Calibri"/>
        <family val="2"/>
        <scheme val="minor"/>
      </rPr>
      <t>i</t>
    </r>
  </si>
  <si>
    <t>Bovengrens</t>
  </si>
  <si>
    <t>Ondergrens</t>
  </si>
  <si>
    <t>Referentie-waarde</t>
  </si>
  <si>
    <t>NVT</t>
  </si>
  <si>
    <r>
      <t xml:space="preserve">Score </t>
    </r>
    <r>
      <rPr>
        <i/>
        <sz val="11"/>
        <color theme="1"/>
        <rFont val="Calibri"/>
        <family val="2"/>
        <scheme val="minor"/>
      </rPr>
      <t>KPI</t>
    </r>
  </si>
  <si>
    <t>Geleverde prestaties in het jaar 2025</t>
  </si>
  <si>
    <t>Geleverde prestaties in het jaar 2026</t>
  </si>
  <si>
    <t>Geleverde prestaties in het jaar 2027</t>
  </si>
  <si>
    <t>Geleverde prestaties in het jaar 2028</t>
  </si>
  <si>
    <r>
      <t xml:space="preserve">*Deze formules gelden enkel als de geleverde prestaties in het jaar </t>
    </r>
    <r>
      <rPr>
        <i/>
        <sz val="11"/>
        <color theme="1"/>
        <rFont val="Calibri"/>
        <family val="2"/>
        <scheme val="minor"/>
      </rPr>
      <t>j-2</t>
    </r>
    <r>
      <rPr>
        <sz val="11"/>
        <color theme="1"/>
        <rFont val="Calibri"/>
        <family val="2"/>
        <scheme val="minor"/>
      </rPr>
      <t xml:space="preserve"> verrekend worden in de q-factor voor het jaar </t>
    </r>
    <r>
      <rPr>
        <i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. Als de VREG anders beslist, moeten de formules manueel aangepast worden.</t>
    </r>
  </si>
  <si>
    <t>DNB 1</t>
  </si>
  <si>
    <t>DNB 2</t>
  </si>
  <si>
    <t>DNB 3</t>
  </si>
  <si>
    <t>DNB 4</t>
  </si>
  <si>
    <t>DNB 5</t>
  </si>
  <si>
    <t>DNB 6</t>
  </si>
  <si>
    <t>DNB 7</t>
  </si>
  <si>
    <t>DNB 8</t>
  </si>
  <si>
    <t>Inkomsten 2025</t>
  </si>
  <si>
    <t>Inkomsten 2026</t>
  </si>
  <si>
    <t>Inkomsten 2027</t>
  </si>
  <si>
    <t>Inkomsten 2028</t>
  </si>
  <si>
    <r>
      <t>TI</t>
    </r>
    <r>
      <rPr>
        <vertAlign val="subscript"/>
        <sz val="10"/>
        <color indexed="8"/>
        <rFont val="Calibri"/>
        <family val="2"/>
      </rPr>
      <t>ex,2025,i</t>
    </r>
  </si>
  <si>
    <t>Toegelaten inkomsten exogene kosten 2025 (volgend uit rapportering budget door distributienetbeheerder volgens bijlage 4 na nazicht VREG)</t>
  </si>
  <si>
    <t>Toegelaten inkomsten exogene kosten 2026 (volgend uit rapportering budget door distributienetbeheerder volgens bijlage 4 na nazicht VREG)</t>
  </si>
  <si>
    <t>Toegelaten inkomsten exogene kosten 2027 (volgend uit rapportering budget door distributienetbeheerder volgens bijlage 4 na nazicht VREG)</t>
  </si>
  <si>
    <t>Toegelaten inkomsten exogene kosten 2028 (volgend uit rapportering budget door distributienetbeheerder volgens bijlage 4 na nazicht VREG)</t>
  </si>
  <si>
    <r>
      <t>TI</t>
    </r>
    <r>
      <rPr>
        <vertAlign val="subscript"/>
        <sz val="10"/>
        <color indexed="8"/>
        <rFont val="Calibri"/>
        <family val="2"/>
      </rPr>
      <t>ex,2026,i</t>
    </r>
  </si>
  <si>
    <r>
      <t>TI</t>
    </r>
    <r>
      <rPr>
        <vertAlign val="subscript"/>
        <sz val="10"/>
        <color indexed="8"/>
        <rFont val="Calibri"/>
        <family val="2"/>
      </rPr>
      <t>ex,2027,i</t>
    </r>
  </si>
  <si>
    <r>
      <t>TI</t>
    </r>
    <r>
      <rPr>
        <vertAlign val="subscript"/>
        <sz val="10"/>
        <color indexed="8"/>
        <rFont val="Calibri"/>
        <family val="2"/>
      </rPr>
      <t>ex,2028,i</t>
    </r>
  </si>
  <si>
    <t>TOTAAL</t>
  </si>
  <si>
    <t>gerapporteerd in 2021</t>
  </si>
  <si>
    <t>gerapporteerd in 2022</t>
  </si>
  <si>
    <t>gerapporteerd in 2023</t>
  </si>
  <si>
    <t>gerapporteerd in 2024</t>
  </si>
  <si>
    <t>Afschrijvingen MVA - historische aanschaffingswaarde</t>
  </si>
  <si>
    <t>consumptieprijsindex maand juli 2024</t>
  </si>
  <si>
    <r>
      <t>TK</t>
    </r>
    <r>
      <rPr>
        <b/>
        <vertAlign val="subscript"/>
        <sz val="11"/>
        <color indexed="8"/>
        <rFont val="Calibri"/>
        <family val="2"/>
      </rPr>
      <t>trend,2025</t>
    </r>
  </si>
  <si>
    <r>
      <t>TK</t>
    </r>
    <r>
      <rPr>
        <b/>
        <vertAlign val="subscript"/>
        <sz val="11"/>
        <color indexed="8"/>
        <rFont val="Calibri"/>
        <family val="2"/>
      </rPr>
      <t>trend,2028</t>
    </r>
  </si>
  <si>
    <t>Inflatieverwachtingen in 2024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</si>
  <si>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2025,v</t>
    </r>
  </si>
  <si>
    <r>
      <t>CPI</t>
    </r>
    <r>
      <rPr>
        <b/>
        <vertAlign val="subscript"/>
        <sz val="11"/>
        <color indexed="8"/>
        <rFont val="Calibri"/>
        <family val="2"/>
      </rPr>
      <t>2025,v</t>
    </r>
  </si>
  <si>
    <t>x-waarde</t>
  </si>
  <si>
    <r>
      <t>TI</t>
    </r>
    <r>
      <rPr>
        <b/>
        <vertAlign val="subscript"/>
        <sz val="10"/>
        <color indexed="8"/>
        <rFont val="Calibri"/>
        <family val="2"/>
      </rPr>
      <t>trend,2025</t>
    </r>
  </si>
  <si>
    <r>
      <t>TI</t>
    </r>
    <r>
      <rPr>
        <b/>
        <vertAlign val="subscript"/>
        <sz val="10"/>
        <color indexed="8"/>
        <rFont val="Calibri"/>
        <family val="2"/>
      </rPr>
      <t>trend,2028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</si>
  <si>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2020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</si>
  <si>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2021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</si>
  <si>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2022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</si>
  <si>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2023 bespaard</t>
    </r>
  </si>
  <si>
    <r>
      <t>Fl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 in 2024 bespaard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</si>
  <si>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</t>
    </r>
  </si>
  <si>
    <t>Toegelaten inkomsten endogene kosten basisgedeelte 2025</t>
  </si>
  <si>
    <t>Ex-ante aanvullende endogene termen 2025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</si>
  <si>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A,2025,i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</si>
  <si>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H,2025,i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</si>
  <si>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</si>
  <si>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</si>
  <si>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hwmw,2025,i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</si>
  <si>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hwmw,2025,i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</si>
  <si>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</si>
  <si>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r>
      <t>V</t>
    </r>
    <r>
      <rPr>
        <b/>
        <vertAlign val="subscript"/>
        <sz val="10"/>
        <color indexed="8"/>
        <rFont val="Calibri"/>
        <family val="2"/>
      </rPr>
      <t>2025,i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</si>
  <si>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2025,i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</si>
  <si>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2025,i</t>
    </r>
  </si>
  <si>
    <t>Toegelaten inkomsten endogene kosten 2025</t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</si>
  <si>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2025,i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</si>
  <si>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2025,i</t>
    </r>
  </si>
  <si>
    <r>
      <t>TI</t>
    </r>
    <r>
      <rPr>
        <b/>
        <vertAlign val="subscript"/>
        <sz val="10"/>
        <color indexed="8"/>
        <rFont val="Calibri"/>
        <family val="2"/>
      </rPr>
      <t>end,2025,i</t>
    </r>
  </si>
  <si>
    <t>EX-POST BASISGEDEELTE 2025</t>
  </si>
  <si>
    <r>
      <t>I</t>
    </r>
    <r>
      <rPr>
        <b/>
        <vertAlign val="subscript"/>
        <sz val="11"/>
        <color indexed="8"/>
        <rFont val="Calibri"/>
        <family val="2"/>
      </rPr>
      <t>2025</t>
    </r>
  </si>
  <si>
    <r>
      <t>CPI</t>
    </r>
    <r>
      <rPr>
        <b/>
        <vertAlign val="subscript"/>
        <sz val="11"/>
        <color indexed="8"/>
        <rFont val="Calibri"/>
        <family val="2"/>
      </rPr>
      <t>2025</t>
    </r>
  </si>
  <si>
    <t>Toegelaten inkomsten endogene kosten basisgedeelte 2025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</si>
  <si>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basis,2025,i,ex-post</t>
    </r>
  </si>
  <si>
    <t>Inflatieverwachtingen in 2025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</si>
  <si>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2026,v</t>
    </r>
  </si>
  <si>
    <r>
      <t>CPI</t>
    </r>
    <r>
      <rPr>
        <b/>
        <vertAlign val="subscript"/>
        <sz val="11"/>
        <color indexed="8"/>
        <rFont val="Calibri"/>
        <family val="2"/>
      </rPr>
      <t>2026,v</t>
    </r>
  </si>
  <si>
    <t>Toegelaten inkomsten endogene kosten basisgedeelte 2026</t>
  </si>
  <si>
    <r>
      <t>CPI</t>
    </r>
    <r>
      <rPr>
        <vertAlign val="subscript"/>
        <sz val="11"/>
        <color indexed="8"/>
        <rFont val="Calibri"/>
        <family val="2"/>
      </rPr>
      <t>2026,v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</si>
  <si>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</t>
    </r>
  </si>
  <si>
    <t>Ex-ante aanvullende endogene termen 2026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</si>
  <si>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A,2026,i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</si>
  <si>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H,2026,i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</si>
  <si>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</si>
  <si>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</si>
  <si>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</si>
  <si>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</si>
  <si>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</si>
  <si>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</si>
  <si>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2026,i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</si>
  <si>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</si>
  <si>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</si>
  <si>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</si>
  <si>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t>Toegelaten inkomsten endogene kosten 2026</t>
  </si>
  <si>
    <r>
      <t>TI</t>
    </r>
    <r>
      <rPr>
        <b/>
        <vertAlign val="subscript"/>
        <sz val="10"/>
        <color indexed="8"/>
        <rFont val="Calibri"/>
        <family val="2"/>
      </rPr>
      <t>end,2026,i</t>
    </r>
  </si>
  <si>
    <t>EX-POST BASISGEDEELTE 2026</t>
  </si>
  <si>
    <r>
      <t>I</t>
    </r>
    <r>
      <rPr>
        <b/>
        <vertAlign val="subscript"/>
        <sz val="11"/>
        <color indexed="8"/>
        <rFont val="Calibri"/>
        <family val="2"/>
      </rPr>
      <t>2026</t>
    </r>
  </si>
  <si>
    <r>
      <t>CPI</t>
    </r>
    <r>
      <rPr>
        <b/>
        <vertAlign val="subscript"/>
        <sz val="11"/>
        <color indexed="8"/>
        <rFont val="Calibri"/>
        <family val="2"/>
      </rPr>
      <t>2026</t>
    </r>
  </si>
  <si>
    <t>Toegelaten inkomsten endogene kosten basisgedeelte 2026 ex-post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</si>
  <si>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basis,2026,i,ex-post</t>
    </r>
  </si>
  <si>
    <r>
      <t>CPI</t>
    </r>
    <r>
      <rPr>
        <vertAlign val="subscript"/>
        <sz val="11"/>
        <color indexed="8"/>
        <rFont val="Calibri"/>
        <family val="2"/>
      </rPr>
      <t>2026</t>
    </r>
  </si>
  <si>
    <t>Inflatieverwachtingen in 2026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</si>
  <si>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2027,v</t>
    </r>
  </si>
  <si>
    <r>
      <t>CPI</t>
    </r>
    <r>
      <rPr>
        <b/>
        <vertAlign val="subscript"/>
        <sz val="11"/>
        <color indexed="8"/>
        <rFont val="Calibri"/>
        <family val="2"/>
      </rPr>
      <t>2027,v</t>
    </r>
  </si>
  <si>
    <t>Toegelaten inkomsten endogene kosten basisgedeelte 2027</t>
  </si>
  <si>
    <r>
      <t>CPI</t>
    </r>
    <r>
      <rPr>
        <vertAlign val="subscript"/>
        <sz val="11"/>
        <color indexed="8"/>
        <rFont val="Calibri"/>
        <family val="2"/>
      </rPr>
      <t>2027,v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</si>
  <si>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basis,2027,i</t>
    </r>
  </si>
  <si>
    <t>Ex-ante aanvullende endogene termen 2027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</si>
  <si>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A,2027,i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</si>
  <si>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H,2027,i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</si>
  <si>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</si>
  <si>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hwmw,2027,i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</si>
  <si>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hwmw,2027,i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</si>
  <si>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</si>
  <si>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</si>
  <si>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r>
      <t>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</si>
  <si>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2027,i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</si>
  <si>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</si>
  <si>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2027,i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</si>
  <si>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2027,i</t>
    </r>
  </si>
  <si>
    <t>Toegelaten inkomsten endogene kosten 2027</t>
  </si>
  <si>
    <r>
      <t>TI</t>
    </r>
    <r>
      <rPr>
        <b/>
        <vertAlign val="subscript"/>
        <sz val="10"/>
        <color indexed="8"/>
        <rFont val="Calibri"/>
        <family val="2"/>
      </rPr>
      <t>end,2027,i</t>
    </r>
  </si>
  <si>
    <t>EX-POST BASISGEDEELTE 2027</t>
  </si>
  <si>
    <r>
      <t>I</t>
    </r>
    <r>
      <rPr>
        <b/>
        <vertAlign val="subscript"/>
        <sz val="11"/>
        <color indexed="8"/>
        <rFont val="Calibri"/>
        <family val="2"/>
      </rPr>
      <t>2027</t>
    </r>
  </si>
  <si>
    <r>
      <t>CPI</t>
    </r>
    <r>
      <rPr>
        <b/>
        <vertAlign val="subscript"/>
        <sz val="11"/>
        <color indexed="8"/>
        <rFont val="Calibri"/>
        <family val="2"/>
      </rPr>
      <t>2027</t>
    </r>
  </si>
  <si>
    <r>
      <t>CPI</t>
    </r>
    <r>
      <rPr>
        <vertAlign val="subscript"/>
        <sz val="11"/>
        <color indexed="8"/>
        <rFont val="Calibri"/>
        <family val="2"/>
      </rPr>
      <t>2027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</si>
  <si>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basis,2027,i,ex-post</t>
    </r>
  </si>
  <si>
    <t>Toegelaten inkomsten endogene kosten basisgedeelte 2027 ex-post</t>
  </si>
  <si>
    <t>Inflatieverwachtingen in 2027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</si>
  <si>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2028,v</t>
    </r>
  </si>
  <si>
    <r>
      <t>CPI</t>
    </r>
    <r>
      <rPr>
        <b/>
        <vertAlign val="subscript"/>
        <sz val="11"/>
        <color indexed="8"/>
        <rFont val="Calibri"/>
        <family val="2"/>
      </rPr>
      <t>2028,v</t>
    </r>
  </si>
  <si>
    <t>Toegelaten inkomsten endogene kosten basisgedeelte 2028</t>
  </si>
  <si>
    <r>
      <t>CPI</t>
    </r>
    <r>
      <rPr>
        <vertAlign val="subscript"/>
        <sz val="11"/>
        <color indexed="8"/>
        <rFont val="Calibri"/>
        <family val="2"/>
      </rPr>
      <t>2028,v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</si>
  <si>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basis,2028,i</t>
    </r>
  </si>
  <si>
    <t>Ex-ante aanvullende endogene termen 2028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</si>
  <si>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A,2028,i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</si>
  <si>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H,2028,i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</si>
  <si>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</si>
  <si>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hwmw,2028,i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</si>
  <si>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hwmw,2028,i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</si>
  <si>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</si>
  <si>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</si>
  <si>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</si>
  <si>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2028,i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</si>
  <si>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</si>
  <si>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2028,i</t>
    </r>
  </si>
  <si>
    <r>
      <rPr>
        <b/>
        <sz val="11"/>
        <color theme="1"/>
        <rFont val="Calibri"/>
        <family val="2"/>
        <scheme val="minor"/>
      </rPr>
      <t>MWW</t>
    </r>
    <r>
      <rPr>
        <b/>
        <vertAlign val="subscript"/>
        <sz val="11"/>
        <color theme="1"/>
        <rFont val="Calibri"/>
        <family val="2"/>
        <scheme val="minor"/>
      </rPr>
      <t>2028,i</t>
    </r>
  </si>
  <si>
    <r>
      <t>TI</t>
    </r>
    <r>
      <rPr>
        <b/>
        <vertAlign val="subscript"/>
        <sz val="10"/>
        <color indexed="8"/>
        <rFont val="Calibri"/>
        <family val="2"/>
      </rPr>
      <t>end,2028,i</t>
    </r>
  </si>
  <si>
    <t>EX-POST BASISGEDEELTE 2028</t>
  </si>
  <si>
    <t>Toegelaten inkomsten endogene kosten 2028</t>
  </si>
  <si>
    <r>
      <t>I</t>
    </r>
    <r>
      <rPr>
        <b/>
        <vertAlign val="subscript"/>
        <sz val="11"/>
        <color indexed="8"/>
        <rFont val="Calibri"/>
        <family val="2"/>
      </rPr>
      <t>2028</t>
    </r>
  </si>
  <si>
    <r>
      <t>CPI</t>
    </r>
    <r>
      <rPr>
        <b/>
        <vertAlign val="subscript"/>
        <sz val="11"/>
        <color indexed="8"/>
        <rFont val="Calibri"/>
        <family val="2"/>
      </rPr>
      <t>2028</t>
    </r>
  </si>
  <si>
    <t>Toegelaten inkomsten endogene kosten basisgedeelte 2028 ex-post</t>
  </si>
  <si>
    <r>
      <t>CPI</t>
    </r>
    <r>
      <rPr>
        <vertAlign val="subscript"/>
        <sz val="11"/>
        <color indexed="8"/>
        <rFont val="Calibri"/>
        <family val="2"/>
      </rPr>
      <t>2028</t>
    </r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</si>
  <si>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basis,2028,i,ex-post</t>
    </r>
  </si>
  <si>
    <t>Totale geactualiseerde endogene kosten per distributienetbeheerder</t>
  </si>
  <si>
    <t xml:space="preserve">Totale geactualiseerde endogene kosten per distributienetbeheerder </t>
  </si>
  <si>
    <t>Door de VREG toegelaten inkomsten uit periodieke distributienettarieven 2025</t>
  </si>
  <si>
    <t>Door de VREG toegelaten inkomsten uit periodieke distributienettarieven 2026</t>
  </si>
  <si>
    <t>Door de VREG toegelaten inkomsten uit periodieke distributienettarieven 2027</t>
  </si>
  <si>
    <t>Door de VREG toegelaten inkomsten uit periodieke distributienettarieven 2028</t>
  </si>
  <si>
    <r>
      <t>TI</t>
    </r>
    <r>
      <rPr>
        <vertAlign val="subscript"/>
        <sz val="10"/>
        <color indexed="8"/>
        <rFont val="Calibri"/>
        <family val="2"/>
      </rPr>
      <t>end,2025,i</t>
    </r>
  </si>
  <si>
    <r>
      <t>TI</t>
    </r>
    <r>
      <rPr>
        <vertAlign val="subscript"/>
        <sz val="10"/>
        <color indexed="8"/>
        <rFont val="Calibri"/>
        <family val="2"/>
      </rPr>
      <t>2025,i</t>
    </r>
  </si>
  <si>
    <r>
      <t>TI</t>
    </r>
    <r>
      <rPr>
        <vertAlign val="subscript"/>
        <sz val="10"/>
        <color indexed="8"/>
        <rFont val="Calibri"/>
        <family val="2"/>
      </rPr>
      <t>end,2026,i</t>
    </r>
  </si>
  <si>
    <r>
      <t>TI</t>
    </r>
    <r>
      <rPr>
        <vertAlign val="subscript"/>
        <sz val="10"/>
        <color indexed="8"/>
        <rFont val="Calibri"/>
        <family val="2"/>
      </rPr>
      <t>2026,i</t>
    </r>
  </si>
  <si>
    <r>
      <t>TI</t>
    </r>
    <r>
      <rPr>
        <vertAlign val="subscript"/>
        <sz val="10"/>
        <color indexed="8"/>
        <rFont val="Calibri"/>
        <family val="2"/>
      </rPr>
      <t>end,2027,i</t>
    </r>
  </si>
  <si>
    <r>
      <t>TI</t>
    </r>
    <r>
      <rPr>
        <vertAlign val="subscript"/>
        <sz val="10"/>
        <color indexed="8"/>
        <rFont val="Calibri"/>
        <family val="2"/>
      </rPr>
      <t>2027,i</t>
    </r>
  </si>
  <si>
    <r>
      <t>TI</t>
    </r>
    <r>
      <rPr>
        <vertAlign val="subscript"/>
        <sz val="10"/>
        <color indexed="8"/>
        <rFont val="Calibri"/>
        <family val="2"/>
      </rPr>
      <t>end,2028i</t>
    </r>
  </si>
  <si>
    <r>
      <t>TI</t>
    </r>
    <r>
      <rPr>
        <vertAlign val="subscript"/>
        <sz val="10"/>
        <color indexed="8"/>
        <rFont val="Calibri"/>
        <family val="2"/>
      </rPr>
      <t>2028,i</t>
    </r>
  </si>
  <si>
    <t>Endo_Elek_2025: Data uit de door de VREG goedgekeurde rapporteringen endogene kosten elektriciteit met het oog op de vaststelling van het toegelaten inkomen inzake endogene kosten voor het jaar 2025</t>
  </si>
  <si>
    <t>Endo_Elek_2026: Data uit de door de VREG goedgekeurde rapporteringen endogene kosten elektriciteit met het oog op de vaststelling van het toegelaten inkomen inzake endogene kosten voor het jaar 2026</t>
  </si>
  <si>
    <t>Endo_Elek_2027: Data uit de door de VREG goedgekeurde rapporteringen endogene kosten elektriciteit met het oog op de vaststelling van het toegelaten inkomen inzake endogene kosten voor het jaar 2027</t>
  </si>
  <si>
    <t>Endo_Elek_2028: Data uit de door de VREG goedgekeurde rapporteringen endogene kosten elektriciteit met het oog op de vaststelling van het toegelaten inkomen inzake endogene kosten voor het jaar 2028</t>
  </si>
  <si>
    <t>Gemiddeld nettobedrijfskapitaal</t>
  </si>
  <si>
    <t>Endo_Gas_2025: Data uit de door de VREG goedgekeurde rapporteringen endogene kosten aardgas met het oog op de vaststelling van het toegelaten inkomen inzake endogene kosten voor het jaar 2025</t>
  </si>
  <si>
    <t>Endo_Gas_2026: Data uit de door de VREG goedgekeurde rapporteringen endogene kosten aardgas met het oog op de vaststelling van het toegelaten inkomen inzake endogene kosten voor het jaar 2026</t>
  </si>
  <si>
    <t>Endo_Gas_2027: Data uit de door de VREG goedgekeurde rapporteringen endogene kosten aardgas met het oog op de vaststelling van het toegelaten inkomen inzake endogene kosten voor het jaar 2027</t>
  </si>
  <si>
    <t>Endo_Gas_2028: Data uit de door de VREG goedgekeurde rapporteringen endogene kosten aardgas met het oog op de vaststelling van het toegelaten inkomen inzake endogene kosten voor het jaar 2028</t>
  </si>
  <si>
    <t>Netto frontier shift aardgas</t>
  </si>
  <si>
    <t>Ex-ante kapitaalkostvergoeding voorraad steuncertificaten 2025</t>
  </si>
  <si>
    <t>Ex-ante kapitaalkostvergoeding voorraad steuncertificaten 2026</t>
  </si>
  <si>
    <t>Transactiekost</t>
  </si>
  <si>
    <t>Ex-ante kapitaalkostvergoeding voorraad steuncertificaten 2027</t>
  </si>
  <si>
    <t>Ex-ante kapitaalkostvergoeding voorraad steuncertificaten 2028</t>
  </si>
  <si>
    <t>Ex-post kapitaalkostvergoeding voorraad steuncertificaten 2025</t>
  </si>
  <si>
    <t>Belgische staatsobligatie 7 jaar in 2025, impliciet</t>
  </si>
  <si>
    <t>Belgische staatsobligatie 7 jaar in 2026, impliciet</t>
  </si>
  <si>
    <t>Belgische staatsobligatie 7 jaar in 2027, impliciet</t>
  </si>
  <si>
    <t>Belgische staatsobligatie 7 jaar in 2028, impliciet</t>
  </si>
  <si>
    <t>OLO 7 jaar 1/1/2025-31/12/2025</t>
  </si>
  <si>
    <t>Ex-post kapitaalkostvergoeding voorraad steuncertificaten 2026</t>
  </si>
  <si>
    <t>OLO 7 jaar 1/1/2026-31/12/2026</t>
  </si>
  <si>
    <t>Ex-post kapitaalkostvergoeding voorraad steuncertificaten 2027</t>
  </si>
  <si>
    <t>OLO 7 jaar 1/1/2027-31/12/2027</t>
  </si>
  <si>
    <t>Ex-post kapitaalkostvergoeding voorraad steuncertificaten 2028</t>
  </si>
  <si>
    <t>OLO 7 jaar 1/1/2028-31/12/2028</t>
  </si>
  <si>
    <t>Ex-post kapitaalkostvergoeding regulatoire saldi 2025</t>
  </si>
  <si>
    <t>OLO 4 jaar 1/1/2025-31/12/2025</t>
  </si>
  <si>
    <t>Ex-post kapitaalkostvergoeding regulatoire saldi 2026</t>
  </si>
  <si>
    <t>OLO 4 jaar 1/1/2026-31/12/2026</t>
  </si>
  <si>
    <t>Ex-post kapitaalkostvergoeding regulatoire saldi 2027</t>
  </si>
  <si>
    <t>OLO 4 jaar 1/1/2027-31/12/2027</t>
  </si>
  <si>
    <t>Ex-post kapitaalkostvergoeding regulatoire saldi 2028</t>
  </si>
  <si>
    <t>OLO 4 jaar 1/1/2028-31/12/2028</t>
  </si>
  <si>
    <t>Ex-ante kapitaalkostvergoeding regulatoire saldi 2025</t>
  </si>
  <si>
    <t>Belgische staatsobligatie 4 jaar in 2025, impliciet</t>
  </si>
  <si>
    <t>Ex-ante kapitaalkostvergoeding regulatoire saldi 2026</t>
  </si>
  <si>
    <t>Belgische staatsobligatie 4 jaar in 2026, impliciet</t>
  </si>
  <si>
    <t>Ex-ante kapitaalkostvergoeding regulatoire saldi 2027</t>
  </si>
  <si>
    <t>Belgische staatsobligatie 4 jaar in 2027, impliciet</t>
  </si>
  <si>
    <t>Ex-ante kapitaalkostvergoeding regulatoire saldi 2028</t>
  </si>
  <si>
    <t>Belgische staatsobligatie 4 jaar in 2028, impliciet</t>
  </si>
  <si>
    <t>Berekening VREG van de normatieve kapitaalkostenvergoeding tariefmethodologie 2025-2028</t>
  </si>
  <si>
    <t>Waarde 2025</t>
  </si>
  <si>
    <t>Waarde 2026</t>
  </si>
  <si>
    <t>Waarde 2027</t>
  </si>
  <si>
    <t>Waarde 2028</t>
  </si>
  <si>
    <t>Asset bèta</t>
  </si>
  <si>
    <t>Rente Belgische overheidsobligatie</t>
  </si>
  <si>
    <t>Rente Duitse overheidsobligatie</t>
  </si>
  <si>
    <t>Gemiddelde</t>
  </si>
  <si>
    <t>Dagwaarden Belgische overheidsobligatieobligaties</t>
  </si>
  <si>
    <t>Dagwaarden Duitse overheidsobligatieobligaties</t>
  </si>
  <si>
    <t>OLO</t>
  </si>
  <si>
    <t>Bund</t>
  </si>
  <si>
    <t>ERP</t>
  </si>
  <si>
    <t>Marktrisicopremie 1900-2022</t>
  </si>
  <si>
    <t>Meetkundig gemiddelde (%)</t>
  </si>
  <si>
    <t>Rekenkundig gemiddelde (%)</t>
  </si>
  <si>
    <t>in miljoen EUR (2022)</t>
  </si>
  <si>
    <t>Aandeel nieuwe schulden</t>
  </si>
  <si>
    <t>A-rated utilities 10Y bestaand</t>
  </si>
  <si>
    <t>BBB-rated utilities 10Y bestaand</t>
  </si>
  <si>
    <t>BBB-rated utilities 10Y nieuw</t>
  </si>
  <si>
    <t>Wacc vóór vennootschapsbelasting</t>
  </si>
  <si>
    <t>Rentevoet schulden bestaand</t>
  </si>
  <si>
    <t>Bund (10 jaar resterende looptijd)</t>
  </si>
  <si>
    <t>v1</t>
  </si>
  <si>
    <t>TI_En_Elek_2025</t>
  </si>
  <si>
    <t>TI_En_Elek_2026</t>
  </si>
  <si>
    <t>TI_En_Elek_2027</t>
  </si>
  <si>
    <t>TI_En_Elek_2028</t>
  </si>
  <si>
    <t>Endo_Elek_2025</t>
  </si>
  <si>
    <t>Endo_Elek_2026</t>
  </si>
  <si>
    <t>Endo_Elek_2027</t>
  </si>
  <si>
    <t>Endo_Elek_2028</t>
  </si>
  <si>
    <t>TI_En_Gas_2025</t>
  </si>
  <si>
    <t>TI_En_Gas_2026</t>
  </si>
  <si>
    <t>TI_En_Gas_2027</t>
  </si>
  <si>
    <t>TI_En_Gas_2028</t>
  </si>
  <si>
    <t>Endo_Gas_2025</t>
  </si>
  <si>
    <t>Endo_Gas_2026</t>
  </si>
  <si>
    <t>Endo_Gas_2027</t>
  </si>
  <si>
    <t>Endo_Gas_2028</t>
  </si>
  <si>
    <t>Toegelaten inkomen elektriciteitsdistributienetbeheerders voor endogene kosten 2025</t>
  </si>
  <si>
    <t>Toegelaten inkomen elektriciteitsdistributienetbeheerders voor endogene kosten 2026</t>
  </si>
  <si>
    <t>Toegelaten inkomen elektriciteitsdistributienetbeheerders voor endogene kosten 2027</t>
  </si>
  <si>
    <t>Toegelaten inkomen elektriciteitsdistributienetbeheerders voor endogene kosten 2028</t>
  </si>
  <si>
    <t>Data uit de door de VREG goedgekeurde rapporteringen endogene kosten elektriciteit voor het jaar 2025</t>
  </si>
  <si>
    <t>Data uit de door de VREG goedgekeurde rapporteringen endogene kosten elektriciteit voor het jaar 2026</t>
  </si>
  <si>
    <t>Data uit de door de VREG goedgekeurde rapporteringen endogene kosten elektriciteit voor het jaar 2027</t>
  </si>
  <si>
    <t>Data uit de door de VREG goedgekeurde rapporteringen endogene kosten elektriciteit voor het jaar 2028</t>
  </si>
  <si>
    <t>q-factor_Gas</t>
  </si>
  <si>
    <t>q-factor_Elek</t>
  </si>
  <si>
    <t>Toegelaten inkomen aardgasdistributienetbeheerders voor endogene kosten 2025</t>
  </si>
  <si>
    <t>Toegelaten inkomen aardgasdistributienetbeheerders voor endogene kosten 2026</t>
  </si>
  <si>
    <t>Toegelaten inkomen aardgasdistributienetbeheerders voor endogene kosten 2027</t>
  </si>
  <si>
    <t>Toegelaten inkomen aardgasdistributienetbeheerders voor endogene kosten 2028</t>
  </si>
  <si>
    <t>Data uit de door de VREG goedgekeurde rapporteringen endogene kosten aardgas voor het jaar 2025</t>
  </si>
  <si>
    <t>Data uit de door de VREG goedgekeurde rapporteringen endogene kosten aardgas voor het jaar 2026</t>
  </si>
  <si>
    <t>Data uit de door de VREG goedgekeurde rapporteringen endogene kosten aardgas voor het jaar 2027</t>
  </si>
  <si>
    <t>Data uit de door de VREG goedgekeurde rapporteringen endogene kosten aardgas voor het jaar 2028</t>
  </si>
  <si>
    <t>Normatieve kapitaalkostenvergoedingen tariefmethodologie 2025-2028</t>
  </si>
  <si>
    <t>Dagwaarden Belgische overheidsobligaties</t>
  </si>
  <si>
    <t>Dagwaarden Duitse overheidsobligaties</t>
  </si>
  <si>
    <t>Prestaties elektriciteitsdistributienetbeheerders m.b.t. q-factor</t>
  </si>
  <si>
    <t>Prestaties aardgasdistributienetbeheerders m.b.t. q-factor</t>
  </si>
  <si>
    <t>HERWAARDERINGSMEERWAARDEN</t>
  </si>
  <si>
    <t>Kapitaalkostvergoeding HWMW</t>
  </si>
  <si>
    <t>EX-ANTE WAARDEN - VOORRAAD STEUNCERTIFICATEN EN REGULATOIRE SALDI</t>
  </si>
  <si>
    <t>EX-POST WAARDEN - VOORRAAD STEUNCERTIFICATEN EN REGULATOIRE SALDI</t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</si>
  <si>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2027,i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</si>
  <si>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2028,i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</si>
  <si>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2029,i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</si>
  <si>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2030,i</t>
    </r>
  </si>
  <si>
    <r>
      <t>Q</t>
    </r>
    <r>
      <rPr>
        <i/>
        <vertAlign val="subscript"/>
        <sz val="11"/>
        <color theme="1"/>
        <rFont val="Calibri"/>
        <family val="2"/>
        <scheme val="minor"/>
      </rPr>
      <t>2031,i</t>
    </r>
  </si>
  <si>
    <t>Berekening van de Q-factor voor de gereguleerde activiteit elektriciteit</t>
  </si>
  <si>
    <t>Dienstverleningsniveau</t>
  </si>
  <si>
    <t>Berekening van de Q-factor</t>
  </si>
  <si>
    <t>Berekening van de Q-factor voor de gereguleerde activiteit aardgas</t>
  </si>
  <si>
    <r>
      <t xml:space="preserve">*Deze formules gelden enkel als de geleverde prestaties in het jaar </t>
    </r>
    <r>
      <rPr>
        <i/>
        <sz val="11"/>
        <color theme="1"/>
        <rFont val="Calibri"/>
        <family val="2"/>
        <scheme val="minor"/>
      </rPr>
      <t>j-2</t>
    </r>
    <r>
      <rPr>
        <sz val="11"/>
        <color theme="1"/>
        <rFont val="Calibri"/>
        <family val="2"/>
        <scheme val="minor"/>
      </rPr>
      <t xml:space="preserve"> verrekend worden in de Q-factor voor het jaar </t>
    </r>
    <r>
      <rPr>
        <i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. Als de VREG anders beslist, moeten de formules manueel aangepast worden.</t>
    </r>
  </si>
  <si>
    <t>*Onder voorbehoud: De verwerking van de Q-factor ná de reguleringsperiode 2025-2028 maakt geen deel uit van de tariefmethodologie 2025-2028 en wordt later nog vastgesteld.</t>
  </si>
  <si>
    <t>KPI_GAS_Geschatte dagwaarden</t>
  </si>
  <si>
    <t>KPI_GAS_Ontbrekende dagwaarden</t>
  </si>
  <si>
    <t>KPI_GAS_Beschikbare meetwaarden DAG+1</t>
  </si>
  <si>
    <t>KPI_GAS_Beschikbare meetwaarden DAG+2</t>
  </si>
  <si>
    <t>KPI_GAS_Beschikbare meetwaarden DAG+3</t>
  </si>
  <si>
    <t>KPI_GAS_Beschikbare meetwaarden DAG+4</t>
  </si>
  <si>
    <t>KPI_GAS_Geblokkeerde toegangspunten na 3 maanden</t>
  </si>
  <si>
    <t>KPI_GAS_Geblokkeerde toegangspunten na 6 maanden</t>
  </si>
  <si>
    <t>KPI_GAS_Klantentevredenheid</t>
  </si>
  <si>
    <t>KPI_GAS_Innovatie</t>
  </si>
  <si>
    <t>KPI_GAS_Onderbrekingsfrequentie LD</t>
  </si>
  <si>
    <t>KPI_GAS_Onderbrekingsfrequentie MD</t>
  </si>
  <si>
    <t>KPI_GAS_Onderbrekingsduur LD</t>
  </si>
  <si>
    <t>KPI_GAS_Onderbrekingsduur MD</t>
  </si>
  <si>
    <t>KPI_GAS_Tijdige offertering LC</t>
  </si>
  <si>
    <t>KPI_GAS_Tijdige offertering HC</t>
  </si>
  <si>
    <t>KPI_GAS_Tijdige aansluiting LC</t>
  </si>
  <si>
    <t>KPI_GAS_Tijdige aansluiting HC</t>
  </si>
  <si>
    <t>KPI_GAS_Geschatte uurwaarden</t>
  </si>
  <si>
    <t>KPI_GAS_Ontbrekende uurwaarden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</si>
</sst>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%"/>
    <numFmt numFmtId="168" formatCode="0.0%"/>
    <numFmt numFmtId="169" formatCode="0.00000"/>
    <numFmt numFmtId="170" formatCode="0.000000"/>
    <numFmt numFmtId="171" formatCode="#,##0.00\ &quot;€&quot;"/>
    <numFmt numFmtId="172" formatCode="d/mm/yyyy;@"/>
    <numFmt numFmtId="173" formatCode="_-* #,##0.000000\ _€_-;\-* #,##0.000000\ _€_-;_-* &quot;-&quot;??\ _€_-;_-@_-"/>
    <numFmt numFmtId="174" formatCode="#,##0.00000"/>
    <numFmt numFmtId="175" formatCode="&quot;€&quot;\ #,##0.00"/>
    <numFmt numFmtId="176" formatCode="_-* #,##0\ &quot;€&quot;_-;\-* #,##0\ &quot;€&quot;_-;_-* &quot;-&quot;??\ &quot;€&quot;_-;_-@_-"/>
    <numFmt numFmtId="177" formatCode="0.000"/>
    <numFmt numFmtId="178" formatCode="&quot;€&quot;\ #,##0.00000"/>
    <numFmt numFmtId="179" formatCode="0.00000%"/>
    <numFmt numFmtId="180" formatCode="[$-F400]h:mm:ss\ AM/PM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0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4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5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7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165" fontId="25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330">
    <xf numFmtId="0" fontId="0" fillId="0" borderId="0" xfId="0"/>
    <xf numFmtId="0" fontId="29" fillId="27" borderId="11" xfId="0" applyFont="1" applyFill="1" applyBorder="1" applyAlignment="1">
      <alignment vertical="center"/>
    </xf>
    <xf numFmtId="0" fontId="28" fillId="28" borderId="0" xfId="0" applyFont="1" applyFill="1"/>
    <xf numFmtId="0" fontId="0" fillId="28" borderId="0" xfId="0" applyFill="1"/>
    <xf numFmtId="0" fontId="0" fillId="29" borderId="0" xfId="0" applyFill="1"/>
    <xf numFmtId="0" fontId="29" fillId="27" borderId="10" xfId="0" applyFont="1" applyFill="1" applyBorder="1" applyAlignment="1">
      <alignment horizontal="right" vertical="center"/>
    </xf>
    <xf numFmtId="0" fontId="29" fillId="27" borderId="11" xfId="0" applyFont="1" applyFill="1" applyBorder="1" applyAlignment="1">
      <alignment horizontal="left" vertical="center"/>
    </xf>
    <xf numFmtId="0" fontId="29" fillId="0" borderId="11" xfId="0" applyFont="1" applyBorder="1"/>
    <xf numFmtId="0" fontId="0" fillId="30" borderId="0" xfId="0" applyFill="1"/>
    <xf numFmtId="0" fontId="28" fillId="30" borderId="0" xfId="0" applyFont="1" applyFill="1"/>
    <xf numFmtId="2" fontId="0" fillId="32" borderId="10" xfId="0" applyNumberFormat="1" applyFill="1" applyBorder="1"/>
    <xf numFmtId="0" fontId="0" fillId="27" borderId="0" xfId="0" applyFill="1"/>
    <xf numFmtId="0" fontId="30" fillId="27" borderId="14" xfId="0" applyFont="1" applyFill="1" applyBorder="1" applyAlignment="1">
      <alignment horizontal="left" vertical="center"/>
    </xf>
    <xf numFmtId="0" fontId="30" fillId="27" borderId="15" xfId="0" applyFont="1" applyFill="1" applyBorder="1" applyAlignment="1">
      <alignment horizontal="left" vertical="center"/>
    </xf>
    <xf numFmtId="0" fontId="32" fillId="27" borderId="28" xfId="0" applyFont="1" applyFill="1" applyBorder="1" applyAlignment="1">
      <alignment horizontal="left" vertical="center"/>
    </xf>
    <xf numFmtId="0" fontId="32" fillId="27" borderId="18" xfId="0" applyFont="1" applyFill="1" applyBorder="1" applyAlignment="1">
      <alignment horizontal="center" vertical="center"/>
    </xf>
    <xf numFmtId="0" fontId="32" fillId="27" borderId="28" xfId="0" applyFont="1" applyFill="1" applyBorder="1" applyAlignment="1">
      <alignment horizontal="center" vertical="center"/>
    </xf>
    <xf numFmtId="0" fontId="28" fillId="27" borderId="0" xfId="0" applyFont="1" applyFill="1"/>
    <xf numFmtId="0" fontId="28" fillId="27" borderId="0" xfId="0" applyFont="1" applyFill="1" applyAlignment="1">
      <alignment horizontal="right"/>
    </xf>
    <xf numFmtId="14" fontId="28" fillId="27" borderId="0" xfId="0" applyNumberFormat="1" applyFont="1" applyFill="1" applyAlignment="1">
      <alignment horizontal="left"/>
    </xf>
    <xf numFmtId="0" fontId="0" fillId="27" borderId="10" xfId="0" applyFill="1" applyBorder="1" applyAlignment="1">
      <alignment horizontal="left" vertical="top" wrapText="1"/>
    </xf>
    <xf numFmtId="0" fontId="0" fillId="27" borderId="0" xfId="0" applyFill="1" applyAlignment="1">
      <alignment horizontal="left" vertical="top"/>
    </xf>
    <xf numFmtId="0" fontId="0" fillId="27" borderId="10" xfId="0" applyFill="1" applyBorder="1"/>
    <xf numFmtId="0" fontId="28" fillId="27" borderId="16" xfId="0" applyFont="1" applyFill="1" applyBorder="1"/>
    <xf numFmtId="0" fontId="0" fillId="27" borderId="18" xfId="0" applyFill="1" applyBorder="1"/>
    <xf numFmtId="14" fontId="0" fillId="27" borderId="10" xfId="0" applyNumberFormat="1" applyFill="1" applyBorder="1"/>
    <xf numFmtId="0" fontId="0" fillId="27" borderId="17" xfId="0" applyFill="1" applyBorder="1"/>
    <xf numFmtId="0" fontId="33" fillId="27" borderId="10" xfId="0" applyFont="1" applyFill="1" applyBorder="1" applyAlignment="1">
      <alignment horizontal="right" vertical="center" wrapText="1"/>
    </xf>
    <xf numFmtId="0" fontId="33" fillId="27" borderId="10" xfId="0" applyFont="1" applyFill="1" applyBorder="1" applyAlignment="1">
      <alignment horizontal="center" vertical="center" wrapText="1"/>
    </xf>
    <xf numFmtId="0" fontId="34" fillId="27" borderId="0" xfId="0" applyFont="1" applyFill="1" applyAlignment="1">
      <alignment horizontal="right"/>
    </xf>
    <xf numFmtId="0" fontId="35" fillId="27" borderId="10" xfId="0" applyFont="1" applyFill="1" applyBorder="1" applyAlignment="1">
      <alignment horizontal="justify" vertical="center" wrapText="1"/>
    </xf>
    <xf numFmtId="10" fontId="35" fillId="27" borderId="10" xfId="0" applyNumberFormat="1" applyFont="1" applyFill="1" applyBorder="1" applyAlignment="1">
      <alignment horizontal="center" vertical="center" wrapText="1"/>
    </xf>
    <xf numFmtId="4" fontId="33" fillId="27" borderId="10" xfId="0" applyNumberFormat="1" applyFont="1" applyFill="1" applyBorder="1" applyAlignment="1">
      <alignment horizontal="right" vertical="center" wrapText="1"/>
    </xf>
    <xf numFmtId="4" fontId="33" fillId="27" borderId="32" xfId="0" applyNumberFormat="1" applyFont="1" applyFill="1" applyBorder="1" applyAlignment="1">
      <alignment vertical="center" wrapText="1"/>
    </xf>
    <xf numFmtId="0" fontId="33" fillId="27" borderId="33" xfId="0" applyFont="1" applyFill="1" applyBorder="1" applyAlignment="1">
      <alignment vertical="center" wrapText="1"/>
    </xf>
    <xf numFmtId="9" fontId="33" fillId="27" borderId="10" xfId="0" applyNumberFormat="1" applyFont="1" applyFill="1" applyBorder="1" applyAlignment="1">
      <alignment horizontal="center" vertical="center" wrapText="1"/>
    </xf>
    <xf numFmtId="0" fontId="35" fillId="27" borderId="10" xfId="0" applyFont="1" applyFill="1" applyBorder="1" applyAlignment="1">
      <alignment horizontal="left" vertical="center" wrapText="1"/>
    </xf>
    <xf numFmtId="0" fontId="0" fillId="27" borderId="13" xfId="0" applyFill="1" applyBorder="1"/>
    <xf numFmtId="0" fontId="0" fillId="27" borderId="14" xfId="0" applyFill="1" applyBorder="1"/>
    <xf numFmtId="0" fontId="0" fillId="27" borderId="15" xfId="0" applyFill="1" applyBorder="1"/>
    <xf numFmtId="0" fontId="0" fillId="27" borderId="12" xfId="0" applyFill="1" applyBorder="1"/>
    <xf numFmtId="165" fontId="25" fillId="27" borderId="10" xfId="182" applyFont="1" applyFill="1" applyBorder="1"/>
    <xf numFmtId="0" fontId="28" fillId="27" borderId="0" xfId="0" applyFont="1" applyFill="1" applyAlignment="1">
      <alignment horizontal="center" vertical="top"/>
    </xf>
    <xf numFmtId="0" fontId="28" fillId="27" borderId="0" xfId="0" applyFont="1" applyFill="1" applyAlignment="1">
      <alignment horizontal="center" vertical="center"/>
    </xf>
    <xf numFmtId="165" fontId="25" fillId="27" borderId="0" xfId="182" applyFont="1" applyFill="1" applyBorder="1"/>
    <xf numFmtId="0" fontId="0" fillId="27" borderId="28" xfId="0" applyFill="1" applyBorder="1"/>
    <xf numFmtId="0" fontId="28" fillId="0" borderId="28" xfId="0" applyFont="1" applyBorder="1" applyAlignment="1">
      <alignment horizontal="center" vertical="center"/>
    </xf>
    <xf numFmtId="0" fontId="28" fillId="27" borderId="10" xfId="0" applyFont="1" applyFill="1" applyBorder="1" applyAlignment="1">
      <alignment horizontal="center"/>
    </xf>
    <xf numFmtId="0" fontId="28" fillId="27" borderId="10" xfId="0" applyFont="1" applyFill="1" applyBorder="1" applyAlignment="1">
      <alignment horizontal="center" vertical="center"/>
    </xf>
    <xf numFmtId="10" fontId="25" fillId="27" borderId="10" xfId="182" applyNumberFormat="1" applyFont="1" applyFill="1" applyBorder="1"/>
    <xf numFmtId="0" fontId="36" fillId="27" borderId="10" xfId="0" applyFont="1" applyFill="1" applyBorder="1" applyAlignment="1">
      <alignment horizontal="center"/>
    </xf>
    <xf numFmtId="0" fontId="28" fillId="27" borderId="10" xfId="0" applyFont="1" applyFill="1" applyBorder="1"/>
    <xf numFmtId="2" fontId="0" fillId="27" borderId="10" xfId="0" applyNumberFormat="1" applyFill="1" applyBorder="1"/>
    <xf numFmtId="10" fontId="25" fillId="27" borderId="10" xfId="118" applyNumberFormat="1" applyFont="1" applyFill="1" applyBorder="1"/>
    <xf numFmtId="0" fontId="28" fillId="27" borderId="10" xfId="0" applyFont="1" applyFill="1" applyBorder="1" applyAlignment="1">
      <alignment horizontal="left"/>
    </xf>
    <xf numFmtId="170" fontId="0" fillId="27" borderId="10" xfId="0" applyNumberFormat="1" applyFill="1" applyBorder="1"/>
    <xf numFmtId="0" fontId="37" fillId="27" borderId="0" xfId="0" applyFont="1" applyFill="1"/>
    <xf numFmtId="0" fontId="28" fillId="27" borderId="28" xfId="0" applyFont="1" applyFill="1" applyBorder="1" applyAlignment="1">
      <alignment horizontal="center" vertical="center"/>
    </xf>
    <xf numFmtId="0" fontId="0" fillId="27" borderId="0" xfId="0" applyFill="1" applyAlignment="1">
      <alignment horizontal="center" vertical="center"/>
    </xf>
    <xf numFmtId="171" fontId="25" fillId="27" borderId="10" xfId="182" applyNumberFormat="1" applyFont="1" applyFill="1" applyBorder="1"/>
    <xf numFmtId="171" fontId="25" fillId="27" borderId="36" xfId="182" applyNumberFormat="1" applyFont="1" applyFill="1" applyBorder="1"/>
    <xf numFmtId="165" fontId="25" fillId="32" borderId="10" xfId="182" applyFont="1" applyFill="1" applyBorder="1"/>
    <xf numFmtId="10" fontId="25" fillId="27" borderId="0" xfId="118" applyNumberFormat="1" applyFont="1" applyFill="1"/>
    <xf numFmtId="0" fontId="28" fillId="27" borderId="10" xfId="0" quotePrefix="1" applyFont="1" applyFill="1" applyBorder="1" applyAlignment="1">
      <alignment horizontal="center" vertical="center"/>
    </xf>
    <xf numFmtId="15" fontId="0" fillId="27" borderId="0" xfId="0" applyNumberFormat="1" applyFill="1"/>
    <xf numFmtId="10" fontId="0" fillId="27" borderId="0" xfId="0" applyNumberFormat="1" applyFill="1"/>
    <xf numFmtId="0" fontId="32" fillId="0" borderId="28" xfId="0" applyFont="1" applyBorder="1" applyAlignment="1">
      <alignment horizontal="left" vertic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10" fontId="30" fillId="0" borderId="14" xfId="0" applyNumberFormat="1" applyFont="1" applyBorder="1" applyAlignment="1">
      <alignment horizontal="center" vertical="center"/>
    </xf>
    <xf numFmtId="10" fontId="30" fillId="0" borderId="25" xfId="0" applyNumberFormat="1" applyFont="1" applyBorder="1" applyAlignment="1">
      <alignment horizontal="center" vertical="center"/>
    </xf>
    <xf numFmtId="10" fontId="30" fillId="0" borderId="43" xfId="0" applyNumberFormat="1" applyFont="1" applyBorder="1" applyAlignment="1">
      <alignment horizontal="center" vertical="center"/>
    </xf>
    <xf numFmtId="10" fontId="30" fillId="0" borderId="44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left" vertical="center"/>
    </xf>
    <xf numFmtId="10" fontId="30" fillId="0" borderId="28" xfId="0" applyNumberFormat="1" applyFont="1" applyBorder="1" applyAlignment="1">
      <alignment horizontal="center" vertical="center"/>
    </xf>
    <xf numFmtId="10" fontId="30" fillId="0" borderId="29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10" fontId="30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9" fontId="30" fillId="0" borderId="25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left" vertical="center"/>
    </xf>
    <xf numFmtId="10" fontId="30" fillId="0" borderId="26" xfId="0" applyNumberFormat="1" applyFont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5" fontId="30" fillId="0" borderId="0" xfId="182" applyFont="1" applyFill="1" applyBorder="1" applyAlignment="1">
      <alignment horizontal="center" vertical="center"/>
    </xf>
    <xf numFmtId="166" fontId="0" fillId="27" borderId="0" xfId="14" applyFont="1" applyFill="1"/>
    <xf numFmtId="10" fontId="30" fillId="0" borderId="30" xfId="0" applyNumberFormat="1" applyFont="1" applyBorder="1" applyAlignment="1">
      <alignment horizontal="center" vertical="center"/>
    </xf>
    <xf numFmtId="9" fontId="30" fillId="0" borderId="14" xfId="0" applyNumberFormat="1" applyFont="1" applyBorder="1" applyAlignment="1">
      <alignment horizontal="center" vertical="center"/>
    </xf>
    <xf numFmtId="9" fontId="30" fillId="0" borderId="30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10" fontId="30" fillId="0" borderId="31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34" borderId="0" xfId="0" applyFill="1"/>
    <xf numFmtId="0" fontId="30" fillId="27" borderId="28" xfId="0" applyFont="1" applyFill="1" applyBorder="1" applyAlignment="1">
      <alignment horizontal="left" vertical="center"/>
    </xf>
    <xf numFmtId="9" fontId="30" fillId="0" borderId="28" xfId="0" applyNumberFormat="1" applyFont="1" applyBorder="1" applyAlignment="1">
      <alignment horizontal="center" vertical="center"/>
    </xf>
    <xf numFmtId="9" fontId="30" fillId="0" borderId="18" xfId="0" applyNumberFormat="1" applyFont="1" applyBorder="1" applyAlignment="1">
      <alignment horizontal="center" vertical="center"/>
    </xf>
    <xf numFmtId="0" fontId="30" fillId="27" borderId="13" xfId="0" applyFont="1" applyFill="1" applyBorder="1" applyAlignment="1">
      <alignment horizontal="left" vertical="center"/>
    </xf>
    <xf numFmtId="10" fontId="30" fillId="0" borderId="13" xfId="0" applyNumberFormat="1" applyFont="1" applyBorder="1" applyAlignment="1">
      <alignment horizontal="center" vertical="center"/>
    </xf>
    <xf numFmtId="10" fontId="30" fillId="0" borderId="35" xfId="0" applyNumberFormat="1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9" fontId="30" fillId="0" borderId="13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168" fontId="30" fillId="0" borderId="28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indent="2"/>
    </xf>
    <xf numFmtId="0" fontId="29" fillId="0" borderId="11" xfId="0" applyFont="1" applyBorder="1" applyAlignment="1">
      <alignment vertical="center"/>
    </xf>
    <xf numFmtId="0" fontId="29" fillId="27" borderId="10" xfId="0" applyFont="1" applyFill="1" applyBorder="1" applyAlignment="1">
      <alignment vertical="center"/>
    </xf>
    <xf numFmtId="0" fontId="0" fillId="0" borderId="10" xfId="0" applyBorder="1"/>
    <xf numFmtId="10" fontId="25" fillId="0" borderId="10" xfId="182" applyNumberFormat="1" applyFont="1" applyFill="1" applyBorder="1"/>
    <xf numFmtId="171" fontId="25" fillId="0" borderId="0" xfId="182" applyNumberFormat="1" applyFont="1" applyFill="1" applyBorder="1"/>
    <xf numFmtId="10" fontId="25" fillId="0" borderId="0" xfId="182" applyNumberFormat="1" applyFont="1" applyFill="1" applyBorder="1"/>
    <xf numFmtId="165" fontId="25" fillId="0" borderId="10" xfId="182" applyFont="1" applyFill="1" applyBorder="1"/>
    <xf numFmtId="165" fontId="0" fillId="27" borderId="0" xfId="182" applyFont="1" applyFill="1"/>
    <xf numFmtId="171" fontId="0" fillId="27" borderId="0" xfId="0" applyNumberFormat="1" applyFill="1"/>
    <xf numFmtId="165" fontId="25" fillId="27" borderId="36" xfId="182" applyFont="1" applyFill="1" applyBorder="1"/>
    <xf numFmtId="165" fontId="25" fillId="27" borderId="11" xfId="182" applyFont="1" applyFill="1" applyBorder="1"/>
    <xf numFmtId="165" fontId="25" fillId="27" borderId="27" xfId="182" applyFont="1" applyFill="1" applyBorder="1"/>
    <xf numFmtId="165" fontId="25" fillId="27" borderId="14" xfId="182" applyFont="1" applyFill="1" applyBorder="1"/>
    <xf numFmtId="165" fontId="25" fillId="27" borderId="15" xfId="182" applyFont="1" applyFill="1" applyBorder="1"/>
    <xf numFmtId="171" fontId="25" fillId="27" borderId="0" xfId="182" applyNumberFormat="1" applyFont="1" applyFill="1" applyBorder="1"/>
    <xf numFmtId="173" fontId="0" fillId="27" borderId="0" xfId="14" applyNumberFormat="1" applyFont="1" applyFill="1" applyBorder="1" applyAlignment="1">
      <alignment vertical="center"/>
    </xf>
    <xf numFmtId="165" fontId="25" fillId="27" borderId="13" xfId="182" applyFont="1" applyFill="1" applyBorder="1"/>
    <xf numFmtId="171" fontId="25" fillId="32" borderId="13" xfId="182" applyNumberFormat="1" applyFont="1" applyFill="1" applyBorder="1"/>
    <xf numFmtId="171" fontId="25" fillId="32" borderId="14" xfId="182" applyNumberFormat="1" applyFont="1" applyFill="1" applyBorder="1"/>
    <xf numFmtId="10" fontId="30" fillId="32" borderId="14" xfId="0" applyNumberFormat="1" applyFont="1" applyFill="1" applyBorder="1" applyAlignment="1">
      <alignment horizontal="center" vertical="center"/>
    </xf>
    <xf numFmtId="10" fontId="30" fillId="32" borderId="27" xfId="118" applyNumberFormat="1" applyFont="1" applyFill="1" applyBorder="1" applyAlignment="1">
      <alignment horizontal="center" vertical="center"/>
    </xf>
    <xf numFmtId="10" fontId="0" fillId="0" borderId="10" xfId="0" applyNumberFormat="1" applyBorder="1"/>
    <xf numFmtId="0" fontId="25" fillId="27" borderId="10" xfId="182" applyNumberFormat="1" applyFont="1" applyFill="1" applyBorder="1"/>
    <xf numFmtId="165" fontId="29" fillId="27" borderId="10" xfId="182" applyFont="1" applyFill="1" applyBorder="1" applyAlignment="1" applyProtection="1">
      <alignment horizontal="right" vertical="center"/>
    </xf>
    <xf numFmtId="165" fontId="29" fillId="27" borderId="11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vertical="center"/>
    </xf>
    <xf numFmtId="10" fontId="29" fillId="0" borderId="10" xfId="119" applyNumberFormat="1" applyFont="1" applyFill="1" applyBorder="1" applyAlignment="1" applyProtection="1">
      <alignment horizontal="right"/>
      <protection locked="0"/>
    </xf>
    <xf numFmtId="165" fontId="40" fillId="32" borderId="10" xfId="182" applyFont="1" applyFill="1" applyBorder="1" applyAlignment="1" applyProtection="1">
      <alignment horizontal="right" vertical="center"/>
    </xf>
    <xf numFmtId="164" fontId="40" fillId="0" borderId="10" xfId="0" applyNumberFormat="1" applyFont="1" applyBorder="1" applyAlignment="1">
      <alignment horizontal="right" vertical="center"/>
    </xf>
    <xf numFmtId="169" fontId="29" fillId="27" borderId="10" xfId="0" applyNumberFormat="1" applyFont="1" applyFill="1" applyBorder="1" applyAlignment="1">
      <alignment horizontal="right"/>
    </xf>
    <xf numFmtId="165" fontId="29" fillId="32" borderId="10" xfId="182" applyFont="1" applyFill="1" applyBorder="1" applyAlignment="1" applyProtection="1">
      <alignment horizontal="right" vertical="center"/>
    </xf>
    <xf numFmtId="10" fontId="29" fillId="0" borderId="10" xfId="119" applyNumberFormat="1" applyFont="1" applyFill="1" applyBorder="1" applyAlignment="1" applyProtection="1">
      <alignment horizontal="right" vertical="center"/>
    </xf>
    <xf numFmtId="10" fontId="29" fillId="0" borderId="10" xfId="0" applyNumberFormat="1" applyFont="1" applyBorder="1" applyAlignment="1">
      <alignment horizontal="right" vertical="center"/>
    </xf>
    <xf numFmtId="164" fontId="40" fillId="0" borderId="10" xfId="0" applyNumberFormat="1" applyFont="1" applyBorder="1" applyAlignment="1">
      <alignment horizontal="center" vertical="center"/>
    </xf>
    <xf numFmtId="165" fontId="29" fillId="0" borderId="10" xfId="182" applyFont="1" applyFill="1" applyBorder="1" applyAlignment="1" applyProtection="1">
      <alignment horizontal="right" vertical="center"/>
    </xf>
    <xf numFmtId="165" fontId="40" fillId="27" borderId="10" xfId="182" applyFont="1" applyFill="1" applyBorder="1" applyAlignment="1" applyProtection="1">
      <alignment horizontal="right" vertical="center"/>
    </xf>
    <xf numFmtId="164" fontId="29" fillId="27" borderId="10" xfId="0" applyNumberFormat="1" applyFont="1" applyFill="1" applyBorder="1" applyAlignment="1">
      <alignment horizontal="right" vertical="center"/>
    </xf>
    <xf numFmtId="2" fontId="29" fillId="27" borderId="10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29" fillId="27" borderId="41" xfId="0" applyFont="1" applyFill="1" applyBorder="1" applyAlignment="1">
      <alignment horizontal="center" vertical="center"/>
    </xf>
    <xf numFmtId="0" fontId="29" fillId="27" borderId="12" xfId="0" applyFont="1" applyFill="1" applyBorder="1" applyAlignment="1">
      <alignment horizontal="center" vertical="center"/>
    </xf>
    <xf numFmtId="0" fontId="42" fillId="27" borderId="10" xfId="0" applyFont="1" applyFill="1" applyBorder="1" applyAlignment="1">
      <alignment horizontal="center" vertical="center"/>
    </xf>
    <xf numFmtId="0" fontId="0" fillId="32" borderId="14" xfId="0" applyFill="1" applyBorder="1"/>
    <xf numFmtId="0" fontId="0" fillId="27" borderId="0" xfId="0" applyFill="1" applyAlignment="1">
      <alignment vertical="center"/>
    </xf>
    <xf numFmtId="165" fontId="29" fillId="27" borderId="45" xfId="182" applyFont="1" applyFill="1" applyBorder="1" applyAlignment="1" applyProtection="1">
      <alignment horizontal="right" vertical="center"/>
    </xf>
    <xf numFmtId="0" fontId="0" fillId="27" borderId="45" xfId="0" applyFill="1" applyBorder="1" applyAlignment="1">
      <alignment horizontal="center" vertical="center"/>
    </xf>
    <xf numFmtId="165" fontId="25" fillId="0" borderId="45" xfId="182" applyFill="1" applyBorder="1" applyAlignment="1">
      <alignment vertical="center"/>
    </xf>
    <xf numFmtId="165" fontId="0" fillId="0" borderId="45" xfId="182" applyFont="1" applyFill="1" applyBorder="1" applyAlignment="1">
      <alignment vertical="center"/>
    </xf>
    <xf numFmtId="10" fontId="25" fillId="0" borderId="0" xfId="182" applyNumberFormat="1" applyFont="1" applyFill="1" applyBorder="1" applyAlignment="1">
      <alignment vertical="center"/>
    </xf>
    <xf numFmtId="0" fontId="0" fillId="27" borderId="45" xfId="0" applyFill="1" applyBorder="1"/>
    <xf numFmtId="0" fontId="28" fillId="27" borderId="10" xfId="0" applyFont="1" applyFill="1" applyBorder="1" applyAlignment="1">
      <alignment horizontal="center" vertical="center" wrapText="1"/>
    </xf>
    <xf numFmtId="165" fontId="28" fillId="27" borderId="10" xfId="182" applyFont="1" applyFill="1" applyBorder="1"/>
    <xf numFmtId="165" fontId="28" fillId="0" borderId="10" xfId="182" applyFont="1" applyFill="1" applyBorder="1" applyAlignment="1">
      <alignment vertical="center"/>
    </xf>
    <xf numFmtId="165" fontId="28" fillId="27" borderId="0" xfId="0" applyNumberFormat="1" applyFont="1" applyFill="1"/>
    <xf numFmtId="0" fontId="28" fillId="27" borderId="28" xfId="0" applyFont="1" applyFill="1" applyBorder="1"/>
    <xf numFmtId="165" fontId="28" fillId="27" borderId="28" xfId="0" applyNumberFormat="1" applyFont="1" applyFill="1" applyBorder="1"/>
    <xf numFmtId="165" fontId="28" fillId="27" borderId="28" xfId="182" applyFont="1" applyFill="1" applyBorder="1"/>
    <xf numFmtId="0" fontId="44" fillId="27" borderId="0" xfId="0" applyFont="1" applyFill="1"/>
    <xf numFmtId="171" fontId="25" fillId="32" borderId="43" xfId="182" applyNumberFormat="1" applyFont="1" applyFill="1" applyBorder="1"/>
    <xf numFmtId="171" fontId="25" fillId="27" borderId="28" xfId="182" applyNumberFormat="1" applyFont="1" applyFill="1" applyBorder="1"/>
    <xf numFmtId="0" fontId="29" fillId="27" borderId="45" xfId="0" applyFont="1" applyFill="1" applyBorder="1" applyAlignment="1">
      <alignment vertical="center"/>
    </xf>
    <xf numFmtId="0" fontId="32" fillId="0" borderId="28" xfId="0" applyFont="1" applyBorder="1" applyAlignment="1">
      <alignment horizontal="left" vertical="center" wrapText="1"/>
    </xf>
    <xf numFmtId="2" fontId="0" fillId="27" borderId="45" xfId="0" applyNumberFormat="1" applyFill="1" applyBorder="1"/>
    <xf numFmtId="0" fontId="0" fillId="32" borderId="0" xfId="0" applyFill="1"/>
    <xf numFmtId="14" fontId="0" fillId="32" borderId="10" xfId="0" applyNumberFormat="1" applyFill="1" applyBorder="1"/>
    <xf numFmtId="0" fontId="0" fillId="32" borderId="10" xfId="0" applyFill="1" applyBorder="1"/>
    <xf numFmtId="0" fontId="0" fillId="0" borderId="45" xfId="0" applyBorder="1" applyAlignment="1">
      <alignment horizontal="right" vertical="center"/>
    </xf>
    <xf numFmtId="2" fontId="30" fillId="0" borderId="14" xfId="0" applyNumberFormat="1" applyFont="1" applyBorder="1" applyAlignment="1">
      <alignment horizontal="center" vertical="center"/>
    </xf>
    <xf numFmtId="10" fontId="30" fillId="0" borderId="14" xfId="118" applyNumberFormat="1" applyFont="1" applyBorder="1" applyAlignment="1">
      <alignment horizontal="center" vertical="center"/>
    </xf>
    <xf numFmtId="10" fontId="30" fillId="32" borderId="14" xfId="118" applyNumberFormat="1" applyFont="1" applyFill="1" applyBorder="1" applyAlignment="1">
      <alignment horizontal="center" vertical="center"/>
    </xf>
    <xf numFmtId="10" fontId="0" fillId="34" borderId="0" xfId="0" applyNumberFormat="1" applyFill="1"/>
    <xf numFmtId="177" fontId="0" fillId="27" borderId="0" xfId="0" applyNumberFormat="1" applyFill="1"/>
    <xf numFmtId="0" fontId="45" fillId="27" borderId="0" xfId="0" applyFont="1" applyFill="1"/>
    <xf numFmtId="0" fontId="0" fillId="27" borderId="48" xfId="0" applyFill="1" applyBorder="1" applyAlignment="1">
      <alignment horizontal="center" vertical="center"/>
    </xf>
    <xf numFmtId="0" fontId="26" fillId="27" borderId="23" xfId="11" applyFill="1" applyBorder="1" applyAlignment="1">
      <alignment vertical="center"/>
    </xf>
    <xf numFmtId="0" fontId="0" fillId="27" borderId="19" xfId="0" applyFill="1" applyBorder="1" applyAlignment="1">
      <alignment vertical="center"/>
    </xf>
    <xf numFmtId="0" fontId="26" fillId="27" borderId="22" xfId="11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26" fillId="27" borderId="24" xfId="11" applyFill="1" applyBorder="1" applyAlignment="1">
      <alignment vertical="center"/>
    </xf>
    <xf numFmtId="0" fontId="0" fillId="27" borderId="21" xfId="0" applyFill="1" applyBorder="1" applyAlignment="1">
      <alignment vertical="center"/>
    </xf>
    <xf numFmtId="0" fontId="32" fillId="27" borderId="37" xfId="0" applyFont="1" applyFill="1" applyBorder="1" applyAlignment="1">
      <alignment horizontal="left" vertical="center"/>
    </xf>
    <xf numFmtId="0" fontId="32" fillId="27" borderId="23" xfId="0" applyFont="1" applyFill="1" applyBorder="1" applyAlignment="1">
      <alignment horizontal="center" vertical="center"/>
    </xf>
    <xf numFmtId="0" fontId="0" fillId="27" borderId="34" xfId="0" applyFill="1" applyBorder="1" applyAlignment="1">
      <alignment horizontal="left"/>
    </xf>
    <xf numFmtId="10" fontId="0" fillId="27" borderId="13" xfId="118" applyNumberFormat="1" applyFont="1" applyFill="1" applyBorder="1"/>
    <xf numFmtId="0" fontId="0" fillId="27" borderId="77" xfId="0" applyFill="1" applyBorder="1" applyAlignment="1">
      <alignment horizontal="left"/>
    </xf>
    <xf numFmtId="10" fontId="0" fillId="27" borderId="14" xfId="118" applyNumberFormat="1" applyFont="1" applyFill="1" applyBorder="1"/>
    <xf numFmtId="0" fontId="0" fillId="27" borderId="78" xfId="0" applyFill="1" applyBorder="1" applyAlignment="1">
      <alignment horizontal="left"/>
    </xf>
    <xf numFmtId="10" fontId="0" fillId="27" borderId="15" xfId="118" applyNumberFormat="1" applyFont="1" applyFill="1" applyBorder="1"/>
    <xf numFmtId="0" fontId="31" fillId="27" borderId="45" xfId="0" applyFont="1" applyFill="1" applyBorder="1" applyAlignment="1">
      <alignment horizontal="center" vertical="center"/>
    </xf>
    <xf numFmtId="0" fontId="31" fillId="27" borderId="0" xfId="0" applyFont="1" applyFill="1" applyAlignment="1">
      <alignment vertical="center"/>
    </xf>
    <xf numFmtId="0" fontId="0" fillId="27" borderId="46" xfId="0" applyFill="1" applyBorder="1" applyAlignment="1">
      <alignment vertical="center"/>
    </xf>
    <xf numFmtId="175" fontId="0" fillId="27" borderId="0" xfId="0" applyNumberFormat="1" applyFill="1" applyAlignment="1">
      <alignment vertical="center"/>
    </xf>
    <xf numFmtId="0" fontId="0" fillId="27" borderId="47" xfId="0" applyFill="1" applyBorder="1" applyAlignment="1">
      <alignment vertical="center"/>
    </xf>
    <xf numFmtId="0" fontId="0" fillId="27" borderId="48" xfId="0" applyFill="1" applyBorder="1" applyAlignment="1">
      <alignment vertical="center"/>
    </xf>
    <xf numFmtId="0" fontId="0" fillId="27" borderId="49" xfId="0" applyFill="1" applyBorder="1" applyAlignment="1">
      <alignment horizontal="left" vertical="center"/>
    </xf>
    <xf numFmtId="0" fontId="0" fillId="27" borderId="49" xfId="0" applyFill="1" applyBorder="1" applyAlignment="1">
      <alignment vertical="center"/>
    </xf>
    <xf numFmtId="0" fontId="0" fillId="27" borderId="47" xfId="0" applyFill="1" applyBorder="1" applyAlignment="1">
      <alignment horizontal="left" vertical="center"/>
    </xf>
    <xf numFmtId="0" fontId="0" fillId="31" borderId="47" xfId="0" applyFill="1" applyBorder="1" applyAlignment="1">
      <alignment vertical="center"/>
    </xf>
    <xf numFmtId="0" fontId="0" fillId="27" borderId="48" xfId="0" applyFill="1" applyBorder="1" applyAlignment="1">
      <alignment horizontal="left" vertical="center"/>
    </xf>
    <xf numFmtId="0" fontId="0" fillId="31" borderId="48" xfId="0" applyFill="1" applyBorder="1" applyAlignment="1">
      <alignment vertical="center"/>
    </xf>
    <xf numFmtId="174" fontId="0" fillId="27" borderId="65" xfId="0" applyNumberFormat="1" applyFill="1" applyBorder="1" applyAlignment="1">
      <alignment horizontal="center" vertical="center"/>
    </xf>
    <xf numFmtId="174" fontId="0" fillId="27" borderId="66" xfId="0" applyNumberFormat="1" applyFill="1" applyBorder="1" applyAlignment="1">
      <alignment horizontal="center" vertical="center"/>
    </xf>
    <xf numFmtId="174" fontId="0" fillId="27" borderId="67" xfId="0" applyNumberFormat="1" applyFill="1" applyBorder="1" applyAlignment="1">
      <alignment horizontal="center" vertical="center"/>
    </xf>
    <xf numFmtId="174" fontId="0" fillId="27" borderId="59" xfId="0" applyNumberFormat="1" applyFill="1" applyBorder="1" applyAlignment="1">
      <alignment horizontal="center" vertical="center"/>
    </xf>
    <xf numFmtId="174" fontId="0" fillId="27" borderId="60" xfId="0" applyNumberFormat="1" applyFill="1" applyBorder="1" applyAlignment="1">
      <alignment horizontal="center" vertical="center"/>
    </xf>
    <xf numFmtId="174" fontId="0" fillId="27" borderId="61" xfId="0" applyNumberFormat="1" applyFill="1" applyBorder="1" applyAlignment="1">
      <alignment horizontal="center" vertical="center"/>
    </xf>
    <xf numFmtId="174" fontId="0" fillId="31" borderId="62" xfId="0" applyNumberFormat="1" applyFill="1" applyBorder="1" applyAlignment="1">
      <alignment horizontal="center" vertical="center"/>
    </xf>
    <xf numFmtId="174" fontId="0" fillId="31" borderId="63" xfId="0" applyNumberFormat="1" applyFill="1" applyBorder="1" applyAlignment="1">
      <alignment horizontal="center" vertical="center"/>
    </xf>
    <xf numFmtId="174" fontId="0" fillId="31" borderId="64" xfId="0" applyNumberFormat="1" applyFill="1" applyBorder="1" applyAlignment="1">
      <alignment horizontal="center" vertical="center"/>
    </xf>
    <xf numFmtId="175" fontId="0" fillId="27" borderId="49" xfId="0" applyNumberFormat="1" applyFill="1" applyBorder="1" applyAlignment="1">
      <alignment vertical="center"/>
    </xf>
    <xf numFmtId="175" fontId="0" fillId="27" borderId="47" xfId="0" applyNumberFormat="1" applyFill="1" applyBorder="1" applyAlignment="1">
      <alignment vertical="center"/>
    </xf>
    <xf numFmtId="175" fontId="0" fillId="27" borderId="48" xfId="0" applyNumberFormat="1" applyFill="1" applyBorder="1" applyAlignment="1">
      <alignment vertical="center"/>
    </xf>
    <xf numFmtId="2" fontId="0" fillId="27" borderId="49" xfId="0" applyNumberFormat="1" applyFill="1" applyBorder="1" applyAlignment="1">
      <alignment vertical="center"/>
    </xf>
    <xf numFmtId="2" fontId="0" fillId="27" borderId="47" xfId="0" applyNumberFormat="1" applyFill="1" applyBorder="1" applyAlignment="1">
      <alignment vertical="center"/>
    </xf>
    <xf numFmtId="2" fontId="0" fillId="27" borderId="48" xfId="0" applyNumberFormat="1" applyFill="1" applyBorder="1" applyAlignment="1">
      <alignment vertical="center"/>
    </xf>
    <xf numFmtId="175" fontId="0" fillId="27" borderId="46" xfId="0" applyNumberFormat="1" applyFill="1" applyBorder="1" applyAlignment="1">
      <alignment vertical="center"/>
    </xf>
    <xf numFmtId="174" fontId="0" fillId="27" borderId="49" xfId="0" applyNumberFormat="1" applyFill="1" applyBorder="1" applyAlignment="1">
      <alignment horizontal="center" vertical="center"/>
    </xf>
    <xf numFmtId="174" fontId="0" fillId="27" borderId="47" xfId="0" applyNumberFormat="1" applyFill="1" applyBorder="1" applyAlignment="1">
      <alignment horizontal="center" vertical="center"/>
    </xf>
    <xf numFmtId="174" fontId="0" fillId="32" borderId="48" xfId="0" applyNumberFormat="1" applyFill="1" applyBorder="1" applyAlignment="1">
      <alignment horizontal="center" vertical="center"/>
    </xf>
    <xf numFmtId="174" fontId="0" fillId="32" borderId="47" xfId="0" applyNumberFormat="1" applyFill="1" applyBorder="1" applyAlignment="1">
      <alignment horizontal="center" vertical="center"/>
    </xf>
    <xf numFmtId="174" fontId="0" fillId="31" borderId="48" xfId="0" applyNumberFormat="1" applyFill="1" applyBorder="1" applyAlignment="1">
      <alignment horizontal="center" vertical="center"/>
    </xf>
    <xf numFmtId="178" fontId="0" fillId="27" borderId="0" xfId="0" applyNumberFormat="1" applyFill="1" applyAlignment="1">
      <alignment vertical="center"/>
    </xf>
    <xf numFmtId="179" fontId="28" fillId="27" borderId="49" xfId="0" applyNumberFormat="1" applyFont="1" applyFill="1" applyBorder="1" applyAlignment="1">
      <alignment horizontal="center" vertical="center"/>
    </xf>
    <xf numFmtId="179" fontId="0" fillId="27" borderId="47" xfId="0" applyNumberFormat="1" applyFill="1" applyBorder="1" applyAlignment="1">
      <alignment horizontal="center" vertical="center"/>
    </xf>
    <xf numFmtId="179" fontId="28" fillId="27" borderId="47" xfId="0" applyNumberFormat="1" applyFont="1" applyFill="1" applyBorder="1" applyAlignment="1">
      <alignment horizontal="center" vertical="center"/>
    </xf>
    <xf numFmtId="179" fontId="0" fillId="27" borderId="48" xfId="0" applyNumberFormat="1" applyFill="1" applyBorder="1" applyAlignment="1">
      <alignment horizontal="center" vertical="center"/>
    </xf>
    <xf numFmtId="180" fontId="0" fillId="27" borderId="59" xfId="0" applyNumberFormat="1" applyFill="1" applyBorder="1" applyAlignment="1">
      <alignment horizontal="center" vertical="center"/>
    </xf>
    <xf numFmtId="180" fontId="0" fillId="27" borderId="60" xfId="0" applyNumberFormat="1" applyFill="1" applyBorder="1" applyAlignment="1">
      <alignment horizontal="center" vertical="center"/>
    </xf>
    <xf numFmtId="180" fontId="0" fillId="27" borderId="61" xfId="0" applyNumberFormat="1" applyFill="1" applyBorder="1" applyAlignment="1">
      <alignment horizontal="center" vertical="center"/>
    </xf>
    <xf numFmtId="180" fontId="0" fillId="32" borderId="47" xfId="0" applyNumberFormat="1" applyFill="1" applyBorder="1" applyAlignment="1">
      <alignment horizontal="center" vertical="center"/>
    </xf>
    <xf numFmtId="10" fontId="0" fillId="27" borderId="0" xfId="0" applyNumberFormat="1" applyFill="1" applyAlignment="1">
      <alignment vertical="center"/>
    </xf>
    <xf numFmtId="10" fontId="0" fillId="27" borderId="59" xfId="118" applyNumberFormat="1" applyFont="1" applyFill="1" applyBorder="1" applyAlignment="1">
      <alignment horizontal="center" vertical="center"/>
    </xf>
    <xf numFmtId="10" fontId="0" fillId="27" borderId="60" xfId="118" applyNumberFormat="1" applyFont="1" applyFill="1" applyBorder="1" applyAlignment="1">
      <alignment horizontal="center" vertical="center"/>
    </xf>
    <xf numFmtId="10" fontId="0" fillId="27" borderId="61" xfId="118" applyNumberFormat="1" applyFont="1" applyFill="1" applyBorder="1" applyAlignment="1">
      <alignment horizontal="center" vertical="center"/>
    </xf>
    <xf numFmtId="4" fontId="0" fillId="27" borderId="59" xfId="0" applyNumberFormat="1" applyFill="1" applyBorder="1" applyAlignment="1">
      <alignment horizontal="center" vertical="center"/>
    </xf>
    <xf numFmtId="4" fontId="0" fillId="27" borderId="60" xfId="0" applyNumberFormat="1" applyFill="1" applyBorder="1" applyAlignment="1">
      <alignment horizontal="center" vertical="center"/>
    </xf>
    <xf numFmtId="4" fontId="0" fillId="27" borderId="61" xfId="0" applyNumberFormat="1" applyFill="1" applyBorder="1" applyAlignment="1">
      <alignment horizontal="center" vertical="center"/>
    </xf>
    <xf numFmtId="10" fontId="0" fillId="32" borderId="47" xfId="0" applyNumberFormat="1" applyFill="1" applyBorder="1" applyAlignment="1">
      <alignment horizontal="center" vertical="center"/>
    </xf>
    <xf numFmtId="4" fontId="0" fillId="32" borderId="47" xfId="0" applyNumberFormat="1" applyFill="1" applyBorder="1" applyAlignment="1">
      <alignment horizontal="center" vertical="center"/>
    </xf>
    <xf numFmtId="165" fontId="28" fillId="31" borderId="10" xfId="182" applyFont="1" applyFill="1" applyBorder="1"/>
    <xf numFmtId="165" fontId="25" fillId="31" borderId="10" xfId="182" applyFont="1" applyFill="1" applyBorder="1"/>
    <xf numFmtId="0" fontId="28" fillId="27" borderId="16" xfId="0" applyFont="1" applyFill="1" applyBorder="1" applyAlignment="1">
      <alignment horizontal="center"/>
    </xf>
    <xf numFmtId="0" fontId="28" fillId="27" borderId="18" xfId="0" applyFont="1" applyFill="1" applyBorder="1" applyAlignment="1">
      <alignment horizontal="center"/>
    </xf>
    <xf numFmtId="0" fontId="38" fillId="27" borderId="37" xfId="0" applyFont="1" applyFill="1" applyBorder="1" applyAlignment="1">
      <alignment horizontal="center" vertical="center"/>
    </xf>
    <xf numFmtId="0" fontId="38" fillId="27" borderId="38" xfId="0" applyFont="1" applyFill="1" applyBorder="1" applyAlignment="1">
      <alignment horizontal="center" vertical="center"/>
    </xf>
    <xf numFmtId="0" fontId="38" fillId="27" borderId="19" xfId="0" applyFont="1" applyFill="1" applyBorder="1" applyAlignment="1">
      <alignment horizontal="center" vertical="center"/>
    </xf>
    <xf numFmtId="0" fontId="38" fillId="27" borderId="39" xfId="0" applyFont="1" applyFill="1" applyBorder="1" applyAlignment="1">
      <alignment horizontal="center" vertical="center"/>
    </xf>
    <xf numFmtId="0" fontId="38" fillId="27" borderId="40" xfId="0" applyFont="1" applyFill="1" applyBorder="1" applyAlignment="1">
      <alignment horizontal="center" vertical="center"/>
    </xf>
    <xf numFmtId="0" fontId="38" fillId="27" borderId="21" xfId="0" applyFont="1" applyFill="1" applyBorder="1" applyAlignment="1">
      <alignment horizontal="center" vertical="center"/>
    </xf>
    <xf numFmtId="0" fontId="39" fillId="33" borderId="16" xfId="0" applyFont="1" applyFill="1" applyBorder="1" applyAlignment="1">
      <alignment horizontal="center"/>
    </xf>
    <xf numFmtId="0" fontId="39" fillId="33" borderId="17" xfId="0" applyFont="1" applyFill="1" applyBorder="1" applyAlignment="1">
      <alignment horizontal="center"/>
    </xf>
    <xf numFmtId="0" fontId="39" fillId="33" borderId="18" xfId="0" applyFont="1" applyFill="1" applyBorder="1" applyAlignment="1">
      <alignment horizontal="center"/>
    </xf>
    <xf numFmtId="165" fontId="0" fillId="27" borderId="10" xfId="182" applyFont="1" applyFill="1" applyBorder="1" applyAlignment="1">
      <alignment horizontal="center" vertical="center"/>
    </xf>
    <xf numFmtId="10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28" fillId="27" borderId="16" xfId="0" applyFont="1" applyFill="1" applyBorder="1" applyAlignment="1">
      <alignment horizontal="left" vertical="center"/>
    </xf>
    <xf numFmtId="0" fontId="28" fillId="27" borderId="17" xfId="0" applyFont="1" applyFill="1" applyBorder="1" applyAlignment="1">
      <alignment horizontal="left" vertical="center"/>
    </xf>
    <xf numFmtId="0" fontId="28" fillId="27" borderId="18" xfId="0" applyFont="1" applyFill="1" applyBorder="1" applyAlignment="1">
      <alignment horizontal="left" vertical="center"/>
    </xf>
    <xf numFmtId="176" fontId="40" fillId="27" borderId="56" xfId="182" applyNumberFormat="1" applyFont="1" applyFill="1" applyBorder="1" applyAlignment="1" applyProtection="1">
      <alignment horizontal="left" vertical="center"/>
    </xf>
    <xf numFmtId="176" fontId="40" fillId="27" borderId="57" xfId="182" applyNumberFormat="1" applyFont="1" applyFill="1" applyBorder="1" applyAlignment="1" applyProtection="1">
      <alignment horizontal="left" vertical="center"/>
    </xf>
    <xf numFmtId="176" fontId="40" fillId="27" borderId="58" xfId="182" applyNumberFormat="1" applyFont="1" applyFill="1" applyBorder="1" applyAlignment="1" applyProtection="1">
      <alignment horizontal="left" vertical="center"/>
    </xf>
    <xf numFmtId="0" fontId="40" fillId="32" borderId="11" xfId="118" applyNumberFormat="1" applyFont="1" applyFill="1" applyBorder="1" applyAlignment="1" applyProtection="1">
      <alignment horizontal="center" vertical="center"/>
    </xf>
    <xf numFmtId="0" fontId="40" fillId="32" borderId="42" xfId="118" applyNumberFormat="1" applyFont="1" applyFill="1" applyBorder="1" applyAlignment="1" applyProtection="1">
      <alignment horizontal="center" vertical="center"/>
    </xf>
    <xf numFmtId="168" fontId="40" fillId="27" borderId="11" xfId="118" applyNumberFormat="1" applyFont="1" applyFill="1" applyBorder="1" applyAlignment="1" applyProtection="1">
      <alignment horizontal="center" vertical="center"/>
    </xf>
    <xf numFmtId="168" fontId="40" fillId="27" borderId="42" xfId="118" applyNumberFormat="1" applyFont="1" applyFill="1" applyBorder="1" applyAlignment="1" applyProtection="1">
      <alignment horizontal="center" vertical="center"/>
    </xf>
    <xf numFmtId="0" fontId="40" fillId="27" borderId="11" xfId="118" applyNumberFormat="1" applyFont="1" applyFill="1" applyBorder="1" applyAlignment="1" applyProtection="1">
      <alignment horizontal="center" vertical="center"/>
    </xf>
    <xf numFmtId="0" fontId="40" fillId="27" borderId="42" xfId="118" applyNumberFormat="1" applyFont="1" applyFill="1" applyBorder="1" applyAlignment="1" applyProtection="1">
      <alignment horizontal="center" vertical="center"/>
    </xf>
    <xf numFmtId="172" fontId="30" fillId="0" borderId="34" xfId="0" applyNumberFormat="1" applyFont="1" applyBorder="1" applyAlignment="1">
      <alignment horizontal="center" vertical="center"/>
    </xf>
    <xf numFmtId="172" fontId="30" fillId="0" borderId="35" xfId="0" applyNumberFormat="1" applyFont="1" applyBorder="1" applyAlignment="1">
      <alignment horizontal="center" vertical="center"/>
    </xf>
    <xf numFmtId="0" fontId="28" fillId="27" borderId="16" xfId="0" applyFont="1" applyFill="1" applyBorder="1" applyAlignment="1">
      <alignment horizontal="left"/>
    </xf>
    <xf numFmtId="0" fontId="28" fillId="27" borderId="17" xfId="0" applyFont="1" applyFill="1" applyBorder="1" applyAlignment="1">
      <alignment horizontal="left"/>
    </xf>
    <xf numFmtId="0" fontId="28" fillId="27" borderId="18" xfId="0" applyFont="1" applyFill="1" applyBorder="1" applyAlignment="1">
      <alignment horizontal="left"/>
    </xf>
    <xf numFmtId="0" fontId="33" fillId="27" borderId="10" xfId="0" applyFont="1" applyFill="1" applyBorder="1" applyAlignment="1">
      <alignment horizontal="justify" vertical="center" wrapText="1"/>
    </xf>
    <xf numFmtId="0" fontId="0" fillId="0" borderId="45" xfId="0" applyBorder="1" applyAlignment="1">
      <alignment horizontal="center"/>
    </xf>
    <xf numFmtId="10" fontId="33" fillId="27" borderId="10" xfId="0" applyNumberFormat="1" applyFont="1" applyFill="1" applyBorder="1" applyAlignment="1">
      <alignment horizontal="center" vertical="center" wrapText="1"/>
    </xf>
    <xf numFmtId="0" fontId="0" fillId="27" borderId="52" xfId="0" applyFill="1" applyBorder="1" applyAlignment="1">
      <alignment horizontal="left" vertical="center"/>
    </xf>
    <xf numFmtId="0" fontId="0" fillId="27" borderId="53" xfId="0" applyFill="1" applyBorder="1" applyAlignment="1">
      <alignment horizontal="left" vertical="center"/>
    </xf>
    <xf numFmtId="0" fontId="0" fillId="27" borderId="0" xfId="0" applyFill="1" applyAlignment="1">
      <alignment horizontal="center" vertical="center"/>
    </xf>
    <xf numFmtId="0" fontId="31" fillId="27" borderId="46" xfId="0" applyFont="1" applyFill="1" applyBorder="1" applyAlignment="1">
      <alignment horizontal="center" vertical="center"/>
    </xf>
    <xf numFmtId="0" fontId="28" fillId="27" borderId="50" xfId="0" applyFont="1" applyFill="1" applyBorder="1" applyAlignment="1">
      <alignment horizontal="left" vertical="center"/>
    </xf>
    <xf numFmtId="0" fontId="28" fillId="27" borderId="51" xfId="0" applyFont="1" applyFill="1" applyBorder="1" applyAlignment="1">
      <alignment horizontal="left" vertical="center"/>
    </xf>
    <xf numFmtId="0" fontId="31" fillId="27" borderId="32" xfId="0" applyFont="1" applyFill="1" applyBorder="1" applyAlignment="1">
      <alignment horizontal="center" vertical="center"/>
    </xf>
    <xf numFmtId="0" fontId="31" fillId="27" borderId="79" xfId="0" applyFont="1" applyFill="1" applyBorder="1" applyAlignment="1">
      <alignment horizontal="center" vertical="center"/>
    </xf>
    <xf numFmtId="0" fontId="31" fillId="27" borderId="80" xfId="0" applyFont="1" applyFill="1" applyBorder="1" applyAlignment="1">
      <alignment horizontal="center" vertical="center"/>
    </xf>
    <xf numFmtId="0" fontId="31" fillId="27" borderId="81" xfId="0" applyFont="1" applyFill="1" applyBorder="1" applyAlignment="1">
      <alignment horizontal="center" vertical="center"/>
    </xf>
    <xf numFmtId="0" fontId="28" fillId="27" borderId="52" xfId="0" applyFont="1" applyFill="1" applyBorder="1" applyAlignment="1">
      <alignment horizontal="left" vertical="center"/>
    </xf>
    <xf numFmtId="0" fontId="28" fillId="27" borderId="53" xfId="0" applyFont="1" applyFill="1" applyBorder="1" applyAlignment="1">
      <alignment horizontal="left" vertical="center"/>
    </xf>
    <xf numFmtId="0" fontId="0" fillId="27" borderId="45" xfId="0" applyFill="1" applyBorder="1" applyAlignment="1">
      <alignment horizontal="center" vertical="center"/>
    </xf>
    <xf numFmtId="0" fontId="0" fillId="27" borderId="51" xfId="0" applyFill="1" applyBorder="1" applyAlignment="1">
      <alignment horizontal="center" vertical="center" wrapText="1"/>
    </xf>
    <xf numFmtId="0" fontId="0" fillId="27" borderId="55" xfId="0" applyFill="1" applyBorder="1" applyAlignment="1">
      <alignment horizontal="center" vertical="center" wrapText="1"/>
    </xf>
    <xf numFmtId="0" fontId="0" fillId="27" borderId="46" xfId="0" applyFill="1" applyBorder="1" applyAlignment="1">
      <alignment horizontal="center" vertical="center"/>
    </xf>
    <xf numFmtId="0" fontId="0" fillId="27" borderId="48" xfId="0" applyFill="1" applyBorder="1" applyAlignment="1">
      <alignment horizontal="center" vertical="center"/>
    </xf>
    <xf numFmtId="0" fontId="0" fillId="27" borderId="68" xfId="0" applyFill="1" applyBorder="1" applyAlignment="1">
      <alignment horizontal="center" vertical="center"/>
    </xf>
    <xf numFmtId="0" fontId="0" fillId="27" borderId="71" xfId="0" applyFill="1" applyBorder="1" applyAlignment="1">
      <alignment horizontal="center" vertical="center"/>
    </xf>
    <xf numFmtId="0" fontId="0" fillId="27" borderId="74" xfId="0" applyFill="1" applyBorder="1" applyAlignment="1">
      <alignment horizontal="center" vertical="center"/>
    </xf>
    <xf numFmtId="0" fontId="0" fillId="27" borderId="69" xfId="0" applyFill="1" applyBorder="1" applyAlignment="1">
      <alignment horizontal="center" vertical="center" wrapText="1"/>
    </xf>
    <xf numFmtId="0" fontId="0" fillId="27" borderId="72" xfId="0" applyFill="1" applyBorder="1" applyAlignment="1">
      <alignment horizontal="center" vertical="center" wrapText="1"/>
    </xf>
    <xf numFmtId="0" fontId="0" fillId="27" borderId="75" xfId="0" applyFill="1" applyBorder="1" applyAlignment="1">
      <alignment horizontal="center" vertical="center" wrapText="1"/>
    </xf>
    <xf numFmtId="0" fontId="0" fillId="27" borderId="70" xfId="0" applyFill="1" applyBorder="1" applyAlignment="1">
      <alignment horizontal="center" vertical="center"/>
    </xf>
    <xf numFmtId="0" fontId="0" fillId="27" borderId="73" xfId="0" applyFill="1" applyBorder="1" applyAlignment="1">
      <alignment horizontal="center" vertical="center"/>
    </xf>
    <xf numFmtId="0" fontId="0" fillId="27" borderId="76" xfId="0" applyFill="1" applyBorder="1" applyAlignment="1">
      <alignment horizontal="center" vertical="center"/>
    </xf>
    <xf numFmtId="0" fontId="0" fillId="27" borderId="54" xfId="0" applyFill="1" applyBorder="1" applyAlignment="1">
      <alignment horizontal="left" vertical="center"/>
    </xf>
    <xf numFmtId="0" fontId="0" fillId="27" borderId="55" xfId="0" applyFill="1" applyBorder="1" applyAlignment="1">
      <alignment horizontal="left" vertical="center"/>
    </xf>
    <xf numFmtId="0" fontId="31" fillId="27" borderId="82" xfId="0" applyFont="1" applyFill="1" applyBorder="1" applyAlignment="1">
      <alignment horizontal="center" vertical="center"/>
    </xf>
    <xf numFmtId="0" fontId="31" fillId="27" borderId="33" xfId="0" applyFont="1" applyFill="1" applyBorder="1" applyAlignment="1">
      <alignment horizontal="center" vertical="center"/>
    </xf>
    <xf numFmtId="0" fontId="31" fillId="27" borderId="83" xfId="0" applyFont="1" applyFill="1" applyBorder="1" applyAlignment="1">
      <alignment horizontal="center" vertical="center"/>
    </xf>
    <xf numFmtId="0" fontId="39" fillId="29" borderId="56" xfId="0" applyFont="1" applyFill="1" applyBorder="1" applyAlignment="1">
      <alignment horizontal="left" vertical="center"/>
    </xf>
    <xf numFmtId="0" fontId="39" fillId="29" borderId="57" xfId="0" applyFont="1" applyFill="1" applyBorder="1" applyAlignment="1">
      <alignment horizontal="left" vertical="center"/>
    </xf>
    <xf numFmtId="0" fontId="39" fillId="29" borderId="58" xfId="0" applyFont="1" applyFill="1" applyBorder="1" applyAlignment="1">
      <alignment horizontal="left" vertical="center"/>
    </xf>
    <xf numFmtId="0" fontId="39" fillId="35" borderId="56" xfId="0" applyFont="1" applyFill="1" applyBorder="1" applyAlignment="1">
      <alignment horizontal="left" vertical="center"/>
    </xf>
    <xf numFmtId="0" fontId="39" fillId="35" borderId="57" xfId="0" applyFont="1" applyFill="1" applyBorder="1" applyAlignment="1">
      <alignment horizontal="left" vertical="center"/>
    </xf>
    <xf numFmtId="0" fontId="39" fillId="35" borderId="58" xfId="0" applyFont="1" applyFill="1" applyBorder="1" applyAlignment="1">
      <alignment horizontal="left" vertical="center"/>
    </xf>
    <xf numFmtId="0" fontId="39" fillId="36" borderId="56" xfId="0" applyFont="1" applyFill="1" applyBorder="1" applyAlignment="1">
      <alignment horizontal="left" vertical="center"/>
    </xf>
    <xf numFmtId="0" fontId="39" fillId="36" borderId="57" xfId="0" applyFont="1" applyFill="1" applyBorder="1" applyAlignment="1">
      <alignment horizontal="left" vertical="center"/>
    </xf>
    <xf numFmtId="0" fontId="39" fillId="36" borderId="58" xfId="0" applyFont="1" applyFill="1" applyBorder="1" applyAlignment="1">
      <alignment horizontal="left" vertical="center"/>
    </xf>
    <xf numFmtId="0" fontId="0" fillId="32" borderId="27" xfId="0" applyFill="1" applyBorder="1"/>
    <xf numFmtId="165" fontId="25" fillId="27" borderId="81" xfId="182" applyFont="1" applyFill="1" applyBorder="1"/>
    <xf numFmtId="165" fontId="25" fillId="27" borderId="80" xfId="182" applyFont="1" applyFill="1" applyBorder="1"/>
    <xf numFmtId="0" fontId="0" fillId="27" borderId="27" xfId="0" applyFill="1" applyBorder="1"/>
    <xf numFmtId="0" fontId="28" fillId="27" borderId="84" xfId="0" applyFont="1" applyFill="1" applyBorder="1" applyAlignment="1">
      <alignment horizontal="center" vertical="top"/>
    </xf>
    <xf numFmtId="0" fontId="28" fillId="27" borderId="29" xfId="0" applyFont="1" applyFill="1" applyBorder="1" applyAlignment="1">
      <alignment horizontal="center" vertical="top"/>
    </xf>
    <xf numFmtId="0" fontId="28" fillId="27" borderId="28" xfId="0" applyFont="1" applyFill="1" applyBorder="1" applyAlignment="1">
      <alignment horizontal="center" vertical="top"/>
    </xf>
    <xf numFmtId="165" fontId="25" fillId="27" borderId="57" xfId="182" applyFont="1" applyFill="1" applyBorder="1"/>
    <xf numFmtId="165" fontId="25" fillId="27" borderId="83" xfId="182" applyFont="1" applyFill="1" applyBorder="1"/>
    <xf numFmtId="165" fontId="25" fillId="27" borderId="28" xfId="182" applyFont="1" applyFill="1" applyBorder="1"/>
  </cellXfs>
  <cellStyles count="184">
    <cellStyle name="_x000d__x000a_JournalTemplate=C:\COMFO\CTALK\JOURSTD.TPL_x000d__x000a_LbStateAddress=3 3 0 251 1 89 2 311_x000d__x000a_LbStateJou" xfId="1" xr:uid="{00000000-0005-0000-0000-000000000000}"/>
    <cellStyle name="Bad" xfId="2" xr:uid="{00000000-0005-0000-0000-000001000000}"/>
    <cellStyle name="Check Cell" xfId="3" xr:uid="{00000000-0005-0000-0000-000002000000}"/>
    <cellStyle name="Comma 2" xfId="4" xr:uid="{00000000-0005-0000-0000-000003000000}"/>
    <cellStyle name="Euro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11" builtinId="8"/>
    <cellStyle name="Hyperlink 2" xfId="12" xr:uid="{00000000-0005-0000-0000-00000B000000}"/>
    <cellStyle name="Input" xfId="13" xr:uid="{00000000-0005-0000-0000-00000C000000}"/>
    <cellStyle name="Komma" xfId="14" builtinId="3"/>
    <cellStyle name="Komma 2" xfId="15" xr:uid="{00000000-0005-0000-0000-00000E000000}"/>
    <cellStyle name="Komma 3" xfId="16" xr:uid="{00000000-0005-0000-0000-00000F000000}"/>
    <cellStyle name="Milliers 2" xfId="17" xr:uid="{00000000-0005-0000-0000-000010000000}"/>
    <cellStyle name="Milliers 5" xfId="18" xr:uid="{00000000-0005-0000-0000-000011000000}"/>
    <cellStyle name="Milliers 8" xfId="19" xr:uid="{00000000-0005-0000-0000-000012000000}"/>
    <cellStyle name="Normal 10" xfId="20" xr:uid="{00000000-0005-0000-0000-000013000000}"/>
    <cellStyle name="Normal 13" xfId="21" xr:uid="{00000000-0005-0000-0000-000014000000}"/>
    <cellStyle name="Normal 14" xfId="22" xr:uid="{00000000-0005-0000-0000-000015000000}"/>
    <cellStyle name="Normal 15" xfId="23" xr:uid="{00000000-0005-0000-0000-000016000000}"/>
    <cellStyle name="Normal 16" xfId="24" xr:uid="{00000000-0005-0000-0000-000017000000}"/>
    <cellStyle name="Normal 17" xfId="25" xr:uid="{00000000-0005-0000-0000-000018000000}"/>
    <cellStyle name="Normal 18" xfId="26" xr:uid="{00000000-0005-0000-0000-000019000000}"/>
    <cellStyle name="Normal 19" xfId="27" xr:uid="{00000000-0005-0000-0000-00001A000000}"/>
    <cellStyle name="Normal 2" xfId="28" xr:uid="{00000000-0005-0000-0000-00001B000000}"/>
    <cellStyle name="Normal 2 11" xfId="29" xr:uid="{00000000-0005-0000-0000-00001C000000}"/>
    <cellStyle name="Normal 2 12" xfId="30" xr:uid="{00000000-0005-0000-0000-00001D000000}"/>
    <cellStyle name="Normal 2 13" xfId="31" xr:uid="{00000000-0005-0000-0000-00001E000000}"/>
    <cellStyle name="Normal 2 2" xfId="32" xr:uid="{00000000-0005-0000-0000-00001F000000}"/>
    <cellStyle name="Normal 2 2 2" xfId="33" xr:uid="{00000000-0005-0000-0000-000020000000}"/>
    <cellStyle name="Normal 20" xfId="34" xr:uid="{00000000-0005-0000-0000-000021000000}"/>
    <cellStyle name="Normal 21" xfId="35" xr:uid="{00000000-0005-0000-0000-000022000000}"/>
    <cellStyle name="Normal 22" xfId="36" xr:uid="{00000000-0005-0000-0000-000023000000}"/>
    <cellStyle name="Normal 23" xfId="37" xr:uid="{00000000-0005-0000-0000-000024000000}"/>
    <cellStyle name="Normal 24" xfId="38" xr:uid="{00000000-0005-0000-0000-000025000000}"/>
    <cellStyle name="Normal 25" xfId="39" xr:uid="{00000000-0005-0000-0000-000026000000}"/>
    <cellStyle name="Normal 26" xfId="40" xr:uid="{00000000-0005-0000-0000-000027000000}"/>
    <cellStyle name="Normal 27" xfId="41" xr:uid="{00000000-0005-0000-0000-000028000000}"/>
    <cellStyle name="Normal 28" xfId="42" xr:uid="{00000000-0005-0000-0000-000029000000}"/>
    <cellStyle name="Normal 29" xfId="43" xr:uid="{00000000-0005-0000-0000-00002A000000}"/>
    <cellStyle name="Normal 3" xfId="44" xr:uid="{00000000-0005-0000-0000-00002B000000}"/>
    <cellStyle name="Normal 3 2" xfId="45" xr:uid="{00000000-0005-0000-0000-00002C000000}"/>
    <cellStyle name="Normal 3 3" xfId="46" xr:uid="{00000000-0005-0000-0000-00002D000000}"/>
    <cellStyle name="Normal 30" xfId="47" xr:uid="{00000000-0005-0000-0000-00002E000000}"/>
    <cellStyle name="Normal 31" xfId="48" xr:uid="{00000000-0005-0000-0000-00002F000000}"/>
    <cellStyle name="Normal 32" xfId="49" xr:uid="{00000000-0005-0000-0000-000030000000}"/>
    <cellStyle name="Normal 33" xfId="50" xr:uid="{00000000-0005-0000-0000-000031000000}"/>
    <cellStyle name="Normal 34" xfId="51" xr:uid="{00000000-0005-0000-0000-000032000000}"/>
    <cellStyle name="Normal 35" xfId="52" xr:uid="{00000000-0005-0000-0000-000033000000}"/>
    <cellStyle name="Normal 36" xfId="53" xr:uid="{00000000-0005-0000-0000-000034000000}"/>
    <cellStyle name="Normal 37" xfId="54" xr:uid="{00000000-0005-0000-0000-000035000000}"/>
    <cellStyle name="Normal 38" xfId="55" xr:uid="{00000000-0005-0000-0000-000036000000}"/>
    <cellStyle name="Normal 39" xfId="56" xr:uid="{00000000-0005-0000-0000-000037000000}"/>
    <cellStyle name="Normal 4" xfId="57" xr:uid="{00000000-0005-0000-0000-000038000000}"/>
    <cellStyle name="Normal 40" xfId="58" xr:uid="{00000000-0005-0000-0000-000039000000}"/>
    <cellStyle name="Normal 41" xfId="59" xr:uid="{00000000-0005-0000-0000-00003A000000}"/>
    <cellStyle name="Normal 42" xfId="60" xr:uid="{00000000-0005-0000-0000-00003B000000}"/>
    <cellStyle name="Normal 43" xfId="61" xr:uid="{00000000-0005-0000-0000-00003C000000}"/>
    <cellStyle name="Normal 44" xfId="62" xr:uid="{00000000-0005-0000-0000-00003D000000}"/>
    <cellStyle name="Normal 45" xfId="63" xr:uid="{00000000-0005-0000-0000-00003E000000}"/>
    <cellStyle name="Normal 46" xfId="64" xr:uid="{00000000-0005-0000-0000-00003F000000}"/>
    <cellStyle name="Normal 47" xfId="65" xr:uid="{00000000-0005-0000-0000-000040000000}"/>
    <cellStyle name="Normal 48" xfId="66" xr:uid="{00000000-0005-0000-0000-000041000000}"/>
    <cellStyle name="Normal 49" xfId="67" xr:uid="{00000000-0005-0000-0000-000042000000}"/>
    <cellStyle name="Normal 50" xfId="68" xr:uid="{00000000-0005-0000-0000-000043000000}"/>
    <cellStyle name="Normal 51" xfId="69" xr:uid="{00000000-0005-0000-0000-000044000000}"/>
    <cellStyle name="Normal 52" xfId="70" xr:uid="{00000000-0005-0000-0000-000045000000}"/>
    <cellStyle name="Normal 53" xfId="71" xr:uid="{00000000-0005-0000-0000-000046000000}"/>
    <cellStyle name="Normal 54" xfId="72" xr:uid="{00000000-0005-0000-0000-000047000000}"/>
    <cellStyle name="Normal 56" xfId="73" xr:uid="{00000000-0005-0000-0000-000048000000}"/>
    <cellStyle name="Normal 57" xfId="74" xr:uid="{00000000-0005-0000-0000-000049000000}"/>
    <cellStyle name="Normal 58" xfId="75" xr:uid="{00000000-0005-0000-0000-00004A000000}"/>
    <cellStyle name="Normal 59" xfId="76" xr:uid="{00000000-0005-0000-0000-00004B000000}"/>
    <cellStyle name="Normal 60" xfId="77" xr:uid="{00000000-0005-0000-0000-00004C000000}"/>
    <cellStyle name="Normal 61" xfId="78" xr:uid="{00000000-0005-0000-0000-00004D000000}"/>
    <cellStyle name="Normal 62" xfId="79" xr:uid="{00000000-0005-0000-0000-00004E000000}"/>
    <cellStyle name="Normal 63" xfId="80" xr:uid="{00000000-0005-0000-0000-00004F000000}"/>
    <cellStyle name="Normal 64" xfId="81" xr:uid="{00000000-0005-0000-0000-000050000000}"/>
    <cellStyle name="Normal 65" xfId="82" xr:uid="{00000000-0005-0000-0000-000051000000}"/>
    <cellStyle name="Normal 66" xfId="83" xr:uid="{00000000-0005-0000-0000-000052000000}"/>
    <cellStyle name="Normal 67" xfId="84" xr:uid="{00000000-0005-0000-0000-000053000000}"/>
    <cellStyle name="Normal 68" xfId="85" xr:uid="{00000000-0005-0000-0000-000054000000}"/>
    <cellStyle name="Normal 69" xfId="86" xr:uid="{00000000-0005-0000-0000-000055000000}"/>
    <cellStyle name="Normal 70" xfId="87" xr:uid="{00000000-0005-0000-0000-000056000000}"/>
    <cellStyle name="Normal 71" xfId="88" xr:uid="{00000000-0005-0000-0000-000057000000}"/>
    <cellStyle name="Normal 72" xfId="89" xr:uid="{00000000-0005-0000-0000-000058000000}"/>
    <cellStyle name="Normal 73" xfId="90" xr:uid="{00000000-0005-0000-0000-000059000000}"/>
    <cellStyle name="Normal 74" xfId="91" xr:uid="{00000000-0005-0000-0000-00005A000000}"/>
    <cellStyle name="Normal 75" xfId="92" xr:uid="{00000000-0005-0000-0000-00005B000000}"/>
    <cellStyle name="Normal 76" xfId="93" xr:uid="{00000000-0005-0000-0000-00005C000000}"/>
    <cellStyle name="Normal 77" xfId="94" xr:uid="{00000000-0005-0000-0000-00005D000000}"/>
    <cellStyle name="Normal 78" xfId="95" xr:uid="{00000000-0005-0000-0000-00005E000000}"/>
    <cellStyle name="Normal 79" xfId="96" xr:uid="{00000000-0005-0000-0000-00005F000000}"/>
    <cellStyle name="Normal 80" xfId="97" xr:uid="{00000000-0005-0000-0000-000060000000}"/>
    <cellStyle name="Normal 81" xfId="98" xr:uid="{00000000-0005-0000-0000-000061000000}"/>
    <cellStyle name="Normal 82" xfId="99" xr:uid="{00000000-0005-0000-0000-000062000000}"/>
    <cellStyle name="Normal 83" xfId="100" xr:uid="{00000000-0005-0000-0000-000063000000}"/>
    <cellStyle name="Normal 84" xfId="101" xr:uid="{00000000-0005-0000-0000-000064000000}"/>
    <cellStyle name="Normal 85" xfId="102" xr:uid="{00000000-0005-0000-0000-000065000000}"/>
    <cellStyle name="Normal 86" xfId="103" xr:uid="{00000000-0005-0000-0000-000066000000}"/>
    <cellStyle name="Normal 87" xfId="104" xr:uid="{00000000-0005-0000-0000-000067000000}"/>
    <cellStyle name="Normal 88" xfId="105" xr:uid="{00000000-0005-0000-0000-000068000000}"/>
    <cellStyle name="Normal 89" xfId="106" xr:uid="{00000000-0005-0000-0000-000069000000}"/>
    <cellStyle name="Normal 9" xfId="107" xr:uid="{00000000-0005-0000-0000-00006A000000}"/>
    <cellStyle name="Normal 90" xfId="108" xr:uid="{00000000-0005-0000-0000-00006B000000}"/>
    <cellStyle name="Normal 91" xfId="109" xr:uid="{00000000-0005-0000-0000-00006C000000}"/>
    <cellStyle name="Normal 92" xfId="110" xr:uid="{00000000-0005-0000-0000-00006D000000}"/>
    <cellStyle name="Normal 93" xfId="111" xr:uid="{00000000-0005-0000-0000-00006E000000}"/>
    <cellStyle name="Normal 94" xfId="112" xr:uid="{00000000-0005-0000-0000-00006F000000}"/>
    <cellStyle name="Normal 95 2" xfId="113" xr:uid="{00000000-0005-0000-0000-000070000000}"/>
    <cellStyle name="Note" xfId="114" xr:uid="{00000000-0005-0000-0000-000071000000}"/>
    <cellStyle name="Output" xfId="115" xr:uid="{00000000-0005-0000-0000-000072000000}"/>
    <cellStyle name="Percent 2" xfId="116" xr:uid="{00000000-0005-0000-0000-000073000000}"/>
    <cellStyle name="Pourcentage 2" xfId="117" xr:uid="{00000000-0005-0000-0000-000074000000}"/>
    <cellStyle name="Procent" xfId="118" builtinId="5"/>
    <cellStyle name="Procent 2" xfId="119" xr:uid="{00000000-0005-0000-0000-000076000000}"/>
    <cellStyle name="Procent 3" xfId="120" xr:uid="{00000000-0005-0000-0000-000077000000}"/>
    <cellStyle name="Procent 4" xfId="121" xr:uid="{00000000-0005-0000-0000-000078000000}"/>
    <cellStyle name="Procent 5" xfId="122" xr:uid="{00000000-0005-0000-0000-000079000000}"/>
    <cellStyle name="SAPBEXaggData" xfId="123" xr:uid="{00000000-0005-0000-0000-00007A000000}"/>
    <cellStyle name="SAPBEXaggDataEmph" xfId="124" xr:uid="{00000000-0005-0000-0000-00007B000000}"/>
    <cellStyle name="SAPBEXaggItem" xfId="125" xr:uid="{00000000-0005-0000-0000-00007C000000}"/>
    <cellStyle name="SAPBEXaggItemX" xfId="126" xr:uid="{00000000-0005-0000-0000-00007D000000}"/>
    <cellStyle name="SAPBEXchaText" xfId="127" xr:uid="{00000000-0005-0000-0000-00007E000000}"/>
    <cellStyle name="SAPBEXchaText 2" xfId="128" xr:uid="{00000000-0005-0000-0000-00007F000000}"/>
    <cellStyle name="SAPBEXexcBad7" xfId="129" xr:uid="{00000000-0005-0000-0000-000080000000}"/>
    <cellStyle name="SAPBEXexcBad8" xfId="130" xr:uid="{00000000-0005-0000-0000-000081000000}"/>
    <cellStyle name="SAPBEXexcBad9" xfId="131" xr:uid="{00000000-0005-0000-0000-000082000000}"/>
    <cellStyle name="SAPBEXexcCritical4" xfId="132" xr:uid="{00000000-0005-0000-0000-000083000000}"/>
    <cellStyle name="SAPBEXexcCritical5" xfId="133" xr:uid="{00000000-0005-0000-0000-000084000000}"/>
    <cellStyle name="SAPBEXexcCritical6" xfId="134" xr:uid="{00000000-0005-0000-0000-000085000000}"/>
    <cellStyle name="SAPBEXexcGood1" xfId="135" xr:uid="{00000000-0005-0000-0000-000086000000}"/>
    <cellStyle name="SAPBEXexcGood2" xfId="136" xr:uid="{00000000-0005-0000-0000-000087000000}"/>
    <cellStyle name="SAPBEXexcGood3" xfId="137" xr:uid="{00000000-0005-0000-0000-000088000000}"/>
    <cellStyle name="SAPBEXfilterDrill" xfId="138" xr:uid="{00000000-0005-0000-0000-000089000000}"/>
    <cellStyle name="SAPBEXfilterItem" xfId="139" xr:uid="{00000000-0005-0000-0000-00008A000000}"/>
    <cellStyle name="SAPBEXfilterText" xfId="140" xr:uid="{00000000-0005-0000-0000-00008B000000}"/>
    <cellStyle name="SAPBEXformats" xfId="141" xr:uid="{00000000-0005-0000-0000-00008C000000}"/>
    <cellStyle name="SAPBEXheaderItem" xfId="142" xr:uid="{00000000-0005-0000-0000-00008D000000}"/>
    <cellStyle name="SAPBEXheaderText" xfId="143" xr:uid="{00000000-0005-0000-0000-00008E000000}"/>
    <cellStyle name="SAPBEXHLevel0" xfId="144" xr:uid="{00000000-0005-0000-0000-00008F000000}"/>
    <cellStyle name="SAPBEXHLevel0X" xfId="145" xr:uid="{00000000-0005-0000-0000-000090000000}"/>
    <cellStyle name="SAPBEXHLevel1" xfId="146" xr:uid="{00000000-0005-0000-0000-000091000000}"/>
    <cellStyle name="SAPBEXHLevel1X" xfId="147" xr:uid="{00000000-0005-0000-0000-000092000000}"/>
    <cellStyle name="SAPBEXHLevel2" xfId="148" xr:uid="{00000000-0005-0000-0000-000093000000}"/>
    <cellStyle name="SAPBEXHLevel2X" xfId="149" xr:uid="{00000000-0005-0000-0000-000094000000}"/>
    <cellStyle name="SAPBEXHLevel3" xfId="150" xr:uid="{00000000-0005-0000-0000-000095000000}"/>
    <cellStyle name="SAPBEXHLevel3X" xfId="151" xr:uid="{00000000-0005-0000-0000-000096000000}"/>
    <cellStyle name="SAPBEXinputData" xfId="152" xr:uid="{00000000-0005-0000-0000-000097000000}"/>
    <cellStyle name="SAPBEXresData" xfId="153" xr:uid="{00000000-0005-0000-0000-000098000000}"/>
    <cellStyle name="SAPBEXresDataEmph" xfId="154" xr:uid="{00000000-0005-0000-0000-000099000000}"/>
    <cellStyle name="SAPBEXresItem" xfId="155" xr:uid="{00000000-0005-0000-0000-00009A000000}"/>
    <cellStyle name="SAPBEXresItemX" xfId="156" xr:uid="{00000000-0005-0000-0000-00009B000000}"/>
    <cellStyle name="SAPBEXstdData" xfId="157" xr:uid="{00000000-0005-0000-0000-00009C000000}"/>
    <cellStyle name="SAPBEXstdDataEmph" xfId="158" xr:uid="{00000000-0005-0000-0000-00009D000000}"/>
    <cellStyle name="SAPBEXstdItem" xfId="159" xr:uid="{00000000-0005-0000-0000-00009E000000}"/>
    <cellStyle name="SAPBEXstdItem 2" xfId="160" xr:uid="{00000000-0005-0000-0000-00009F000000}"/>
    <cellStyle name="SAPBEXstdItemX" xfId="161" xr:uid="{00000000-0005-0000-0000-0000A0000000}"/>
    <cellStyle name="SAPBEXtitle" xfId="162" xr:uid="{00000000-0005-0000-0000-0000A1000000}"/>
    <cellStyle name="SAPBEXundefined" xfId="163" xr:uid="{00000000-0005-0000-0000-0000A2000000}"/>
    <cellStyle name="Sheet Title" xfId="164" xr:uid="{00000000-0005-0000-0000-0000A3000000}"/>
    <cellStyle name="Standaard" xfId="0" builtinId="0"/>
    <cellStyle name="Standaard 2" xfId="165" xr:uid="{00000000-0005-0000-0000-0000A5000000}"/>
    <cellStyle name="Standaard 2 2" xfId="166" xr:uid="{00000000-0005-0000-0000-0000A6000000}"/>
    <cellStyle name="Standaard 2 3" xfId="167" xr:uid="{00000000-0005-0000-0000-0000A7000000}"/>
    <cellStyle name="Standaard 2 4" xfId="168" xr:uid="{00000000-0005-0000-0000-0000A8000000}"/>
    <cellStyle name="Standaard 2_TarE2009_IVERLEK" xfId="169" xr:uid="{00000000-0005-0000-0000-0000A9000000}"/>
    <cellStyle name="Standaard 3" xfId="170" xr:uid="{00000000-0005-0000-0000-0000AA000000}"/>
    <cellStyle name="Standaard 3 2" xfId="171" xr:uid="{00000000-0005-0000-0000-0000AB000000}"/>
    <cellStyle name="Standaard 3 3" xfId="172" xr:uid="{00000000-0005-0000-0000-0000AC000000}"/>
    <cellStyle name="Standaard 4" xfId="173" xr:uid="{00000000-0005-0000-0000-0000AD000000}"/>
    <cellStyle name="Standaard 4 2" xfId="174" xr:uid="{00000000-0005-0000-0000-0000AE000000}"/>
    <cellStyle name="Standaard 4_TarE2009_IVERLEK" xfId="175" xr:uid="{00000000-0005-0000-0000-0000AF000000}"/>
    <cellStyle name="Standaard 5" xfId="176" xr:uid="{00000000-0005-0000-0000-0000B0000000}"/>
    <cellStyle name="Standaard 6" xfId="177" xr:uid="{00000000-0005-0000-0000-0000B1000000}"/>
    <cellStyle name="Standaard 7" xfId="178" xr:uid="{00000000-0005-0000-0000-0000B2000000}"/>
    <cellStyle name="Standaard 8" xfId="179" xr:uid="{00000000-0005-0000-0000-0000B3000000}"/>
    <cellStyle name="Stijl 1" xfId="180" xr:uid="{00000000-0005-0000-0000-0000B4000000}"/>
    <cellStyle name="Style 1" xfId="181" xr:uid="{00000000-0005-0000-0000-0000B5000000}"/>
    <cellStyle name="Valuta" xfId="182" builtinId="4"/>
    <cellStyle name="Valuta 2" xfId="183" xr:uid="{00000000-0005-0000-0000-0000B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666750</xdr:colOff>
      <xdr:row>3</xdr:row>
      <xdr:rowOff>485775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40E0066-A961-407D-B088-A48DCA5C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2000"/>
          <a:ext cx="3762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4</xdr:col>
      <xdr:colOff>666750</xdr:colOff>
      <xdr:row>3</xdr:row>
      <xdr:rowOff>485775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D32F818-79A0-472E-8753-34A04B51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62000"/>
          <a:ext cx="3762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vreg.sharepoint.com/sites/KT_Tariefregulering/Gedeelde%20%20documenten/Overheidsopdrachten/2023%20TM%2025-28%20Kapitaalkosten/7%20Proces/2023%2009%2015%20Overzicht%20wacc%20RvB.xlsx" TargetMode="External"/><Relationship Id="rId1" Type="http://schemas.openxmlformats.org/officeDocument/2006/relationships/externalLinkPath" Target="/sites/KT_Tariefregulering/Gedeelde%20%20documenten/Overheidsopdrachten/2023%20TM%2025-28%20Kapitaalkosten/7%20Proces/2023%2009%2015%20Overzicht%20wacc%20R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zicht wacc"/>
      <sheetName val="CoD"/>
      <sheetName val="Utility bond indices"/>
      <sheetName val="--&gt; klad"/>
      <sheetName val="Blad5"/>
      <sheetName val="Blad2"/>
      <sheetName val="Blad3"/>
      <sheetName val="CoD 2021-2024"/>
      <sheetName val="OLO 2020-2022"/>
      <sheetName val="Bund 2020-2022"/>
      <sheetName val="Check RvB"/>
      <sheetName val="--&gt; Brattle"/>
      <sheetName val="Contents"/>
      <sheetName val="Control"/>
      <sheetName val="Tables&gt;&gt;"/>
      <sheetName val="Table 1"/>
      <sheetName val="Table 2"/>
      <sheetName val="Table 3"/>
      <sheetName val="Table 4"/>
      <sheetName val="Table 5"/>
      <sheetName val="Table 6"/>
      <sheetName val="Table 7.a"/>
      <sheetName val="Table 7.b"/>
      <sheetName val="Table 8"/>
      <sheetName val="Table 9"/>
      <sheetName val="Table 10"/>
      <sheetName val="Table 11"/>
      <sheetName val="Table 12"/>
      <sheetName val="Table 13"/>
      <sheetName val="Figures&gt;&gt;"/>
      <sheetName val="Figure 1"/>
      <sheetName val="Figure 2"/>
      <sheetName val="Figure 3"/>
      <sheetName val="Figure 4"/>
      <sheetName val="Figure 5"/>
      <sheetName val="Intermediate &gt;&gt;"/>
      <sheetName val="Table 14"/>
      <sheetName val="Gvmt Bond Yields"/>
      <sheetName val="Index Comparison"/>
      <sheetName val="Raw Data&gt;&gt;"/>
      <sheetName val="Bond yields - data"/>
      <sheetName val="Debt"/>
      <sheetName val="Loan Repayment - 2022"/>
      <sheetName val="Loan Repayment - 2023"/>
      <sheetName val="Berekening gem. Duits Bund"/>
      <sheetName val="10YR Belgium OLO"/>
      <sheetName val="20YR Belgium OLO"/>
      <sheetName val="Gvnmt Bonds Yield - Pasted"/>
      <sheetName val="German Fwd 10YR"/>
      <sheetName val="German Fwd 20YR"/>
      <sheetName val="Belgian Fwd 10YR"/>
      <sheetName val="Belgian Fwd 20YR"/>
      <sheetName val="Bloomberg Indices"/>
      <sheetName val="A Utility Thomson Reuters"/>
      <sheetName val="BBB Utility Thomson Reuters"/>
      <sheetName val="COD A - Pasted"/>
      <sheetName val="COD BBB - Pasted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>
            <v>2.6</v>
          </cell>
          <cell r="C4">
            <v>4.7</v>
          </cell>
        </row>
        <row r="5">
          <cell r="B5">
            <v>5.0999999999999996</v>
          </cell>
          <cell r="C5">
            <v>8.1</v>
          </cell>
        </row>
        <row r="6">
          <cell r="B6">
            <v>5.7</v>
          </cell>
          <cell r="C6">
            <v>9.1999999999999993</v>
          </cell>
        </row>
        <row r="7">
          <cell r="B7">
            <v>3.4</v>
          </cell>
          <cell r="C7">
            <v>5.7</v>
          </cell>
        </row>
        <row r="8">
          <cell r="B8">
            <v>2.9</v>
          </cell>
          <cell r="C8">
            <v>4.9000000000000004</v>
          </cell>
        </row>
        <row r="9">
          <cell r="B9">
            <v>3.2</v>
          </cell>
          <cell r="C9">
            <v>6.5</v>
          </cell>
        </row>
        <row r="10">
          <cell r="B10">
            <v>3.6</v>
          </cell>
          <cell r="C10">
            <v>5.9</v>
          </cell>
        </row>
        <row r="11">
          <cell r="B11">
            <v>3.2</v>
          </cell>
          <cell r="C11">
            <v>20.6</v>
          </cell>
        </row>
        <row r="12">
          <cell r="B12">
            <v>5.4</v>
          </cell>
          <cell r="C12">
            <v>9.5</v>
          </cell>
        </row>
        <row r="13">
          <cell r="B13">
            <v>1.8</v>
          </cell>
          <cell r="C13">
            <v>3.8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Kantoorthema">
  <a:themeElements>
    <a:clrScheme name="VREG">
      <a:dk1>
        <a:sysClr val="windowText" lastClr="000000"/>
      </a:dk1>
      <a:lt1>
        <a:sysClr val="window" lastClr="FFFFFF"/>
      </a:lt1>
      <a:dk2>
        <a:srgbClr val="332288"/>
      </a:dk2>
      <a:lt2>
        <a:srgbClr val="FFDD00"/>
      </a:lt2>
      <a:accent1>
        <a:srgbClr val="EE7700"/>
      </a:accent1>
      <a:accent2>
        <a:srgbClr val="95AABB"/>
      </a:accent2>
      <a:accent3>
        <a:srgbClr val="0066BB"/>
      </a:accent3>
      <a:accent4>
        <a:srgbClr val="EE3388"/>
      </a:accent4>
      <a:accent5>
        <a:srgbClr val="009999"/>
      </a:accent5>
      <a:accent6>
        <a:srgbClr val="882288"/>
      </a:accent6>
      <a:hlink>
        <a:srgbClr val="0066BB"/>
      </a:hlink>
      <a:folHlink>
        <a:srgbClr val="882288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activeCell="C33" sqref="C33"/>
    </sheetView>
  </sheetViews>
  <sheetFormatPr defaultColWidth="8.7109375" defaultRowHeight="15" x14ac:dyDescent="0.25"/>
  <cols>
    <col min="1" max="1" width="2.28515625" style="11" customWidth="1"/>
    <col min="2" max="2" width="16.42578125" style="11" customWidth="1"/>
    <col min="3" max="3" width="94.42578125" style="11" customWidth="1"/>
    <col min="4" max="4" width="8.7109375" style="11"/>
    <col min="5" max="5" width="11.85546875" style="11" customWidth="1"/>
    <col min="6" max="16384" width="8.7109375" style="11"/>
  </cols>
  <sheetData>
    <row r="1" spans="1:5" ht="15.75" thickBot="1" x14ac:dyDescent="0.3">
      <c r="A1" s="177" t="s">
        <v>368</v>
      </c>
      <c r="E1" s="64"/>
    </row>
    <row r="2" spans="1:5" ht="15.95" customHeight="1" thickBot="1" x14ac:dyDescent="0.3">
      <c r="B2" s="246" t="s">
        <v>0</v>
      </c>
      <c r="C2" s="247"/>
    </row>
    <row r="3" spans="1:5" s="148" customFormat="1" ht="19.5" customHeight="1" x14ac:dyDescent="0.25">
      <c r="B3" s="179" t="s">
        <v>3</v>
      </c>
      <c r="C3" s="180" t="s">
        <v>4</v>
      </c>
    </row>
    <row r="4" spans="1:5" s="148" customFormat="1" ht="19.5" customHeight="1" x14ac:dyDescent="0.25">
      <c r="B4" s="181" t="s">
        <v>5</v>
      </c>
      <c r="C4" s="182" t="s">
        <v>6</v>
      </c>
    </row>
    <row r="5" spans="1:5" s="148" customFormat="1" ht="19.5" customHeight="1" x14ac:dyDescent="0.25">
      <c r="B5" s="181" t="s">
        <v>369</v>
      </c>
      <c r="C5" s="182" t="s">
        <v>385</v>
      </c>
    </row>
    <row r="6" spans="1:5" s="148" customFormat="1" ht="19.5" customHeight="1" x14ac:dyDescent="0.25">
      <c r="B6" s="181" t="s">
        <v>370</v>
      </c>
      <c r="C6" s="182" t="s">
        <v>386</v>
      </c>
    </row>
    <row r="7" spans="1:5" s="148" customFormat="1" ht="19.5" customHeight="1" x14ac:dyDescent="0.25">
      <c r="B7" s="181" t="s">
        <v>371</v>
      </c>
      <c r="C7" s="182" t="s">
        <v>387</v>
      </c>
    </row>
    <row r="8" spans="1:5" s="148" customFormat="1" ht="19.5" customHeight="1" x14ac:dyDescent="0.25">
      <c r="B8" s="181" t="s">
        <v>372</v>
      </c>
      <c r="C8" s="182" t="s">
        <v>388</v>
      </c>
    </row>
    <row r="9" spans="1:5" s="148" customFormat="1" ht="19.5" customHeight="1" x14ac:dyDescent="0.25">
      <c r="B9" s="181" t="s">
        <v>373</v>
      </c>
      <c r="C9" s="182" t="s">
        <v>389</v>
      </c>
    </row>
    <row r="10" spans="1:5" s="148" customFormat="1" ht="19.5" customHeight="1" x14ac:dyDescent="0.25">
      <c r="B10" s="181" t="s">
        <v>374</v>
      </c>
      <c r="C10" s="182" t="s">
        <v>390</v>
      </c>
    </row>
    <row r="11" spans="1:5" s="148" customFormat="1" ht="19.5" customHeight="1" x14ac:dyDescent="0.25">
      <c r="B11" s="181" t="s">
        <v>375</v>
      </c>
      <c r="C11" s="182" t="s">
        <v>391</v>
      </c>
    </row>
    <row r="12" spans="1:5" s="148" customFormat="1" ht="19.5" customHeight="1" thickBot="1" x14ac:dyDescent="0.3">
      <c r="B12" s="183" t="s">
        <v>376</v>
      </c>
      <c r="C12" s="184" t="s">
        <v>392</v>
      </c>
    </row>
    <row r="13" spans="1:5" s="148" customFormat="1" ht="19.5" customHeight="1" x14ac:dyDescent="0.25">
      <c r="B13" s="179" t="s">
        <v>7</v>
      </c>
      <c r="C13" s="180" t="s">
        <v>8</v>
      </c>
    </row>
    <row r="14" spans="1:5" s="148" customFormat="1" ht="19.5" customHeight="1" x14ac:dyDescent="0.25">
      <c r="B14" s="181" t="s">
        <v>9</v>
      </c>
      <c r="C14" s="182" t="s">
        <v>10</v>
      </c>
    </row>
    <row r="15" spans="1:5" s="148" customFormat="1" ht="19.5" customHeight="1" x14ac:dyDescent="0.25">
      <c r="B15" s="181" t="s">
        <v>377</v>
      </c>
      <c r="C15" s="182" t="s">
        <v>395</v>
      </c>
    </row>
    <row r="16" spans="1:5" s="148" customFormat="1" ht="19.5" customHeight="1" x14ac:dyDescent="0.25">
      <c r="B16" s="181" t="s">
        <v>378</v>
      </c>
      <c r="C16" s="182" t="s">
        <v>396</v>
      </c>
    </row>
    <row r="17" spans="2:3" s="148" customFormat="1" ht="19.5" customHeight="1" x14ac:dyDescent="0.25">
      <c r="B17" s="181" t="s">
        <v>379</v>
      </c>
      <c r="C17" s="182" t="s">
        <v>397</v>
      </c>
    </row>
    <row r="18" spans="2:3" s="148" customFormat="1" ht="19.5" customHeight="1" x14ac:dyDescent="0.25">
      <c r="B18" s="181" t="s">
        <v>380</v>
      </c>
      <c r="C18" s="182" t="s">
        <v>398</v>
      </c>
    </row>
    <row r="19" spans="2:3" s="148" customFormat="1" ht="19.5" customHeight="1" x14ac:dyDescent="0.25">
      <c r="B19" s="181" t="s">
        <v>381</v>
      </c>
      <c r="C19" s="182" t="s">
        <v>399</v>
      </c>
    </row>
    <row r="20" spans="2:3" s="148" customFormat="1" ht="19.5" customHeight="1" x14ac:dyDescent="0.25">
      <c r="B20" s="181" t="s">
        <v>382</v>
      </c>
      <c r="C20" s="182" t="s">
        <v>400</v>
      </c>
    </row>
    <row r="21" spans="2:3" s="148" customFormat="1" ht="19.5" customHeight="1" x14ac:dyDescent="0.25">
      <c r="B21" s="181" t="s">
        <v>383</v>
      </c>
      <c r="C21" s="182" t="s">
        <v>401</v>
      </c>
    </row>
    <row r="22" spans="2:3" s="148" customFormat="1" ht="19.5" customHeight="1" thickBot="1" x14ac:dyDescent="0.3">
      <c r="B22" s="183" t="s">
        <v>384</v>
      </c>
      <c r="C22" s="184" t="s">
        <v>402</v>
      </c>
    </row>
    <row r="23" spans="2:3" s="148" customFormat="1" ht="19.5" customHeight="1" x14ac:dyDescent="0.25">
      <c r="B23" s="179" t="s">
        <v>1</v>
      </c>
      <c r="C23" s="180" t="s">
        <v>403</v>
      </c>
    </row>
    <row r="24" spans="2:3" s="148" customFormat="1" ht="19.5" customHeight="1" x14ac:dyDescent="0.25">
      <c r="B24" s="181" t="s">
        <v>354</v>
      </c>
      <c r="C24" s="182" t="s">
        <v>404</v>
      </c>
    </row>
    <row r="25" spans="2:3" s="148" customFormat="1" ht="19.5" customHeight="1" x14ac:dyDescent="0.25">
      <c r="B25" s="181" t="s">
        <v>355</v>
      </c>
      <c r="C25" s="182" t="s">
        <v>405</v>
      </c>
    </row>
    <row r="26" spans="2:3" s="148" customFormat="1" ht="19.5" customHeight="1" thickBot="1" x14ac:dyDescent="0.3">
      <c r="B26" s="183" t="s">
        <v>356</v>
      </c>
      <c r="C26" s="184" t="s">
        <v>2</v>
      </c>
    </row>
    <row r="27" spans="2:3" s="148" customFormat="1" ht="19.5" customHeight="1" x14ac:dyDescent="0.25">
      <c r="B27" s="179" t="s">
        <v>394</v>
      </c>
      <c r="C27" s="180" t="s">
        <v>406</v>
      </c>
    </row>
    <row r="28" spans="2:3" s="148" customFormat="1" ht="19.5" customHeight="1" thickBot="1" x14ac:dyDescent="0.3">
      <c r="B28" s="183" t="s">
        <v>393</v>
      </c>
      <c r="C28" s="184" t="s">
        <v>407</v>
      </c>
    </row>
  </sheetData>
  <mergeCells count="1">
    <mergeCell ref="B2:C2"/>
  </mergeCells>
  <hyperlinks>
    <hyperlink ref="B3" location="TI_Elek!A1" display="TI_Elek" xr:uid="{3417B3FF-2664-4AF2-BD27-AAEC60A8435A}"/>
    <hyperlink ref="B4" location="TI_Ex_Elek!A1" display="TI_Ex_Elek" xr:uid="{30965E05-42E2-4871-B5FF-AF55E8A55A0F}"/>
    <hyperlink ref="B5" location="TI_En_Elek_2025!A1" display="TI_En_Elek_2025" xr:uid="{7853BADD-EE11-4096-B69B-3419C6DBAEF2}"/>
    <hyperlink ref="B6" location="TI_En_Elek_2026!A1" display="TI_En_Elek_2026" xr:uid="{A47D46D1-2A56-4EF9-8E9E-90072D6CD241}"/>
    <hyperlink ref="B7" location="TI_En_Elek_2027!A1" display="TI_En_Elek_2027" xr:uid="{C799464F-250F-4B58-8F6E-120A2F52D85E}"/>
    <hyperlink ref="B8" location="TI_En_Elek_2028!A1" display="TI_En_Elek_2028" xr:uid="{96FD6C9F-4060-462E-935D-F9D9931DBA8F}"/>
    <hyperlink ref="B9" location="Endo_Elek_2025!A1" display="Endo_Elek_2025" xr:uid="{FC2891D8-669D-4ACE-979F-9C3BD44D5548}"/>
    <hyperlink ref="B10" location="Endo_Elek_2026!A1" display="Endo_Elek_2026" xr:uid="{84344F1C-8603-4879-AC78-690468B1DCFD}"/>
    <hyperlink ref="B11" location="Endo_Elek_2027!A1" display="Endo_Elek_2027" xr:uid="{92E36F4D-5563-4B1B-9BC5-2A5F48899B1E}"/>
    <hyperlink ref="B12" location="Endo_Elek_2028!A1" display="Endo_Elek_2028" xr:uid="{41AAFE58-13FD-49A1-BE83-32001908CBE4}"/>
    <hyperlink ref="B13" location="TI_Gas!A1" display="TI_Gas" xr:uid="{10539A07-A7D4-49D4-B118-72D9DB474525}"/>
    <hyperlink ref="B14" location="TI_Ex_Gas!A1" display="TI_Ex_Gas" xr:uid="{FAAC1CBC-5713-4E68-8C50-F4D35E43B271}"/>
    <hyperlink ref="B15" location="TI_En_Gas_2025!A1" display="TI_En_Gas_2025" xr:uid="{7E987DD3-6A0B-49D8-A1A4-E7733D12BC68}"/>
    <hyperlink ref="B16" location="TI_En_Gas_2026!A1" display="TI_En_Gas_2026" xr:uid="{1FE7C1C3-6962-4197-83E5-9DBA1B338E97}"/>
    <hyperlink ref="B17" location="TI_En_Gas_2027!A1" display="TI_En_Gas_2027" xr:uid="{D3369501-6BF4-4AEB-ABC8-60CA7437D247}"/>
    <hyperlink ref="B18" location="TI_En_Gas_2028!A1" display="TI_En_Gas_2028" xr:uid="{5A927CCE-8ECC-47F2-A58D-E6C19235C012}"/>
    <hyperlink ref="B19" location="Endo_Gas_2025!A1" display="Endo_Gas_2025" xr:uid="{DBE554BB-C387-476B-96B7-305DB1EAA53C}"/>
    <hyperlink ref="B20" location="Endo_Gas_2027!A1" display="Endo_Gas_2026" xr:uid="{DC174FFD-B06A-4959-98A8-22C741159F8F}"/>
    <hyperlink ref="B21" location="Endo_Gas_2027!A1" display="Endo_Gas_2027" xr:uid="{0634761C-95EA-4D90-AAD4-F2BA8121FC2F}"/>
    <hyperlink ref="B22" location="Endo_Gas_2028!A1" display="Endo_Gas_2028" xr:uid="{FC77DF45-379D-4520-817F-83DF8DD328C0}"/>
    <hyperlink ref="B23" location="wacc!A1" display="wacc" xr:uid="{8BE90EA0-DC5C-420E-B433-966CE6A0671F}"/>
    <hyperlink ref="B24" location="OLO!A1" display="OLO" xr:uid="{0DFF5996-69FA-4C78-A89C-14ACB1835CAD}"/>
    <hyperlink ref="B25" location="Bund!A1" display="Bund" xr:uid="{0C3410DC-EEF5-4C22-BB8D-DDF38B2C84E9}"/>
    <hyperlink ref="B26" location="ERP!A1" display="ERP" xr:uid="{278DC86B-A445-4A65-9735-AEF5B0B07956}"/>
    <hyperlink ref="B27" location="'q-factor_Elek'!A1" display="q-factor_Elek" xr:uid="{FBFB4DA7-5EA0-46FB-BB9F-C4EE4999840C}"/>
    <hyperlink ref="B28" location="'q-factor_GAS'!A1" display="q-factor_Gas" xr:uid="{47B002AB-47BA-4A1F-B7B4-51D958A73AE7}"/>
  </hyperlinks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BB77-EC3A-44A9-9E15-816232886C3B}">
  <dimension ref="A1:G276"/>
  <sheetViews>
    <sheetView zoomScaleNormal="100" workbookViewId="0">
      <selection activeCell="B2" sqref="B2:J3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301</v>
      </c>
      <c r="C2" s="261"/>
      <c r="D2" s="261"/>
      <c r="E2" s="261"/>
      <c r="F2" s="261"/>
      <c r="G2" s="262"/>
    </row>
    <row r="4" spans="2:7" ht="14.45" customHeight="1" x14ac:dyDescent="0.25">
      <c r="B4" s="9" t="s">
        <v>58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+TI_Elek!$B$12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+wacc!E26</f>
        <v>5.2999999999999999E-2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+TI_Elek!$B$12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+TI_Elek!$B$13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5.2999999999999999E-2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+TI_Elek!$B$14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5.2999999999999999E-2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+TI_Elek!$B$15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5.2999999999999999E-2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+TI_Elek!$B$16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5.2999999999999999E-2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+TI_Elek!$B$17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5.2999999999999999E-2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+TI_Elek!$B$18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5.2999999999999999E-2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+TI_Elek!$B$19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5.2999999999999999E-2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5.2999999999999999E-2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0C69-B680-4A5B-97F0-48DB0D77BD6C}">
  <dimension ref="A1:G276"/>
  <sheetViews>
    <sheetView zoomScaleNormal="100" workbookViewId="0">
      <selection activeCell="B2" sqref="B2:J3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302</v>
      </c>
      <c r="C2" s="261"/>
      <c r="D2" s="261"/>
      <c r="E2" s="261"/>
      <c r="F2" s="261"/>
      <c r="G2" s="262"/>
    </row>
    <row r="4" spans="2:7" ht="14.45" customHeight="1" x14ac:dyDescent="0.25">
      <c r="B4" s="9" t="s">
        <v>58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+TI_Elek!$B$12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+wacc!F26</f>
        <v>5.3999999999999999E-2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+TI_Elek!$B$12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+TI_Elek!$B$13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5.3999999999999999E-2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+TI_Elek!$B$14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5.3999999999999999E-2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+TI_Elek!$B$15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5.3999999999999999E-2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+TI_Elek!$B$16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5.3999999999999999E-2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+TI_Elek!$B$17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5.3999999999999999E-2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+TI_Elek!$B$18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5.3999999999999999E-2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+TI_Elek!$B$19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5.3999999999999999E-2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5.3999999999999999E-2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1C3C-99EB-4D07-B034-A6BD20FCBB9A}">
  <dimension ref="A1:G276"/>
  <sheetViews>
    <sheetView zoomScaleNormal="100" workbookViewId="0">
      <selection activeCell="B2" sqref="B2:J3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303</v>
      </c>
      <c r="C2" s="261"/>
      <c r="D2" s="261"/>
      <c r="E2" s="261"/>
      <c r="F2" s="261"/>
      <c r="G2" s="262"/>
    </row>
    <row r="4" spans="2:7" ht="14.45" customHeight="1" x14ac:dyDescent="0.25">
      <c r="B4" s="9" t="s">
        <v>58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+TI_Elek!$B$12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+wacc!G26</f>
        <v>5.6000000000000001E-2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+TI_Elek!$B$12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+TI_Elek!$B$13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5.6000000000000001E-2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+TI_Elek!$B$14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5.6000000000000001E-2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+TI_Elek!$B$15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5.6000000000000001E-2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+TI_Elek!$B$16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5.6000000000000001E-2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+TI_Elek!$B$17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5.6000000000000001E-2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+TI_Elek!$B$18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5.6000000000000001E-2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+TI_Elek!$B$19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5.6000000000000001E-2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5.6000000000000001E-2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60:G260"/>
    <mergeCell ref="C273:G273"/>
    <mergeCell ref="C267:G267"/>
    <mergeCell ref="C20:G20"/>
    <mergeCell ref="C50:G50"/>
    <mergeCell ref="C80:G80"/>
    <mergeCell ref="C110:G110"/>
    <mergeCell ref="C140:G140"/>
    <mergeCell ref="C183:G183"/>
    <mergeCell ref="C207:G207"/>
    <mergeCell ref="C213:G213"/>
    <mergeCell ref="C237:G237"/>
    <mergeCell ref="C243:G243"/>
    <mergeCell ref="C200:G200"/>
    <mergeCell ref="C230:G230"/>
    <mergeCell ref="C93:G93"/>
    <mergeCell ref="C117:G117"/>
    <mergeCell ref="C123:G123"/>
    <mergeCell ref="C147:G147"/>
    <mergeCell ref="C153:G153"/>
    <mergeCell ref="C177:G177"/>
    <mergeCell ref="C170:G170"/>
    <mergeCell ref="C87:G87"/>
    <mergeCell ref="B2:G2"/>
    <mergeCell ref="C27:G27"/>
    <mergeCell ref="C33:G33"/>
    <mergeCell ref="C57:G57"/>
    <mergeCell ref="C63:G63"/>
  </mergeCells>
  <pageMargins left="0.7" right="0.7" top="0.75" bottom="0.75" header="0.3" footer="0.3"/>
  <pageSetup paperSize="9" scale="3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70E8-7AD4-45E4-A45C-080803B61B43}">
  <sheetPr>
    <tabColor theme="8"/>
  </sheetPr>
  <dimension ref="A1"/>
  <sheetViews>
    <sheetView workbookViewId="0">
      <selection activeCell="N54" sqref="N54"/>
    </sheetView>
  </sheetViews>
  <sheetFormatPr defaultColWidth="10.7109375" defaultRowHeight="15" x14ac:dyDescent="0.25"/>
  <cols>
    <col min="1" max="16384" width="10.7109375" style="1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EC4A-71AE-4192-89D4-C459887535DD}">
  <dimension ref="B1:J68"/>
  <sheetViews>
    <sheetView tabSelected="1" zoomScaleNormal="100" workbookViewId="0">
      <selection activeCell="C69" sqref="C69"/>
    </sheetView>
  </sheetViews>
  <sheetFormatPr defaultColWidth="8.85546875" defaultRowHeight="15" x14ac:dyDescent="0.25"/>
  <cols>
    <col min="1" max="1" width="8.85546875" style="11"/>
    <col min="2" max="2" width="19.42578125" style="11" customWidth="1"/>
    <col min="3" max="21" width="17.85546875" style="11" customWidth="1"/>
    <col min="22" max="16384" width="8.85546875" style="11"/>
  </cols>
  <sheetData>
    <row r="1" spans="2:10" ht="15.75" thickBot="1" x14ac:dyDescent="0.3"/>
    <row r="2" spans="2:10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ht="15.75" thickBot="1" x14ac:dyDescent="0.3"/>
    <row r="6" spans="2:10" ht="21.75" thickBot="1" x14ac:dyDescent="0.4">
      <c r="B6" s="254" t="s">
        <v>151</v>
      </c>
      <c r="C6" s="255"/>
      <c r="D6" s="255"/>
      <c r="E6" s="255"/>
      <c r="F6" s="255"/>
      <c r="G6" s="255"/>
      <c r="H6" s="255"/>
      <c r="I6" s="255"/>
      <c r="J6" s="256"/>
    </row>
    <row r="9" spans="2:10" x14ac:dyDescent="0.25">
      <c r="B9" s="17" t="s">
        <v>288</v>
      </c>
    </row>
    <row r="10" spans="2:10" ht="15.75" thickBot="1" x14ac:dyDescent="0.3"/>
    <row r="11" spans="2:10" ht="15.75" thickBot="1" x14ac:dyDescent="0.3">
      <c r="B11" s="45"/>
      <c r="C11" s="324" t="s">
        <v>155</v>
      </c>
      <c r="D11" s="325" t="s">
        <v>292</v>
      </c>
      <c r="E11" s="326" t="s">
        <v>293</v>
      </c>
    </row>
    <row r="12" spans="2:10" ht="15.75" thickBot="1" x14ac:dyDescent="0.3">
      <c r="B12" s="320" t="s">
        <v>143</v>
      </c>
      <c r="C12" s="328">
        <f>+TI_Ex_Gas!$C$15</f>
        <v>0</v>
      </c>
      <c r="D12" s="322" t="e">
        <f>+TI_En_Gas_2025!E74</f>
        <v>#DIV/0!</v>
      </c>
      <c r="E12" s="116" t="e">
        <f t="shared" ref="E12:E19" si="0">+C12+D12</f>
        <v>#DIV/0!</v>
      </c>
    </row>
    <row r="13" spans="2:10" ht="15.75" thickBot="1" x14ac:dyDescent="0.3">
      <c r="B13" s="147" t="s">
        <v>144</v>
      </c>
      <c r="C13" s="329">
        <f>+TI_Ex_Gas!$C$16</f>
        <v>0</v>
      </c>
      <c r="D13" s="327" t="e">
        <f>+TI_En_Gas_2025!E75</f>
        <v>#DIV/0!</v>
      </c>
      <c r="E13" s="117" t="e">
        <f t="shared" si="0"/>
        <v>#DIV/0!</v>
      </c>
    </row>
    <row r="14" spans="2:10" x14ac:dyDescent="0.25">
      <c r="B14" s="147" t="s">
        <v>145</v>
      </c>
      <c r="C14" s="321">
        <f>+TI_Ex_Gas!$C$17</f>
        <v>0</v>
      </c>
      <c r="D14" s="115" t="e">
        <f>+TI_En_Gas_2025!E76</f>
        <v>#DIV/0!</v>
      </c>
      <c r="E14" s="117" t="e">
        <f t="shared" si="0"/>
        <v>#DIV/0!</v>
      </c>
    </row>
    <row r="15" spans="2:10" x14ac:dyDescent="0.25">
      <c r="B15" s="147" t="s">
        <v>146</v>
      </c>
      <c r="C15" s="114">
        <f>+TI_Ex_Gas!$C$18</f>
        <v>0</v>
      </c>
      <c r="D15" s="115" t="e">
        <f>+TI_En_Gas_2025!E77</f>
        <v>#DIV/0!</v>
      </c>
      <c r="E15" s="117" t="e">
        <f t="shared" si="0"/>
        <v>#DIV/0!</v>
      </c>
    </row>
    <row r="16" spans="2:10" x14ac:dyDescent="0.25">
      <c r="B16" s="147" t="s">
        <v>147</v>
      </c>
      <c r="C16" s="114">
        <f>+TI_Ex_Gas!$C$19</f>
        <v>0</v>
      </c>
      <c r="D16" s="115" t="e">
        <f>+TI_En_Gas_2025!E78</f>
        <v>#DIV/0!</v>
      </c>
      <c r="E16" s="117" t="e">
        <f t="shared" si="0"/>
        <v>#DIV/0!</v>
      </c>
    </row>
    <row r="17" spans="2:10" x14ac:dyDescent="0.25">
      <c r="B17" s="147" t="s">
        <v>148</v>
      </c>
      <c r="C17" s="114">
        <f>+TI_Ex_Gas!$C$20</f>
        <v>0</v>
      </c>
      <c r="D17" s="115" t="e">
        <f>+TI_En_Gas_2025!E79</f>
        <v>#DIV/0!</v>
      </c>
      <c r="E17" s="117" t="e">
        <f t="shared" si="0"/>
        <v>#DIV/0!</v>
      </c>
    </row>
    <row r="18" spans="2:10" x14ac:dyDescent="0.25">
      <c r="B18" s="147" t="s">
        <v>149</v>
      </c>
      <c r="C18" s="114">
        <f>+TI_Ex_Gas!$C$21</f>
        <v>0</v>
      </c>
      <c r="D18" s="115" t="e">
        <f>+TI_En_Gas_2025!E80</f>
        <v>#DIV/0!</v>
      </c>
      <c r="E18" s="117" t="e">
        <f t="shared" si="0"/>
        <v>#DIV/0!</v>
      </c>
    </row>
    <row r="19" spans="2:10" ht="15.75" thickBot="1" x14ac:dyDescent="0.3">
      <c r="B19" s="147" t="s">
        <v>150</v>
      </c>
      <c r="C19" s="114">
        <f>+TI_Ex_Gas!$C$22</f>
        <v>0</v>
      </c>
      <c r="D19" s="115" t="e">
        <f>+TI_En_Gas_2025!E81</f>
        <v>#DIV/0!</v>
      </c>
      <c r="E19" s="117" t="e">
        <f t="shared" si="0"/>
        <v>#DIV/0!</v>
      </c>
    </row>
    <row r="20" spans="2:10" ht="15.75" thickBot="1" x14ac:dyDescent="0.3">
      <c r="B20" s="159" t="s">
        <v>163</v>
      </c>
      <c r="C20" s="161">
        <f>+SUM(C$12:C$19)</f>
        <v>0</v>
      </c>
      <c r="D20" s="161" t="e">
        <f>+SUM(D12:D19)</f>
        <v>#DIV/0!</v>
      </c>
      <c r="E20" s="161" t="e">
        <f>+SUM(E12:E19)</f>
        <v>#DIV/0!</v>
      </c>
    </row>
    <row r="21" spans="2:10" ht="15.75" thickBot="1" x14ac:dyDescent="0.3"/>
    <row r="22" spans="2:10" ht="21.75" thickBot="1" x14ac:dyDescent="0.4">
      <c r="B22" s="254" t="s">
        <v>152</v>
      </c>
      <c r="C22" s="255"/>
      <c r="D22" s="255"/>
      <c r="E22" s="255"/>
      <c r="F22" s="255"/>
      <c r="G22" s="255"/>
      <c r="H22" s="255"/>
      <c r="I22" s="255"/>
      <c r="J22" s="256"/>
    </row>
    <row r="25" spans="2:10" x14ac:dyDescent="0.25">
      <c r="B25" s="17" t="s">
        <v>289</v>
      </c>
    </row>
    <row r="26" spans="2:10" ht="15.75" thickBot="1" x14ac:dyDescent="0.3"/>
    <row r="27" spans="2:10" ht="15.75" thickBot="1" x14ac:dyDescent="0.3">
      <c r="B27" s="45"/>
      <c r="C27" s="324" t="s">
        <v>160</v>
      </c>
      <c r="D27" s="325" t="s">
        <v>294</v>
      </c>
      <c r="E27" s="326" t="s">
        <v>295</v>
      </c>
    </row>
    <row r="28" spans="2:10" x14ac:dyDescent="0.25">
      <c r="B28" s="323" t="str">
        <f t="shared" ref="B28:B35" si="1">+B12</f>
        <v>DNB 1</v>
      </c>
      <c r="C28" s="321">
        <f>+TI_Ex_Gas!$C$33</f>
        <v>0</v>
      </c>
      <c r="D28" s="322" t="e">
        <f>+TI_En_Gas_2026!E144</f>
        <v>#DIV/0!</v>
      </c>
      <c r="E28" s="116" t="e">
        <f t="shared" ref="E28:E35" si="2">+C28+D28</f>
        <v>#DIV/0!</v>
      </c>
    </row>
    <row r="29" spans="2:10" x14ac:dyDescent="0.25">
      <c r="B29" s="38" t="str">
        <f t="shared" si="1"/>
        <v>DNB 2</v>
      </c>
      <c r="C29" s="114">
        <f>+TI_Ex_Gas!$C$34</f>
        <v>0</v>
      </c>
      <c r="D29" s="115" t="e">
        <f>+TI_En_Gas_2026!E145</f>
        <v>#DIV/0!</v>
      </c>
      <c r="E29" s="117" t="e">
        <f t="shared" si="2"/>
        <v>#DIV/0!</v>
      </c>
    </row>
    <row r="30" spans="2:10" x14ac:dyDescent="0.25">
      <c r="B30" s="38" t="str">
        <f t="shared" si="1"/>
        <v>DNB 3</v>
      </c>
      <c r="C30" s="114">
        <f>+TI_Ex_Gas!$C$35</f>
        <v>0</v>
      </c>
      <c r="D30" s="115" t="e">
        <f>+TI_En_Gas_2026!E146</f>
        <v>#DIV/0!</v>
      </c>
      <c r="E30" s="117" t="e">
        <f t="shared" si="2"/>
        <v>#DIV/0!</v>
      </c>
    </row>
    <row r="31" spans="2:10" x14ac:dyDescent="0.25">
      <c r="B31" s="38" t="str">
        <f t="shared" si="1"/>
        <v>DNB 4</v>
      </c>
      <c r="C31" s="114">
        <f>+TI_Ex_Gas!$C$36</f>
        <v>0</v>
      </c>
      <c r="D31" s="115" t="e">
        <f>+TI_En_Gas_2026!E147</f>
        <v>#DIV/0!</v>
      </c>
      <c r="E31" s="117" t="e">
        <f t="shared" si="2"/>
        <v>#DIV/0!</v>
      </c>
    </row>
    <row r="32" spans="2:10" x14ac:dyDescent="0.25">
      <c r="B32" s="38" t="str">
        <f t="shared" si="1"/>
        <v>DNB 5</v>
      </c>
      <c r="C32" s="114">
        <f>+TI_Ex_Gas!$C$37</f>
        <v>0</v>
      </c>
      <c r="D32" s="115" t="e">
        <f>+TI_En_Gas_2026!E148</f>
        <v>#DIV/0!</v>
      </c>
      <c r="E32" s="117" t="e">
        <f t="shared" si="2"/>
        <v>#DIV/0!</v>
      </c>
    </row>
    <row r="33" spans="2:10" x14ac:dyDescent="0.25">
      <c r="B33" s="38" t="str">
        <f t="shared" si="1"/>
        <v>DNB 6</v>
      </c>
      <c r="C33" s="114">
        <f>+TI_Ex_Gas!$C$38</f>
        <v>0</v>
      </c>
      <c r="D33" s="115" t="e">
        <f>+TI_En_Gas_2026!E149</f>
        <v>#DIV/0!</v>
      </c>
      <c r="E33" s="117" t="e">
        <f t="shared" si="2"/>
        <v>#DIV/0!</v>
      </c>
    </row>
    <row r="34" spans="2:10" x14ac:dyDescent="0.25">
      <c r="B34" s="38" t="str">
        <f t="shared" si="1"/>
        <v>DNB 7</v>
      </c>
      <c r="C34" s="114">
        <f>+TI_Ex_Gas!$C$39</f>
        <v>0</v>
      </c>
      <c r="D34" s="115" t="e">
        <f>+TI_En_Gas_2026!E150</f>
        <v>#DIV/0!</v>
      </c>
      <c r="E34" s="117" t="e">
        <f t="shared" si="2"/>
        <v>#DIV/0!</v>
      </c>
    </row>
    <row r="35" spans="2:10" ht="15.75" thickBot="1" x14ac:dyDescent="0.3">
      <c r="B35" s="38" t="str">
        <f t="shared" si="1"/>
        <v>DNB 8</v>
      </c>
      <c r="C35" s="114">
        <f>+TI_Ex_Gas!$C$40</f>
        <v>0</v>
      </c>
      <c r="D35" s="115" t="e">
        <f>+TI_En_Gas_2026!E151</f>
        <v>#DIV/0!</v>
      </c>
      <c r="E35" s="117" t="e">
        <f t="shared" si="2"/>
        <v>#DIV/0!</v>
      </c>
    </row>
    <row r="36" spans="2:10" ht="15.75" thickBot="1" x14ac:dyDescent="0.3">
      <c r="B36" s="159" t="s">
        <v>163</v>
      </c>
      <c r="C36" s="161">
        <f>+SUM(C$28:C$35)</f>
        <v>0</v>
      </c>
      <c r="D36" s="161" t="e">
        <f>+SUM(D28:D35)</f>
        <v>#DIV/0!</v>
      </c>
      <c r="E36" s="161" t="e">
        <f>+SUM(E28:E35)</f>
        <v>#DIV/0!</v>
      </c>
    </row>
    <row r="37" spans="2:10" ht="15.75" thickBot="1" x14ac:dyDescent="0.3"/>
    <row r="38" spans="2:10" ht="21.75" thickBot="1" x14ac:dyDescent="0.4">
      <c r="B38" s="254" t="s">
        <v>153</v>
      </c>
      <c r="C38" s="255"/>
      <c r="D38" s="255"/>
      <c r="E38" s="255"/>
      <c r="F38" s="255"/>
      <c r="G38" s="255"/>
      <c r="H38" s="255"/>
      <c r="I38" s="255"/>
      <c r="J38" s="256"/>
    </row>
    <row r="41" spans="2:10" x14ac:dyDescent="0.25">
      <c r="B41" s="17" t="s">
        <v>290</v>
      </c>
    </row>
    <row r="42" spans="2:10" ht="15.75" thickBot="1" x14ac:dyDescent="0.3"/>
    <row r="43" spans="2:10" ht="15.75" thickBot="1" x14ac:dyDescent="0.3">
      <c r="B43" s="45"/>
      <c r="C43" s="324" t="s">
        <v>161</v>
      </c>
      <c r="D43" s="325" t="s">
        <v>296</v>
      </c>
      <c r="E43" s="326" t="s">
        <v>297</v>
      </c>
    </row>
    <row r="44" spans="2:10" x14ac:dyDescent="0.25">
      <c r="B44" s="323" t="str">
        <f t="shared" ref="B44:B51" si="3">+B12</f>
        <v>DNB 1</v>
      </c>
      <c r="C44" s="321">
        <f>+TI_Ex_Gas!$C$51</f>
        <v>0</v>
      </c>
      <c r="D44" s="322" t="e">
        <f>+TI_En_Gas_2027!E214</f>
        <v>#DIV/0!</v>
      </c>
      <c r="E44" s="116" t="e">
        <f t="shared" ref="E44:E51" si="4">+C44+D44</f>
        <v>#DIV/0!</v>
      </c>
    </row>
    <row r="45" spans="2:10" x14ac:dyDescent="0.25">
      <c r="B45" s="38" t="str">
        <f t="shared" si="3"/>
        <v>DNB 2</v>
      </c>
      <c r="C45" s="114">
        <f>+TI_Ex_Gas!$C$52</f>
        <v>0</v>
      </c>
      <c r="D45" s="115" t="e">
        <f>+TI_En_Gas_2027!E215</f>
        <v>#DIV/0!</v>
      </c>
      <c r="E45" s="117" t="e">
        <f t="shared" si="4"/>
        <v>#DIV/0!</v>
      </c>
    </row>
    <row r="46" spans="2:10" x14ac:dyDescent="0.25">
      <c r="B46" s="38" t="str">
        <f t="shared" si="3"/>
        <v>DNB 3</v>
      </c>
      <c r="C46" s="114">
        <f>+TI_Ex_Gas!$C$53</f>
        <v>0</v>
      </c>
      <c r="D46" s="115" t="e">
        <f>+TI_En_Gas_2027!E216</f>
        <v>#DIV/0!</v>
      </c>
      <c r="E46" s="117" t="e">
        <f t="shared" si="4"/>
        <v>#DIV/0!</v>
      </c>
    </row>
    <row r="47" spans="2:10" x14ac:dyDescent="0.25">
      <c r="B47" s="38" t="str">
        <f t="shared" si="3"/>
        <v>DNB 4</v>
      </c>
      <c r="C47" s="114">
        <f>+TI_Ex_Gas!$C$54</f>
        <v>0</v>
      </c>
      <c r="D47" s="115" t="e">
        <f>+TI_En_Gas_2027!E217</f>
        <v>#DIV/0!</v>
      </c>
      <c r="E47" s="117" t="e">
        <f t="shared" si="4"/>
        <v>#DIV/0!</v>
      </c>
    </row>
    <row r="48" spans="2:10" x14ac:dyDescent="0.25">
      <c r="B48" s="38" t="str">
        <f t="shared" si="3"/>
        <v>DNB 5</v>
      </c>
      <c r="C48" s="114">
        <f>+TI_Ex_Gas!$C$55</f>
        <v>0</v>
      </c>
      <c r="D48" s="115" t="e">
        <f>+TI_En_Gas_2027!E218</f>
        <v>#DIV/0!</v>
      </c>
      <c r="E48" s="117" t="e">
        <f t="shared" si="4"/>
        <v>#DIV/0!</v>
      </c>
    </row>
    <row r="49" spans="2:10" x14ac:dyDescent="0.25">
      <c r="B49" s="38" t="str">
        <f t="shared" si="3"/>
        <v>DNB 6</v>
      </c>
      <c r="C49" s="114">
        <f>+TI_Ex_Gas!$C$56</f>
        <v>0</v>
      </c>
      <c r="D49" s="115" t="e">
        <f>+TI_En_Gas_2027!E219</f>
        <v>#DIV/0!</v>
      </c>
      <c r="E49" s="117" t="e">
        <f t="shared" si="4"/>
        <v>#DIV/0!</v>
      </c>
    </row>
    <row r="50" spans="2:10" x14ac:dyDescent="0.25">
      <c r="B50" s="38" t="str">
        <f t="shared" si="3"/>
        <v>DNB 7</v>
      </c>
      <c r="C50" s="114">
        <f>+TI_Ex_Gas!$C$57</f>
        <v>0</v>
      </c>
      <c r="D50" s="115" t="e">
        <f>+TI_En_Gas_2027!E220</f>
        <v>#DIV/0!</v>
      </c>
      <c r="E50" s="117" t="e">
        <f t="shared" si="4"/>
        <v>#DIV/0!</v>
      </c>
    </row>
    <row r="51" spans="2:10" ht="15.75" thickBot="1" x14ac:dyDescent="0.3">
      <c r="B51" s="38" t="str">
        <f t="shared" si="3"/>
        <v>DNB 8</v>
      </c>
      <c r="C51" s="114">
        <f>+TI_Ex_Gas!$C$58</f>
        <v>0</v>
      </c>
      <c r="D51" s="115" t="e">
        <f>+TI_En_Gas_2027!E221</f>
        <v>#DIV/0!</v>
      </c>
      <c r="E51" s="117" t="e">
        <f t="shared" si="4"/>
        <v>#DIV/0!</v>
      </c>
    </row>
    <row r="52" spans="2:10" ht="15.75" thickBot="1" x14ac:dyDescent="0.3">
      <c r="B52" s="159" t="s">
        <v>163</v>
      </c>
      <c r="C52" s="161">
        <f>+SUM(C$44:C$51)</f>
        <v>0</v>
      </c>
      <c r="D52" s="161" t="e">
        <f>+SUM(D44:D51)</f>
        <v>#DIV/0!</v>
      </c>
      <c r="E52" s="161" t="e">
        <f>+SUM(E44:E51)</f>
        <v>#DIV/0!</v>
      </c>
    </row>
    <row r="53" spans="2:10" ht="15.75" thickBot="1" x14ac:dyDescent="0.3"/>
    <row r="54" spans="2:10" ht="21.75" thickBot="1" x14ac:dyDescent="0.4">
      <c r="B54" s="254" t="s">
        <v>154</v>
      </c>
      <c r="C54" s="255"/>
      <c r="D54" s="255"/>
      <c r="E54" s="255"/>
      <c r="F54" s="255"/>
      <c r="G54" s="255"/>
      <c r="H54" s="255"/>
      <c r="I54" s="255"/>
      <c r="J54" s="256"/>
    </row>
    <row r="57" spans="2:10" x14ac:dyDescent="0.25">
      <c r="B57" s="17" t="s">
        <v>291</v>
      </c>
    </row>
    <row r="58" spans="2:10" ht="15.75" thickBot="1" x14ac:dyDescent="0.3"/>
    <row r="59" spans="2:10" ht="15.75" thickBot="1" x14ac:dyDescent="0.3">
      <c r="B59" s="45"/>
      <c r="C59" s="324" t="s">
        <v>162</v>
      </c>
      <c r="D59" s="325" t="s">
        <v>298</v>
      </c>
      <c r="E59" s="326" t="s">
        <v>299</v>
      </c>
    </row>
    <row r="60" spans="2:10" x14ac:dyDescent="0.25">
      <c r="B60" s="323" t="str">
        <f t="shared" ref="B60:B67" si="5">+B12</f>
        <v>DNB 1</v>
      </c>
      <c r="C60" s="321">
        <f>+TI_Ex_Gas!$C$69</f>
        <v>0</v>
      </c>
      <c r="D60" s="322" t="e">
        <f>+TI_En_Gas_2028!E284</f>
        <v>#DIV/0!</v>
      </c>
      <c r="E60" s="116" t="e">
        <f t="shared" ref="E60:E67" si="6">+C60+D60</f>
        <v>#DIV/0!</v>
      </c>
    </row>
    <row r="61" spans="2:10" x14ac:dyDescent="0.25">
      <c r="B61" s="38" t="str">
        <f t="shared" si="5"/>
        <v>DNB 2</v>
      </c>
      <c r="C61" s="114">
        <f>+TI_Ex_Gas!$C$70</f>
        <v>0</v>
      </c>
      <c r="D61" s="115" t="e">
        <f>+TI_En_Gas_2028!E285</f>
        <v>#DIV/0!</v>
      </c>
      <c r="E61" s="117" t="e">
        <f t="shared" si="6"/>
        <v>#DIV/0!</v>
      </c>
    </row>
    <row r="62" spans="2:10" x14ac:dyDescent="0.25">
      <c r="B62" s="38" t="str">
        <f t="shared" si="5"/>
        <v>DNB 3</v>
      </c>
      <c r="C62" s="114">
        <f>+TI_Ex_Gas!$C$71</f>
        <v>0</v>
      </c>
      <c r="D62" s="115" t="e">
        <f>+TI_En_Gas_2028!E286</f>
        <v>#DIV/0!</v>
      </c>
      <c r="E62" s="117" t="e">
        <f t="shared" si="6"/>
        <v>#DIV/0!</v>
      </c>
    </row>
    <row r="63" spans="2:10" x14ac:dyDescent="0.25">
      <c r="B63" s="38" t="str">
        <f t="shared" si="5"/>
        <v>DNB 4</v>
      </c>
      <c r="C63" s="114">
        <f>+TI_Ex_Gas!$C$72</f>
        <v>0</v>
      </c>
      <c r="D63" s="115" t="e">
        <f>+TI_En_Gas_2028!E287</f>
        <v>#DIV/0!</v>
      </c>
      <c r="E63" s="117" t="e">
        <f t="shared" si="6"/>
        <v>#DIV/0!</v>
      </c>
    </row>
    <row r="64" spans="2:10" x14ac:dyDescent="0.25">
      <c r="B64" s="38" t="str">
        <f t="shared" si="5"/>
        <v>DNB 5</v>
      </c>
      <c r="C64" s="114">
        <f>+TI_Ex_Gas!$C$73</f>
        <v>0</v>
      </c>
      <c r="D64" s="115" t="e">
        <f>+TI_En_Gas_2028!E288</f>
        <v>#DIV/0!</v>
      </c>
      <c r="E64" s="117" t="e">
        <f t="shared" si="6"/>
        <v>#DIV/0!</v>
      </c>
    </row>
    <row r="65" spans="2:5" x14ac:dyDescent="0.25">
      <c r="B65" s="38" t="str">
        <f t="shared" si="5"/>
        <v>DNB 6</v>
      </c>
      <c r="C65" s="114">
        <f>+TI_Ex_Gas!$C$74</f>
        <v>0</v>
      </c>
      <c r="D65" s="115" t="e">
        <f>+TI_En_Gas_2028!E289</f>
        <v>#DIV/0!</v>
      </c>
      <c r="E65" s="117" t="e">
        <f t="shared" si="6"/>
        <v>#DIV/0!</v>
      </c>
    </row>
    <row r="66" spans="2:5" x14ac:dyDescent="0.25">
      <c r="B66" s="38" t="str">
        <f t="shared" si="5"/>
        <v>DNB 7</v>
      </c>
      <c r="C66" s="114">
        <f>+TI_Ex_Gas!$C$75</f>
        <v>0</v>
      </c>
      <c r="D66" s="115" t="e">
        <f>+TI_En_Gas_2028!E290</f>
        <v>#DIV/0!</v>
      </c>
      <c r="E66" s="117" t="e">
        <f t="shared" si="6"/>
        <v>#DIV/0!</v>
      </c>
    </row>
    <row r="67" spans="2:5" ht="15.75" thickBot="1" x14ac:dyDescent="0.3">
      <c r="B67" s="38" t="str">
        <f t="shared" si="5"/>
        <v>DNB 8</v>
      </c>
      <c r="C67" s="114">
        <f>+TI_Ex_Gas!$C$76</f>
        <v>0</v>
      </c>
      <c r="D67" s="115" t="e">
        <f>+TI_En_Gas_2028!E291</f>
        <v>#DIV/0!</v>
      </c>
      <c r="E67" s="117" t="e">
        <f t="shared" si="6"/>
        <v>#DIV/0!</v>
      </c>
    </row>
    <row r="68" spans="2:5" ht="15.75" thickBot="1" x14ac:dyDescent="0.3">
      <c r="B68" s="159" t="s">
        <v>163</v>
      </c>
      <c r="C68" s="161">
        <f>+SUM(C$60:C$67)</f>
        <v>0</v>
      </c>
      <c r="D68" s="161" t="e">
        <f>+SUM(D60:D67)</f>
        <v>#DIV/0!</v>
      </c>
      <c r="E68" s="161" t="e">
        <f>+SUM(E60:E67)</f>
        <v>#DIV/0!</v>
      </c>
    </row>
  </sheetData>
  <mergeCells count="5">
    <mergeCell ref="B2:J3"/>
    <mergeCell ref="B6:J6"/>
    <mergeCell ref="B22:J22"/>
    <mergeCell ref="B38:J38"/>
    <mergeCell ref="B54:J54"/>
  </mergeCells>
  <pageMargins left="0.7" right="0.7" top="0.75" bottom="0.75" header="0.3" footer="0.3"/>
  <pageSetup paperSize="9" scale="5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5997-4CD1-4FEC-9225-00867918C211}">
  <dimension ref="B1:K77"/>
  <sheetViews>
    <sheetView zoomScaleNormal="100" workbookViewId="0">
      <selection activeCell="B2" sqref="B2:J3"/>
    </sheetView>
  </sheetViews>
  <sheetFormatPr defaultColWidth="8.85546875" defaultRowHeight="15" x14ac:dyDescent="0.25"/>
  <cols>
    <col min="1" max="1" width="8.85546875" style="11"/>
    <col min="2" max="2" width="19.42578125" style="11" customWidth="1"/>
    <col min="3" max="21" width="17.85546875" style="11" customWidth="1"/>
    <col min="22" max="16384" width="8.85546875" style="11"/>
  </cols>
  <sheetData>
    <row r="1" spans="2:11" ht="15.75" thickBot="1" x14ac:dyDescent="0.3"/>
    <row r="2" spans="2:11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1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1" x14ac:dyDescent="0.25">
      <c r="B5" s="17" t="s">
        <v>59</v>
      </c>
    </row>
    <row r="6" spans="2:11" ht="15.75" thickBot="1" x14ac:dyDescent="0.3"/>
    <row r="7" spans="2:11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  <c r="K7"/>
    </row>
    <row r="10" spans="2:11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  <c r="K10"/>
    </row>
    <row r="12" spans="2:11" x14ac:dyDescent="0.25">
      <c r="B12" s="17" t="s">
        <v>156</v>
      </c>
    </row>
    <row r="13" spans="2:11" ht="15.75" thickBot="1" x14ac:dyDescent="0.3"/>
    <row r="14" spans="2:11" ht="15.75" thickBot="1" x14ac:dyDescent="0.3">
      <c r="B14" s="45"/>
      <c r="C14" s="46" t="s">
        <v>155</v>
      </c>
      <c r="D14" s="42"/>
      <c r="E14" s="43"/>
    </row>
    <row r="15" spans="2:11" x14ac:dyDescent="0.25">
      <c r="B15" s="37" t="str">
        <f>+TI_Gas!$B$12</f>
        <v>DNB 1</v>
      </c>
      <c r="C15" s="122">
        <v>0</v>
      </c>
      <c r="D15" s="44"/>
      <c r="E15" s="44"/>
    </row>
    <row r="16" spans="2:11" x14ac:dyDescent="0.25">
      <c r="B16" s="38" t="str">
        <f>+TI_Gas!$B$13</f>
        <v>DNB 2</v>
      </c>
      <c r="C16" s="123">
        <v>0</v>
      </c>
      <c r="D16" s="44"/>
      <c r="E16" s="44"/>
    </row>
    <row r="17" spans="2:11" x14ac:dyDescent="0.25">
      <c r="B17" s="38" t="str">
        <f>+TI_Gas!$B$14</f>
        <v>DNB 3</v>
      </c>
      <c r="C17" s="123">
        <v>0</v>
      </c>
      <c r="D17" s="44"/>
      <c r="E17" s="44"/>
    </row>
    <row r="18" spans="2:11" x14ac:dyDescent="0.25">
      <c r="B18" s="38" t="str">
        <f>+TI_Gas!$B$15</f>
        <v>DNB 4</v>
      </c>
      <c r="C18" s="123">
        <v>0</v>
      </c>
      <c r="D18" s="44"/>
      <c r="E18" s="44"/>
    </row>
    <row r="19" spans="2:11" x14ac:dyDescent="0.25">
      <c r="B19" s="38" t="str">
        <f>+TI_Gas!$B$16</f>
        <v>DNB 5</v>
      </c>
      <c r="C19" s="123">
        <v>0</v>
      </c>
      <c r="D19" s="44"/>
      <c r="E19" s="44"/>
    </row>
    <row r="20" spans="2:11" x14ac:dyDescent="0.25">
      <c r="B20" s="38" t="str">
        <f>+TI_Gas!$B$17</f>
        <v>DNB 6</v>
      </c>
      <c r="C20" s="123">
        <v>0</v>
      </c>
      <c r="D20" s="44"/>
      <c r="E20" s="44"/>
    </row>
    <row r="21" spans="2:11" x14ac:dyDescent="0.25">
      <c r="B21" s="38" t="str">
        <f>+TI_Gas!$B$18</f>
        <v>DNB 7</v>
      </c>
      <c r="C21" s="123">
        <v>0</v>
      </c>
      <c r="D21" s="44"/>
      <c r="E21" s="44"/>
    </row>
    <row r="22" spans="2:11" ht="15.75" thickBot="1" x14ac:dyDescent="0.3">
      <c r="B22" s="38" t="str">
        <f>+TI_Gas!$B$19</f>
        <v>DNB 8</v>
      </c>
      <c r="C22" s="163">
        <v>0</v>
      </c>
      <c r="D22" s="44"/>
      <c r="E22" s="44"/>
    </row>
    <row r="23" spans="2:11" ht="15.75" thickBot="1" x14ac:dyDescent="0.3">
      <c r="B23" s="159" t="s">
        <v>163</v>
      </c>
      <c r="C23" s="164">
        <f>+SUM(C15:C22)</f>
        <v>0</v>
      </c>
    </row>
    <row r="24" spans="2:11" ht="15.75" thickBot="1" x14ac:dyDescent="0.3"/>
    <row r="25" spans="2:11" ht="21.75" thickBot="1" x14ac:dyDescent="0.4">
      <c r="B25" s="254" t="s">
        <v>152</v>
      </c>
      <c r="C25" s="255"/>
      <c r="D25" s="255"/>
      <c r="E25" s="255"/>
      <c r="F25" s="255"/>
      <c r="G25" s="255"/>
      <c r="H25" s="255"/>
      <c r="I25" s="255"/>
      <c r="J25" s="256"/>
      <c r="K25"/>
    </row>
    <row r="28" spans="2:11" x14ac:dyDescent="0.25">
      <c r="B28" s="4" t="s">
        <v>60</v>
      </c>
      <c r="C28" s="4"/>
      <c r="D28" s="4"/>
      <c r="E28" s="4"/>
      <c r="F28" s="4"/>
      <c r="G28" s="4"/>
      <c r="H28" s="4"/>
      <c r="I28" s="4"/>
      <c r="J28" s="4"/>
      <c r="K28"/>
    </row>
    <row r="30" spans="2:11" x14ac:dyDescent="0.25">
      <c r="B30" s="17" t="s">
        <v>157</v>
      </c>
    </row>
    <row r="31" spans="2:11" ht="15.75" thickBot="1" x14ac:dyDescent="0.3"/>
    <row r="32" spans="2:11" ht="15.75" thickBot="1" x14ac:dyDescent="0.3">
      <c r="B32" s="45"/>
      <c r="C32" s="46" t="s">
        <v>160</v>
      </c>
      <c r="D32" s="42"/>
      <c r="E32" s="43"/>
    </row>
    <row r="33" spans="2:11" x14ac:dyDescent="0.25">
      <c r="B33" s="37" t="str">
        <f>+TI_Gas!$B$12</f>
        <v>DNB 1</v>
      </c>
      <c r="C33" s="122">
        <v>0</v>
      </c>
      <c r="D33" s="44"/>
      <c r="E33" s="44"/>
    </row>
    <row r="34" spans="2:11" x14ac:dyDescent="0.25">
      <c r="B34" s="38" t="str">
        <f>+TI_Gas!$B$13</f>
        <v>DNB 2</v>
      </c>
      <c r="C34" s="123">
        <v>0</v>
      </c>
      <c r="D34" s="44"/>
      <c r="E34" s="44"/>
    </row>
    <row r="35" spans="2:11" x14ac:dyDescent="0.25">
      <c r="B35" s="38" t="str">
        <f>+TI_Gas!$B$14</f>
        <v>DNB 3</v>
      </c>
      <c r="C35" s="123">
        <v>0</v>
      </c>
      <c r="D35" s="44"/>
      <c r="E35" s="44"/>
    </row>
    <row r="36" spans="2:11" x14ac:dyDescent="0.25">
      <c r="B36" s="38" t="str">
        <f>+TI_Gas!$B$15</f>
        <v>DNB 4</v>
      </c>
      <c r="C36" s="123">
        <v>0</v>
      </c>
      <c r="D36" s="44"/>
      <c r="E36" s="44"/>
    </row>
    <row r="37" spans="2:11" x14ac:dyDescent="0.25">
      <c r="B37" s="38" t="str">
        <f>+TI_Gas!$B$16</f>
        <v>DNB 5</v>
      </c>
      <c r="C37" s="123">
        <v>0</v>
      </c>
      <c r="D37" s="44"/>
      <c r="E37" s="44"/>
    </row>
    <row r="38" spans="2:11" x14ac:dyDescent="0.25">
      <c r="B38" s="38" t="str">
        <f>+TI_Gas!$B$17</f>
        <v>DNB 6</v>
      </c>
      <c r="C38" s="123">
        <v>0</v>
      </c>
      <c r="D38" s="44"/>
      <c r="E38" s="44"/>
    </row>
    <row r="39" spans="2:11" x14ac:dyDescent="0.25">
      <c r="B39" s="38" t="str">
        <f>+TI_Gas!$B$18</f>
        <v>DNB 7</v>
      </c>
      <c r="C39" s="123">
        <v>0</v>
      </c>
      <c r="D39" s="44"/>
      <c r="E39" s="44"/>
    </row>
    <row r="40" spans="2:11" ht="15.75" thickBot="1" x14ac:dyDescent="0.3">
      <c r="B40" s="38" t="str">
        <f>+TI_Gas!$B$19</f>
        <v>DNB 8</v>
      </c>
      <c r="C40" s="123">
        <v>0</v>
      </c>
      <c r="D40" s="44"/>
      <c r="E40" s="44"/>
    </row>
    <row r="41" spans="2:11" ht="15.75" thickBot="1" x14ac:dyDescent="0.3">
      <c r="B41" s="159" t="s">
        <v>163</v>
      </c>
      <c r="C41" s="164">
        <f>+SUM(C33:C40)</f>
        <v>0</v>
      </c>
    </row>
    <row r="42" spans="2:11" ht="15.75" thickBot="1" x14ac:dyDescent="0.3"/>
    <row r="43" spans="2:11" ht="21.75" thickBot="1" x14ac:dyDescent="0.4">
      <c r="B43" s="254" t="s">
        <v>153</v>
      </c>
      <c r="C43" s="255"/>
      <c r="D43" s="255"/>
      <c r="E43" s="255"/>
      <c r="F43" s="255"/>
      <c r="G43" s="255"/>
      <c r="H43" s="255"/>
      <c r="I43" s="255"/>
      <c r="J43" s="256"/>
      <c r="K43"/>
    </row>
    <row r="46" spans="2:11" x14ac:dyDescent="0.25">
      <c r="B46" s="4" t="s">
        <v>60</v>
      </c>
      <c r="C46" s="4"/>
      <c r="D46" s="4"/>
      <c r="E46" s="4"/>
      <c r="F46" s="4"/>
      <c r="G46" s="4"/>
      <c r="H46" s="4"/>
      <c r="I46" s="4"/>
      <c r="J46" s="4"/>
      <c r="K46"/>
    </row>
    <row r="48" spans="2:11" x14ac:dyDescent="0.25">
      <c r="B48" s="17" t="s">
        <v>158</v>
      </c>
    </row>
    <row r="49" spans="2:11" ht="15.75" thickBot="1" x14ac:dyDescent="0.3"/>
    <row r="50" spans="2:11" ht="15.75" thickBot="1" x14ac:dyDescent="0.3">
      <c r="B50" s="45"/>
      <c r="C50" s="46" t="s">
        <v>161</v>
      </c>
      <c r="D50" s="42"/>
      <c r="E50" s="43"/>
    </row>
    <row r="51" spans="2:11" x14ac:dyDescent="0.25">
      <c r="B51" s="37" t="str">
        <f>+TI_Gas!$B$12</f>
        <v>DNB 1</v>
      </c>
      <c r="C51" s="122">
        <v>0</v>
      </c>
      <c r="D51" s="44"/>
      <c r="E51" s="44"/>
    </row>
    <row r="52" spans="2:11" x14ac:dyDescent="0.25">
      <c r="B52" s="38" t="str">
        <f>+TI_Gas!$B$13</f>
        <v>DNB 2</v>
      </c>
      <c r="C52" s="123">
        <v>0</v>
      </c>
      <c r="D52" s="44"/>
      <c r="E52" s="44"/>
    </row>
    <row r="53" spans="2:11" x14ac:dyDescent="0.25">
      <c r="B53" s="38" t="str">
        <f>+TI_Gas!$B$14</f>
        <v>DNB 3</v>
      </c>
      <c r="C53" s="123">
        <v>0</v>
      </c>
      <c r="D53" s="44"/>
      <c r="E53" s="44"/>
    </row>
    <row r="54" spans="2:11" x14ac:dyDescent="0.25">
      <c r="B54" s="38" t="str">
        <f>+TI_Gas!$B$15</f>
        <v>DNB 4</v>
      </c>
      <c r="C54" s="123">
        <v>0</v>
      </c>
      <c r="D54" s="44"/>
      <c r="E54" s="44"/>
    </row>
    <row r="55" spans="2:11" x14ac:dyDescent="0.25">
      <c r="B55" s="38" t="str">
        <f>+TI_Gas!$B$16</f>
        <v>DNB 5</v>
      </c>
      <c r="C55" s="123">
        <v>0</v>
      </c>
      <c r="D55" s="44"/>
      <c r="E55" s="44"/>
    </row>
    <row r="56" spans="2:11" x14ac:dyDescent="0.25">
      <c r="B56" s="38" t="str">
        <f>+TI_Gas!$B$17</f>
        <v>DNB 6</v>
      </c>
      <c r="C56" s="123">
        <v>0</v>
      </c>
      <c r="D56" s="44"/>
      <c r="E56" s="44"/>
    </row>
    <row r="57" spans="2:11" x14ac:dyDescent="0.25">
      <c r="B57" s="38" t="str">
        <f>+TI_Gas!$B$18</f>
        <v>DNB 7</v>
      </c>
      <c r="C57" s="123">
        <v>0</v>
      </c>
      <c r="D57" s="44"/>
      <c r="E57" s="44"/>
    </row>
    <row r="58" spans="2:11" ht="15.75" thickBot="1" x14ac:dyDescent="0.3">
      <c r="B58" s="38" t="str">
        <f>+TI_Gas!$B$19</f>
        <v>DNB 8</v>
      </c>
      <c r="C58" s="123">
        <v>0</v>
      </c>
      <c r="D58" s="44"/>
      <c r="E58" s="44"/>
    </row>
    <row r="59" spans="2:11" ht="15.75" thickBot="1" x14ac:dyDescent="0.3">
      <c r="B59" s="159" t="s">
        <v>163</v>
      </c>
      <c r="C59" s="164">
        <f>+SUM(C51:C58)</f>
        <v>0</v>
      </c>
    </row>
    <row r="60" spans="2:11" ht="15.75" thickBot="1" x14ac:dyDescent="0.3"/>
    <row r="61" spans="2:11" ht="21.75" thickBot="1" x14ac:dyDescent="0.4">
      <c r="B61" s="254" t="s">
        <v>154</v>
      </c>
      <c r="C61" s="255"/>
      <c r="D61" s="255"/>
      <c r="E61" s="255"/>
      <c r="F61" s="255"/>
      <c r="G61" s="255"/>
      <c r="H61" s="255"/>
      <c r="I61" s="255"/>
      <c r="J61" s="256"/>
      <c r="K61"/>
    </row>
    <row r="64" spans="2:11" x14ac:dyDescent="0.25">
      <c r="B64" s="4" t="s">
        <v>60</v>
      </c>
      <c r="C64" s="4"/>
      <c r="D64" s="4"/>
      <c r="E64" s="4"/>
      <c r="F64" s="4"/>
      <c r="G64" s="4"/>
      <c r="H64" s="4"/>
      <c r="I64" s="4"/>
      <c r="J64" s="4"/>
      <c r="K64"/>
    </row>
    <row r="66" spans="2:5" x14ac:dyDescent="0.25">
      <c r="B66" s="17" t="s">
        <v>159</v>
      </c>
    </row>
    <row r="67" spans="2:5" ht="15.75" thickBot="1" x14ac:dyDescent="0.3"/>
    <row r="68" spans="2:5" ht="15.75" thickBot="1" x14ac:dyDescent="0.3">
      <c r="B68" s="45"/>
      <c r="C68" s="46" t="s">
        <v>162</v>
      </c>
      <c r="D68" s="42"/>
      <c r="E68" s="43"/>
    </row>
    <row r="69" spans="2:5" x14ac:dyDescent="0.25">
      <c r="B69" s="37" t="str">
        <f>+TI_Gas!$B$12</f>
        <v>DNB 1</v>
      </c>
      <c r="C69" s="122">
        <v>0</v>
      </c>
      <c r="D69" s="44"/>
      <c r="E69" s="44"/>
    </row>
    <row r="70" spans="2:5" x14ac:dyDescent="0.25">
      <c r="B70" s="38" t="str">
        <f>+TI_Gas!$B$13</f>
        <v>DNB 2</v>
      </c>
      <c r="C70" s="123">
        <v>0</v>
      </c>
      <c r="D70" s="44"/>
      <c r="E70" s="44"/>
    </row>
    <row r="71" spans="2:5" x14ac:dyDescent="0.25">
      <c r="B71" s="38" t="str">
        <f>+TI_Gas!$B$14</f>
        <v>DNB 3</v>
      </c>
      <c r="C71" s="123">
        <v>0</v>
      </c>
      <c r="D71" s="44"/>
      <c r="E71" s="44"/>
    </row>
    <row r="72" spans="2:5" x14ac:dyDescent="0.25">
      <c r="B72" s="38" t="str">
        <f>+TI_Gas!$B$15</f>
        <v>DNB 4</v>
      </c>
      <c r="C72" s="123">
        <v>0</v>
      </c>
      <c r="D72" s="44"/>
      <c r="E72" s="44"/>
    </row>
    <row r="73" spans="2:5" x14ac:dyDescent="0.25">
      <c r="B73" s="38" t="str">
        <f>+TI_Gas!$B$16</f>
        <v>DNB 5</v>
      </c>
      <c r="C73" s="123">
        <v>0</v>
      </c>
      <c r="D73" s="44"/>
      <c r="E73" s="44"/>
    </row>
    <row r="74" spans="2:5" x14ac:dyDescent="0.25">
      <c r="B74" s="38" t="str">
        <f>+TI_Gas!$B$17</f>
        <v>DNB 6</v>
      </c>
      <c r="C74" s="123">
        <v>0</v>
      </c>
      <c r="D74" s="44"/>
      <c r="E74" s="44"/>
    </row>
    <row r="75" spans="2:5" x14ac:dyDescent="0.25">
      <c r="B75" s="38" t="str">
        <f>+TI_Gas!$B$18</f>
        <v>DNB 7</v>
      </c>
      <c r="C75" s="123">
        <v>0</v>
      </c>
      <c r="D75" s="44"/>
      <c r="E75" s="44"/>
    </row>
    <row r="76" spans="2:5" ht="15.75" thickBot="1" x14ac:dyDescent="0.3">
      <c r="B76" s="38" t="str">
        <f>+TI_Gas!$B$19</f>
        <v>DNB 8</v>
      </c>
      <c r="C76" s="123">
        <v>0</v>
      </c>
      <c r="D76" s="44"/>
      <c r="E76" s="44"/>
    </row>
    <row r="77" spans="2:5" ht="15.75" thickBot="1" x14ac:dyDescent="0.3">
      <c r="B77" s="159" t="s">
        <v>163</v>
      </c>
      <c r="C77" s="164">
        <f>+SUM(C69:C76)</f>
        <v>0</v>
      </c>
    </row>
  </sheetData>
  <mergeCells count="5">
    <mergeCell ref="B2:J3"/>
    <mergeCell ref="B7:J7"/>
    <mergeCell ref="B25:J25"/>
    <mergeCell ref="B43:J43"/>
    <mergeCell ref="B61:J61"/>
  </mergeCells>
  <pageMargins left="0.7" right="0.7" top="0.75" bottom="0.75" header="0.3" footer="0.3"/>
  <pageSetup paperSize="9"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A418-4400-47E0-880B-1463C924139A}">
  <dimension ref="A1:N103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287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+TI_Gas!$B$12</f>
        <v>DNB 1</v>
      </c>
      <c r="C16" s="111">
        <f>+INDEX(Endo_Gas_2025!$C$11:$G$246,MATCH(TI_En_Gas_2025!$B16,Endo_Gas_2025!$A$11:$A$246,0),MATCH(C$15,Endo_Gas_2025!$C$10:$G$10,0))</f>
        <v>0</v>
      </c>
      <c r="D16" s="111">
        <f>+INDEX(Endo_Gas_2025!$C$11:$G$246,MATCH(TI_En_Gas_2025!$B16,Endo_Gas_2025!$A$11:$A$246,0),MATCH(D$15,Endo_Gas_2025!$C$10:$G$10,0))</f>
        <v>0</v>
      </c>
      <c r="E16" s="111">
        <f>+INDEX(Endo_Gas_2025!$C$11:$G$246,MATCH(TI_En_Gas_2025!$B16,Endo_Gas_2025!$A$11:$A$246,0),MATCH(E$15,Endo_Gas_2025!$C$10:$G$10,0))</f>
        <v>0</v>
      </c>
      <c r="F16" s="111">
        <f>+INDEX(Endo_Gas_2025!$C$11:$G$246,MATCH(TI_En_Gas_2025!$B16,Endo_Gas_2025!$A$11:$A$246,0),MATCH(F$15,Endo_Gas_2025!$C$10:$G$10,0))</f>
        <v>0</v>
      </c>
      <c r="G16" s="111">
        <f>+INDEX(Endo_Gas_2025!$C$11:$G$246,MATCH(TI_En_Gas_2025!$B16,Endo_Gas_2025!$A$11:$A$246,0),MATCH(G$15,Endo_Gas_2025!$C$10:$G$10,0))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+TI_Gas!$B$13</f>
        <v>DNB 2</v>
      </c>
      <c r="C17" s="111">
        <f>+INDEX(Endo_Gas_2025!$C$11:$G$246,MATCH(TI_En_Gas_2025!$B17,Endo_Gas_2025!$A$11:$A$246,0),MATCH(C$15,Endo_Gas_2025!$C$10:$G$10,0))</f>
        <v>0</v>
      </c>
      <c r="D17" s="111">
        <f>+INDEX(Endo_Gas_2025!$C$11:$G$246,MATCH(TI_En_Gas_2025!$B17,Endo_Gas_2025!$A$11:$A$246,0),MATCH(D$15,Endo_Gas_2025!$C$10:$G$10,0))</f>
        <v>0</v>
      </c>
      <c r="E17" s="111">
        <f>+INDEX(Endo_Gas_2025!$C$11:$G$246,MATCH(TI_En_Gas_2025!$B17,Endo_Gas_2025!$A$11:$A$246,0),MATCH(E$15,Endo_Gas_2025!$C$10:$G$10,0))</f>
        <v>0</v>
      </c>
      <c r="F17" s="111">
        <f>+INDEX(Endo_Gas_2025!$C$11:$G$246,MATCH(TI_En_Gas_2025!$B17,Endo_Gas_2025!$A$11:$A$246,0),MATCH(F$15,Endo_Gas_2025!$C$10:$G$10,0))</f>
        <v>0</v>
      </c>
      <c r="G17" s="111">
        <f>+INDEX(Endo_Gas_2025!$C$11:$G$246,MATCH(TI_En_Gas_2025!$B17,Endo_Gas_2025!$A$11:$A$246,0),MATCH(G$15,Endo_Gas_2025!$C$10:$G$10,0))</f>
        <v>0</v>
      </c>
      <c r="H17" s="108" t="e">
        <f t="shared" si="0"/>
        <v>#DIV/0!</v>
      </c>
    </row>
    <row r="18" spans="2:10" x14ac:dyDescent="0.25">
      <c r="B18" s="38" t="str">
        <f>+TI_Gas!$B$14</f>
        <v>DNB 3</v>
      </c>
      <c r="C18" s="111">
        <f>+INDEX(Endo_Gas_2025!$C$11:$G$246,MATCH(TI_En_Gas_2025!$B18,Endo_Gas_2025!$A$11:$A$246,0),MATCH(C$15,Endo_Gas_2025!$C$10:$G$10,0))</f>
        <v>0</v>
      </c>
      <c r="D18" s="111">
        <f>+INDEX(Endo_Gas_2025!$C$11:$G$246,MATCH(TI_En_Gas_2025!$B18,Endo_Gas_2025!$A$11:$A$246,0),MATCH(D$15,Endo_Gas_2025!$C$10:$G$10,0))</f>
        <v>0</v>
      </c>
      <c r="E18" s="111">
        <f>+INDEX(Endo_Gas_2025!$C$11:$G$246,MATCH(TI_En_Gas_2025!$B18,Endo_Gas_2025!$A$11:$A$246,0),MATCH(E$15,Endo_Gas_2025!$C$10:$G$10,0))</f>
        <v>0</v>
      </c>
      <c r="F18" s="111">
        <f>+INDEX(Endo_Gas_2025!$C$11:$G$246,MATCH(TI_En_Gas_2025!$B18,Endo_Gas_2025!$A$11:$A$246,0),MATCH(F$15,Endo_Gas_2025!$C$10:$G$10,0))</f>
        <v>0</v>
      </c>
      <c r="G18" s="111">
        <f>+INDEX(Endo_Gas_2025!$C$11:$G$246,MATCH(TI_En_Gas_2025!$B18,Endo_Gas_2025!$A$11:$A$246,0),MATCH(G$15,Endo_Gas_2025!$C$10:$G$10,0))</f>
        <v>0</v>
      </c>
      <c r="H18" s="108" t="e">
        <f t="shared" si="0"/>
        <v>#DIV/0!</v>
      </c>
    </row>
    <row r="19" spans="2:10" x14ac:dyDescent="0.25">
      <c r="B19" s="38" t="str">
        <f>+TI_Gas!$B$15</f>
        <v>DNB 4</v>
      </c>
      <c r="C19" s="111">
        <f>+INDEX(Endo_Gas_2025!$C$11:$G$246,MATCH(TI_En_Gas_2025!$B19,Endo_Gas_2025!$A$11:$A$246,0),MATCH(C$15,Endo_Gas_2025!$C$10:$G$10,0))</f>
        <v>0</v>
      </c>
      <c r="D19" s="111">
        <f>+INDEX(Endo_Gas_2025!$C$11:$G$246,MATCH(TI_En_Gas_2025!$B19,Endo_Gas_2025!$A$11:$A$246,0),MATCH(D$15,Endo_Gas_2025!$C$10:$G$10,0))</f>
        <v>0</v>
      </c>
      <c r="E19" s="111">
        <f>+INDEX(Endo_Gas_2025!$C$11:$G$246,MATCH(TI_En_Gas_2025!$B19,Endo_Gas_2025!$A$11:$A$246,0),MATCH(E$15,Endo_Gas_2025!$C$10:$G$10,0))</f>
        <v>0</v>
      </c>
      <c r="F19" s="111">
        <f>+INDEX(Endo_Gas_2025!$C$11:$G$246,MATCH(TI_En_Gas_2025!$B19,Endo_Gas_2025!$A$11:$A$246,0),MATCH(F$15,Endo_Gas_2025!$C$10:$G$10,0))</f>
        <v>0</v>
      </c>
      <c r="G19" s="111">
        <f>+INDEX(Endo_Gas_2025!$C$11:$G$246,MATCH(TI_En_Gas_2025!$B19,Endo_Gas_2025!$A$11:$A$246,0),MATCH(G$15,Endo_Gas_2025!$C$10:$G$10,0))</f>
        <v>0</v>
      </c>
      <c r="H19" s="108" t="e">
        <f t="shared" si="0"/>
        <v>#DIV/0!</v>
      </c>
    </row>
    <row r="20" spans="2:10" x14ac:dyDescent="0.25">
      <c r="B20" s="38" t="str">
        <f>+TI_Gas!$B$16</f>
        <v>DNB 5</v>
      </c>
      <c r="C20" s="111">
        <f>+INDEX(Endo_Gas_2025!$C$11:$G$246,MATCH(TI_En_Gas_2025!$B20,Endo_Gas_2025!$A$11:$A$246,0),MATCH(C$15,Endo_Gas_2025!$C$10:$G$10,0))</f>
        <v>0</v>
      </c>
      <c r="D20" s="111">
        <f>+INDEX(Endo_Gas_2025!$C$11:$G$246,MATCH(TI_En_Gas_2025!$B20,Endo_Gas_2025!$A$11:$A$246,0),MATCH(D$15,Endo_Gas_2025!$C$10:$G$10,0))</f>
        <v>0</v>
      </c>
      <c r="E20" s="111">
        <f>+INDEX(Endo_Gas_2025!$C$11:$G$246,MATCH(TI_En_Gas_2025!$B20,Endo_Gas_2025!$A$11:$A$246,0),MATCH(E$15,Endo_Gas_2025!$C$10:$G$10,0))</f>
        <v>0</v>
      </c>
      <c r="F20" s="111">
        <f>+INDEX(Endo_Gas_2025!$C$11:$G$246,MATCH(TI_En_Gas_2025!$B20,Endo_Gas_2025!$A$11:$A$246,0),MATCH(F$15,Endo_Gas_2025!$C$10:$G$10,0))</f>
        <v>0</v>
      </c>
      <c r="G20" s="111">
        <f>+INDEX(Endo_Gas_2025!$C$11:$G$246,MATCH(TI_En_Gas_2025!$B20,Endo_Gas_2025!$A$11:$A$246,0),MATCH(G$15,Endo_Gas_2025!$C$10:$G$10,0))</f>
        <v>0</v>
      </c>
      <c r="H20" s="108" t="e">
        <f t="shared" si="0"/>
        <v>#DIV/0!</v>
      </c>
    </row>
    <row r="21" spans="2:10" x14ac:dyDescent="0.25">
      <c r="B21" s="38" t="str">
        <f>+TI_Gas!$B$17</f>
        <v>DNB 6</v>
      </c>
      <c r="C21" s="111">
        <f>+INDEX(Endo_Gas_2025!$C$11:$G$246,MATCH(TI_En_Gas_2025!$B21,Endo_Gas_2025!$A$11:$A$246,0),MATCH(C$15,Endo_Gas_2025!$C$10:$G$10,0))</f>
        <v>0</v>
      </c>
      <c r="D21" s="111">
        <f>+INDEX(Endo_Gas_2025!$C$11:$G$246,MATCH(TI_En_Gas_2025!$B21,Endo_Gas_2025!$A$11:$A$246,0),MATCH(D$15,Endo_Gas_2025!$C$10:$G$10,0))</f>
        <v>0</v>
      </c>
      <c r="E21" s="111">
        <f>+INDEX(Endo_Gas_2025!$C$11:$G$246,MATCH(TI_En_Gas_2025!$B21,Endo_Gas_2025!$A$11:$A$246,0),MATCH(E$15,Endo_Gas_2025!$C$10:$G$10,0))</f>
        <v>0</v>
      </c>
      <c r="F21" s="111">
        <f>+INDEX(Endo_Gas_2025!$C$11:$G$246,MATCH(TI_En_Gas_2025!$B21,Endo_Gas_2025!$A$11:$A$246,0),MATCH(F$15,Endo_Gas_2025!$C$10:$G$10,0))</f>
        <v>0</v>
      </c>
      <c r="G21" s="111">
        <f>+INDEX(Endo_Gas_2025!$C$11:$G$246,MATCH(TI_En_Gas_2025!$B21,Endo_Gas_2025!$A$11:$A$246,0),MATCH(G$15,Endo_Gas_2025!$C$10:$G$10,0))</f>
        <v>0</v>
      </c>
      <c r="H21" s="108" t="e">
        <f t="shared" si="0"/>
        <v>#DIV/0!</v>
      </c>
    </row>
    <row r="22" spans="2:10" x14ac:dyDescent="0.25">
      <c r="B22" s="38" t="str">
        <f>+TI_Gas!$B$18</f>
        <v>DNB 7</v>
      </c>
      <c r="C22" s="111">
        <f>+INDEX(Endo_Gas_2025!$C$11:$G$246,MATCH(TI_En_Gas_2025!$B22,Endo_Gas_2025!$A$11:$A$246,0),MATCH(C$15,Endo_Gas_2025!$C$10:$G$10,0))</f>
        <v>0</v>
      </c>
      <c r="D22" s="111">
        <f>+INDEX(Endo_Gas_2025!$C$11:$G$246,MATCH(TI_En_Gas_2025!$B22,Endo_Gas_2025!$A$11:$A$246,0),MATCH(D$15,Endo_Gas_2025!$C$10:$G$10,0))</f>
        <v>0</v>
      </c>
      <c r="E22" s="111">
        <f>+INDEX(Endo_Gas_2025!$C$11:$G$246,MATCH(TI_En_Gas_2025!$B22,Endo_Gas_2025!$A$11:$A$246,0),MATCH(E$15,Endo_Gas_2025!$C$10:$G$10,0))</f>
        <v>0</v>
      </c>
      <c r="F22" s="111">
        <f>+INDEX(Endo_Gas_2025!$C$11:$G$246,MATCH(TI_En_Gas_2025!$B22,Endo_Gas_2025!$A$11:$A$246,0),MATCH(F$15,Endo_Gas_2025!$C$10:$G$10,0))</f>
        <v>0</v>
      </c>
      <c r="G22" s="111">
        <f>+INDEX(Endo_Gas_2025!$C$11:$G$246,MATCH(TI_En_Gas_2025!$B22,Endo_Gas_2025!$A$11:$A$246,0),MATCH(G$15,Endo_Gas_2025!$C$10:$G$10,0))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+TI_Gas!$B$19</f>
        <v>DNB 8</v>
      </c>
      <c r="C23" s="111">
        <f>+INDEX(Endo_Gas_2025!$C$11:$G$246,MATCH(TI_En_Gas_2025!$B23,Endo_Gas_2025!$A$11:$A$246,0),MATCH(C$15,Endo_Gas_2025!$C$10:$G$10,0))</f>
        <v>0</v>
      </c>
      <c r="D23" s="111">
        <f>+INDEX(Endo_Gas_2025!$C$11:$G$246,MATCH(TI_En_Gas_2025!$B23,Endo_Gas_2025!$A$11:$A$246,0),MATCH(D$15,Endo_Gas_2025!$C$10:$G$10,0))</f>
        <v>0</v>
      </c>
      <c r="E23" s="111">
        <f>+INDEX(Endo_Gas_2025!$C$11:$G$246,MATCH(TI_En_Gas_2025!$B23,Endo_Gas_2025!$A$11:$A$246,0),MATCH(E$15,Endo_Gas_2025!$C$10:$G$10,0))</f>
        <v>0</v>
      </c>
      <c r="F23" s="111">
        <f>+INDEX(Endo_Gas_2025!$C$11:$G$246,MATCH(TI_En_Gas_2025!$B23,Endo_Gas_2025!$A$11:$A$246,0),MATCH(F$15,Endo_Gas_2025!$C$10:$G$10,0))</f>
        <v>0</v>
      </c>
      <c r="G23" s="111">
        <f>+INDEX(Endo_Gas_2025!$C$11:$G$246,MATCH(TI_En_Gas_2025!$B23,Endo_Gas_2025!$A$11:$A$246,0),MATCH(G$15,Endo_Gas_2025!$C$10:$G$10,0))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-5339105.9689988066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-8167928.7305122502</v>
      </c>
      <c r="D26" s="151">
        <v>-8167928.7305122502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-7907613.0039613675</v>
      </c>
      <c r="D27" s="151">
        <v>-7907613.0039613675</v>
      </c>
      <c r="E27" s="151">
        <v>-7907613.0039613675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-9894152.6099587139</v>
      </c>
      <c r="D28" s="151">
        <v>-9894152.6099587139</v>
      </c>
      <c r="E28" s="151">
        <v>-9894152.6099587139</v>
      </c>
      <c r="F28" s="151">
        <v>-9894152.6099587139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-8975327.38717556</v>
      </c>
      <c r="D29" s="151">
        <v>-8975327.38717556</v>
      </c>
      <c r="E29" s="151">
        <v>-8975327.38717556</v>
      </c>
      <c r="F29" s="151">
        <v>-8975327.38717556</v>
      </c>
      <c r="G29" s="151">
        <v>-8975327.38717556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-40284127.700606696</v>
      </c>
      <c r="D30" s="157">
        <f t="shared" ref="D30:G30" si="1">+SUM(D25:D29)</f>
        <v>-34945021.731607892</v>
      </c>
      <c r="E30" s="157">
        <f t="shared" si="1"/>
        <v>-26777093.001095641</v>
      </c>
      <c r="F30" s="157">
        <f t="shared" si="1"/>
        <v>-18869479.997134276</v>
      </c>
      <c r="G30" s="157">
        <f t="shared" si="1"/>
        <v>-8975327.38717556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-40284127.700606696</v>
      </c>
      <c r="D33" s="41">
        <f>SUM(D16:D23,D30)</f>
        <v>-34945021.731607892</v>
      </c>
      <c r="E33" s="41">
        <f>SUM(E16:E23,E30)</f>
        <v>-26777093.001095641</v>
      </c>
      <c r="F33" s="41">
        <f>SUM(F16:F23,F30)</f>
        <v>-18869479.997134276</v>
      </c>
      <c r="G33" s="41">
        <f>SUM(G16:G23,G30)</f>
        <v>-8975327.38717556</v>
      </c>
      <c r="H33" s="112"/>
      <c r="I33" s="41">
        <f>TREND($C$33:$G$33,$C$32:$G$32,2025)</f>
        <v>5507046.981010437</v>
      </c>
      <c r="J33" s="41">
        <f>TREND($C$33:$G$33,$C$32:$G$32,2028)</f>
        <v>29114989.689411163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10"/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10"/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5507046.981010437</v>
      </c>
    </row>
    <row r="41" spans="2:10" ht="15" customHeight="1" x14ac:dyDescent="0.25">
      <c r="B41" s="17" t="s">
        <v>309</v>
      </c>
      <c r="I41" s="54" t="s">
        <v>177</v>
      </c>
      <c r="J41" s="59">
        <f>+J33</f>
        <v>29114989.689411163</v>
      </c>
    </row>
    <row r="42" spans="2:10" ht="15" customHeight="1" x14ac:dyDescent="0.25">
      <c r="I42" s="54" t="s">
        <v>72</v>
      </c>
      <c r="J42" s="55">
        <f>1-POWER(J41/J40,1/3)</f>
        <v>-0.7420714086431095</v>
      </c>
    </row>
    <row r="43" spans="2:10" ht="15" customHeight="1" x14ac:dyDescent="0.25">
      <c r="B43" s="51" t="s">
        <v>73</v>
      </c>
      <c r="C43" s="126">
        <v>0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5507046.981010437</v>
      </c>
      <c r="D48" s="49" t="e">
        <f t="shared" ref="D48:D55" si="3">+H16</f>
        <v>#DIV/0!</v>
      </c>
      <c r="E48" s="258" t="e">
        <f>+C39</f>
        <v>#DIV/0!</v>
      </c>
      <c r="F48" s="258">
        <f>+C43</f>
        <v>0</v>
      </c>
      <c r="G48" s="127" t="e">
        <f>+($C$48*D48*(1+$E$48-$F$48))</f>
        <v>#DIV/0!</v>
      </c>
    </row>
    <row r="49" spans="2:14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4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4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4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4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4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4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4" x14ac:dyDescent="0.25">
      <c r="B56" s="17"/>
      <c r="F56" s="18" t="s">
        <v>163</v>
      </c>
      <c r="G56" s="18" t="e">
        <f>+SUM(G48:G55)</f>
        <v>#DIV/0!</v>
      </c>
      <c r="I56" s="113"/>
    </row>
    <row r="57" spans="2:14" x14ac:dyDescent="0.25">
      <c r="I57" s="113"/>
    </row>
    <row r="58" spans="2:14" x14ac:dyDescent="0.25">
      <c r="B58" s="17" t="s">
        <v>185</v>
      </c>
    </row>
    <row r="60" spans="2:14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48" t="s">
        <v>74</v>
      </c>
    </row>
    <row r="61" spans="2:14" x14ac:dyDescent="0.25">
      <c r="B61" s="22" t="str">
        <f t="shared" ref="B61:B68" si="5">+B16</f>
        <v>DNB 1</v>
      </c>
      <c r="C61" s="61">
        <v>0</v>
      </c>
      <c r="D61" s="61">
        <v>0</v>
      </c>
      <c r="E61" s="41">
        <f>+SUM(C61:D61)</f>
        <v>0</v>
      </c>
      <c r="F61" s="61">
        <v>0</v>
      </c>
      <c r="G61" s="61">
        <v>0</v>
      </c>
      <c r="H61" s="41">
        <f>+SUM(F61:G61)</f>
        <v>0</v>
      </c>
      <c r="I61" s="245">
        <v>0</v>
      </c>
      <c r="J61" s="61">
        <v>0</v>
      </c>
      <c r="K61" s="61">
        <v>0</v>
      </c>
      <c r="L61" s="61">
        <v>0</v>
      </c>
      <c r="M61" s="41">
        <f>+SUM(K61:L61)</f>
        <v>0</v>
      </c>
      <c r="N61" s="41">
        <f>+SUM(E61,H61,I61,J61,M61)</f>
        <v>0</v>
      </c>
    </row>
    <row r="62" spans="2:14" x14ac:dyDescent="0.25">
      <c r="B62" s="22" t="str">
        <f t="shared" si="5"/>
        <v>DNB 2</v>
      </c>
      <c r="C62" s="61">
        <v>0</v>
      </c>
      <c r="D62" s="61">
        <v>0</v>
      </c>
      <c r="E62" s="41">
        <f t="shared" ref="E62:E68" si="6">+SUM(C62:D62)</f>
        <v>0</v>
      </c>
      <c r="F62" s="61">
        <v>0</v>
      </c>
      <c r="G62" s="61">
        <v>0</v>
      </c>
      <c r="H62" s="41">
        <f t="shared" ref="H62:H68" si="7">+SUM(F62:G62)</f>
        <v>0</v>
      </c>
      <c r="I62" s="245">
        <v>0</v>
      </c>
      <c r="J62" s="61">
        <v>0</v>
      </c>
      <c r="K62" s="61">
        <v>0</v>
      </c>
      <c r="L62" s="61">
        <v>0</v>
      </c>
      <c r="M62" s="41">
        <f t="shared" ref="M62:M68" si="8">+SUM(K62:L62)</f>
        <v>0</v>
      </c>
      <c r="N62" s="41">
        <f t="shared" ref="N62:N68" si="9">+SUM(E62,H62,I62,J62,M62)</f>
        <v>0</v>
      </c>
    </row>
    <row r="63" spans="2:14" x14ac:dyDescent="0.25">
      <c r="B63" s="22" t="str">
        <f t="shared" si="5"/>
        <v>DNB 3</v>
      </c>
      <c r="C63" s="61">
        <v>0</v>
      </c>
      <c r="D63" s="61">
        <v>0</v>
      </c>
      <c r="E63" s="41">
        <f t="shared" si="6"/>
        <v>0</v>
      </c>
      <c r="F63" s="61">
        <v>0</v>
      </c>
      <c r="G63" s="61">
        <v>0</v>
      </c>
      <c r="H63" s="41">
        <f t="shared" si="7"/>
        <v>0</v>
      </c>
      <c r="I63" s="245">
        <v>0</v>
      </c>
      <c r="J63" s="61">
        <v>0</v>
      </c>
      <c r="K63" s="61">
        <v>0</v>
      </c>
      <c r="L63" s="61">
        <v>0</v>
      </c>
      <c r="M63" s="41">
        <f t="shared" si="8"/>
        <v>0</v>
      </c>
      <c r="N63" s="41">
        <f t="shared" si="9"/>
        <v>0</v>
      </c>
    </row>
    <row r="64" spans="2:14" x14ac:dyDescent="0.25">
      <c r="B64" s="22" t="str">
        <f t="shared" si="5"/>
        <v>DNB 4</v>
      </c>
      <c r="C64" s="61">
        <v>0</v>
      </c>
      <c r="D64" s="61">
        <v>0</v>
      </c>
      <c r="E64" s="41">
        <f t="shared" si="6"/>
        <v>0</v>
      </c>
      <c r="F64" s="61">
        <v>0</v>
      </c>
      <c r="G64" s="61">
        <v>0</v>
      </c>
      <c r="H64" s="41">
        <f t="shared" si="7"/>
        <v>0</v>
      </c>
      <c r="I64" s="245">
        <v>0</v>
      </c>
      <c r="J64" s="61">
        <v>0</v>
      </c>
      <c r="K64" s="61">
        <v>0</v>
      </c>
      <c r="L64" s="61">
        <v>0</v>
      </c>
      <c r="M64" s="41">
        <f t="shared" si="8"/>
        <v>0</v>
      </c>
      <c r="N64" s="41">
        <f t="shared" si="9"/>
        <v>0</v>
      </c>
    </row>
    <row r="65" spans="2:14" x14ac:dyDescent="0.25">
      <c r="B65" s="22" t="str">
        <f t="shared" si="5"/>
        <v>DNB 5</v>
      </c>
      <c r="C65" s="61">
        <v>0</v>
      </c>
      <c r="D65" s="61">
        <v>0</v>
      </c>
      <c r="E65" s="41">
        <f t="shared" si="6"/>
        <v>0</v>
      </c>
      <c r="F65" s="61">
        <v>0</v>
      </c>
      <c r="G65" s="61">
        <v>0</v>
      </c>
      <c r="H65" s="41">
        <f t="shared" si="7"/>
        <v>0</v>
      </c>
      <c r="I65" s="245">
        <v>0</v>
      </c>
      <c r="J65" s="61">
        <v>0</v>
      </c>
      <c r="K65" s="61">
        <v>0</v>
      </c>
      <c r="L65" s="61">
        <v>0</v>
      </c>
      <c r="M65" s="41">
        <f t="shared" si="8"/>
        <v>0</v>
      </c>
      <c r="N65" s="41">
        <f t="shared" si="9"/>
        <v>0</v>
      </c>
    </row>
    <row r="66" spans="2:14" x14ac:dyDescent="0.25">
      <c r="B66" s="22" t="str">
        <f t="shared" si="5"/>
        <v>DNB 6</v>
      </c>
      <c r="C66" s="61">
        <v>0</v>
      </c>
      <c r="D66" s="61">
        <v>0</v>
      </c>
      <c r="E66" s="41">
        <f t="shared" si="6"/>
        <v>0</v>
      </c>
      <c r="F66" s="61">
        <v>0</v>
      </c>
      <c r="G66" s="61">
        <v>0</v>
      </c>
      <c r="H66" s="41">
        <f t="shared" si="7"/>
        <v>0</v>
      </c>
      <c r="I66" s="245">
        <v>0</v>
      </c>
      <c r="J66" s="61">
        <v>0</v>
      </c>
      <c r="K66" s="61">
        <v>0</v>
      </c>
      <c r="L66" s="61">
        <v>0</v>
      </c>
      <c r="M66" s="41">
        <f t="shared" si="8"/>
        <v>0</v>
      </c>
      <c r="N66" s="41">
        <f t="shared" si="9"/>
        <v>0</v>
      </c>
    </row>
    <row r="67" spans="2:14" x14ac:dyDescent="0.25">
      <c r="B67" s="22" t="str">
        <f t="shared" si="5"/>
        <v>DNB 7</v>
      </c>
      <c r="C67" s="61">
        <v>0</v>
      </c>
      <c r="D67" s="61">
        <v>0</v>
      </c>
      <c r="E67" s="41">
        <f t="shared" si="6"/>
        <v>0</v>
      </c>
      <c r="F67" s="61">
        <v>0</v>
      </c>
      <c r="G67" s="61">
        <v>0</v>
      </c>
      <c r="H67" s="41">
        <f t="shared" si="7"/>
        <v>0</v>
      </c>
      <c r="I67" s="245">
        <v>0</v>
      </c>
      <c r="J67" s="61">
        <v>0</v>
      </c>
      <c r="K67" s="61">
        <v>0</v>
      </c>
      <c r="L67" s="61">
        <v>0</v>
      </c>
      <c r="M67" s="41">
        <f t="shared" si="8"/>
        <v>0</v>
      </c>
      <c r="N67" s="41">
        <f t="shared" si="9"/>
        <v>0</v>
      </c>
    </row>
    <row r="68" spans="2:14" x14ac:dyDescent="0.25">
      <c r="B68" s="22" t="str">
        <f t="shared" si="5"/>
        <v>DNB 8</v>
      </c>
      <c r="C68" s="61">
        <v>0</v>
      </c>
      <c r="D68" s="61">
        <v>0</v>
      </c>
      <c r="E68" s="41">
        <f t="shared" si="6"/>
        <v>0</v>
      </c>
      <c r="F68" s="61">
        <v>0</v>
      </c>
      <c r="G68" s="61">
        <v>0</v>
      </c>
      <c r="H68" s="41">
        <f t="shared" si="7"/>
        <v>0</v>
      </c>
      <c r="I68" s="245">
        <v>0</v>
      </c>
      <c r="J68" s="61">
        <v>0</v>
      </c>
      <c r="K68" s="61">
        <v>0</v>
      </c>
      <c r="L68" s="61">
        <v>0</v>
      </c>
      <c r="M68" s="41">
        <f t="shared" si="8"/>
        <v>0</v>
      </c>
      <c r="N68" s="41">
        <f t="shared" si="9"/>
        <v>0</v>
      </c>
    </row>
    <row r="69" spans="2:14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</row>
    <row r="71" spans="2:14" x14ac:dyDescent="0.25">
      <c r="B71" s="17" t="s">
        <v>196</v>
      </c>
    </row>
    <row r="72" spans="2:14" ht="15.75" thickBot="1" x14ac:dyDescent="0.3"/>
    <row r="73" spans="2:14" ht="18.75" thickBot="1" x14ac:dyDescent="0.3">
      <c r="B73" s="40"/>
      <c r="C73" s="48" t="s">
        <v>183</v>
      </c>
      <c r="D73" s="48" t="str">
        <f t="shared" ref="D73:D81" si="10">+N60</f>
        <v>Totaal aanvullend</v>
      </c>
      <c r="E73" s="57" t="s">
        <v>199</v>
      </c>
    </row>
    <row r="74" spans="2:14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4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4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4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4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4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4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10"/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5507046.981010437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0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2:7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2:7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2:7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2:7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2:7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2:7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2:7" x14ac:dyDescent="0.25">
      <c r="F103" s="18" t="s">
        <v>163</v>
      </c>
      <c r="G103" s="18" t="e">
        <f>+SUM(G95:G102)</f>
        <v>#DIV/0!</v>
      </c>
    </row>
  </sheetData>
  <mergeCells count="8"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2667-6EC0-41ED-ADDE-18D4E84E9C26}">
  <dimension ref="A1:N173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ht="14.45" customHeight="1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0" ht="15" customHeight="1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+TI_Gas!$B$12</f>
        <v>DNB 1</v>
      </c>
      <c r="C16" s="111">
        <f>+INDEX(Endo_Gas_2026!$C$11:$G$246,MATCH(TI_En_Gas_2026!$B16,Endo_Gas_2026!$A$11:$A$246,0),MATCH(C$15,Endo_Gas_2026!$C$10:$G$10,0))</f>
        <v>0</v>
      </c>
      <c r="D16" s="111">
        <f>+INDEX(Endo_Gas_2026!$C$11:$G$246,MATCH(TI_En_Gas_2026!$B16,Endo_Gas_2026!$A$11:$A$246,0),MATCH(D$15,Endo_Gas_2026!$C$10:$G$10,0))</f>
        <v>0</v>
      </c>
      <c r="E16" s="111">
        <f>+INDEX(Endo_Gas_2026!$C$11:$G$246,MATCH(TI_En_Gas_2026!$B16,Endo_Gas_2026!$A$11:$A$246,0),MATCH(E$15,Endo_Gas_2026!$C$10:$G$10,0))</f>
        <v>0</v>
      </c>
      <c r="F16" s="111">
        <f>+INDEX(Endo_Gas_2026!$C$11:$G$246,MATCH(TI_En_Gas_2026!$B16,Endo_Gas_2026!$A$11:$A$246,0),MATCH(F$15,Endo_Gas_2026!$C$10:$G$10,0))</f>
        <v>0</v>
      </c>
      <c r="G16" s="111">
        <f>+INDEX(Endo_Gas_2026!$C$11:$G$246,MATCH(TI_En_Gas_2026!$B16,Endo_Gas_2026!$A$11:$A$246,0),MATCH(G$15,Endo_Gas_2026!$C$10:$G$10,0))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+TI_Gas!$B$13</f>
        <v>DNB 2</v>
      </c>
      <c r="C17" s="111">
        <f>+INDEX(Endo_Gas_2026!$C$11:$G$246,MATCH(TI_En_Gas_2026!$B17,Endo_Gas_2026!$A$11:$A$246,0),MATCH(C$15,Endo_Gas_2026!$C$10:$G$10,0))</f>
        <v>0</v>
      </c>
      <c r="D17" s="111">
        <f>+INDEX(Endo_Gas_2026!$C$11:$G$246,MATCH(TI_En_Gas_2026!$B17,Endo_Gas_2026!$A$11:$A$246,0),MATCH(D$15,Endo_Gas_2026!$C$10:$G$10,0))</f>
        <v>0</v>
      </c>
      <c r="E17" s="111">
        <f>+INDEX(Endo_Gas_2026!$C$11:$G$246,MATCH(TI_En_Gas_2026!$B17,Endo_Gas_2026!$A$11:$A$246,0),MATCH(E$15,Endo_Gas_2026!$C$10:$G$10,0))</f>
        <v>0</v>
      </c>
      <c r="F17" s="111">
        <f>+INDEX(Endo_Gas_2026!$C$11:$G$246,MATCH(TI_En_Gas_2026!$B17,Endo_Gas_2026!$A$11:$A$246,0),MATCH(F$15,Endo_Gas_2026!$C$10:$G$10,0))</f>
        <v>0</v>
      </c>
      <c r="G17" s="111">
        <f>+INDEX(Endo_Gas_2026!$C$11:$G$246,MATCH(TI_En_Gas_2026!$B17,Endo_Gas_2026!$A$11:$A$246,0),MATCH(G$15,Endo_Gas_2026!$C$10:$G$10,0))</f>
        <v>0</v>
      </c>
      <c r="H17" s="108" t="e">
        <f t="shared" si="0"/>
        <v>#DIV/0!</v>
      </c>
    </row>
    <row r="18" spans="2:10" x14ac:dyDescent="0.25">
      <c r="B18" s="38" t="str">
        <f>+TI_Gas!$B$14</f>
        <v>DNB 3</v>
      </c>
      <c r="C18" s="111">
        <f>+INDEX(Endo_Gas_2026!$C$11:$G$246,MATCH(TI_En_Gas_2026!$B18,Endo_Gas_2026!$A$11:$A$246,0),MATCH(C$15,Endo_Gas_2026!$C$10:$G$10,0))</f>
        <v>0</v>
      </c>
      <c r="D18" s="111">
        <f>+INDEX(Endo_Gas_2026!$C$11:$G$246,MATCH(TI_En_Gas_2026!$B18,Endo_Gas_2026!$A$11:$A$246,0),MATCH(D$15,Endo_Gas_2026!$C$10:$G$10,0))</f>
        <v>0</v>
      </c>
      <c r="E18" s="111">
        <f>+INDEX(Endo_Gas_2026!$C$11:$G$246,MATCH(TI_En_Gas_2026!$B18,Endo_Gas_2026!$A$11:$A$246,0),MATCH(E$15,Endo_Gas_2026!$C$10:$G$10,0))</f>
        <v>0</v>
      </c>
      <c r="F18" s="111">
        <f>+INDEX(Endo_Gas_2026!$C$11:$G$246,MATCH(TI_En_Gas_2026!$B18,Endo_Gas_2026!$A$11:$A$246,0),MATCH(F$15,Endo_Gas_2026!$C$10:$G$10,0))</f>
        <v>0</v>
      </c>
      <c r="G18" s="111">
        <f>+INDEX(Endo_Gas_2026!$C$11:$G$246,MATCH(TI_En_Gas_2026!$B18,Endo_Gas_2026!$A$11:$A$246,0),MATCH(G$15,Endo_Gas_2026!$C$10:$G$10,0))</f>
        <v>0</v>
      </c>
      <c r="H18" s="108" t="e">
        <f t="shared" si="0"/>
        <v>#DIV/0!</v>
      </c>
    </row>
    <row r="19" spans="2:10" x14ac:dyDescent="0.25">
      <c r="B19" s="38" t="str">
        <f>+TI_Gas!$B$15</f>
        <v>DNB 4</v>
      </c>
      <c r="C19" s="111">
        <f>+INDEX(Endo_Gas_2026!$C$11:$G$246,MATCH(TI_En_Gas_2026!$B19,Endo_Gas_2026!$A$11:$A$246,0),MATCH(C$15,Endo_Gas_2026!$C$10:$G$10,0))</f>
        <v>0</v>
      </c>
      <c r="D19" s="111">
        <f>+INDEX(Endo_Gas_2026!$C$11:$G$246,MATCH(TI_En_Gas_2026!$B19,Endo_Gas_2026!$A$11:$A$246,0),MATCH(D$15,Endo_Gas_2026!$C$10:$G$10,0))</f>
        <v>0</v>
      </c>
      <c r="E19" s="111">
        <f>+INDEX(Endo_Gas_2026!$C$11:$G$246,MATCH(TI_En_Gas_2026!$B19,Endo_Gas_2026!$A$11:$A$246,0),MATCH(E$15,Endo_Gas_2026!$C$10:$G$10,0))</f>
        <v>0</v>
      </c>
      <c r="F19" s="111">
        <f>+INDEX(Endo_Gas_2026!$C$11:$G$246,MATCH(TI_En_Gas_2026!$B19,Endo_Gas_2026!$A$11:$A$246,0),MATCH(F$15,Endo_Gas_2026!$C$10:$G$10,0))</f>
        <v>0</v>
      </c>
      <c r="G19" s="111">
        <f>+INDEX(Endo_Gas_2026!$C$11:$G$246,MATCH(TI_En_Gas_2026!$B19,Endo_Gas_2026!$A$11:$A$246,0),MATCH(G$15,Endo_Gas_2026!$C$10:$G$10,0))</f>
        <v>0</v>
      </c>
      <c r="H19" s="108" t="e">
        <f t="shared" si="0"/>
        <v>#DIV/0!</v>
      </c>
    </row>
    <row r="20" spans="2:10" x14ac:dyDescent="0.25">
      <c r="B20" s="38" t="str">
        <f>+TI_Gas!$B$16</f>
        <v>DNB 5</v>
      </c>
      <c r="C20" s="111">
        <f>+INDEX(Endo_Gas_2026!$C$11:$G$246,MATCH(TI_En_Gas_2026!$B20,Endo_Gas_2026!$A$11:$A$246,0),MATCH(C$15,Endo_Gas_2026!$C$10:$G$10,0))</f>
        <v>0</v>
      </c>
      <c r="D20" s="111">
        <f>+INDEX(Endo_Gas_2026!$C$11:$G$246,MATCH(TI_En_Gas_2026!$B20,Endo_Gas_2026!$A$11:$A$246,0),MATCH(D$15,Endo_Gas_2026!$C$10:$G$10,0))</f>
        <v>0</v>
      </c>
      <c r="E20" s="111">
        <f>+INDEX(Endo_Gas_2026!$C$11:$G$246,MATCH(TI_En_Gas_2026!$B20,Endo_Gas_2026!$A$11:$A$246,0),MATCH(E$15,Endo_Gas_2026!$C$10:$G$10,0))</f>
        <v>0</v>
      </c>
      <c r="F20" s="111">
        <f>+INDEX(Endo_Gas_2026!$C$11:$G$246,MATCH(TI_En_Gas_2026!$B20,Endo_Gas_2026!$A$11:$A$246,0),MATCH(F$15,Endo_Gas_2026!$C$10:$G$10,0))</f>
        <v>0</v>
      </c>
      <c r="G20" s="111">
        <f>+INDEX(Endo_Gas_2026!$C$11:$G$246,MATCH(TI_En_Gas_2026!$B20,Endo_Gas_2026!$A$11:$A$246,0),MATCH(G$15,Endo_Gas_2026!$C$10:$G$10,0))</f>
        <v>0</v>
      </c>
      <c r="H20" s="108" t="e">
        <f t="shared" si="0"/>
        <v>#DIV/0!</v>
      </c>
    </row>
    <row r="21" spans="2:10" x14ac:dyDescent="0.25">
      <c r="B21" s="38" t="str">
        <f>+TI_Gas!$B$17</f>
        <v>DNB 6</v>
      </c>
      <c r="C21" s="111">
        <f>+INDEX(Endo_Gas_2026!$C$11:$G$246,MATCH(TI_En_Gas_2026!$B21,Endo_Gas_2026!$A$11:$A$246,0),MATCH(C$15,Endo_Gas_2026!$C$10:$G$10,0))</f>
        <v>0</v>
      </c>
      <c r="D21" s="111">
        <f>+INDEX(Endo_Gas_2026!$C$11:$G$246,MATCH(TI_En_Gas_2026!$B21,Endo_Gas_2026!$A$11:$A$246,0),MATCH(D$15,Endo_Gas_2026!$C$10:$G$10,0))</f>
        <v>0</v>
      </c>
      <c r="E21" s="111">
        <f>+INDEX(Endo_Gas_2026!$C$11:$G$246,MATCH(TI_En_Gas_2026!$B21,Endo_Gas_2026!$A$11:$A$246,0),MATCH(E$15,Endo_Gas_2026!$C$10:$G$10,0))</f>
        <v>0</v>
      </c>
      <c r="F21" s="111">
        <f>+INDEX(Endo_Gas_2026!$C$11:$G$246,MATCH(TI_En_Gas_2026!$B21,Endo_Gas_2026!$A$11:$A$246,0),MATCH(F$15,Endo_Gas_2026!$C$10:$G$10,0))</f>
        <v>0</v>
      </c>
      <c r="G21" s="111">
        <f>+INDEX(Endo_Gas_2026!$C$11:$G$246,MATCH(TI_En_Gas_2026!$B21,Endo_Gas_2026!$A$11:$A$246,0),MATCH(G$15,Endo_Gas_2026!$C$10:$G$10,0))</f>
        <v>0</v>
      </c>
      <c r="H21" s="108" t="e">
        <f t="shared" si="0"/>
        <v>#DIV/0!</v>
      </c>
    </row>
    <row r="22" spans="2:10" x14ac:dyDescent="0.25">
      <c r="B22" s="38" t="str">
        <f>+TI_Gas!$B$18</f>
        <v>DNB 7</v>
      </c>
      <c r="C22" s="111">
        <f>+INDEX(Endo_Gas_2026!$C$11:$G$246,MATCH(TI_En_Gas_2026!$B22,Endo_Gas_2026!$A$11:$A$246,0),MATCH(C$15,Endo_Gas_2026!$C$10:$G$10,0))</f>
        <v>0</v>
      </c>
      <c r="D22" s="111">
        <f>+INDEX(Endo_Gas_2026!$C$11:$G$246,MATCH(TI_En_Gas_2026!$B22,Endo_Gas_2026!$A$11:$A$246,0),MATCH(D$15,Endo_Gas_2026!$C$10:$G$10,0))</f>
        <v>0</v>
      </c>
      <c r="E22" s="111">
        <f>+INDEX(Endo_Gas_2026!$C$11:$G$246,MATCH(TI_En_Gas_2026!$B22,Endo_Gas_2026!$A$11:$A$246,0),MATCH(E$15,Endo_Gas_2026!$C$10:$G$10,0))</f>
        <v>0</v>
      </c>
      <c r="F22" s="111">
        <f>+INDEX(Endo_Gas_2026!$C$11:$G$246,MATCH(TI_En_Gas_2026!$B22,Endo_Gas_2026!$A$11:$A$246,0),MATCH(F$15,Endo_Gas_2026!$C$10:$G$10,0))</f>
        <v>0</v>
      </c>
      <c r="G22" s="111">
        <f>+INDEX(Endo_Gas_2026!$C$11:$G$246,MATCH(TI_En_Gas_2026!$B22,Endo_Gas_2026!$A$11:$A$246,0),MATCH(G$15,Endo_Gas_2026!$C$10:$G$10,0))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+TI_Gas!$B$19</f>
        <v>DNB 8</v>
      </c>
      <c r="C23" s="111">
        <f>+INDEX(Endo_Gas_2026!$C$11:$G$246,MATCH(TI_En_Gas_2026!$B23,Endo_Gas_2026!$A$11:$A$246,0),MATCH(C$15,Endo_Gas_2026!$C$10:$G$10,0))</f>
        <v>0</v>
      </c>
      <c r="D23" s="111">
        <f>+INDEX(Endo_Gas_2026!$C$11:$G$246,MATCH(TI_En_Gas_2026!$B23,Endo_Gas_2026!$A$11:$A$246,0),MATCH(D$15,Endo_Gas_2026!$C$10:$G$10,0))</f>
        <v>0</v>
      </c>
      <c r="E23" s="111">
        <f>+INDEX(Endo_Gas_2026!$C$11:$G$246,MATCH(TI_En_Gas_2026!$B23,Endo_Gas_2026!$A$11:$A$246,0),MATCH(E$15,Endo_Gas_2026!$C$10:$G$10,0))</f>
        <v>0</v>
      </c>
      <c r="F23" s="111">
        <f>+INDEX(Endo_Gas_2026!$C$11:$G$246,MATCH(TI_En_Gas_2026!$B23,Endo_Gas_2026!$A$11:$A$246,0),MATCH(F$15,Endo_Gas_2026!$C$10:$G$10,0))</f>
        <v>0</v>
      </c>
      <c r="G23" s="111">
        <f>+INDEX(Endo_Gas_2026!$C$11:$G$246,MATCH(TI_En_Gas_2026!$B23,Endo_Gas_2026!$A$11:$A$246,0),MATCH(G$15,Endo_Gas_2026!$C$10:$G$10,0))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-5339105.9689988066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-8167928.7305122502</v>
      </c>
      <c r="D26" s="151">
        <v>-8167928.7305122502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-7907613.0039613675</v>
      </c>
      <c r="D27" s="151">
        <v>-7907613.0039613675</v>
      </c>
      <c r="E27" s="151">
        <v>-7907613.0039613675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-9894152.6099587139</v>
      </c>
      <c r="D28" s="151">
        <v>-9894152.6099587139</v>
      </c>
      <c r="E28" s="151">
        <v>-9894152.6099587139</v>
      </c>
      <c r="F28" s="151">
        <v>-9894152.6099587139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-8975327.38717556</v>
      </c>
      <c r="D29" s="151">
        <v>-8975327.38717556</v>
      </c>
      <c r="E29" s="151">
        <v>-8975327.38717556</v>
      </c>
      <c r="F29" s="151">
        <v>-8975327.38717556</v>
      </c>
      <c r="G29" s="151">
        <v>-8975327.38717556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-40284127.700606696</v>
      </c>
      <c r="D30" s="157">
        <f t="shared" ref="D30:G30" si="1">+SUM(D25:D29)</f>
        <v>-34945021.731607892</v>
      </c>
      <c r="E30" s="157">
        <f t="shared" si="1"/>
        <v>-26777093.001095641</v>
      </c>
      <c r="F30" s="157">
        <f t="shared" si="1"/>
        <v>-18869479.997134276</v>
      </c>
      <c r="G30" s="157">
        <f t="shared" si="1"/>
        <v>-8975327.38717556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-40284127.700606696</v>
      </c>
      <c r="D33" s="41">
        <f>SUM(D16:D23,D30)</f>
        <v>-34945021.731607892</v>
      </c>
      <c r="E33" s="41">
        <f>SUM(E16:E23,E30)</f>
        <v>-26777093.001095641</v>
      </c>
      <c r="F33" s="41">
        <f>SUM(F16:F23,F30)</f>
        <v>-18869479.997134276</v>
      </c>
      <c r="G33" s="41">
        <f>SUM(G16:G23,G30)</f>
        <v>-8975327.38717556</v>
      </c>
      <c r="H33" s="112"/>
      <c r="I33" s="41">
        <f>TREND($C$33:$G$33,$C$32:$G$32,2025)</f>
        <v>5507046.981010437</v>
      </c>
      <c r="J33" s="41">
        <f>TREND($C$33:$G$33,$C$32:$G$32,2028)</f>
        <v>29114989.689411163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+TI_En_Gas_2025!C37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+TI_En_Gas_2025!C38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5507046.981010437</v>
      </c>
    </row>
    <row r="41" spans="2:10" ht="15" customHeight="1" x14ac:dyDescent="0.25">
      <c r="B41" s="17" t="s">
        <v>309</v>
      </c>
      <c r="I41" s="54" t="s">
        <v>177</v>
      </c>
      <c r="J41" s="59">
        <f>+J33</f>
        <v>29114989.689411163</v>
      </c>
    </row>
    <row r="42" spans="2:10" ht="15" customHeight="1" x14ac:dyDescent="0.25">
      <c r="I42" s="54" t="s">
        <v>72</v>
      </c>
      <c r="J42" s="55">
        <f>1-POWER(J41/J40,1/3)</f>
        <v>-0.7420714086431095</v>
      </c>
    </row>
    <row r="43" spans="2:10" ht="15" customHeight="1" x14ac:dyDescent="0.25">
      <c r="B43" s="51" t="s">
        <v>73</v>
      </c>
      <c r="C43" s="126">
        <v>0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5507046.981010437</v>
      </c>
      <c r="D48" s="49" t="e">
        <f t="shared" ref="D48:D55" si="3">+H16</f>
        <v>#DIV/0!</v>
      </c>
      <c r="E48" s="258" t="e">
        <f>+C39</f>
        <v>#DIV/0!</v>
      </c>
      <c r="F48" s="258">
        <f>+C43</f>
        <v>0</v>
      </c>
      <c r="G48" s="127" t="e">
        <f>+($C$48*D48*(1+$E$48-$F$48))</f>
        <v>#DIV/0!</v>
      </c>
    </row>
    <row r="49" spans="2:14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4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4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4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4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4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4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4" x14ac:dyDescent="0.25">
      <c r="B56" s="17"/>
      <c r="F56" s="18" t="s">
        <v>163</v>
      </c>
      <c r="G56" s="18" t="e">
        <f>+SUM(G48:G55)</f>
        <v>#DIV/0!</v>
      </c>
      <c r="I56" s="113"/>
    </row>
    <row r="57" spans="2:14" x14ac:dyDescent="0.25">
      <c r="I57" s="113"/>
    </row>
    <row r="58" spans="2:14" x14ac:dyDescent="0.25">
      <c r="B58" s="17" t="s">
        <v>185</v>
      </c>
    </row>
    <row r="60" spans="2:14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48" t="s">
        <v>74</v>
      </c>
    </row>
    <row r="61" spans="2:14" x14ac:dyDescent="0.25">
      <c r="B61" s="22" t="str">
        <f t="shared" ref="B61:B68" si="5">+B16</f>
        <v>DNB 1</v>
      </c>
      <c r="C61" s="41">
        <f>+TI_En_Gas_2025!C61</f>
        <v>0</v>
      </c>
      <c r="D61" s="41">
        <f>+TI_En_Gas_2025!D61</f>
        <v>0</v>
      </c>
      <c r="E61" s="41">
        <f>+SUM(C61:D61)</f>
        <v>0</v>
      </c>
      <c r="F61" s="41">
        <f>+TI_En_Gas_2025!F61</f>
        <v>0</v>
      </c>
      <c r="G61" s="41">
        <f>+TI_En_Gas_2025!G61</f>
        <v>0</v>
      </c>
      <c r="H61" s="41">
        <f>+SUM(F61:G61)</f>
        <v>0</v>
      </c>
      <c r="I61" s="245">
        <f>+TI_En_Gas_2025!I61</f>
        <v>0</v>
      </c>
      <c r="J61" s="41">
        <f>+TI_En_Gas_2025!J61</f>
        <v>0</v>
      </c>
      <c r="K61" s="41">
        <f>+TI_En_Gas_2025!K61</f>
        <v>0</v>
      </c>
      <c r="L61" s="41">
        <f>+TI_En_Gas_2025!L61</f>
        <v>0</v>
      </c>
      <c r="M61" s="41">
        <f>+SUM(K61:L61)</f>
        <v>0</v>
      </c>
      <c r="N61" s="41">
        <f>+SUM(E61,H61,I61,J61,M61)</f>
        <v>0</v>
      </c>
    </row>
    <row r="62" spans="2:14" x14ac:dyDescent="0.25">
      <c r="B62" s="22" t="str">
        <f t="shared" si="5"/>
        <v>DNB 2</v>
      </c>
      <c r="C62" s="41">
        <f>+TI_En_Gas_2025!C62</f>
        <v>0</v>
      </c>
      <c r="D62" s="41">
        <f>+TI_En_Gas_2025!D62</f>
        <v>0</v>
      </c>
      <c r="E62" s="41">
        <f t="shared" ref="E62:E68" si="6">+SUM(C62:D62)</f>
        <v>0</v>
      </c>
      <c r="F62" s="41">
        <f>+TI_En_Gas_2025!F62</f>
        <v>0</v>
      </c>
      <c r="G62" s="41">
        <f>+TI_En_Gas_2025!G62</f>
        <v>0</v>
      </c>
      <c r="H62" s="41">
        <f t="shared" ref="H62:H68" si="7">+SUM(F62:G62)</f>
        <v>0</v>
      </c>
      <c r="I62" s="245">
        <f>+TI_En_Gas_2025!I62</f>
        <v>0</v>
      </c>
      <c r="J62" s="41">
        <f>+TI_En_Gas_2025!J62</f>
        <v>0</v>
      </c>
      <c r="K62" s="41">
        <f>+TI_En_Gas_2025!K62</f>
        <v>0</v>
      </c>
      <c r="L62" s="41">
        <f>+TI_En_Gas_2025!L62</f>
        <v>0</v>
      </c>
      <c r="M62" s="41">
        <f t="shared" ref="M62:M68" si="8">+SUM(K62:L62)</f>
        <v>0</v>
      </c>
      <c r="N62" s="41">
        <f t="shared" ref="N62:N68" si="9">+SUM(E62,H62,I62,J62,M62)</f>
        <v>0</v>
      </c>
    </row>
    <row r="63" spans="2:14" x14ac:dyDescent="0.25">
      <c r="B63" s="22" t="str">
        <f t="shared" si="5"/>
        <v>DNB 3</v>
      </c>
      <c r="C63" s="41">
        <f>+TI_En_Gas_2025!C63</f>
        <v>0</v>
      </c>
      <c r="D63" s="41">
        <f>+TI_En_Gas_2025!D63</f>
        <v>0</v>
      </c>
      <c r="E63" s="41">
        <f t="shared" si="6"/>
        <v>0</v>
      </c>
      <c r="F63" s="41">
        <f>+TI_En_Gas_2025!F63</f>
        <v>0</v>
      </c>
      <c r="G63" s="41">
        <f>+TI_En_Gas_2025!G63</f>
        <v>0</v>
      </c>
      <c r="H63" s="41">
        <f t="shared" si="7"/>
        <v>0</v>
      </c>
      <c r="I63" s="245">
        <f>+TI_En_Gas_2025!I63</f>
        <v>0</v>
      </c>
      <c r="J63" s="41">
        <f>+TI_En_Gas_2025!J63</f>
        <v>0</v>
      </c>
      <c r="K63" s="41">
        <f>+TI_En_Gas_2025!K63</f>
        <v>0</v>
      </c>
      <c r="L63" s="41">
        <f>+TI_En_Gas_2025!L63</f>
        <v>0</v>
      </c>
      <c r="M63" s="41">
        <f t="shared" si="8"/>
        <v>0</v>
      </c>
      <c r="N63" s="41">
        <f t="shared" si="9"/>
        <v>0</v>
      </c>
    </row>
    <row r="64" spans="2:14" x14ac:dyDescent="0.25">
      <c r="B64" s="22" t="str">
        <f t="shared" si="5"/>
        <v>DNB 4</v>
      </c>
      <c r="C64" s="41">
        <f>+TI_En_Gas_2025!C64</f>
        <v>0</v>
      </c>
      <c r="D64" s="41">
        <f>+TI_En_Gas_2025!D64</f>
        <v>0</v>
      </c>
      <c r="E64" s="41">
        <f t="shared" si="6"/>
        <v>0</v>
      </c>
      <c r="F64" s="41">
        <f>+TI_En_Gas_2025!F64</f>
        <v>0</v>
      </c>
      <c r="G64" s="41">
        <f>+TI_En_Gas_2025!G64</f>
        <v>0</v>
      </c>
      <c r="H64" s="41">
        <f t="shared" si="7"/>
        <v>0</v>
      </c>
      <c r="I64" s="245">
        <f>+TI_En_Gas_2025!I64</f>
        <v>0</v>
      </c>
      <c r="J64" s="41">
        <f>+TI_En_Gas_2025!J64</f>
        <v>0</v>
      </c>
      <c r="K64" s="41">
        <f>+TI_En_Gas_2025!K64</f>
        <v>0</v>
      </c>
      <c r="L64" s="41">
        <f>+TI_En_Gas_2025!L64</f>
        <v>0</v>
      </c>
      <c r="M64" s="41">
        <f t="shared" si="8"/>
        <v>0</v>
      </c>
      <c r="N64" s="41">
        <f t="shared" si="9"/>
        <v>0</v>
      </c>
    </row>
    <row r="65" spans="2:14" x14ac:dyDescent="0.25">
      <c r="B65" s="22" t="str">
        <f t="shared" si="5"/>
        <v>DNB 5</v>
      </c>
      <c r="C65" s="41">
        <f>+TI_En_Gas_2025!C65</f>
        <v>0</v>
      </c>
      <c r="D65" s="41">
        <f>+TI_En_Gas_2025!D65</f>
        <v>0</v>
      </c>
      <c r="E65" s="41">
        <f t="shared" si="6"/>
        <v>0</v>
      </c>
      <c r="F65" s="41">
        <f>+TI_En_Gas_2025!F65</f>
        <v>0</v>
      </c>
      <c r="G65" s="41">
        <f>+TI_En_Gas_2025!G65</f>
        <v>0</v>
      </c>
      <c r="H65" s="41">
        <f t="shared" si="7"/>
        <v>0</v>
      </c>
      <c r="I65" s="245">
        <f>+TI_En_Gas_2025!I65</f>
        <v>0</v>
      </c>
      <c r="J65" s="41">
        <f>+TI_En_Gas_2025!J65</f>
        <v>0</v>
      </c>
      <c r="K65" s="41">
        <f>+TI_En_Gas_2025!K65</f>
        <v>0</v>
      </c>
      <c r="L65" s="41">
        <f>+TI_En_Gas_2025!L65</f>
        <v>0</v>
      </c>
      <c r="M65" s="41">
        <f t="shared" si="8"/>
        <v>0</v>
      </c>
      <c r="N65" s="41">
        <f t="shared" si="9"/>
        <v>0</v>
      </c>
    </row>
    <row r="66" spans="2:14" x14ac:dyDescent="0.25">
      <c r="B66" s="22" t="str">
        <f t="shared" si="5"/>
        <v>DNB 6</v>
      </c>
      <c r="C66" s="41">
        <f>+TI_En_Gas_2025!C66</f>
        <v>0</v>
      </c>
      <c r="D66" s="41">
        <f>+TI_En_Gas_2025!D66</f>
        <v>0</v>
      </c>
      <c r="E66" s="41">
        <f t="shared" si="6"/>
        <v>0</v>
      </c>
      <c r="F66" s="41">
        <f>+TI_En_Gas_2025!F66</f>
        <v>0</v>
      </c>
      <c r="G66" s="41">
        <f>+TI_En_Gas_2025!G66</f>
        <v>0</v>
      </c>
      <c r="H66" s="41">
        <f t="shared" si="7"/>
        <v>0</v>
      </c>
      <c r="I66" s="245">
        <f>+TI_En_Gas_2025!I66</f>
        <v>0</v>
      </c>
      <c r="J66" s="41">
        <f>+TI_En_Gas_2025!J66</f>
        <v>0</v>
      </c>
      <c r="K66" s="41">
        <f>+TI_En_Gas_2025!K66</f>
        <v>0</v>
      </c>
      <c r="L66" s="41">
        <f>+TI_En_Gas_2025!L66</f>
        <v>0</v>
      </c>
      <c r="M66" s="41">
        <f t="shared" si="8"/>
        <v>0</v>
      </c>
      <c r="N66" s="41">
        <f t="shared" si="9"/>
        <v>0</v>
      </c>
    </row>
    <row r="67" spans="2:14" x14ac:dyDescent="0.25">
      <c r="B67" s="22" t="str">
        <f t="shared" si="5"/>
        <v>DNB 7</v>
      </c>
      <c r="C67" s="41">
        <f>+TI_En_Gas_2025!C67</f>
        <v>0</v>
      </c>
      <c r="D67" s="41">
        <f>+TI_En_Gas_2025!D67</f>
        <v>0</v>
      </c>
      <c r="E67" s="41">
        <f t="shared" si="6"/>
        <v>0</v>
      </c>
      <c r="F67" s="41">
        <f>+TI_En_Gas_2025!F67</f>
        <v>0</v>
      </c>
      <c r="G67" s="41">
        <f>+TI_En_Gas_2025!G67</f>
        <v>0</v>
      </c>
      <c r="H67" s="41">
        <f t="shared" si="7"/>
        <v>0</v>
      </c>
      <c r="I67" s="245">
        <f>+TI_En_Gas_2025!I67</f>
        <v>0</v>
      </c>
      <c r="J67" s="41">
        <f>+TI_En_Gas_2025!J67</f>
        <v>0</v>
      </c>
      <c r="K67" s="41">
        <f>+TI_En_Gas_2025!K67</f>
        <v>0</v>
      </c>
      <c r="L67" s="41">
        <f>+TI_En_Gas_2025!L67</f>
        <v>0</v>
      </c>
      <c r="M67" s="41">
        <f t="shared" si="8"/>
        <v>0</v>
      </c>
      <c r="N67" s="41">
        <f t="shared" si="9"/>
        <v>0</v>
      </c>
    </row>
    <row r="68" spans="2:14" x14ac:dyDescent="0.25">
      <c r="B68" s="22" t="str">
        <f t="shared" si="5"/>
        <v>DNB 8</v>
      </c>
      <c r="C68" s="41">
        <f>+TI_En_Gas_2025!C68</f>
        <v>0</v>
      </c>
      <c r="D68" s="41">
        <f>+TI_En_Gas_2025!D68</f>
        <v>0</v>
      </c>
      <c r="E68" s="41">
        <f t="shared" si="6"/>
        <v>0</v>
      </c>
      <c r="F68" s="41">
        <f>+TI_En_Gas_2025!F68</f>
        <v>0</v>
      </c>
      <c r="G68" s="41">
        <f>+TI_En_Gas_2025!G68</f>
        <v>0</v>
      </c>
      <c r="H68" s="41">
        <f t="shared" si="7"/>
        <v>0</v>
      </c>
      <c r="I68" s="245">
        <f>+TI_En_Gas_2025!I68</f>
        <v>0</v>
      </c>
      <c r="J68" s="41">
        <f>+TI_En_Gas_2025!J68</f>
        <v>0</v>
      </c>
      <c r="K68" s="41">
        <f>+TI_En_Gas_2025!K68</f>
        <v>0</v>
      </c>
      <c r="L68" s="41">
        <f>+TI_En_Gas_2025!L68</f>
        <v>0</v>
      </c>
      <c r="M68" s="41">
        <f t="shared" si="8"/>
        <v>0</v>
      </c>
      <c r="N68" s="41">
        <f t="shared" si="9"/>
        <v>0</v>
      </c>
    </row>
    <row r="69" spans="2:14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</row>
    <row r="71" spans="2:14" x14ac:dyDescent="0.25">
      <c r="B71" s="17" t="s">
        <v>196</v>
      </c>
    </row>
    <row r="72" spans="2:14" ht="15.75" thickBot="1" x14ac:dyDescent="0.3"/>
    <row r="73" spans="2:14" ht="18.75" thickBot="1" x14ac:dyDescent="0.3">
      <c r="B73" s="40"/>
      <c r="C73" s="48" t="s">
        <v>183</v>
      </c>
      <c r="D73" s="48" t="str">
        <f t="shared" ref="D73:D81" si="10">+N60</f>
        <v>Totaal aanvullend</v>
      </c>
      <c r="E73" s="57" t="s">
        <v>199</v>
      </c>
    </row>
    <row r="74" spans="2:14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4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4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4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4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4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4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+TI_En_Gas_2025!C88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5507046.981010437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0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>+($C$95*D99*(1+$E$95-$F$95))</f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10"/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-0.7420714086431095</v>
      </c>
      <c r="F119" s="258">
        <f>+$C$43</f>
        <v>0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4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48" t="s">
        <v>74</v>
      </c>
    </row>
    <row r="131" spans="2:14" x14ac:dyDescent="0.25">
      <c r="B131" s="22" t="str">
        <f>+$B$16</f>
        <v>DNB 1</v>
      </c>
      <c r="C131" s="61">
        <v>0</v>
      </c>
      <c r="D131" s="61">
        <v>0</v>
      </c>
      <c r="E131" s="41">
        <f>+SUM(C131:D131)</f>
        <v>0</v>
      </c>
      <c r="F131" s="61">
        <v>0</v>
      </c>
      <c r="G131" s="61">
        <v>0</v>
      </c>
      <c r="H131" s="41">
        <f>+SUM(F131:G131)</f>
        <v>0</v>
      </c>
      <c r="I131" s="245">
        <v>0</v>
      </c>
      <c r="J131" s="61">
        <v>0</v>
      </c>
      <c r="K131" s="61">
        <v>0</v>
      </c>
      <c r="L131" s="61">
        <v>0</v>
      </c>
      <c r="M131" s="41">
        <f>+SUM(K131:L131)</f>
        <v>0</v>
      </c>
      <c r="N131" s="41">
        <f>+SUM(E131,H131,I131,J131,M131)</f>
        <v>0</v>
      </c>
    </row>
    <row r="132" spans="2:14" x14ac:dyDescent="0.25">
      <c r="B132" s="22" t="str">
        <f>+$B$17</f>
        <v>DNB 2</v>
      </c>
      <c r="C132" s="61">
        <v>0</v>
      </c>
      <c r="D132" s="61">
        <v>0</v>
      </c>
      <c r="E132" s="41">
        <f t="shared" ref="E132:E138" si="19">+SUM(C132:D132)</f>
        <v>0</v>
      </c>
      <c r="F132" s="61">
        <v>0</v>
      </c>
      <c r="G132" s="61">
        <v>0</v>
      </c>
      <c r="H132" s="41">
        <f t="shared" ref="H132:H138" si="20">+SUM(F132:G132)</f>
        <v>0</v>
      </c>
      <c r="I132" s="245">
        <v>0</v>
      </c>
      <c r="J132" s="61">
        <v>0</v>
      </c>
      <c r="K132" s="61">
        <v>0</v>
      </c>
      <c r="L132" s="61">
        <v>0</v>
      </c>
      <c r="M132" s="41">
        <f t="shared" ref="M132:M138" si="21">+SUM(K132:L132)</f>
        <v>0</v>
      </c>
      <c r="N132" s="41">
        <f t="shared" ref="N132:N138" si="22">+SUM(E132,H132,I132,J132,M132)</f>
        <v>0</v>
      </c>
    </row>
    <row r="133" spans="2:14" x14ac:dyDescent="0.25">
      <c r="B133" s="22" t="str">
        <f>+$B$18</f>
        <v>DNB 3</v>
      </c>
      <c r="C133" s="61">
        <v>0</v>
      </c>
      <c r="D133" s="61">
        <v>0</v>
      </c>
      <c r="E133" s="41">
        <f t="shared" si="19"/>
        <v>0</v>
      </c>
      <c r="F133" s="61">
        <v>0</v>
      </c>
      <c r="G133" s="61">
        <v>0</v>
      </c>
      <c r="H133" s="41">
        <f t="shared" si="20"/>
        <v>0</v>
      </c>
      <c r="I133" s="245">
        <v>0</v>
      </c>
      <c r="J133" s="61">
        <v>0</v>
      </c>
      <c r="K133" s="61">
        <v>0</v>
      </c>
      <c r="L133" s="61">
        <v>0</v>
      </c>
      <c r="M133" s="41">
        <f t="shared" si="21"/>
        <v>0</v>
      </c>
      <c r="N133" s="41">
        <f t="shared" si="22"/>
        <v>0</v>
      </c>
    </row>
    <row r="134" spans="2:14" x14ac:dyDescent="0.25">
      <c r="B134" s="22" t="str">
        <f>+$B$19</f>
        <v>DNB 4</v>
      </c>
      <c r="C134" s="61">
        <v>0</v>
      </c>
      <c r="D134" s="61">
        <v>0</v>
      </c>
      <c r="E134" s="41">
        <f t="shared" si="19"/>
        <v>0</v>
      </c>
      <c r="F134" s="61">
        <v>0</v>
      </c>
      <c r="G134" s="61">
        <v>0</v>
      </c>
      <c r="H134" s="41">
        <f t="shared" si="20"/>
        <v>0</v>
      </c>
      <c r="I134" s="245">
        <v>0</v>
      </c>
      <c r="J134" s="61">
        <v>0</v>
      </c>
      <c r="K134" s="61">
        <v>0</v>
      </c>
      <c r="L134" s="61">
        <v>0</v>
      </c>
      <c r="M134" s="41">
        <f t="shared" si="21"/>
        <v>0</v>
      </c>
      <c r="N134" s="41">
        <f t="shared" si="22"/>
        <v>0</v>
      </c>
    </row>
    <row r="135" spans="2:14" x14ac:dyDescent="0.25">
      <c r="B135" s="22" t="str">
        <f>+$B$20</f>
        <v>DNB 5</v>
      </c>
      <c r="C135" s="61">
        <v>0</v>
      </c>
      <c r="D135" s="61">
        <v>0</v>
      </c>
      <c r="E135" s="41">
        <f t="shared" si="19"/>
        <v>0</v>
      </c>
      <c r="F135" s="61">
        <v>0</v>
      </c>
      <c r="G135" s="61">
        <v>0</v>
      </c>
      <c r="H135" s="41">
        <f t="shared" si="20"/>
        <v>0</v>
      </c>
      <c r="I135" s="245">
        <v>0</v>
      </c>
      <c r="J135" s="61">
        <v>0</v>
      </c>
      <c r="K135" s="61">
        <v>0</v>
      </c>
      <c r="L135" s="61">
        <v>0</v>
      </c>
      <c r="M135" s="41">
        <f t="shared" si="21"/>
        <v>0</v>
      </c>
      <c r="N135" s="41">
        <f t="shared" si="22"/>
        <v>0</v>
      </c>
    </row>
    <row r="136" spans="2:14" x14ac:dyDescent="0.25">
      <c r="B136" s="22" t="str">
        <f>+$B$21</f>
        <v>DNB 6</v>
      </c>
      <c r="C136" s="61">
        <v>0</v>
      </c>
      <c r="D136" s="61">
        <v>0</v>
      </c>
      <c r="E136" s="41">
        <f t="shared" si="19"/>
        <v>0</v>
      </c>
      <c r="F136" s="61">
        <v>0</v>
      </c>
      <c r="G136" s="61">
        <v>0</v>
      </c>
      <c r="H136" s="41">
        <f t="shared" si="20"/>
        <v>0</v>
      </c>
      <c r="I136" s="245">
        <v>0</v>
      </c>
      <c r="J136" s="61">
        <v>0</v>
      </c>
      <c r="K136" s="61">
        <v>0</v>
      </c>
      <c r="L136" s="61">
        <v>0</v>
      </c>
      <c r="M136" s="41">
        <f t="shared" si="21"/>
        <v>0</v>
      </c>
      <c r="N136" s="41">
        <f t="shared" si="22"/>
        <v>0</v>
      </c>
    </row>
    <row r="137" spans="2:14" x14ac:dyDescent="0.25">
      <c r="B137" s="22" t="str">
        <f>+$B$22</f>
        <v>DNB 7</v>
      </c>
      <c r="C137" s="61">
        <v>0</v>
      </c>
      <c r="D137" s="61">
        <v>0</v>
      </c>
      <c r="E137" s="41">
        <f t="shared" si="19"/>
        <v>0</v>
      </c>
      <c r="F137" s="61">
        <v>0</v>
      </c>
      <c r="G137" s="61">
        <v>0</v>
      </c>
      <c r="H137" s="41">
        <f t="shared" si="20"/>
        <v>0</v>
      </c>
      <c r="I137" s="245">
        <v>0</v>
      </c>
      <c r="J137" s="61">
        <v>0</v>
      </c>
      <c r="K137" s="61">
        <v>0</v>
      </c>
      <c r="L137" s="61">
        <v>0</v>
      </c>
      <c r="M137" s="41">
        <f t="shared" si="21"/>
        <v>0</v>
      </c>
      <c r="N137" s="41">
        <f t="shared" si="22"/>
        <v>0</v>
      </c>
    </row>
    <row r="138" spans="2:14" x14ac:dyDescent="0.25">
      <c r="B138" s="22" t="str">
        <f>+$B$23</f>
        <v>DNB 8</v>
      </c>
      <c r="C138" s="61">
        <v>0</v>
      </c>
      <c r="D138" s="61">
        <v>0</v>
      </c>
      <c r="E138" s="41">
        <f t="shared" si="19"/>
        <v>0</v>
      </c>
      <c r="F138" s="61">
        <v>0</v>
      </c>
      <c r="G138" s="61">
        <v>0</v>
      </c>
      <c r="H138" s="41">
        <f t="shared" si="20"/>
        <v>0</v>
      </c>
      <c r="I138" s="245">
        <v>0</v>
      </c>
      <c r="J138" s="61">
        <v>0</v>
      </c>
      <c r="K138" s="61">
        <v>0</v>
      </c>
      <c r="L138" s="61">
        <v>0</v>
      </c>
      <c r="M138" s="41">
        <f t="shared" si="21"/>
        <v>0</v>
      </c>
      <c r="N138" s="41">
        <f t="shared" si="22"/>
        <v>0</v>
      </c>
    </row>
    <row r="139" spans="2:14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</row>
    <row r="141" spans="2:14" x14ac:dyDescent="0.25">
      <c r="B141" s="17" t="s">
        <v>224</v>
      </c>
    </row>
    <row r="142" spans="2:14" ht="15.75" thickBot="1" x14ac:dyDescent="0.3"/>
    <row r="143" spans="2:14" ht="18.75" thickBot="1" x14ac:dyDescent="0.3">
      <c r="B143" s="40"/>
      <c r="C143" s="48" t="s">
        <v>210</v>
      </c>
      <c r="D143" s="48" t="str">
        <f t="shared" ref="D143:D151" si="23">+N130</f>
        <v>Totaal aanvullend</v>
      </c>
      <c r="E143" s="57" t="s">
        <v>225</v>
      </c>
    </row>
    <row r="144" spans="2:14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10"/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2:9" x14ac:dyDescent="0.25">
      <c r="B162" s="17" t="s">
        <v>229</v>
      </c>
    </row>
    <row r="164" spans="2:9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2:9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-0.7420714086431095</v>
      </c>
      <c r="F165" s="258">
        <f>+$C$43</f>
        <v>0</v>
      </c>
      <c r="G165" s="59" t="e">
        <f>+C165*(1+$D$165-$E$165-$F$165)</f>
        <v>#DIV/0!</v>
      </c>
    </row>
    <row r="166" spans="2:9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2:9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2:9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2:9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2:9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2:9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2:9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2:9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</sheetData>
  <mergeCells count="15"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952B-055A-449D-9468-368B3114F448}">
  <dimension ref="A1:N243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ht="14.45" customHeight="1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0" ht="15" customHeight="1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+TI_Gas!$B$12</f>
        <v>DNB 1</v>
      </c>
      <c r="C16" s="111">
        <f>+INDEX(Endo_Gas_2027!$C$11:$G$246,MATCH(TI_En_Gas_2027!$B16,Endo_Gas_2027!$A$11:$A$246,0),MATCH(C$15,Endo_Gas_2027!$C$10:$G$10,0))</f>
        <v>0</v>
      </c>
      <c r="D16" s="111">
        <f>+INDEX(Endo_Gas_2027!$C$11:$G$246,MATCH(TI_En_Gas_2027!$B16,Endo_Gas_2027!$A$11:$A$246,0),MATCH(D$15,Endo_Gas_2027!$C$10:$G$10,0))</f>
        <v>0</v>
      </c>
      <c r="E16" s="111">
        <f>+INDEX(Endo_Gas_2027!$C$11:$G$246,MATCH(TI_En_Gas_2027!$B16,Endo_Gas_2027!$A$11:$A$246,0),MATCH(E$15,Endo_Gas_2027!$C$10:$G$10,0))</f>
        <v>0</v>
      </c>
      <c r="F16" s="111">
        <f>+INDEX(Endo_Gas_2027!$C$11:$G$246,MATCH(TI_En_Gas_2027!$B16,Endo_Gas_2027!$A$11:$A$246,0),MATCH(F$15,Endo_Gas_2027!$C$10:$G$10,0))</f>
        <v>0</v>
      </c>
      <c r="G16" s="111">
        <f>+INDEX(Endo_Gas_2027!$C$11:$G$246,MATCH(TI_En_Gas_2027!$B16,Endo_Gas_2027!$A$11:$A$246,0),MATCH(G$15,Endo_Gas_2027!$C$10:$G$10,0))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+TI_Gas!$B$13</f>
        <v>DNB 2</v>
      </c>
      <c r="C17" s="111">
        <f>+INDEX(Endo_Gas_2027!$C$11:$G$246,MATCH(TI_En_Gas_2027!$B17,Endo_Gas_2027!$A$11:$A$246,0),MATCH(C$15,Endo_Gas_2027!$C$10:$G$10,0))</f>
        <v>0</v>
      </c>
      <c r="D17" s="111">
        <f>+INDEX(Endo_Gas_2027!$C$11:$G$246,MATCH(TI_En_Gas_2027!$B17,Endo_Gas_2027!$A$11:$A$246,0),MATCH(D$15,Endo_Gas_2027!$C$10:$G$10,0))</f>
        <v>0</v>
      </c>
      <c r="E17" s="111">
        <f>+INDEX(Endo_Gas_2027!$C$11:$G$246,MATCH(TI_En_Gas_2027!$B17,Endo_Gas_2027!$A$11:$A$246,0),MATCH(E$15,Endo_Gas_2027!$C$10:$G$10,0))</f>
        <v>0</v>
      </c>
      <c r="F17" s="111">
        <f>+INDEX(Endo_Gas_2027!$C$11:$G$246,MATCH(TI_En_Gas_2027!$B17,Endo_Gas_2027!$A$11:$A$246,0),MATCH(F$15,Endo_Gas_2027!$C$10:$G$10,0))</f>
        <v>0</v>
      </c>
      <c r="G17" s="111">
        <f>+INDEX(Endo_Gas_2027!$C$11:$G$246,MATCH(TI_En_Gas_2027!$B17,Endo_Gas_2027!$A$11:$A$246,0),MATCH(G$15,Endo_Gas_2027!$C$10:$G$10,0))</f>
        <v>0</v>
      </c>
      <c r="H17" s="108" t="e">
        <f t="shared" si="0"/>
        <v>#DIV/0!</v>
      </c>
    </row>
    <row r="18" spans="2:10" x14ac:dyDescent="0.25">
      <c r="B18" s="38" t="str">
        <f>+TI_Gas!$B$14</f>
        <v>DNB 3</v>
      </c>
      <c r="C18" s="111">
        <f>+INDEX(Endo_Gas_2027!$C$11:$G$246,MATCH(TI_En_Gas_2027!$B18,Endo_Gas_2027!$A$11:$A$246,0),MATCH(C$15,Endo_Gas_2027!$C$10:$G$10,0))</f>
        <v>0</v>
      </c>
      <c r="D18" s="111">
        <f>+INDEX(Endo_Gas_2027!$C$11:$G$246,MATCH(TI_En_Gas_2027!$B18,Endo_Gas_2027!$A$11:$A$246,0),MATCH(D$15,Endo_Gas_2027!$C$10:$G$10,0))</f>
        <v>0</v>
      </c>
      <c r="E18" s="111">
        <f>+INDEX(Endo_Gas_2027!$C$11:$G$246,MATCH(TI_En_Gas_2027!$B18,Endo_Gas_2027!$A$11:$A$246,0),MATCH(E$15,Endo_Gas_2027!$C$10:$G$10,0))</f>
        <v>0</v>
      </c>
      <c r="F18" s="111">
        <f>+INDEX(Endo_Gas_2027!$C$11:$G$246,MATCH(TI_En_Gas_2027!$B18,Endo_Gas_2027!$A$11:$A$246,0),MATCH(F$15,Endo_Gas_2027!$C$10:$G$10,0))</f>
        <v>0</v>
      </c>
      <c r="G18" s="111">
        <f>+INDEX(Endo_Gas_2027!$C$11:$G$246,MATCH(TI_En_Gas_2027!$B18,Endo_Gas_2027!$A$11:$A$246,0),MATCH(G$15,Endo_Gas_2027!$C$10:$G$10,0))</f>
        <v>0</v>
      </c>
      <c r="H18" s="108" t="e">
        <f t="shared" si="0"/>
        <v>#DIV/0!</v>
      </c>
    </row>
    <row r="19" spans="2:10" x14ac:dyDescent="0.25">
      <c r="B19" s="38" t="str">
        <f>+TI_Gas!$B$15</f>
        <v>DNB 4</v>
      </c>
      <c r="C19" s="111">
        <f>+INDEX(Endo_Gas_2027!$C$11:$G$246,MATCH(TI_En_Gas_2027!$B19,Endo_Gas_2027!$A$11:$A$246,0),MATCH(C$15,Endo_Gas_2027!$C$10:$G$10,0))</f>
        <v>0</v>
      </c>
      <c r="D19" s="111">
        <f>+INDEX(Endo_Gas_2027!$C$11:$G$246,MATCH(TI_En_Gas_2027!$B19,Endo_Gas_2027!$A$11:$A$246,0),MATCH(D$15,Endo_Gas_2027!$C$10:$G$10,0))</f>
        <v>0</v>
      </c>
      <c r="E19" s="111">
        <f>+INDEX(Endo_Gas_2027!$C$11:$G$246,MATCH(TI_En_Gas_2027!$B19,Endo_Gas_2027!$A$11:$A$246,0),MATCH(E$15,Endo_Gas_2027!$C$10:$G$10,0))</f>
        <v>0</v>
      </c>
      <c r="F19" s="111">
        <f>+INDEX(Endo_Gas_2027!$C$11:$G$246,MATCH(TI_En_Gas_2027!$B19,Endo_Gas_2027!$A$11:$A$246,0),MATCH(F$15,Endo_Gas_2027!$C$10:$G$10,0))</f>
        <v>0</v>
      </c>
      <c r="G19" s="111">
        <f>+INDEX(Endo_Gas_2027!$C$11:$G$246,MATCH(TI_En_Gas_2027!$B19,Endo_Gas_2027!$A$11:$A$246,0),MATCH(G$15,Endo_Gas_2027!$C$10:$G$10,0))</f>
        <v>0</v>
      </c>
      <c r="H19" s="108" t="e">
        <f t="shared" si="0"/>
        <v>#DIV/0!</v>
      </c>
    </row>
    <row r="20" spans="2:10" x14ac:dyDescent="0.25">
      <c r="B20" s="38" t="str">
        <f>+TI_Gas!$B$16</f>
        <v>DNB 5</v>
      </c>
      <c r="C20" s="111">
        <f>+INDEX(Endo_Gas_2027!$C$11:$G$246,MATCH(TI_En_Gas_2027!$B20,Endo_Gas_2027!$A$11:$A$246,0),MATCH(C$15,Endo_Gas_2027!$C$10:$G$10,0))</f>
        <v>0</v>
      </c>
      <c r="D20" s="111">
        <f>+INDEX(Endo_Gas_2027!$C$11:$G$246,MATCH(TI_En_Gas_2027!$B20,Endo_Gas_2027!$A$11:$A$246,0),MATCH(D$15,Endo_Gas_2027!$C$10:$G$10,0))</f>
        <v>0</v>
      </c>
      <c r="E20" s="111">
        <f>+INDEX(Endo_Gas_2027!$C$11:$G$246,MATCH(TI_En_Gas_2027!$B20,Endo_Gas_2027!$A$11:$A$246,0),MATCH(E$15,Endo_Gas_2027!$C$10:$G$10,0))</f>
        <v>0</v>
      </c>
      <c r="F20" s="111">
        <f>+INDEX(Endo_Gas_2027!$C$11:$G$246,MATCH(TI_En_Gas_2027!$B20,Endo_Gas_2027!$A$11:$A$246,0),MATCH(F$15,Endo_Gas_2027!$C$10:$G$10,0))</f>
        <v>0</v>
      </c>
      <c r="G20" s="111">
        <f>+INDEX(Endo_Gas_2027!$C$11:$G$246,MATCH(TI_En_Gas_2027!$B20,Endo_Gas_2027!$A$11:$A$246,0),MATCH(G$15,Endo_Gas_2027!$C$10:$G$10,0))</f>
        <v>0</v>
      </c>
      <c r="H20" s="108" t="e">
        <f t="shared" si="0"/>
        <v>#DIV/0!</v>
      </c>
    </row>
    <row r="21" spans="2:10" x14ac:dyDescent="0.25">
      <c r="B21" s="38" t="str">
        <f>+TI_Gas!$B$17</f>
        <v>DNB 6</v>
      </c>
      <c r="C21" s="111">
        <f>+INDEX(Endo_Gas_2027!$C$11:$G$246,MATCH(TI_En_Gas_2027!$B21,Endo_Gas_2027!$A$11:$A$246,0),MATCH(C$15,Endo_Gas_2027!$C$10:$G$10,0))</f>
        <v>0</v>
      </c>
      <c r="D21" s="111">
        <f>+INDEX(Endo_Gas_2027!$C$11:$G$246,MATCH(TI_En_Gas_2027!$B21,Endo_Gas_2027!$A$11:$A$246,0),MATCH(D$15,Endo_Gas_2027!$C$10:$G$10,0))</f>
        <v>0</v>
      </c>
      <c r="E21" s="111">
        <f>+INDEX(Endo_Gas_2027!$C$11:$G$246,MATCH(TI_En_Gas_2027!$B21,Endo_Gas_2027!$A$11:$A$246,0),MATCH(E$15,Endo_Gas_2027!$C$10:$G$10,0))</f>
        <v>0</v>
      </c>
      <c r="F21" s="111">
        <f>+INDEX(Endo_Gas_2027!$C$11:$G$246,MATCH(TI_En_Gas_2027!$B21,Endo_Gas_2027!$A$11:$A$246,0),MATCH(F$15,Endo_Gas_2027!$C$10:$G$10,0))</f>
        <v>0</v>
      </c>
      <c r="G21" s="111">
        <f>+INDEX(Endo_Gas_2027!$C$11:$G$246,MATCH(TI_En_Gas_2027!$B21,Endo_Gas_2027!$A$11:$A$246,0),MATCH(G$15,Endo_Gas_2027!$C$10:$G$10,0))</f>
        <v>0</v>
      </c>
      <c r="H21" s="108" t="e">
        <f t="shared" si="0"/>
        <v>#DIV/0!</v>
      </c>
    </row>
    <row r="22" spans="2:10" x14ac:dyDescent="0.25">
      <c r="B22" s="38" t="str">
        <f>+TI_Gas!$B$18</f>
        <v>DNB 7</v>
      </c>
      <c r="C22" s="111">
        <f>+INDEX(Endo_Gas_2027!$C$11:$G$246,MATCH(TI_En_Gas_2027!$B22,Endo_Gas_2027!$A$11:$A$246,0),MATCH(C$15,Endo_Gas_2027!$C$10:$G$10,0))</f>
        <v>0</v>
      </c>
      <c r="D22" s="111">
        <f>+INDEX(Endo_Gas_2027!$C$11:$G$246,MATCH(TI_En_Gas_2027!$B22,Endo_Gas_2027!$A$11:$A$246,0),MATCH(D$15,Endo_Gas_2027!$C$10:$G$10,0))</f>
        <v>0</v>
      </c>
      <c r="E22" s="111">
        <f>+INDEX(Endo_Gas_2027!$C$11:$G$246,MATCH(TI_En_Gas_2027!$B22,Endo_Gas_2027!$A$11:$A$246,0),MATCH(E$15,Endo_Gas_2027!$C$10:$G$10,0))</f>
        <v>0</v>
      </c>
      <c r="F22" s="111">
        <f>+INDEX(Endo_Gas_2027!$C$11:$G$246,MATCH(TI_En_Gas_2027!$B22,Endo_Gas_2027!$A$11:$A$246,0),MATCH(F$15,Endo_Gas_2027!$C$10:$G$10,0))</f>
        <v>0</v>
      </c>
      <c r="G22" s="111">
        <f>+INDEX(Endo_Gas_2027!$C$11:$G$246,MATCH(TI_En_Gas_2027!$B22,Endo_Gas_2027!$A$11:$A$246,0),MATCH(G$15,Endo_Gas_2027!$C$10:$G$10,0))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+TI_Gas!$B$19</f>
        <v>DNB 8</v>
      </c>
      <c r="C23" s="111">
        <f>+INDEX(Endo_Gas_2027!$C$11:$G$246,MATCH(TI_En_Gas_2027!$B23,Endo_Gas_2027!$A$11:$A$246,0),MATCH(C$15,Endo_Gas_2027!$C$10:$G$10,0))</f>
        <v>0</v>
      </c>
      <c r="D23" s="111">
        <f>+INDEX(Endo_Gas_2027!$C$11:$G$246,MATCH(TI_En_Gas_2027!$B23,Endo_Gas_2027!$A$11:$A$246,0),MATCH(D$15,Endo_Gas_2027!$C$10:$G$10,0))</f>
        <v>0</v>
      </c>
      <c r="E23" s="111">
        <f>+INDEX(Endo_Gas_2027!$C$11:$G$246,MATCH(TI_En_Gas_2027!$B23,Endo_Gas_2027!$A$11:$A$246,0),MATCH(E$15,Endo_Gas_2027!$C$10:$G$10,0))</f>
        <v>0</v>
      </c>
      <c r="F23" s="111">
        <f>+INDEX(Endo_Gas_2027!$C$11:$G$246,MATCH(TI_En_Gas_2027!$B23,Endo_Gas_2027!$A$11:$A$246,0),MATCH(F$15,Endo_Gas_2027!$C$10:$G$10,0))</f>
        <v>0</v>
      </c>
      <c r="G23" s="111">
        <f>+INDEX(Endo_Gas_2027!$C$11:$G$246,MATCH(TI_En_Gas_2027!$B23,Endo_Gas_2027!$A$11:$A$246,0),MATCH(G$15,Endo_Gas_2027!$C$10:$G$10,0))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-5339105.9689988066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-8167928.7305122502</v>
      </c>
      <c r="D26" s="151">
        <v>-8167928.7305122502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-7907613.0039613675</v>
      </c>
      <c r="D27" s="151">
        <v>-7907613.0039613675</v>
      </c>
      <c r="E27" s="151">
        <v>-7907613.0039613675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-9894152.6099587139</v>
      </c>
      <c r="D28" s="151">
        <v>-9894152.6099587139</v>
      </c>
      <c r="E28" s="151">
        <v>-9894152.6099587139</v>
      </c>
      <c r="F28" s="151">
        <v>-9894152.6099587139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-8975327.38717556</v>
      </c>
      <c r="D29" s="151">
        <v>-8975327.38717556</v>
      </c>
      <c r="E29" s="151">
        <v>-8975327.38717556</v>
      </c>
      <c r="F29" s="151">
        <v>-8975327.38717556</v>
      </c>
      <c r="G29" s="151">
        <v>-8975327.38717556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-40284127.700606696</v>
      </c>
      <c r="D30" s="157">
        <f t="shared" ref="D30:G30" si="1">+SUM(D25:D29)</f>
        <v>-34945021.731607892</v>
      </c>
      <c r="E30" s="157">
        <f t="shared" si="1"/>
        <v>-26777093.001095641</v>
      </c>
      <c r="F30" s="157">
        <f t="shared" si="1"/>
        <v>-18869479.997134276</v>
      </c>
      <c r="G30" s="157">
        <f t="shared" si="1"/>
        <v>-8975327.38717556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-40284127.700606696</v>
      </c>
      <c r="D33" s="41">
        <f>SUM(D16:D23,D30)</f>
        <v>-34945021.731607892</v>
      </c>
      <c r="E33" s="41">
        <f>SUM(E16:E23,E30)</f>
        <v>-26777093.001095641</v>
      </c>
      <c r="F33" s="41">
        <f>SUM(F16:F23,F30)</f>
        <v>-18869479.997134276</v>
      </c>
      <c r="G33" s="41">
        <f>SUM(G16:G23,G30)</f>
        <v>-8975327.38717556</v>
      </c>
      <c r="H33" s="112"/>
      <c r="I33" s="41">
        <f>TREND($C$33:$G$33,$C$32:$G$32,2025)</f>
        <v>5507046.981010437</v>
      </c>
      <c r="J33" s="41">
        <f>TREND($C$33:$G$33,$C$32:$G$32,2028)</f>
        <v>29114989.689411163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+TI_En_Gas_2026!C37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+TI_En_Gas_2026!C38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5507046.981010437</v>
      </c>
    </row>
    <row r="41" spans="2:10" ht="15" customHeight="1" x14ac:dyDescent="0.25">
      <c r="B41" s="17" t="s">
        <v>309</v>
      </c>
      <c r="I41" s="54" t="s">
        <v>177</v>
      </c>
      <c r="J41" s="59">
        <f>+J33</f>
        <v>29114989.689411163</v>
      </c>
    </row>
    <row r="42" spans="2:10" ht="15" customHeight="1" x14ac:dyDescent="0.25">
      <c r="I42" s="54" t="s">
        <v>72</v>
      </c>
      <c r="J42" s="55">
        <f>1-POWER(J41/J40,1/3)</f>
        <v>-0.7420714086431095</v>
      </c>
    </row>
    <row r="43" spans="2:10" ht="15" customHeight="1" x14ac:dyDescent="0.25">
      <c r="B43" s="51" t="s">
        <v>73</v>
      </c>
      <c r="C43" s="126">
        <v>0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5507046.981010437</v>
      </c>
      <c r="D48" s="49" t="e">
        <f t="shared" ref="D48:D55" si="3">+H16</f>
        <v>#DIV/0!</v>
      </c>
      <c r="E48" s="258" t="e">
        <f>+C39</f>
        <v>#DIV/0!</v>
      </c>
      <c r="F48" s="258">
        <f>+C43</f>
        <v>0</v>
      </c>
      <c r="G48" s="127" t="e">
        <f>+($C$48*D48*(1+$E$48-$F$48))</f>
        <v>#DIV/0!</v>
      </c>
    </row>
    <row r="49" spans="2:14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4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4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4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4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4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4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4" x14ac:dyDescent="0.25">
      <c r="B56" s="17"/>
      <c r="F56" s="18" t="s">
        <v>163</v>
      </c>
      <c r="G56" s="18" t="e">
        <f>+SUM(G48:G55)</f>
        <v>#DIV/0!</v>
      </c>
      <c r="I56" s="113"/>
    </row>
    <row r="57" spans="2:14" x14ac:dyDescent="0.25">
      <c r="I57" s="113"/>
    </row>
    <row r="58" spans="2:14" x14ac:dyDescent="0.25">
      <c r="B58" s="17" t="s">
        <v>185</v>
      </c>
    </row>
    <row r="60" spans="2:14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48" t="s">
        <v>74</v>
      </c>
    </row>
    <row r="61" spans="2:14" x14ac:dyDescent="0.25">
      <c r="B61" s="22" t="str">
        <f t="shared" ref="B61:B68" si="5">+B16</f>
        <v>DNB 1</v>
      </c>
      <c r="C61" s="41">
        <f>+TI_En_Gas_2026!C61</f>
        <v>0</v>
      </c>
      <c r="D61" s="41">
        <f>+TI_En_Gas_2026!D61</f>
        <v>0</v>
      </c>
      <c r="E61" s="41">
        <f>+SUM(C61:D61)</f>
        <v>0</v>
      </c>
      <c r="F61" s="41">
        <f>+TI_En_Gas_2026!F61</f>
        <v>0</v>
      </c>
      <c r="G61" s="41">
        <f>+TI_En_Gas_2026!G61</f>
        <v>0</v>
      </c>
      <c r="H61" s="41">
        <f>+SUM(F61:G61)</f>
        <v>0</v>
      </c>
      <c r="I61" s="245">
        <f>+TI_En_Gas_2026!I61</f>
        <v>0</v>
      </c>
      <c r="J61" s="41">
        <f>+TI_En_Gas_2026!J61</f>
        <v>0</v>
      </c>
      <c r="K61" s="41">
        <f>+TI_En_Gas_2026!K61</f>
        <v>0</v>
      </c>
      <c r="L61" s="41">
        <f>+TI_En_Gas_2026!L61</f>
        <v>0</v>
      </c>
      <c r="M61" s="41">
        <f>+SUM(K61:L61)</f>
        <v>0</v>
      </c>
      <c r="N61" s="41">
        <f>+SUM(E61,H61,I61,J61,M61)</f>
        <v>0</v>
      </c>
    </row>
    <row r="62" spans="2:14" x14ac:dyDescent="0.25">
      <c r="B62" s="22" t="str">
        <f t="shared" si="5"/>
        <v>DNB 2</v>
      </c>
      <c r="C62" s="41">
        <f>+TI_En_Gas_2026!C62</f>
        <v>0</v>
      </c>
      <c r="D62" s="41">
        <f>+TI_En_Gas_2026!D62</f>
        <v>0</v>
      </c>
      <c r="E62" s="41">
        <f t="shared" ref="E62:E68" si="6">+SUM(C62:D62)</f>
        <v>0</v>
      </c>
      <c r="F62" s="41">
        <f>+TI_En_Gas_2026!F62</f>
        <v>0</v>
      </c>
      <c r="G62" s="41">
        <f>+TI_En_Gas_2026!G62</f>
        <v>0</v>
      </c>
      <c r="H62" s="41">
        <f t="shared" ref="H62:H68" si="7">+SUM(F62:G62)</f>
        <v>0</v>
      </c>
      <c r="I62" s="245">
        <f>+TI_En_Gas_2026!I62</f>
        <v>0</v>
      </c>
      <c r="J62" s="41">
        <f>+TI_En_Gas_2026!J62</f>
        <v>0</v>
      </c>
      <c r="K62" s="41">
        <f>+TI_En_Gas_2026!K62</f>
        <v>0</v>
      </c>
      <c r="L62" s="41">
        <f>+TI_En_Gas_2026!L62</f>
        <v>0</v>
      </c>
      <c r="M62" s="41">
        <f t="shared" ref="M62:M68" si="8">+SUM(K62:L62)</f>
        <v>0</v>
      </c>
      <c r="N62" s="41">
        <f t="shared" ref="N62:N68" si="9">+SUM(E62,H62,I62,J62,M62)</f>
        <v>0</v>
      </c>
    </row>
    <row r="63" spans="2:14" x14ac:dyDescent="0.25">
      <c r="B63" s="22" t="str">
        <f t="shared" si="5"/>
        <v>DNB 3</v>
      </c>
      <c r="C63" s="41">
        <f>+TI_En_Gas_2026!C63</f>
        <v>0</v>
      </c>
      <c r="D63" s="41">
        <f>+TI_En_Gas_2026!D63</f>
        <v>0</v>
      </c>
      <c r="E63" s="41">
        <f t="shared" si="6"/>
        <v>0</v>
      </c>
      <c r="F63" s="41">
        <f>+TI_En_Gas_2026!F63</f>
        <v>0</v>
      </c>
      <c r="G63" s="41">
        <f>+TI_En_Gas_2026!G63</f>
        <v>0</v>
      </c>
      <c r="H63" s="41">
        <f t="shared" si="7"/>
        <v>0</v>
      </c>
      <c r="I63" s="245">
        <f>+TI_En_Gas_2026!I63</f>
        <v>0</v>
      </c>
      <c r="J63" s="41">
        <f>+TI_En_Gas_2026!J63</f>
        <v>0</v>
      </c>
      <c r="K63" s="41">
        <f>+TI_En_Gas_2026!K63</f>
        <v>0</v>
      </c>
      <c r="L63" s="41">
        <f>+TI_En_Gas_2026!L63</f>
        <v>0</v>
      </c>
      <c r="M63" s="41">
        <f t="shared" si="8"/>
        <v>0</v>
      </c>
      <c r="N63" s="41">
        <f t="shared" si="9"/>
        <v>0</v>
      </c>
    </row>
    <row r="64" spans="2:14" x14ac:dyDescent="0.25">
      <c r="B64" s="22" t="str">
        <f t="shared" si="5"/>
        <v>DNB 4</v>
      </c>
      <c r="C64" s="41">
        <f>+TI_En_Gas_2026!C64</f>
        <v>0</v>
      </c>
      <c r="D64" s="41">
        <f>+TI_En_Gas_2026!D64</f>
        <v>0</v>
      </c>
      <c r="E64" s="41">
        <f t="shared" si="6"/>
        <v>0</v>
      </c>
      <c r="F64" s="41">
        <f>+TI_En_Gas_2026!F64</f>
        <v>0</v>
      </c>
      <c r="G64" s="41">
        <f>+TI_En_Gas_2026!G64</f>
        <v>0</v>
      </c>
      <c r="H64" s="41">
        <f t="shared" si="7"/>
        <v>0</v>
      </c>
      <c r="I64" s="245">
        <f>+TI_En_Gas_2026!I64</f>
        <v>0</v>
      </c>
      <c r="J64" s="41">
        <f>+TI_En_Gas_2026!J64</f>
        <v>0</v>
      </c>
      <c r="K64" s="41">
        <f>+TI_En_Gas_2026!K64</f>
        <v>0</v>
      </c>
      <c r="L64" s="41">
        <f>+TI_En_Gas_2026!L64</f>
        <v>0</v>
      </c>
      <c r="M64" s="41">
        <f t="shared" si="8"/>
        <v>0</v>
      </c>
      <c r="N64" s="41">
        <f t="shared" si="9"/>
        <v>0</v>
      </c>
    </row>
    <row r="65" spans="2:14" x14ac:dyDescent="0.25">
      <c r="B65" s="22" t="str">
        <f t="shared" si="5"/>
        <v>DNB 5</v>
      </c>
      <c r="C65" s="41">
        <f>+TI_En_Gas_2026!C65</f>
        <v>0</v>
      </c>
      <c r="D65" s="41">
        <f>+TI_En_Gas_2026!D65</f>
        <v>0</v>
      </c>
      <c r="E65" s="41">
        <f t="shared" si="6"/>
        <v>0</v>
      </c>
      <c r="F65" s="41">
        <f>+TI_En_Gas_2026!F65</f>
        <v>0</v>
      </c>
      <c r="G65" s="41">
        <f>+TI_En_Gas_2026!G65</f>
        <v>0</v>
      </c>
      <c r="H65" s="41">
        <f t="shared" si="7"/>
        <v>0</v>
      </c>
      <c r="I65" s="245">
        <f>+TI_En_Gas_2026!I65</f>
        <v>0</v>
      </c>
      <c r="J65" s="41">
        <f>+TI_En_Gas_2026!J65</f>
        <v>0</v>
      </c>
      <c r="K65" s="41">
        <f>+TI_En_Gas_2026!K65</f>
        <v>0</v>
      </c>
      <c r="L65" s="41">
        <f>+TI_En_Gas_2026!L65</f>
        <v>0</v>
      </c>
      <c r="M65" s="41">
        <f t="shared" si="8"/>
        <v>0</v>
      </c>
      <c r="N65" s="41">
        <f t="shared" si="9"/>
        <v>0</v>
      </c>
    </row>
    <row r="66" spans="2:14" x14ac:dyDescent="0.25">
      <c r="B66" s="22" t="str">
        <f t="shared" si="5"/>
        <v>DNB 6</v>
      </c>
      <c r="C66" s="41">
        <f>+TI_En_Gas_2026!C66</f>
        <v>0</v>
      </c>
      <c r="D66" s="41">
        <f>+TI_En_Gas_2026!D66</f>
        <v>0</v>
      </c>
      <c r="E66" s="41">
        <f t="shared" si="6"/>
        <v>0</v>
      </c>
      <c r="F66" s="41">
        <f>+TI_En_Gas_2026!F66</f>
        <v>0</v>
      </c>
      <c r="G66" s="41">
        <f>+TI_En_Gas_2026!G66</f>
        <v>0</v>
      </c>
      <c r="H66" s="41">
        <f t="shared" si="7"/>
        <v>0</v>
      </c>
      <c r="I66" s="245">
        <f>+TI_En_Gas_2026!I66</f>
        <v>0</v>
      </c>
      <c r="J66" s="41">
        <f>+TI_En_Gas_2026!J66</f>
        <v>0</v>
      </c>
      <c r="K66" s="41">
        <f>+TI_En_Gas_2026!K66</f>
        <v>0</v>
      </c>
      <c r="L66" s="41">
        <f>+TI_En_Gas_2026!L66</f>
        <v>0</v>
      </c>
      <c r="M66" s="41">
        <f t="shared" si="8"/>
        <v>0</v>
      </c>
      <c r="N66" s="41">
        <f t="shared" si="9"/>
        <v>0</v>
      </c>
    </row>
    <row r="67" spans="2:14" x14ac:dyDescent="0.25">
      <c r="B67" s="22" t="str">
        <f t="shared" si="5"/>
        <v>DNB 7</v>
      </c>
      <c r="C67" s="41">
        <f>+TI_En_Gas_2026!C67</f>
        <v>0</v>
      </c>
      <c r="D67" s="41">
        <f>+TI_En_Gas_2026!D67</f>
        <v>0</v>
      </c>
      <c r="E67" s="41">
        <f t="shared" si="6"/>
        <v>0</v>
      </c>
      <c r="F67" s="41">
        <f>+TI_En_Gas_2026!F67</f>
        <v>0</v>
      </c>
      <c r="G67" s="41">
        <f>+TI_En_Gas_2026!G67</f>
        <v>0</v>
      </c>
      <c r="H67" s="41">
        <f t="shared" si="7"/>
        <v>0</v>
      </c>
      <c r="I67" s="245">
        <f>+TI_En_Gas_2026!I67</f>
        <v>0</v>
      </c>
      <c r="J67" s="41">
        <f>+TI_En_Gas_2026!J67</f>
        <v>0</v>
      </c>
      <c r="K67" s="41">
        <f>+TI_En_Gas_2026!K67</f>
        <v>0</v>
      </c>
      <c r="L67" s="41">
        <f>+TI_En_Gas_2026!L67</f>
        <v>0</v>
      </c>
      <c r="M67" s="41">
        <f t="shared" si="8"/>
        <v>0</v>
      </c>
      <c r="N67" s="41">
        <f t="shared" si="9"/>
        <v>0</v>
      </c>
    </row>
    <row r="68" spans="2:14" x14ac:dyDescent="0.25">
      <c r="B68" s="22" t="str">
        <f t="shared" si="5"/>
        <v>DNB 8</v>
      </c>
      <c r="C68" s="41">
        <f>+TI_En_Gas_2026!C68</f>
        <v>0</v>
      </c>
      <c r="D68" s="41">
        <f>+TI_En_Gas_2026!D68</f>
        <v>0</v>
      </c>
      <c r="E68" s="41">
        <f t="shared" si="6"/>
        <v>0</v>
      </c>
      <c r="F68" s="41">
        <f>+TI_En_Gas_2026!F68</f>
        <v>0</v>
      </c>
      <c r="G68" s="41">
        <f>+TI_En_Gas_2026!G68</f>
        <v>0</v>
      </c>
      <c r="H68" s="41">
        <f t="shared" si="7"/>
        <v>0</v>
      </c>
      <c r="I68" s="245">
        <f>+TI_En_Gas_2026!I68</f>
        <v>0</v>
      </c>
      <c r="J68" s="41">
        <f>+TI_En_Gas_2026!J68</f>
        <v>0</v>
      </c>
      <c r="K68" s="41">
        <f>+TI_En_Gas_2026!K68</f>
        <v>0</v>
      </c>
      <c r="L68" s="41">
        <f>+TI_En_Gas_2026!L68</f>
        <v>0</v>
      </c>
      <c r="M68" s="41">
        <f t="shared" si="8"/>
        <v>0</v>
      </c>
      <c r="N68" s="41">
        <f t="shared" si="9"/>
        <v>0</v>
      </c>
    </row>
    <row r="69" spans="2:14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</row>
    <row r="71" spans="2:14" x14ac:dyDescent="0.25">
      <c r="B71" s="17" t="s">
        <v>196</v>
      </c>
    </row>
    <row r="72" spans="2:14" ht="15.75" thickBot="1" x14ac:dyDescent="0.3"/>
    <row r="73" spans="2:14" ht="18.75" thickBot="1" x14ac:dyDescent="0.3">
      <c r="B73" s="40"/>
      <c r="C73" s="48" t="s">
        <v>183</v>
      </c>
      <c r="D73" s="48" t="str">
        <f t="shared" ref="D73:D81" si="10">+N60</f>
        <v>Totaal aanvullend</v>
      </c>
      <c r="E73" s="57" t="s">
        <v>199</v>
      </c>
    </row>
    <row r="74" spans="2:14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4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4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4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4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4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4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+TI_En_Gas_2026!C88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5507046.981010437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0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52">
        <f>+TI_En_Gas_2026!C112</f>
        <v>0</v>
      </c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-0.7420714086431095</v>
      </c>
      <c r="F119" s="258">
        <f>+$C$43</f>
        <v>0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4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48" t="s">
        <v>74</v>
      </c>
    </row>
    <row r="131" spans="2:14" x14ac:dyDescent="0.25">
      <c r="B131" s="22" t="str">
        <f>+$B$16</f>
        <v>DNB 1</v>
      </c>
      <c r="C131" s="41">
        <f>+TI_En_Gas_2026!C131</f>
        <v>0</v>
      </c>
      <c r="D131" s="41">
        <f>+TI_En_Gas_2026!D131</f>
        <v>0</v>
      </c>
      <c r="E131" s="41">
        <f>+SUM(C131:D131)</f>
        <v>0</v>
      </c>
      <c r="F131" s="41">
        <f>+TI_En_Gas_2026!F131</f>
        <v>0</v>
      </c>
      <c r="G131" s="41">
        <f>+TI_En_Gas_2026!G131</f>
        <v>0</v>
      </c>
      <c r="H131" s="41">
        <f>+SUM(F131:G131)</f>
        <v>0</v>
      </c>
      <c r="I131" s="245">
        <f>+TI_En_Gas_2026!I131</f>
        <v>0</v>
      </c>
      <c r="J131" s="41">
        <f>+TI_En_Gas_2026!J131</f>
        <v>0</v>
      </c>
      <c r="K131" s="41">
        <f>+TI_En_Gas_2026!K131</f>
        <v>0</v>
      </c>
      <c r="L131" s="41">
        <f>+TI_En_Gas_2026!L131</f>
        <v>0</v>
      </c>
      <c r="M131" s="41">
        <f>+SUM(K131:L131)</f>
        <v>0</v>
      </c>
      <c r="N131" s="41">
        <f>+SUM(E131,H131,I131,J131,M131)</f>
        <v>0</v>
      </c>
    </row>
    <row r="132" spans="2:14" x14ac:dyDescent="0.25">
      <c r="B132" s="22" t="str">
        <f>+$B$17</f>
        <v>DNB 2</v>
      </c>
      <c r="C132" s="41">
        <f>+TI_En_Gas_2026!C132</f>
        <v>0</v>
      </c>
      <c r="D132" s="41">
        <f>+TI_En_Gas_2026!D132</f>
        <v>0</v>
      </c>
      <c r="E132" s="41">
        <f t="shared" ref="E132:E138" si="19">+SUM(C132:D132)</f>
        <v>0</v>
      </c>
      <c r="F132" s="41">
        <f>+TI_En_Gas_2026!F132</f>
        <v>0</v>
      </c>
      <c r="G132" s="41">
        <f>+TI_En_Gas_2026!G132</f>
        <v>0</v>
      </c>
      <c r="H132" s="41">
        <f t="shared" ref="H132:H138" si="20">+SUM(F132:G132)</f>
        <v>0</v>
      </c>
      <c r="I132" s="245">
        <f>+TI_En_Gas_2026!I132</f>
        <v>0</v>
      </c>
      <c r="J132" s="41">
        <f>+TI_En_Gas_2026!J132</f>
        <v>0</v>
      </c>
      <c r="K132" s="41">
        <f>+TI_En_Gas_2026!K132</f>
        <v>0</v>
      </c>
      <c r="L132" s="41">
        <f>+TI_En_Gas_2026!L132</f>
        <v>0</v>
      </c>
      <c r="M132" s="41">
        <f t="shared" ref="M132:M138" si="21">+SUM(K132:L132)</f>
        <v>0</v>
      </c>
      <c r="N132" s="41">
        <f t="shared" ref="N132:N138" si="22">+SUM(E132,H132,I132,J132,M132)</f>
        <v>0</v>
      </c>
    </row>
    <row r="133" spans="2:14" x14ac:dyDescent="0.25">
      <c r="B133" s="22" t="str">
        <f>+$B$18</f>
        <v>DNB 3</v>
      </c>
      <c r="C133" s="41">
        <f>+TI_En_Gas_2026!C133</f>
        <v>0</v>
      </c>
      <c r="D133" s="41">
        <f>+TI_En_Gas_2026!D133</f>
        <v>0</v>
      </c>
      <c r="E133" s="41">
        <f t="shared" si="19"/>
        <v>0</v>
      </c>
      <c r="F133" s="41">
        <f>+TI_En_Gas_2026!F133</f>
        <v>0</v>
      </c>
      <c r="G133" s="41">
        <f>+TI_En_Gas_2026!G133</f>
        <v>0</v>
      </c>
      <c r="H133" s="41">
        <f t="shared" si="20"/>
        <v>0</v>
      </c>
      <c r="I133" s="245">
        <f>+TI_En_Gas_2026!I133</f>
        <v>0</v>
      </c>
      <c r="J133" s="41">
        <f>+TI_En_Gas_2026!J133</f>
        <v>0</v>
      </c>
      <c r="K133" s="41">
        <f>+TI_En_Gas_2026!K133</f>
        <v>0</v>
      </c>
      <c r="L133" s="41">
        <f>+TI_En_Gas_2026!L133</f>
        <v>0</v>
      </c>
      <c r="M133" s="41">
        <f t="shared" si="21"/>
        <v>0</v>
      </c>
      <c r="N133" s="41">
        <f t="shared" si="22"/>
        <v>0</v>
      </c>
    </row>
    <row r="134" spans="2:14" x14ac:dyDescent="0.25">
      <c r="B134" s="22" t="str">
        <f>+$B$19</f>
        <v>DNB 4</v>
      </c>
      <c r="C134" s="41">
        <f>+TI_En_Gas_2026!C134</f>
        <v>0</v>
      </c>
      <c r="D134" s="41">
        <f>+TI_En_Gas_2026!D134</f>
        <v>0</v>
      </c>
      <c r="E134" s="41">
        <f t="shared" si="19"/>
        <v>0</v>
      </c>
      <c r="F134" s="41">
        <f>+TI_En_Gas_2026!F134</f>
        <v>0</v>
      </c>
      <c r="G134" s="41">
        <f>+TI_En_Gas_2026!G134</f>
        <v>0</v>
      </c>
      <c r="H134" s="41">
        <f t="shared" si="20"/>
        <v>0</v>
      </c>
      <c r="I134" s="245">
        <f>+TI_En_Gas_2026!I134</f>
        <v>0</v>
      </c>
      <c r="J134" s="41">
        <f>+TI_En_Gas_2026!J134</f>
        <v>0</v>
      </c>
      <c r="K134" s="41">
        <f>+TI_En_Gas_2026!K134</f>
        <v>0</v>
      </c>
      <c r="L134" s="41">
        <f>+TI_En_Gas_2026!L134</f>
        <v>0</v>
      </c>
      <c r="M134" s="41">
        <f t="shared" si="21"/>
        <v>0</v>
      </c>
      <c r="N134" s="41">
        <f t="shared" si="22"/>
        <v>0</v>
      </c>
    </row>
    <row r="135" spans="2:14" x14ac:dyDescent="0.25">
      <c r="B135" s="22" t="str">
        <f>+$B$20</f>
        <v>DNB 5</v>
      </c>
      <c r="C135" s="41">
        <f>+TI_En_Gas_2026!C135</f>
        <v>0</v>
      </c>
      <c r="D135" s="41">
        <f>+TI_En_Gas_2026!D135</f>
        <v>0</v>
      </c>
      <c r="E135" s="41">
        <f t="shared" si="19"/>
        <v>0</v>
      </c>
      <c r="F135" s="41">
        <f>+TI_En_Gas_2026!F135</f>
        <v>0</v>
      </c>
      <c r="G135" s="41">
        <f>+TI_En_Gas_2026!G135</f>
        <v>0</v>
      </c>
      <c r="H135" s="41">
        <f t="shared" si="20"/>
        <v>0</v>
      </c>
      <c r="I135" s="245">
        <f>+TI_En_Gas_2026!I135</f>
        <v>0</v>
      </c>
      <c r="J135" s="41">
        <f>+TI_En_Gas_2026!J135</f>
        <v>0</v>
      </c>
      <c r="K135" s="41">
        <f>+TI_En_Gas_2026!K135</f>
        <v>0</v>
      </c>
      <c r="L135" s="41">
        <f>+TI_En_Gas_2026!L135</f>
        <v>0</v>
      </c>
      <c r="M135" s="41">
        <f t="shared" si="21"/>
        <v>0</v>
      </c>
      <c r="N135" s="41">
        <f t="shared" si="22"/>
        <v>0</v>
      </c>
    </row>
    <row r="136" spans="2:14" x14ac:dyDescent="0.25">
      <c r="B136" s="22" t="str">
        <f>+$B$21</f>
        <v>DNB 6</v>
      </c>
      <c r="C136" s="41">
        <f>+TI_En_Gas_2026!C136</f>
        <v>0</v>
      </c>
      <c r="D136" s="41">
        <f>+TI_En_Gas_2026!D136</f>
        <v>0</v>
      </c>
      <c r="E136" s="41">
        <f t="shared" si="19"/>
        <v>0</v>
      </c>
      <c r="F136" s="41">
        <f>+TI_En_Gas_2026!F136</f>
        <v>0</v>
      </c>
      <c r="G136" s="41">
        <f>+TI_En_Gas_2026!G136</f>
        <v>0</v>
      </c>
      <c r="H136" s="41">
        <f t="shared" si="20"/>
        <v>0</v>
      </c>
      <c r="I136" s="245">
        <f>+TI_En_Gas_2026!I136</f>
        <v>0</v>
      </c>
      <c r="J136" s="41">
        <f>+TI_En_Gas_2026!J136</f>
        <v>0</v>
      </c>
      <c r="K136" s="41">
        <f>+TI_En_Gas_2026!K136</f>
        <v>0</v>
      </c>
      <c r="L136" s="41">
        <f>+TI_En_Gas_2026!L136</f>
        <v>0</v>
      </c>
      <c r="M136" s="41">
        <f t="shared" si="21"/>
        <v>0</v>
      </c>
      <c r="N136" s="41">
        <f t="shared" si="22"/>
        <v>0</v>
      </c>
    </row>
    <row r="137" spans="2:14" x14ac:dyDescent="0.25">
      <c r="B137" s="22" t="str">
        <f>+$B$22</f>
        <v>DNB 7</v>
      </c>
      <c r="C137" s="41">
        <f>+TI_En_Gas_2026!C137</f>
        <v>0</v>
      </c>
      <c r="D137" s="41">
        <f>+TI_En_Gas_2026!D137</f>
        <v>0</v>
      </c>
      <c r="E137" s="41">
        <f t="shared" si="19"/>
        <v>0</v>
      </c>
      <c r="F137" s="41">
        <f>+TI_En_Gas_2026!F137</f>
        <v>0</v>
      </c>
      <c r="G137" s="41">
        <f>+TI_En_Gas_2026!G137</f>
        <v>0</v>
      </c>
      <c r="H137" s="41">
        <f t="shared" si="20"/>
        <v>0</v>
      </c>
      <c r="I137" s="245">
        <f>+TI_En_Gas_2026!I137</f>
        <v>0</v>
      </c>
      <c r="J137" s="41">
        <f>+TI_En_Gas_2026!J137</f>
        <v>0</v>
      </c>
      <c r="K137" s="41">
        <f>+TI_En_Gas_2026!K137</f>
        <v>0</v>
      </c>
      <c r="L137" s="41">
        <f>+TI_En_Gas_2026!L137</f>
        <v>0</v>
      </c>
      <c r="M137" s="41">
        <f t="shared" si="21"/>
        <v>0</v>
      </c>
      <c r="N137" s="41">
        <f t="shared" si="22"/>
        <v>0</v>
      </c>
    </row>
    <row r="138" spans="2:14" x14ac:dyDescent="0.25">
      <c r="B138" s="22" t="str">
        <f>+$B$23</f>
        <v>DNB 8</v>
      </c>
      <c r="C138" s="41">
        <f>+TI_En_Gas_2026!C138</f>
        <v>0</v>
      </c>
      <c r="D138" s="41">
        <f>+TI_En_Gas_2026!D138</f>
        <v>0</v>
      </c>
      <c r="E138" s="41">
        <f t="shared" si="19"/>
        <v>0</v>
      </c>
      <c r="F138" s="41">
        <f>+TI_En_Gas_2026!F138</f>
        <v>0</v>
      </c>
      <c r="G138" s="41">
        <f>+TI_En_Gas_2026!G138</f>
        <v>0</v>
      </c>
      <c r="H138" s="41">
        <f t="shared" si="20"/>
        <v>0</v>
      </c>
      <c r="I138" s="245">
        <f>+TI_En_Gas_2026!I138</f>
        <v>0</v>
      </c>
      <c r="J138" s="41">
        <f>+TI_En_Gas_2026!J138</f>
        <v>0</v>
      </c>
      <c r="K138" s="41">
        <f>+TI_En_Gas_2026!K138</f>
        <v>0</v>
      </c>
      <c r="L138" s="41">
        <f>+TI_En_Gas_2026!L138</f>
        <v>0</v>
      </c>
      <c r="M138" s="41">
        <f t="shared" si="21"/>
        <v>0</v>
      </c>
      <c r="N138" s="41">
        <f t="shared" si="22"/>
        <v>0</v>
      </c>
    </row>
    <row r="139" spans="2:14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</row>
    <row r="141" spans="2:14" x14ac:dyDescent="0.25">
      <c r="B141" s="17" t="s">
        <v>224</v>
      </c>
    </row>
    <row r="142" spans="2:14" ht="15.75" thickBot="1" x14ac:dyDescent="0.3"/>
    <row r="143" spans="2:14" ht="18.75" thickBot="1" x14ac:dyDescent="0.3">
      <c r="B143" s="40"/>
      <c r="C143" s="48" t="s">
        <v>210</v>
      </c>
      <c r="D143" s="48" t="str">
        <f t="shared" ref="D143:D151" si="23">+N130</f>
        <v>Totaal aanvullend</v>
      </c>
      <c r="E143" s="57" t="s">
        <v>225</v>
      </c>
    </row>
    <row r="144" spans="2:14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52">
        <f>+TI_En_Gas_2026!C158</f>
        <v>0</v>
      </c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1:12" x14ac:dyDescent="0.25">
      <c r="B162" s="17" t="s">
        <v>229</v>
      </c>
    </row>
    <row r="164" spans="1:12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1:12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-0.7420714086431095</v>
      </c>
      <c r="F165" s="258">
        <f>+$C$43</f>
        <v>0</v>
      </c>
      <c r="G165" s="59" t="e">
        <f>+C165*(1+$D$165-$E$165-$F$165)</f>
        <v>#DIV/0!</v>
      </c>
    </row>
    <row r="166" spans="1:12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1:12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1:12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1:12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1:12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1:12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1:12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1:12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  <row r="174" spans="1:12" ht="15.75" thickBot="1" x14ac:dyDescent="0.3"/>
    <row r="175" spans="1:12" customFormat="1" ht="21.75" thickBot="1" x14ac:dyDescent="0.4">
      <c r="A175" s="11"/>
      <c r="B175" s="254" t="s">
        <v>153</v>
      </c>
      <c r="C175" s="255"/>
      <c r="D175" s="255"/>
      <c r="E175" s="255"/>
      <c r="F175" s="255"/>
      <c r="G175" s="255"/>
      <c r="H175" s="255"/>
      <c r="I175" s="255"/>
      <c r="J175" s="256"/>
      <c r="K175" s="11"/>
      <c r="L175" s="11"/>
    </row>
    <row r="178" spans="1:12" customFormat="1" x14ac:dyDescent="0.2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25">
      <c r="B180" s="17" t="s">
        <v>232</v>
      </c>
    </row>
    <row r="182" spans="1:12" ht="18" x14ac:dyDescent="0.35">
      <c r="B182" s="51" t="s">
        <v>233</v>
      </c>
      <c r="C182" s="10"/>
      <c r="D182" s="11" t="s">
        <v>67</v>
      </c>
    </row>
    <row r="183" spans="1:12" ht="18" x14ac:dyDescent="0.35">
      <c r="B183" s="51" t="s">
        <v>227</v>
      </c>
      <c r="C183" s="52">
        <f>+C158</f>
        <v>0</v>
      </c>
      <c r="D183" s="11" t="s">
        <v>34</v>
      </c>
    </row>
    <row r="184" spans="1:12" ht="18" x14ac:dyDescent="0.35">
      <c r="B184" s="51" t="s">
        <v>234</v>
      </c>
      <c r="C184" s="53" t="e">
        <f>+C182/C183-1</f>
        <v>#DIV/0!</v>
      </c>
    </row>
    <row r="186" spans="1:12" x14ac:dyDescent="0.25">
      <c r="B186" s="17" t="s">
        <v>235</v>
      </c>
    </row>
    <row r="188" spans="1:12" ht="18" x14ac:dyDescent="0.25">
      <c r="B188" s="22"/>
      <c r="C188" s="48" t="s">
        <v>230</v>
      </c>
      <c r="D188" s="48" t="s">
        <v>236</v>
      </c>
      <c r="E188" s="48" t="s">
        <v>72</v>
      </c>
      <c r="F188" s="48" t="s">
        <v>73</v>
      </c>
      <c r="G188" s="48" t="s">
        <v>237</v>
      </c>
    </row>
    <row r="189" spans="1:12" x14ac:dyDescent="0.25">
      <c r="B189" s="22" t="str">
        <f>+$B$16</f>
        <v>DNB 1</v>
      </c>
      <c r="C189" s="59" t="e">
        <f t="shared" ref="C189:C196" si="28">+G165</f>
        <v>#DIV/0!</v>
      </c>
      <c r="D189" s="258" t="e">
        <f>+C184</f>
        <v>#DIV/0!</v>
      </c>
      <c r="E189" s="258">
        <f>+$J$42</f>
        <v>-0.7420714086431095</v>
      </c>
      <c r="F189" s="258">
        <f>+$C$43</f>
        <v>0</v>
      </c>
      <c r="G189" s="59" t="e">
        <f>+C189*(1+$D$189-$E$189-$F$189)</f>
        <v>#DIV/0!</v>
      </c>
    </row>
    <row r="190" spans="1:12" x14ac:dyDescent="0.25">
      <c r="B190" s="22" t="str">
        <f>+$B$17</f>
        <v>DNB 2</v>
      </c>
      <c r="C190" s="59" t="e">
        <f t="shared" si="28"/>
        <v>#DIV/0!</v>
      </c>
      <c r="D190" s="259"/>
      <c r="E190" s="259"/>
      <c r="F190" s="259"/>
      <c r="G190" s="59" t="e">
        <f t="shared" ref="G190:G195" si="29">+C190*(1+$D$189-$E$189-$F$189)</f>
        <v>#DIV/0!</v>
      </c>
    </row>
    <row r="191" spans="1:12" x14ac:dyDescent="0.25">
      <c r="B191" s="22" t="str">
        <f>+$B$18</f>
        <v>DNB 3</v>
      </c>
      <c r="C191" s="59" t="e">
        <f t="shared" si="28"/>
        <v>#DIV/0!</v>
      </c>
      <c r="D191" s="259"/>
      <c r="E191" s="259"/>
      <c r="F191" s="259"/>
      <c r="G191" s="59" t="e">
        <f t="shared" si="29"/>
        <v>#DIV/0!</v>
      </c>
    </row>
    <row r="192" spans="1:12" x14ac:dyDescent="0.25">
      <c r="B192" s="22" t="str">
        <f>+$B$19</f>
        <v>DNB 4</v>
      </c>
      <c r="C192" s="59" t="e">
        <f t="shared" si="28"/>
        <v>#DIV/0!</v>
      </c>
      <c r="D192" s="259"/>
      <c r="E192" s="259"/>
      <c r="F192" s="259"/>
      <c r="G192" s="59" t="e">
        <f t="shared" si="29"/>
        <v>#DIV/0!</v>
      </c>
    </row>
    <row r="193" spans="2:14" x14ac:dyDescent="0.25">
      <c r="B193" s="22" t="str">
        <f>+$B$20</f>
        <v>DNB 5</v>
      </c>
      <c r="C193" s="59" t="e">
        <f t="shared" si="28"/>
        <v>#DIV/0!</v>
      </c>
      <c r="D193" s="259"/>
      <c r="E193" s="259"/>
      <c r="F193" s="259"/>
      <c r="G193" s="59" t="e">
        <f t="shared" si="29"/>
        <v>#DIV/0!</v>
      </c>
    </row>
    <row r="194" spans="2:14" x14ac:dyDescent="0.25">
      <c r="B194" s="22" t="str">
        <f>+$B$21</f>
        <v>DNB 6</v>
      </c>
      <c r="C194" s="59" t="e">
        <f t="shared" si="28"/>
        <v>#DIV/0!</v>
      </c>
      <c r="D194" s="259"/>
      <c r="E194" s="259"/>
      <c r="F194" s="259"/>
      <c r="G194" s="59" t="e">
        <f t="shared" si="29"/>
        <v>#DIV/0!</v>
      </c>
    </row>
    <row r="195" spans="2:14" x14ac:dyDescent="0.25">
      <c r="B195" s="22" t="str">
        <f>+$B$22</f>
        <v>DNB 7</v>
      </c>
      <c r="C195" s="59" t="e">
        <f t="shared" si="28"/>
        <v>#DIV/0!</v>
      </c>
      <c r="D195" s="259"/>
      <c r="E195" s="259"/>
      <c r="F195" s="259"/>
      <c r="G195" s="59" t="e">
        <f t="shared" si="29"/>
        <v>#DIV/0!</v>
      </c>
    </row>
    <row r="196" spans="2:14" x14ac:dyDescent="0.25">
      <c r="B196" s="22" t="str">
        <f>+$B$23</f>
        <v>DNB 8</v>
      </c>
      <c r="C196" s="59" t="e">
        <f t="shared" si="28"/>
        <v>#DIV/0!</v>
      </c>
      <c r="D196" s="259"/>
      <c r="E196" s="259"/>
      <c r="F196" s="259"/>
      <c r="G196" s="59" t="e">
        <f>+C196*(1+$D$189-$E$189-$F$189)</f>
        <v>#DIV/0!</v>
      </c>
    </row>
    <row r="197" spans="2:14" x14ac:dyDescent="0.25">
      <c r="F197" s="18" t="s">
        <v>163</v>
      </c>
      <c r="G197" s="18" t="e">
        <f>+SUM(G189:G196)</f>
        <v>#DIV/0!</v>
      </c>
    </row>
    <row r="198" spans="2:14" x14ac:dyDescent="0.25">
      <c r="B198" s="17" t="s">
        <v>238</v>
      </c>
    </row>
    <row r="200" spans="2:14" ht="18" x14ac:dyDescent="0.25">
      <c r="B200" s="22"/>
      <c r="C200" s="48" t="s">
        <v>239</v>
      </c>
      <c r="D200" s="48" t="s">
        <v>240</v>
      </c>
      <c r="E200" s="48" t="s">
        <v>241</v>
      </c>
      <c r="F200" s="155" t="s">
        <v>242</v>
      </c>
      <c r="G200" s="155" t="s">
        <v>243</v>
      </c>
      <c r="H200" s="48" t="s">
        <v>244</v>
      </c>
      <c r="I200" s="146" t="s">
        <v>245</v>
      </c>
      <c r="J200" s="63" t="s">
        <v>246</v>
      </c>
      <c r="K200" s="63" t="s">
        <v>247</v>
      </c>
      <c r="L200" s="63" t="s">
        <v>248</v>
      </c>
      <c r="M200" s="63" t="s">
        <v>249</v>
      </c>
      <c r="N200" s="48" t="s">
        <v>74</v>
      </c>
    </row>
    <row r="201" spans="2:14" x14ac:dyDescent="0.25">
      <c r="B201" s="22" t="str">
        <f>+$B$16</f>
        <v>DNB 1</v>
      </c>
      <c r="C201" s="61">
        <v>0</v>
      </c>
      <c r="D201" s="61">
        <v>0</v>
      </c>
      <c r="E201" s="41">
        <f>+SUM(C201:D201)</f>
        <v>0</v>
      </c>
      <c r="F201" s="61">
        <v>0</v>
      </c>
      <c r="G201" s="61">
        <v>0</v>
      </c>
      <c r="H201" s="41">
        <f>+SUM(F201:G201)</f>
        <v>0</v>
      </c>
      <c r="I201" s="41" t="e">
        <f>'q-factor_Gas'!$C$187</f>
        <v>#DIV/0!</v>
      </c>
      <c r="J201" s="61">
        <v>0</v>
      </c>
      <c r="K201" s="61">
        <v>0</v>
      </c>
      <c r="L201" s="61">
        <v>0</v>
      </c>
      <c r="M201" s="41">
        <f>+SUM(K201:L201)</f>
        <v>0</v>
      </c>
      <c r="N201" s="41" t="e">
        <f>+SUM(E201,H201,I201,J201,M201)</f>
        <v>#DIV/0!</v>
      </c>
    </row>
    <row r="202" spans="2:14" x14ac:dyDescent="0.25">
      <c r="B202" s="22" t="str">
        <f>+$B$17</f>
        <v>DNB 2</v>
      </c>
      <c r="C202" s="61">
        <v>0</v>
      </c>
      <c r="D202" s="61">
        <v>0</v>
      </c>
      <c r="E202" s="41">
        <f t="shared" ref="E202:E208" si="30">+SUM(C202:D202)</f>
        <v>0</v>
      </c>
      <c r="F202" s="61">
        <v>0</v>
      </c>
      <c r="G202" s="61">
        <v>0</v>
      </c>
      <c r="H202" s="41">
        <f t="shared" ref="H202:H208" si="31">+SUM(F202:G202)</f>
        <v>0</v>
      </c>
      <c r="I202" s="41" t="e">
        <f>'q-factor_Gas'!$C$188</f>
        <v>#DIV/0!</v>
      </c>
      <c r="J202" s="61">
        <v>0</v>
      </c>
      <c r="K202" s="61">
        <v>0</v>
      </c>
      <c r="L202" s="61">
        <v>0</v>
      </c>
      <c r="M202" s="41">
        <f t="shared" ref="M202:M208" si="32">+SUM(K202:L202)</f>
        <v>0</v>
      </c>
      <c r="N202" s="41" t="e">
        <f t="shared" ref="N202:N208" si="33">+SUM(E202,H202,I202,J202,M202)</f>
        <v>#DIV/0!</v>
      </c>
    </row>
    <row r="203" spans="2:14" x14ac:dyDescent="0.25">
      <c r="B203" s="22" t="str">
        <f>+$B$18</f>
        <v>DNB 3</v>
      </c>
      <c r="C203" s="61">
        <v>0</v>
      </c>
      <c r="D203" s="61">
        <v>0</v>
      </c>
      <c r="E203" s="41">
        <f t="shared" si="30"/>
        <v>0</v>
      </c>
      <c r="F203" s="61">
        <v>0</v>
      </c>
      <c r="G203" s="61">
        <v>0</v>
      </c>
      <c r="H203" s="41">
        <f t="shared" si="31"/>
        <v>0</v>
      </c>
      <c r="I203" s="41" t="e">
        <f>'q-factor_Gas'!$C$189</f>
        <v>#DIV/0!</v>
      </c>
      <c r="J203" s="61">
        <v>0</v>
      </c>
      <c r="K203" s="61">
        <v>0</v>
      </c>
      <c r="L203" s="61">
        <v>0</v>
      </c>
      <c r="M203" s="41">
        <f t="shared" si="32"/>
        <v>0</v>
      </c>
      <c r="N203" s="41" t="e">
        <f t="shared" si="33"/>
        <v>#DIV/0!</v>
      </c>
    </row>
    <row r="204" spans="2:14" x14ac:dyDescent="0.25">
      <c r="B204" s="22" t="str">
        <f>+$B$19</f>
        <v>DNB 4</v>
      </c>
      <c r="C204" s="61">
        <v>0</v>
      </c>
      <c r="D204" s="61">
        <v>0</v>
      </c>
      <c r="E204" s="41">
        <f t="shared" si="30"/>
        <v>0</v>
      </c>
      <c r="F204" s="61">
        <v>0</v>
      </c>
      <c r="G204" s="61">
        <v>0</v>
      </c>
      <c r="H204" s="41">
        <f t="shared" si="31"/>
        <v>0</v>
      </c>
      <c r="I204" s="41" t="e">
        <f>'q-factor_Gas'!$C$190</f>
        <v>#DIV/0!</v>
      </c>
      <c r="J204" s="61">
        <v>0</v>
      </c>
      <c r="K204" s="61">
        <v>0</v>
      </c>
      <c r="L204" s="61">
        <v>0</v>
      </c>
      <c r="M204" s="41">
        <f t="shared" si="32"/>
        <v>0</v>
      </c>
      <c r="N204" s="41" t="e">
        <f t="shared" si="33"/>
        <v>#DIV/0!</v>
      </c>
    </row>
    <row r="205" spans="2:14" x14ac:dyDescent="0.25">
      <c r="B205" s="22" t="str">
        <f>+$B$20</f>
        <v>DNB 5</v>
      </c>
      <c r="C205" s="61">
        <v>0</v>
      </c>
      <c r="D205" s="61">
        <v>0</v>
      </c>
      <c r="E205" s="41">
        <f t="shared" si="30"/>
        <v>0</v>
      </c>
      <c r="F205" s="61">
        <v>0</v>
      </c>
      <c r="G205" s="61">
        <v>0</v>
      </c>
      <c r="H205" s="41">
        <f t="shared" si="31"/>
        <v>0</v>
      </c>
      <c r="I205" s="41" t="e">
        <f>'q-factor_Gas'!$C$191</f>
        <v>#DIV/0!</v>
      </c>
      <c r="J205" s="61">
        <v>0</v>
      </c>
      <c r="K205" s="61">
        <v>0</v>
      </c>
      <c r="L205" s="61">
        <v>0</v>
      </c>
      <c r="M205" s="41">
        <f t="shared" si="32"/>
        <v>0</v>
      </c>
      <c r="N205" s="41" t="e">
        <f t="shared" si="33"/>
        <v>#DIV/0!</v>
      </c>
    </row>
    <row r="206" spans="2:14" x14ac:dyDescent="0.25">
      <c r="B206" s="22" t="str">
        <f>+$B$21</f>
        <v>DNB 6</v>
      </c>
      <c r="C206" s="61">
        <v>0</v>
      </c>
      <c r="D206" s="61">
        <v>0</v>
      </c>
      <c r="E206" s="41">
        <f t="shared" si="30"/>
        <v>0</v>
      </c>
      <c r="F206" s="61">
        <v>0</v>
      </c>
      <c r="G206" s="61">
        <v>0</v>
      </c>
      <c r="H206" s="41">
        <f t="shared" si="31"/>
        <v>0</v>
      </c>
      <c r="I206" s="41" t="e">
        <f>'q-factor_Gas'!$C$192</f>
        <v>#DIV/0!</v>
      </c>
      <c r="J206" s="61">
        <v>0</v>
      </c>
      <c r="K206" s="61">
        <v>0</v>
      </c>
      <c r="L206" s="61">
        <v>0</v>
      </c>
      <c r="M206" s="41">
        <f t="shared" si="32"/>
        <v>0</v>
      </c>
      <c r="N206" s="41" t="e">
        <f t="shared" si="33"/>
        <v>#DIV/0!</v>
      </c>
    </row>
    <row r="207" spans="2:14" x14ac:dyDescent="0.25">
      <c r="B207" s="22" t="str">
        <f>+$B$22</f>
        <v>DNB 7</v>
      </c>
      <c r="C207" s="61">
        <v>0</v>
      </c>
      <c r="D207" s="61">
        <v>0</v>
      </c>
      <c r="E207" s="41">
        <f t="shared" si="30"/>
        <v>0</v>
      </c>
      <c r="F207" s="61">
        <v>0</v>
      </c>
      <c r="G207" s="61">
        <v>0</v>
      </c>
      <c r="H207" s="41">
        <f t="shared" si="31"/>
        <v>0</v>
      </c>
      <c r="I207" s="41" t="e">
        <f>'q-factor_Gas'!$C$193</f>
        <v>#DIV/0!</v>
      </c>
      <c r="J207" s="61">
        <v>0</v>
      </c>
      <c r="K207" s="61">
        <v>0</v>
      </c>
      <c r="L207" s="61">
        <v>0</v>
      </c>
      <c r="M207" s="41">
        <f t="shared" si="32"/>
        <v>0</v>
      </c>
      <c r="N207" s="41" t="e">
        <f t="shared" si="33"/>
        <v>#DIV/0!</v>
      </c>
    </row>
    <row r="208" spans="2:14" x14ac:dyDescent="0.25">
      <c r="B208" s="22" t="str">
        <f>+$B$23</f>
        <v>DNB 8</v>
      </c>
      <c r="C208" s="61">
        <v>0</v>
      </c>
      <c r="D208" s="61">
        <v>0</v>
      </c>
      <c r="E208" s="41">
        <f t="shared" si="30"/>
        <v>0</v>
      </c>
      <c r="F208" s="61">
        <v>0</v>
      </c>
      <c r="G208" s="61">
        <v>0</v>
      </c>
      <c r="H208" s="41">
        <f t="shared" si="31"/>
        <v>0</v>
      </c>
      <c r="I208" s="41" t="e">
        <f>'q-factor_Gas'!$C$194</f>
        <v>#DIV/0!</v>
      </c>
      <c r="J208" s="61">
        <v>0</v>
      </c>
      <c r="K208" s="61">
        <v>0</v>
      </c>
      <c r="L208" s="61">
        <v>0</v>
      </c>
      <c r="M208" s="41">
        <f t="shared" si="32"/>
        <v>0</v>
      </c>
      <c r="N208" s="41" t="e">
        <f t="shared" si="33"/>
        <v>#DIV/0!</v>
      </c>
    </row>
    <row r="209" spans="1:14" x14ac:dyDescent="0.25">
      <c r="B209" s="51" t="s">
        <v>163</v>
      </c>
      <c r="E209" s="156">
        <f>+SUM(E201:E208)</f>
        <v>0</v>
      </c>
      <c r="H209" s="156">
        <f>+SUM(H201:H208)</f>
        <v>0</v>
      </c>
      <c r="I209" s="156" t="e">
        <f>+SUM(I201:I208)</f>
        <v>#DIV/0!</v>
      </c>
      <c r="J209" s="156">
        <f>+SUM(J201:J208)</f>
        <v>0</v>
      </c>
      <c r="M209" s="156">
        <f>+SUM(M201:M208)</f>
        <v>0</v>
      </c>
      <c r="N209" s="156" t="e">
        <f>+SUM(N201:N208)</f>
        <v>#DIV/0!</v>
      </c>
    </row>
    <row r="211" spans="1:14" x14ac:dyDescent="0.25">
      <c r="B211" s="17" t="s">
        <v>251</v>
      </c>
    </row>
    <row r="212" spans="1:14" ht="15.75" thickBot="1" x14ac:dyDescent="0.3"/>
    <row r="213" spans="1:14" ht="18.75" thickBot="1" x14ac:dyDescent="0.3">
      <c r="B213" s="40"/>
      <c r="C213" s="48" t="s">
        <v>237</v>
      </c>
      <c r="D213" s="48" t="s">
        <v>74</v>
      </c>
      <c r="E213" s="57" t="s">
        <v>252</v>
      </c>
    </row>
    <row r="214" spans="1:14" x14ac:dyDescent="0.25">
      <c r="B214" s="37" t="str">
        <f>+$B$16</f>
        <v>DNB 1</v>
      </c>
      <c r="C214" s="60" t="e">
        <f t="shared" ref="C214:C221" si="34">+G189</f>
        <v>#DIV/0!</v>
      </c>
      <c r="D214" s="115" t="e">
        <f t="shared" ref="D214:D221" si="35">+N201</f>
        <v>#DIV/0!</v>
      </c>
      <c r="E214" s="121" t="e">
        <f>+D214+C214</f>
        <v>#DIV/0!</v>
      </c>
    </row>
    <row r="215" spans="1:14" x14ac:dyDescent="0.25">
      <c r="B215" s="38" t="str">
        <f>+$B$17</f>
        <v>DNB 2</v>
      </c>
      <c r="C215" s="60" t="e">
        <f t="shared" si="34"/>
        <v>#DIV/0!</v>
      </c>
      <c r="D215" s="115" t="e">
        <f t="shared" si="35"/>
        <v>#DIV/0!</v>
      </c>
      <c r="E215" s="117" t="e">
        <f t="shared" ref="E215:E221" si="36">+D215+C215</f>
        <v>#DIV/0!</v>
      </c>
    </row>
    <row r="216" spans="1:14" x14ac:dyDescent="0.25">
      <c r="B216" s="38" t="str">
        <f>+$B$18</f>
        <v>DNB 3</v>
      </c>
      <c r="C216" s="60" t="e">
        <f t="shared" si="34"/>
        <v>#DIV/0!</v>
      </c>
      <c r="D216" s="115" t="e">
        <f t="shared" si="35"/>
        <v>#DIV/0!</v>
      </c>
      <c r="E216" s="117" t="e">
        <f t="shared" si="36"/>
        <v>#DIV/0!</v>
      </c>
    </row>
    <row r="217" spans="1:14" x14ac:dyDescent="0.25">
      <c r="B217" s="38" t="str">
        <f>+$B$19</f>
        <v>DNB 4</v>
      </c>
      <c r="C217" s="60" t="e">
        <f t="shared" si="34"/>
        <v>#DIV/0!</v>
      </c>
      <c r="D217" s="115" t="e">
        <f t="shared" si="35"/>
        <v>#DIV/0!</v>
      </c>
      <c r="E217" s="117" t="e">
        <f t="shared" si="36"/>
        <v>#DIV/0!</v>
      </c>
    </row>
    <row r="218" spans="1:14" x14ac:dyDescent="0.25">
      <c r="B218" s="38" t="str">
        <f>+$B$20</f>
        <v>DNB 5</v>
      </c>
      <c r="C218" s="60" t="e">
        <f t="shared" si="34"/>
        <v>#DIV/0!</v>
      </c>
      <c r="D218" s="115" t="e">
        <f t="shared" si="35"/>
        <v>#DIV/0!</v>
      </c>
      <c r="E218" s="117" t="e">
        <f t="shared" si="36"/>
        <v>#DIV/0!</v>
      </c>
    </row>
    <row r="219" spans="1:14" x14ac:dyDescent="0.25">
      <c r="B219" s="38" t="str">
        <f>+$B$21</f>
        <v>DNB 6</v>
      </c>
      <c r="C219" s="60" t="e">
        <f t="shared" si="34"/>
        <v>#DIV/0!</v>
      </c>
      <c r="D219" s="115" t="e">
        <f t="shared" si="35"/>
        <v>#DIV/0!</v>
      </c>
      <c r="E219" s="117" t="e">
        <f t="shared" si="36"/>
        <v>#DIV/0!</v>
      </c>
    </row>
    <row r="220" spans="1:14" x14ac:dyDescent="0.25">
      <c r="B220" s="38" t="str">
        <f>+$B$22</f>
        <v>DNB 7</v>
      </c>
      <c r="C220" s="60" t="e">
        <f t="shared" si="34"/>
        <v>#DIV/0!</v>
      </c>
      <c r="D220" s="115" t="e">
        <f t="shared" si="35"/>
        <v>#DIV/0!</v>
      </c>
      <c r="E220" s="117" t="e">
        <f t="shared" si="36"/>
        <v>#DIV/0!</v>
      </c>
    </row>
    <row r="221" spans="1:14" ht="15.75" thickBot="1" x14ac:dyDescent="0.3">
      <c r="B221" s="38" t="str">
        <f>+$B$23</f>
        <v>DNB 8</v>
      </c>
      <c r="C221" s="60" t="e">
        <f t="shared" si="34"/>
        <v>#DIV/0!</v>
      </c>
      <c r="D221" s="115" t="e">
        <f t="shared" si="35"/>
        <v>#DIV/0!</v>
      </c>
      <c r="E221" s="118" t="e">
        <f t="shared" si="36"/>
        <v>#DIV/0!</v>
      </c>
    </row>
    <row r="222" spans="1:14" ht="15.75" thickBot="1" x14ac:dyDescent="0.3">
      <c r="B222" s="159" t="s">
        <v>163</v>
      </c>
      <c r="C222" s="158" t="e">
        <f>+SUM(C214:C221)</f>
        <v>#DIV/0!</v>
      </c>
      <c r="D222" s="158" t="e">
        <f>+SUM(D214:D221)</f>
        <v>#DIV/0!</v>
      </c>
      <c r="E222" s="18" t="e">
        <f>+SUM(E214:E221)</f>
        <v>#DIV/0!</v>
      </c>
    </row>
    <row r="224" spans="1:14" customFormat="1" x14ac:dyDescent="0.2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25">
      <c r="B226" s="17" t="s">
        <v>75</v>
      </c>
    </row>
    <row r="228" spans="2:7" ht="18" x14ac:dyDescent="0.35">
      <c r="B228" s="51" t="s">
        <v>254</v>
      </c>
      <c r="C228" s="10"/>
      <c r="D228" s="11" t="s">
        <v>34</v>
      </c>
    </row>
    <row r="229" spans="2:7" ht="18" x14ac:dyDescent="0.35">
      <c r="B229" s="51" t="s">
        <v>227</v>
      </c>
      <c r="C229" s="52">
        <f>+C183</f>
        <v>0</v>
      </c>
      <c r="D229" s="11" t="s">
        <v>34</v>
      </c>
    </row>
    <row r="230" spans="2:7" ht="18" x14ac:dyDescent="0.35">
      <c r="B230" s="51" t="s">
        <v>255</v>
      </c>
      <c r="C230" s="53" t="e">
        <f>+C228/C229-1</f>
        <v>#DIV/0!</v>
      </c>
    </row>
    <row r="232" spans="2:7" x14ac:dyDescent="0.25">
      <c r="B232" s="17" t="s">
        <v>258</v>
      </c>
    </row>
    <row r="234" spans="2:7" ht="18" x14ac:dyDescent="0.25">
      <c r="B234" s="22"/>
      <c r="C234" s="48" t="s">
        <v>230</v>
      </c>
      <c r="D234" s="48" t="s">
        <v>256</v>
      </c>
      <c r="E234" s="48" t="s">
        <v>72</v>
      </c>
      <c r="F234" s="48" t="s">
        <v>73</v>
      </c>
      <c r="G234" s="48" t="s">
        <v>257</v>
      </c>
    </row>
    <row r="235" spans="2:7" x14ac:dyDescent="0.25">
      <c r="B235" s="22" t="str">
        <f>+$B$16</f>
        <v>DNB 1</v>
      </c>
      <c r="C235" s="59" t="e">
        <f t="shared" ref="C235:C242" si="37">+G165</f>
        <v>#DIV/0!</v>
      </c>
      <c r="D235" s="258" t="e">
        <f>+C230</f>
        <v>#DIV/0!</v>
      </c>
      <c r="E235" s="258">
        <f>+$J$42</f>
        <v>-0.7420714086431095</v>
      </c>
      <c r="F235" s="258">
        <f>+$C$43</f>
        <v>0</v>
      </c>
      <c r="G235" s="59" t="e">
        <f>+C235*(1+$D$235-$E$235-$F$235)</f>
        <v>#DIV/0!</v>
      </c>
    </row>
    <row r="236" spans="2:7" x14ac:dyDescent="0.25">
      <c r="B236" s="22" t="str">
        <f>+$B$17</f>
        <v>DNB 2</v>
      </c>
      <c r="C236" s="59" t="e">
        <f t="shared" si="37"/>
        <v>#DIV/0!</v>
      </c>
      <c r="D236" s="259"/>
      <c r="E236" s="259"/>
      <c r="F236" s="259"/>
      <c r="G236" s="59" t="e">
        <f t="shared" ref="G236:G242" si="38">+C236*(1+$D$235-$E$235-$F$235)</f>
        <v>#DIV/0!</v>
      </c>
    </row>
    <row r="237" spans="2:7" x14ac:dyDescent="0.25">
      <c r="B237" s="22" t="str">
        <f>+$B$18</f>
        <v>DNB 3</v>
      </c>
      <c r="C237" s="59" t="e">
        <f t="shared" si="37"/>
        <v>#DIV/0!</v>
      </c>
      <c r="D237" s="259"/>
      <c r="E237" s="259"/>
      <c r="F237" s="259"/>
      <c r="G237" s="59" t="e">
        <f t="shared" si="38"/>
        <v>#DIV/0!</v>
      </c>
    </row>
    <row r="238" spans="2:7" x14ac:dyDescent="0.25">
      <c r="B238" s="22" t="str">
        <f>+$B$19</f>
        <v>DNB 4</v>
      </c>
      <c r="C238" s="59" t="e">
        <f t="shared" si="37"/>
        <v>#DIV/0!</v>
      </c>
      <c r="D238" s="259"/>
      <c r="E238" s="259"/>
      <c r="F238" s="259"/>
      <c r="G238" s="59" t="e">
        <f t="shared" si="38"/>
        <v>#DIV/0!</v>
      </c>
    </row>
    <row r="239" spans="2:7" x14ac:dyDescent="0.25">
      <c r="B239" s="22" t="str">
        <f>+$B$20</f>
        <v>DNB 5</v>
      </c>
      <c r="C239" s="59" t="e">
        <f t="shared" si="37"/>
        <v>#DIV/0!</v>
      </c>
      <c r="D239" s="259"/>
      <c r="E239" s="259"/>
      <c r="F239" s="259"/>
      <c r="G239" s="59" t="e">
        <f t="shared" si="38"/>
        <v>#DIV/0!</v>
      </c>
    </row>
    <row r="240" spans="2:7" x14ac:dyDescent="0.25">
      <c r="B240" s="22" t="str">
        <f>+$B$21</f>
        <v>DNB 6</v>
      </c>
      <c r="C240" s="59" t="e">
        <f t="shared" si="37"/>
        <v>#DIV/0!</v>
      </c>
      <c r="D240" s="259"/>
      <c r="E240" s="259"/>
      <c r="F240" s="259"/>
      <c r="G240" s="59" t="e">
        <f t="shared" si="38"/>
        <v>#DIV/0!</v>
      </c>
    </row>
    <row r="241" spans="2:9" x14ac:dyDescent="0.25">
      <c r="B241" s="22" t="str">
        <f>+$B$22</f>
        <v>DNB 7</v>
      </c>
      <c r="C241" s="59" t="e">
        <f t="shared" si="37"/>
        <v>#DIV/0!</v>
      </c>
      <c r="D241" s="259"/>
      <c r="E241" s="259"/>
      <c r="F241" s="259"/>
      <c r="G241" s="59" t="e">
        <f t="shared" si="38"/>
        <v>#DIV/0!</v>
      </c>
    </row>
    <row r="242" spans="2:9" x14ac:dyDescent="0.25">
      <c r="B242" s="22" t="str">
        <f>+$B$23</f>
        <v>DNB 8</v>
      </c>
      <c r="C242" s="59" t="e">
        <f t="shared" si="37"/>
        <v>#DIV/0!</v>
      </c>
      <c r="D242" s="259"/>
      <c r="E242" s="259"/>
      <c r="F242" s="259"/>
      <c r="G242" s="59" t="e">
        <f t="shared" si="38"/>
        <v>#DIV/0!</v>
      </c>
    </row>
    <row r="243" spans="2:9" x14ac:dyDescent="0.25">
      <c r="C243" s="119"/>
      <c r="D243" s="58"/>
      <c r="E243" s="58"/>
      <c r="F243" s="18" t="s">
        <v>163</v>
      </c>
      <c r="G243" s="18" t="e">
        <f>+SUM(G235:G242)</f>
        <v>#DIV/0!</v>
      </c>
      <c r="H243" s="120"/>
      <c r="I243" s="119"/>
    </row>
  </sheetData>
  <mergeCells count="22"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1C218-0A29-4465-B7AC-F64E174CFAD2}">
  <dimension ref="A1:N314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ht="14.45" customHeight="1" x14ac:dyDescent="0.25">
      <c r="B2" s="248" t="s">
        <v>95</v>
      </c>
      <c r="C2" s="249"/>
      <c r="D2" s="249"/>
      <c r="E2" s="249"/>
      <c r="F2" s="249"/>
      <c r="G2" s="249"/>
      <c r="H2" s="249"/>
      <c r="I2" s="249"/>
      <c r="J2" s="250"/>
    </row>
    <row r="3" spans="2:10" ht="15" customHeight="1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+TI_Gas!$B$12</f>
        <v>DNB 1</v>
      </c>
      <c r="C16" s="111">
        <f>+INDEX(Endo_Gas_2028!$C$11:$G$246,MATCH(TI_En_Gas_2028!$B16,Endo_Gas_2028!$A$11:$A$246,0),MATCH(C$15,Endo_Gas_2028!$C$10:$G$10,0))</f>
        <v>0</v>
      </c>
      <c r="D16" s="111">
        <f>+INDEX(Endo_Gas_2028!$C$11:$G$246,MATCH(TI_En_Gas_2028!$B16,Endo_Gas_2028!$A$11:$A$246,0),MATCH(D$15,Endo_Gas_2028!$C$10:$G$10,0))</f>
        <v>0</v>
      </c>
      <c r="E16" s="111">
        <f>+INDEX(Endo_Gas_2028!$C$11:$G$246,MATCH(TI_En_Gas_2028!$B16,Endo_Gas_2028!$A$11:$A$246,0),MATCH(E$15,Endo_Gas_2028!$C$10:$G$10,0))</f>
        <v>0</v>
      </c>
      <c r="F16" s="111">
        <f>+INDEX(Endo_Gas_2028!$C$11:$G$246,MATCH(TI_En_Gas_2028!$B16,Endo_Gas_2028!$A$11:$A$246,0),MATCH(F$15,Endo_Gas_2028!$C$10:$G$10,0))</f>
        <v>0</v>
      </c>
      <c r="G16" s="111">
        <f>+INDEX(Endo_Gas_2028!$C$11:$G$246,MATCH(TI_En_Gas_2028!$B16,Endo_Gas_2028!$A$11:$A$246,0),MATCH(G$15,Endo_Gas_2028!$C$10:$G$10,0))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+TI_Gas!$B$13</f>
        <v>DNB 2</v>
      </c>
      <c r="C17" s="111">
        <f>+INDEX(Endo_Gas_2028!$C$11:$G$246,MATCH(TI_En_Gas_2028!$B17,Endo_Gas_2028!$A$11:$A$246,0),MATCH(C$15,Endo_Gas_2028!$C$10:$G$10,0))</f>
        <v>0</v>
      </c>
      <c r="D17" s="111">
        <f>+INDEX(Endo_Gas_2028!$C$11:$G$246,MATCH(TI_En_Gas_2028!$B17,Endo_Gas_2028!$A$11:$A$246,0),MATCH(D$15,Endo_Gas_2028!$C$10:$G$10,0))</f>
        <v>0</v>
      </c>
      <c r="E17" s="111">
        <f>+INDEX(Endo_Gas_2028!$C$11:$G$246,MATCH(TI_En_Gas_2028!$B17,Endo_Gas_2028!$A$11:$A$246,0),MATCH(E$15,Endo_Gas_2028!$C$10:$G$10,0))</f>
        <v>0</v>
      </c>
      <c r="F17" s="111">
        <f>+INDEX(Endo_Gas_2028!$C$11:$G$246,MATCH(TI_En_Gas_2028!$B17,Endo_Gas_2028!$A$11:$A$246,0),MATCH(F$15,Endo_Gas_2028!$C$10:$G$10,0))</f>
        <v>0</v>
      </c>
      <c r="G17" s="111">
        <f>+INDEX(Endo_Gas_2028!$C$11:$G$246,MATCH(TI_En_Gas_2028!$B17,Endo_Gas_2028!$A$11:$A$246,0),MATCH(G$15,Endo_Gas_2028!$C$10:$G$10,0))</f>
        <v>0</v>
      </c>
      <c r="H17" s="108" t="e">
        <f t="shared" si="0"/>
        <v>#DIV/0!</v>
      </c>
    </row>
    <row r="18" spans="2:10" x14ac:dyDescent="0.25">
      <c r="B18" s="38" t="str">
        <f>+TI_Gas!$B$14</f>
        <v>DNB 3</v>
      </c>
      <c r="C18" s="111">
        <f>+INDEX(Endo_Gas_2028!$C$11:$G$246,MATCH(TI_En_Gas_2028!$B18,Endo_Gas_2028!$A$11:$A$246,0),MATCH(C$15,Endo_Gas_2028!$C$10:$G$10,0))</f>
        <v>0</v>
      </c>
      <c r="D18" s="111">
        <f>+INDEX(Endo_Gas_2028!$C$11:$G$246,MATCH(TI_En_Gas_2028!$B18,Endo_Gas_2028!$A$11:$A$246,0),MATCH(D$15,Endo_Gas_2028!$C$10:$G$10,0))</f>
        <v>0</v>
      </c>
      <c r="E18" s="111">
        <f>+INDEX(Endo_Gas_2028!$C$11:$G$246,MATCH(TI_En_Gas_2028!$B18,Endo_Gas_2028!$A$11:$A$246,0),MATCH(E$15,Endo_Gas_2028!$C$10:$G$10,0))</f>
        <v>0</v>
      </c>
      <c r="F18" s="111">
        <f>+INDEX(Endo_Gas_2028!$C$11:$G$246,MATCH(TI_En_Gas_2028!$B18,Endo_Gas_2028!$A$11:$A$246,0),MATCH(F$15,Endo_Gas_2028!$C$10:$G$10,0))</f>
        <v>0</v>
      </c>
      <c r="G18" s="111">
        <f>+INDEX(Endo_Gas_2028!$C$11:$G$246,MATCH(TI_En_Gas_2028!$B18,Endo_Gas_2028!$A$11:$A$246,0),MATCH(G$15,Endo_Gas_2028!$C$10:$G$10,0))</f>
        <v>0</v>
      </c>
      <c r="H18" s="108" t="e">
        <f t="shared" si="0"/>
        <v>#DIV/0!</v>
      </c>
    </row>
    <row r="19" spans="2:10" x14ac:dyDescent="0.25">
      <c r="B19" s="38" t="str">
        <f>+TI_Gas!$B$15</f>
        <v>DNB 4</v>
      </c>
      <c r="C19" s="111">
        <f>+INDEX(Endo_Gas_2028!$C$11:$G$246,MATCH(TI_En_Gas_2028!$B19,Endo_Gas_2028!$A$11:$A$246,0),MATCH(C$15,Endo_Gas_2028!$C$10:$G$10,0))</f>
        <v>0</v>
      </c>
      <c r="D19" s="111">
        <f>+INDEX(Endo_Gas_2028!$C$11:$G$246,MATCH(TI_En_Gas_2028!$B19,Endo_Gas_2028!$A$11:$A$246,0),MATCH(D$15,Endo_Gas_2028!$C$10:$G$10,0))</f>
        <v>0</v>
      </c>
      <c r="E19" s="111">
        <f>+INDEX(Endo_Gas_2028!$C$11:$G$246,MATCH(TI_En_Gas_2028!$B19,Endo_Gas_2028!$A$11:$A$246,0),MATCH(E$15,Endo_Gas_2028!$C$10:$G$10,0))</f>
        <v>0</v>
      </c>
      <c r="F19" s="111">
        <f>+INDEX(Endo_Gas_2028!$C$11:$G$246,MATCH(TI_En_Gas_2028!$B19,Endo_Gas_2028!$A$11:$A$246,0),MATCH(F$15,Endo_Gas_2028!$C$10:$G$10,0))</f>
        <v>0</v>
      </c>
      <c r="G19" s="111">
        <f>+INDEX(Endo_Gas_2028!$C$11:$G$246,MATCH(TI_En_Gas_2028!$B19,Endo_Gas_2028!$A$11:$A$246,0),MATCH(G$15,Endo_Gas_2028!$C$10:$G$10,0))</f>
        <v>0</v>
      </c>
      <c r="H19" s="108" t="e">
        <f t="shared" si="0"/>
        <v>#DIV/0!</v>
      </c>
    </row>
    <row r="20" spans="2:10" x14ac:dyDescent="0.25">
      <c r="B20" s="38" t="str">
        <f>+TI_Gas!$B$16</f>
        <v>DNB 5</v>
      </c>
      <c r="C20" s="111">
        <f>+INDEX(Endo_Gas_2028!$C$11:$G$246,MATCH(TI_En_Gas_2028!$B20,Endo_Gas_2028!$A$11:$A$246,0),MATCH(C$15,Endo_Gas_2028!$C$10:$G$10,0))</f>
        <v>0</v>
      </c>
      <c r="D20" s="111">
        <f>+INDEX(Endo_Gas_2028!$C$11:$G$246,MATCH(TI_En_Gas_2028!$B20,Endo_Gas_2028!$A$11:$A$246,0),MATCH(D$15,Endo_Gas_2028!$C$10:$G$10,0))</f>
        <v>0</v>
      </c>
      <c r="E20" s="111">
        <f>+INDEX(Endo_Gas_2028!$C$11:$G$246,MATCH(TI_En_Gas_2028!$B20,Endo_Gas_2028!$A$11:$A$246,0),MATCH(E$15,Endo_Gas_2028!$C$10:$G$10,0))</f>
        <v>0</v>
      </c>
      <c r="F20" s="111">
        <f>+INDEX(Endo_Gas_2028!$C$11:$G$246,MATCH(TI_En_Gas_2028!$B20,Endo_Gas_2028!$A$11:$A$246,0),MATCH(F$15,Endo_Gas_2028!$C$10:$G$10,0))</f>
        <v>0</v>
      </c>
      <c r="G20" s="111">
        <f>+INDEX(Endo_Gas_2028!$C$11:$G$246,MATCH(TI_En_Gas_2028!$B20,Endo_Gas_2028!$A$11:$A$246,0),MATCH(G$15,Endo_Gas_2028!$C$10:$G$10,0))</f>
        <v>0</v>
      </c>
      <c r="H20" s="108" t="e">
        <f t="shared" si="0"/>
        <v>#DIV/0!</v>
      </c>
    </row>
    <row r="21" spans="2:10" x14ac:dyDescent="0.25">
      <c r="B21" s="38" t="str">
        <f>+TI_Gas!$B$17</f>
        <v>DNB 6</v>
      </c>
      <c r="C21" s="111">
        <f>+INDEX(Endo_Gas_2028!$C$11:$G$246,MATCH(TI_En_Gas_2028!$B21,Endo_Gas_2028!$A$11:$A$246,0),MATCH(C$15,Endo_Gas_2028!$C$10:$G$10,0))</f>
        <v>0</v>
      </c>
      <c r="D21" s="111">
        <f>+INDEX(Endo_Gas_2028!$C$11:$G$246,MATCH(TI_En_Gas_2028!$B21,Endo_Gas_2028!$A$11:$A$246,0),MATCH(D$15,Endo_Gas_2028!$C$10:$G$10,0))</f>
        <v>0</v>
      </c>
      <c r="E21" s="111">
        <f>+INDEX(Endo_Gas_2028!$C$11:$G$246,MATCH(TI_En_Gas_2028!$B21,Endo_Gas_2028!$A$11:$A$246,0),MATCH(E$15,Endo_Gas_2028!$C$10:$G$10,0))</f>
        <v>0</v>
      </c>
      <c r="F21" s="111">
        <f>+INDEX(Endo_Gas_2028!$C$11:$G$246,MATCH(TI_En_Gas_2028!$B21,Endo_Gas_2028!$A$11:$A$246,0),MATCH(F$15,Endo_Gas_2028!$C$10:$G$10,0))</f>
        <v>0</v>
      </c>
      <c r="G21" s="111">
        <f>+INDEX(Endo_Gas_2028!$C$11:$G$246,MATCH(TI_En_Gas_2028!$B21,Endo_Gas_2028!$A$11:$A$246,0),MATCH(G$15,Endo_Gas_2028!$C$10:$G$10,0))</f>
        <v>0</v>
      </c>
      <c r="H21" s="108" t="e">
        <f t="shared" si="0"/>
        <v>#DIV/0!</v>
      </c>
    </row>
    <row r="22" spans="2:10" x14ac:dyDescent="0.25">
      <c r="B22" s="38" t="str">
        <f>+TI_Gas!$B$18</f>
        <v>DNB 7</v>
      </c>
      <c r="C22" s="111">
        <f>+INDEX(Endo_Gas_2028!$C$11:$G$246,MATCH(TI_En_Gas_2028!$B22,Endo_Gas_2028!$A$11:$A$246,0),MATCH(C$15,Endo_Gas_2028!$C$10:$G$10,0))</f>
        <v>0</v>
      </c>
      <c r="D22" s="111">
        <f>+INDEX(Endo_Gas_2028!$C$11:$G$246,MATCH(TI_En_Gas_2028!$B22,Endo_Gas_2028!$A$11:$A$246,0),MATCH(D$15,Endo_Gas_2028!$C$10:$G$10,0))</f>
        <v>0</v>
      </c>
      <c r="E22" s="111">
        <f>+INDEX(Endo_Gas_2028!$C$11:$G$246,MATCH(TI_En_Gas_2028!$B22,Endo_Gas_2028!$A$11:$A$246,0),MATCH(E$15,Endo_Gas_2028!$C$10:$G$10,0))</f>
        <v>0</v>
      </c>
      <c r="F22" s="111">
        <f>+INDEX(Endo_Gas_2028!$C$11:$G$246,MATCH(TI_En_Gas_2028!$B22,Endo_Gas_2028!$A$11:$A$246,0),MATCH(F$15,Endo_Gas_2028!$C$10:$G$10,0))</f>
        <v>0</v>
      </c>
      <c r="G22" s="111">
        <f>+INDEX(Endo_Gas_2028!$C$11:$G$246,MATCH(TI_En_Gas_2028!$B22,Endo_Gas_2028!$A$11:$A$246,0),MATCH(G$15,Endo_Gas_2028!$C$10:$G$10,0))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+TI_Gas!$B$19</f>
        <v>DNB 8</v>
      </c>
      <c r="C23" s="111">
        <f>+INDEX(Endo_Gas_2028!$C$11:$G$246,MATCH(TI_En_Gas_2028!$B23,Endo_Gas_2028!$A$11:$A$246,0),MATCH(C$15,Endo_Gas_2028!$C$10:$G$10,0))</f>
        <v>0</v>
      </c>
      <c r="D23" s="111">
        <f>+INDEX(Endo_Gas_2028!$C$11:$G$246,MATCH(TI_En_Gas_2028!$B23,Endo_Gas_2028!$A$11:$A$246,0),MATCH(D$15,Endo_Gas_2028!$C$10:$G$10,0))</f>
        <v>0</v>
      </c>
      <c r="E23" s="111">
        <f>+INDEX(Endo_Gas_2028!$C$11:$G$246,MATCH(TI_En_Gas_2028!$B23,Endo_Gas_2028!$A$11:$A$246,0),MATCH(E$15,Endo_Gas_2028!$C$10:$G$10,0))</f>
        <v>0</v>
      </c>
      <c r="F23" s="111">
        <f>+INDEX(Endo_Gas_2028!$C$11:$G$246,MATCH(TI_En_Gas_2028!$B23,Endo_Gas_2028!$A$11:$A$246,0),MATCH(F$15,Endo_Gas_2028!$C$10:$G$10,0))</f>
        <v>0</v>
      </c>
      <c r="G23" s="111">
        <f>+INDEX(Endo_Gas_2028!$C$11:$G$246,MATCH(TI_En_Gas_2028!$B23,Endo_Gas_2028!$A$11:$A$246,0),MATCH(G$15,Endo_Gas_2028!$C$10:$G$10,0))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-5339105.9689988066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-8167928.7305122502</v>
      </c>
      <c r="D26" s="151">
        <v>-8167928.7305122502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-7907613.0039613675</v>
      </c>
      <c r="D27" s="151">
        <v>-7907613.0039613675</v>
      </c>
      <c r="E27" s="151">
        <v>-7907613.0039613675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-9894152.6099587139</v>
      </c>
      <c r="D28" s="151">
        <v>-9894152.6099587139</v>
      </c>
      <c r="E28" s="151">
        <v>-9894152.6099587139</v>
      </c>
      <c r="F28" s="151">
        <v>-9894152.6099587139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-8975327.38717556</v>
      </c>
      <c r="D29" s="151">
        <v>-8975327.38717556</v>
      </c>
      <c r="E29" s="151">
        <v>-8975327.38717556</v>
      </c>
      <c r="F29" s="151">
        <v>-8975327.38717556</v>
      </c>
      <c r="G29" s="151">
        <v>-8975327.38717556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-40284127.700606696</v>
      </c>
      <c r="D30" s="157">
        <f t="shared" ref="D30:G30" si="1">+SUM(D25:D29)</f>
        <v>-34945021.731607892</v>
      </c>
      <c r="E30" s="157">
        <f t="shared" si="1"/>
        <v>-26777093.001095641</v>
      </c>
      <c r="F30" s="157">
        <f t="shared" si="1"/>
        <v>-18869479.997134276</v>
      </c>
      <c r="G30" s="157">
        <f t="shared" si="1"/>
        <v>-8975327.38717556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-40284127.700606696</v>
      </c>
      <c r="D33" s="41">
        <f>SUM(D16:D23,D30)</f>
        <v>-34945021.731607892</v>
      </c>
      <c r="E33" s="41">
        <f>SUM(E16:E23,E30)</f>
        <v>-26777093.001095641</v>
      </c>
      <c r="F33" s="41">
        <f>SUM(F16:F23,F30)</f>
        <v>-18869479.997134276</v>
      </c>
      <c r="G33" s="41">
        <f>SUM(G16:G23,G30)</f>
        <v>-8975327.38717556</v>
      </c>
      <c r="H33" s="112"/>
      <c r="I33" s="41">
        <f>TREND($C$33:$G$33,$C$32:$G$32,2025)</f>
        <v>5507046.981010437</v>
      </c>
      <c r="J33" s="41">
        <f>TREND($C$33:$G$33,$C$32:$G$32,2028)</f>
        <v>29114989.689411163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+TI_En_Gas_2027!C37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+TI_En_Gas_2027!C38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5507046.981010437</v>
      </c>
    </row>
    <row r="41" spans="2:10" ht="15" customHeight="1" x14ac:dyDescent="0.25">
      <c r="B41" s="17" t="s">
        <v>309</v>
      </c>
      <c r="I41" s="54" t="s">
        <v>177</v>
      </c>
      <c r="J41" s="59">
        <f>+J33</f>
        <v>29114989.689411163</v>
      </c>
    </row>
    <row r="42" spans="2:10" ht="15" customHeight="1" x14ac:dyDescent="0.25">
      <c r="I42" s="54" t="s">
        <v>72</v>
      </c>
      <c r="J42" s="55">
        <f>1-POWER(J41/J40,1/3)</f>
        <v>-0.7420714086431095</v>
      </c>
    </row>
    <row r="43" spans="2:10" ht="15" customHeight="1" x14ac:dyDescent="0.25">
      <c r="B43" s="51" t="s">
        <v>73</v>
      </c>
      <c r="C43" s="126">
        <v>0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5507046.981010437</v>
      </c>
      <c r="D48" s="49" t="e">
        <f t="shared" ref="D48:D55" si="3">+H16</f>
        <v>#DIV/0!</v>
      </c>
      <c r="E48" s="258" t="e">
        <f>+C39</f>
        <v>#DIV/0!</v>
      </c>
      <c r="F48" s="258">
        <f>+C43</f>
        <v>0</v>
      </c>
      <c r="G48" s="127" t="e">
        <f>+($C$48*D48*(1+$E$48-$F$48))</f>
        <v>#DIV/0!</v>
      </c>
    </row>
    <row r="49" spans="2:14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4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4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4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4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4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4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4" x14ac:dyDescent="0.25">
      <c r="B56" s="17"/>
      <c r="F56" s="18" t="s">
        <v>163</v>
      </c>
      <c r="G56" s="18" t="e">
        <f>+SUM(G48:G55)</f>
        <v>#DIV/0!</v>
      </c>
      <c r="I56" s="113"/>
    </row>
    <row r="57" spans="2:14" x14ac:dyDescent="0.25">
      <c r="I57" s="113"/>
    </row>
    <row r="58" spans="2:14" x14ac:dyDescent="0.25">
      <c r="B58" s="17" t="s">
        <v>185</v>
      </c>
    </row>
    <row r="60" spans="2:14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48" t="s">
        <v>74</v>
      </c>
    </row>
    <row r="61" spans="2:14" x14ac:dyDescent="0.25">
      <c r="B61" s="22" t="str">
        <f t="shared" ref="B61:B68" si="5">+B16</f>
        <v>DNB 1</v>
      </c>
      <c r="C61" s="41">
        <f>+TI_En_Gas_2027!C61</f>
        <v>0</v>
      </c>
      <c r="D61" s="41">
        <f>+TI_En_Gas_2027!D61</f>
        <v>0</v>
      </c>
      <c r="E61" s="41">
        <f>+SUM(C61:D61)</f>
        <v>0</v>
      </c>
      <c r="F61" s="41">
        <f>+TI_En_Gas_2027!F61</f>
        <v>0</v>
      </c>
      <c r="G61" s="41">
        <f>+TI_En_Gas_2027!G61</f>
        <v>0</v>
      </c>
      <c r="H61" s="41">
        <f>+SUM(F61:G61)</f>
        <v>0</v>
      </c>
      <c r="I61" s="245">
        <f>+TI_En_Gas_2027!I61</f>
        <v>0</v>
      </c>
      <c r="J61" s="41">
        <f>+TI_En_Gas_2027!J61</f>
        <v>0</v>
      </c>
      <c r="K61" s="41">
        <f>+TI_En_Gas_2027!K61</f>
        <v>0</v>
      </c>
      <c r="L61" s="41">
        <f>+TI_En_Gas_2027!L61</f>
        <v>0</v>
      </c>
      <c r="M61" s="41">
        <f>+SUM(K61:L61)</f>
        <v>0</v>
      </c>
      <c r="N61" s="41">
        <f>+SUM(E61,H61,I61,J61,M61)</f>
        <v>0</v>
      </c>
    </row>
    <row r="62" spans="2:14" x14ac:dyDescent="0.25">
      <c r="B62" s="22" t="str">
        <f t="shared" si="5"/>
        <v>DNB 2</v>
      </c>
      <c r="C62" s="41">
        <f>+TI_En_Gas_2027!C62</f>
        <v>0</v>
      </c>
      <c r="D62" s="41">
        <f>+TI_En_Gas_2027!D62</f>
        <v>0</v>
      </c>
      <c r="E62" s="41">
        <f t="shared" ref="E62:E68" si="6">+SUM(C62:D62)</f>
        <v>0</v>
      </c>
      <c r="F62" s="41">
        <f>+TI_En_Gas_2027!F62</f>
        <v>0</v>
      </c>
      <c r="G62" s="41">
        <f>+TI_En_Gas_2027!G62</f>
        <v>0</v>
      </c>
      <c r="H62" s="41">
        <f t="shared" ref="H62:H68" si="7">+SUM(F62:G62)</f>
        <v>0</v>
      </c>
      <c r="I62" s="245">
        <f>+TI_En_Gas_2027!I62</f>
        <v>0</v>
      </c>
      <c r="J62" s="41">
        <f>+TI_En_Gas_2027!J62</f>
        <v>0</v>
      </c>
      <c r="K62" s="41">
        <f>+TI_En_Gas_2027!K62</f>
        <v>0</v>
      </c>
      <c r="L62" s="41">
        <f>+TI_En_Gas_2027!L62</f>
        <v>0</v>
      </c>
      <c r="M62" s="41">
        <f t="shared" ref="M62:M68" si="8">+SUM(K62:L62)</f>
        <v>0</v>
      </c>
      <c r="N62" s="41">
        <f t="shared" ref="N62:N68" si="9">+SUM(E62,H62,I62,J62,M62)</f>
        <v>0</v>
      </c>
    </row>
    <row r="63" spans="2:14" x14ac:dyDescent="0.25">
      <c r="B63" s="22" t="str">
        <f t="shared" si="5"/>
        <v>DNB 3</v>
      </c>
      <c r="C63" s="41">
        <f>+TI_En_Gas_2027!C63</f>
        <v>0</v>
      </c>
      <c r="D63" s="41">
        <f>+TI_En_Gas_2027!D63</f>
        <v>0</v>
      </c>
      <c r="E63" s="41">
        <f t="shared" si="6"/>
        <v>0</v>
      </c>
      <c r="F63" s="41">
        <f>+TI_En_Gas_2027!F63</f>
        <v>0</v>
      </c>
      <c r="G63" s="41">
        <f>+TI_En_Gas_2027!G63</f>
        <v>0</v>
      </c>
      <c r="H63" s="41">
        <f t="shared" si="7"/>
        <v>0</v>
      </c>
      <c r="I63" s="245">
        <f>+TI_En_Gas_2027!I63</f>
        <v>0</v>
      </c>
      <c r="J63" s="41">
        <f>+TI_En_Gas_2027!J63</f>
        <v>0</v>
      </c>
      <c r="K63" s="41">
        <f>+TI_En_Gas_2027!K63</f>
        <v>0</v>
      </c>
      <c r="L63" s="41">
        <f>+TI_En_Gas_2027!L63</f>
        <v>0</v>
      </c>
      <c r="M63" s="41">
        <f t="shared" si="8"/>
        <v>0</v>
      </c>
      <c r="N63" s="41">
        <f t="shared" si="9"/>
        <v>0</v>
      </c>
    </row>
    <row r="64" spans="2:14" x14ac:dyDescent="0.25">
      <c r="B64" s="22" t="str">
        <f t="shared" si="5"/>
        <v>DNB 4</v>
      </c>
      <c r="C64" s="41">
        <f>+TI_En_Gas_2027!C64</f>
        <v>0</v>
      </c>
      <c r="D64" s="41">
        <f>+TI_En_Gas_2027!D64</f>
        <v>0</v>
      </c>
      <c r="E64" s="41">
        <f t="shared" si="6"/>
        <v>0</v>
      </c>
      <c r="F64" s="41">
        <f>+TI_En_Gas_2027!F64</f>
        <v>0</v>
      </c>
      <c r="G64" s="41">
        <f>+TI_En_Gas_2027!G64</f>
        <v>0</v>
      </c>
      <c r="H64" s="41">
        <f t="shared" si="7"/>
        <v>0</v>
      </c>
      <c r="I64" s="245">
        <f>+TI_En_Gas_2027!I64</f>
        <v>0</v>
      </c>
      <c r="J64" s="41">
        <f>+TI_En_Gas_2027!J64</f>
        <v>0</v>
      </c>
      <c r="K64" s="41">
        <f>+TI_En_Gas_2027!K64</f>
        <v>0</v>
      </c>
      <c r="L64" s="41">
        <f>+TI_En_Gas_2027!L64</f>
        <v>0</v>
      </c>
      <c r="M64" s="41">
        <f t="shared" si="8"/>
        <v>0</v>
      </c>
      <c r="N64" s="41">
        <f t="shared" si="9"/>
        <v>0</v>
      </c>
    </row>
    <row r="65" spans="2:14" x14ac:dyDescent="0.25">
      <c r="B65" s="22" t="str">
        <f t="shared" si="5"/>
        <v>DNB 5</v>
      </c>
      <c r="C65" s="41">
        <f>+TI_En_Gas_2027!C65</f>
        <v>0</v>
      </c>
      <c r="D65" s="41">
        <f>+TI_En_Gas_2027!D65</f>
        <v>0</v>
      </c>
      <c r="E65" s="41">
        <f t="shared" si="6"/>
        <v>0</v>
      </c>
      <c r="F65" s="41">
        <f>+TI_En_Gas_2027!F65</f>
        <v>0</v>
      </c>
      <c r="G65" s="41">
        <f>+TI_En_Gas_2027!G65</f>
        <v>0</v>
      </c>
      <c r="H65" s="41">
        <f t="shared" si="7"/>
        <v>0</v>
      </c>
      <c r="I65" s="245">
        <f>+TI_En_Gas_2027!I65</f>
        <v>0</v>
      </c>
      <c r="J65" s="41">
        <f>+TI_En_Gas_2027!J65</f>
        <v>0</v>
      </c>
      <c r="K65" s="41">
        <f>+TI_En_Gas_2027!K65</f>
        <v>0</v>
      </c>
      <c r="L65" s="41">
        <f>+TI_En_Gas_2027!L65</f>
        <v>0</v>
      </c>
      <c r="M65" s="41">
        <f t="shared" si="8"/>
        <v>0</v>
      </c>
      <c r="N65" s="41">
        <f t="shared" si="9"/>
        <v>0</v>
      </c>
    </row>
    <row r="66" spans="2:14" x14ac:dyDescent="0.25">
      <c r="B66" s="22" t="str">
        <f t="shared" si="5"/>
        <v>DNB 6</v>
      </c>
      <c r="C66" s="41">
        <f>+TI_En_Gas_2027!C66</f>
        <v>0</v>
      </c>
      <c r="D66" s="41">
        <f>+TI_En_Gas_2027!D66</f>
        <v>0</v>
      </c>
      <c r="E66" s="41">
        <f t="shared" si="6"/>
        <v>0</v>
      </c>
      <c r="F66" s="41">
        <f>+TI_En_Gas_2027!F66</f>
        <v>0</v>
      </c>
      <c r="G66" s="41">
        <f>+TI_En_Gas_2027!G66</f>
        <v>0</v>
      </c>
      <c r="H66" s="41">
        <f t="shared" si="7"/>
        <v>0</v>
      </c>
      <c r="I66" s="245">
        <f>+TI_En_Gas_2027!I66</f>
        <v>0</v>
      </c>
      <c r="J66" s="41">
        <f>+TI_En_Gas_2027!J66</f>
        <v>0</v>
      </c>
      <c r="K66" s="41">
        <f>+TI_En_Gas_2027!K66</f>
        <v>0</v>
      </c>
      <c r="L66" s="41">
        <f>+TI_En_Gas_2027!L66</f>
        <v>0</v>
      </c>
      <c r="M66" s="41">
        <f t="shared" si="8"/>
        <v>0</v>
      </c>
      <c r="N66" s="41">
        <f t="shared" si="9"/>
        <v>0</v>
      </c>
    </row>
    <row r="67" spans="2:14" x14ac:dyDescent="0.25">
      <c r="B67" s="22" t="str">
        <f t="shared" si="5"/>
        <v>DNB 7</v>
      </c>
      <c r="C67" s="41">
        <f>+TI_En_Gas_2027!C67</f>
        <v>0</v>
      </c>
      <c r="D67" s="41">
        <f>+TI_En_Gas_2027!D67</f>
        <v>0</v>
      </c>
      <c r="E67" s="41">
        <f t="shared" si="6"/>
        <v>0</v>
      </c>
      <c r="F67" s="41">
        <f>+TI_En_Gas_2027!F67</f>
        <v>0</v>
      </c>
      <c r="G67" s="41">
        <f>+TI_En_Gas_2027!G67</f>
        <v>0</v>
      </c>
      <c r="H67" s="41">
        <f t="shared" si="7"/>
        <v>0</v>
      </c>
      <c r="I67" s="245">
        <f>+TI_En_Gas_2027!I67</f>
        <v>0</v>
      </c>
      <c r="J67" s="41">
        <f>+TI_En_Gas_2027!J67</f>
        <v>0</v>
      </c>
      <c r="K67" s="41">
        <f>+TI_En_Gas_2027!K67</f>
        <v>0</v>
      </c>
      <c r="L67" s="41">
        <f>+TI_En_Gas_2027!L67</f>
        <v>0</v>
      </c>
      <c r="M67" s="41">
        <f t="shared" si="8"/>
        <v>0</v>
      </c>
      <c r="N67" s="41">
        <f t="shared" si="9"/>
        <v>0</v>
      </c>
    </row>
    <row r="68" spans="2:14" x14ac:dyDescent="0.25">
      <c r="B68" s="22" t="str">
        <f t="shared" si="5"/>
        <v>DNB 8</v>
      </c>
      <c r="C68" s="41">
        <f>+TI_En_Gas_2027!C68</f>
        <v>0</v>
      </c>
      <c r="D68" s="41">
        <f>+TI_En_Gas_2027!D68</f>
        <v>0</v>
      </c>
      <c r="E68" s="41">
        <f t="shared" si="6"/>
        <v>0</v>
      </c>
      <c r="F68" s="41">
        <f>+TI_En_Gas_2027!F68</f>
        <v>0</v>
      </c>
      <c r="G68" s="41">
        <f>+TI_En_Gas_2027!G68</f>
        <v>0</v>
      </c>
      <c r="H68" s="41">
        <f t="shared" si="7"/>
        <v>0</v>
      </c>
      <c r="I68" s="245">
        <f>+TI_En_Gas_2027!I68</f>
        <v>0</v>
      </c>
      <c r="J68" s="41">
        <f>+TI_En_Gas_2027!J68</f>
        <v>0</v>
      </c>
      <c r="K68" s="41">
        <f>+TI_En_Gas_2027!K68</f>
        <v>0</v>
      </c>
      <c r="L68" s="41">
        <f>+TI_En_Gas_2027!L68</f>
        <v>0</v>
      </c>
      <c r="M68" s="41">
        <f t="shared" si="8"/>
        <v>0</v>
      </c>
      <c r="N68" s="41">
        <f t="shared" si="9"/>
        <v>0</v>
      </c>
    </row>
    <row r="69" spans="2:14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</row>
    <row r="71" spans="2:14" x14ac:dyDescent="0.25">
      <c r="B71" s="17" t="s">
        <v>196</v>
      </c>
    </row>
    <row r="72" spans="2:14" ht="15.75" thickBot="1" x14ac:dyDescent="0.3"/>
    <row r="73" spans="2:14" ht="18.75" thickBot="1" x14ac:dyDescent="0.3">
      <c r="B73" s="40"/>
      <c r="C73" s="48" t="s">
        <v>183</v>
      </c>
      <c r="D73" s="48" t="str">
        <f t="shared" ref="D73:D81" si="10">+N60</f>
        <v>Totaal aanvullend</v>
      </c>
      <c r="E73" s="57" t="s">
        <v>199</v>
      </c>
    </row>
    <row r="74" spans="2:14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4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4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4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4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4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4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+TI_En_Gas_2027!C88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5507046.981010437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0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52">
        <f>+TI_En_Gas_2027!C112</f>
        <v>0</v>
      </c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-0.7420714086431095</v>
      </c>
      <c r="F119" s="258">
        <f>+$C$43</f>
        <v>0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4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48" t="s">
        <v>74</v>
      </c>
    </row>
    <row r="131" spans="2:14" x14ac:dyDescent="0.25">
      <c r="B131" s="22" t="str">
        <f>+$B$16</f>
        <v>DNB 1</v>
      </c>
      <c r="C131" s="41">
        <f>+TI_En_Gas_2027!C131</f>
        <v>0</v>
      </c>
      <c r="D131" s="41">
        <f>+TI_En_Gas_2027!D131</f>
        <v>0</v>
      </c>
      <c r="E131" s="41">
        <f>+SUM(C131:D131)</f>
        <v>0</v>
      </c>
      <c r="F131" s="41">
        <f>+TI_En_Gas_2027!F131</f>
        <v>0</v>
      </c>
      <c r="G131" s="41">
        <f>+TI_En_Gas_2027!G131</f>
        <v>0</v>
      </c>
      <c r="H131" s="41">
        <f>+SUM(F131:G131)</f>
        <v>0</v>
      </c>
      <c r="I131" s="245">
        <f>+TI_En_Gas_2027!I131</f>
        <v>0</v>
      </c>
      <c r="J131" s="41">
        <f>+TI_En_Gas_2027!J131</f>
        <v>0</v>
      </c>
      <c r="K131" s="41">
        <f>+TI_En_Gas_2027!K131</f>
        <v>0</v>
      </c>
      <c r="L131" s="41">
        <f>+TI_En_Gas_2027!L131</f>
        <v>0</v>
      </c>
      <c r="M131" s="41">
        <f>+SUM(K131:L131)</f>
        <v>0</v>
      </c>
      <c r="N131" s="41">
        <f>+SUM(E131,H131,I131,J131,M131)</f>
        <v>0</v>
      </c>
    </row>
    <row r="132" spans="2:14" x14ac:dyDescent="0.25">
      <c r="B132" s="22" t="str">
        <f>+$B$17</f>
        <v>DNB 2</v>
      </c>
      <c r="C132" s="41">
        <f>+TI_En_Gas_2027!C132</f>
        <v>0</v>
      </c>
      <c r="D132" s="41">
        <f>+TI_En_Gas_2027!D132</f>
        <v>0</v>
      </c>
      <c r="E132" s="41">
        <f t="shared" ref="E132:E138" si="19">+SUM(C132:D132)</f>
        <v>0</v>
      </c>
      <c r="F132" s="41">
        <f>+TI_En_Gas_2027!F132</f>
        <v>0</v>
      </c>
      <c r="G132" s="41">
        <f>+TI_En_Gas_2027!G132</f>
        <v>0</v>
      </c>
      <c r="H132" s="41">
        <f t="shared" ref="H132:H138" si="20">+SUM(F132:G132)</f>
        <v>0</v>
      </c>
      <c r="I132" s="245">
        <f>+TI_En_Gas_2027!I132</f>
        <v>0</v>
      </c>
      <c r="J132" s="41">
        <f>+TI_En_Gas_2027!J132</f>
        <v>0</v>
      </c>
      <c r="K132" s="41">
        <f>+TI_En_Gas_2027!K132</f>
        <v>0</v>
      </c>
      <c r="L132" s="41">
        <f>+TI_En_Gas_2027!L132</f>
        <v>0</v>
      </c>
      <c r="M132" s="41">
        <f t="shared" ref="M132:M138" si="21">+SUM(K132:L132)</f>
        <v>0</v>
      </c>
      <c r="N132" s="41">
        <f t="shared" ref="N132:N138" si="22">+SUM(E132,H132,I132,J132,M132)</f>
        <v>0</v>
      </c>
    </row>
    <row r="133" spans="2:14" x14ac:dyDescent="0.25">
      <c r="B133" s="22" t="str">
        <f>+$B$18</f>
        <v>DNB 3</v>
      </c>
      <c r="C133" s="41">
        <f>+TI_En_Gas_2027!C133</f>
        <v>0</v>
      </c>
      <c r="D133" s="41">
        <f>+TI_En_Gas_2027!D133</f>
        <v>0</v>
      </c>
      <c r="E133" s="41">
        <f t="shared" si="19"/>
        <v>0</v>
      </c>
      <c r="F133" s="41">
        <f>+TI_En_Gas_2027!F133</f>
        <v>0</v>
      </c>
      <c r="G133" s="41">
        <f>+TI_En_Gas_2027!G133</f>
        <v>0</v>
      </c>
      <c r="H133" s="41">
        <f t="shared" si="20"/>
        <v>0</v>
      </c>
      <c r="I133" s="245">
        <f>+TI_En_Gas_2027!I133</f>
        <v>0</v>
      </c>
      <c r="J133" s="41">
        <f>+TI_En_Gas_2027!J133</f>
        <v>0</v>
      </c>
      <c r="K133" s="41">
        <f>+TI_En_Gas_2027!K133</f>
        <v>0</v>
      </c>
      <c r="L133" s="41">
        <f>+TI_En_Gas_2027!L133</f>
        <v>0</v>
      </c>
      <c r="M133" s="41">
        <f t="shared" si="21"/>
        <v>0</v>
      </c>
      <c r="N133" s="41">
        <f t="shared" si="22"/>
        <v>0</v>
      </c>
    </row>
    <row r="134" spans="2:14" x14ac:dyDescent="0.25">
      <c r="B134" s="22" t="str">
        <f>+$B$19</f>
        <v>DNB 4</v>
      </c>
      <c r="C134" s="41">
        <f>+TI_En_Gas_2027!C134</f>
        <v>0</v>
      </c>
      <c r="D134" s="41">
        <f>+TI_En_Gas_2027!D134</f>
        <v>0</v>
      </c>
      <c r="E134" s="41">
        <f t="shared" si="19"/>
        <v>0</v>
      </c>
      <c r="F134" s="41">
        <f>+TI_En_Gas_2027!F134</f>
        <v>0</v>
      </c>
      <c r="G134" s="41">
        <f>+TI_En_Gas_2027!G134</f>
        <v>0</v>
      </c>
      <c r="H134" s="41">
        <f t="shared" si="20"/>
        <v>0</v>
      </c>
      <c r="I134" s="245">
        <f>+TI_En_Gas_2027!I134</f>
        <v>0</v>
      </c>
      <c r="J134" s="41">
        <f>+TI_En_Gas_2027!J134</f>
        <v>0</v>
      </c>
      <c r="K134" s="41">
        <f>+TI_En_Gas_2027!K134</f>
        <v>0</v>
      </c>
      <c r="L134" s="41">
        <f>+TI_En_Gas_2027!L134</f>
        <v>0</v>
      </c>
      <c r="M134" s="41">
        <f t="shared" si="21"/>
        <v>0</v>
      </c>
      <c r="N134" s="41">
        <f t="shared" si="22"/>
        <v>0</v>
      </c>
    </row>
    <row r="135" spans="2:14" x14ac:dyDescent="0.25">
      <c r="B135" s="22" t="str">
        <f>+$B$20</f>
        <v>DNB 5</v>
      </c>
      <c r="C135" s="41">
        <f>+TI_En_Gas_2027!C135</f>
        <v>0</v>
      </c>
      <c r="D135" s="41">
        <f>+TI_En_Gas_2027!D135</f>
        <v>0</v>
      </c>
      <c r="E135" s="41">
        <f t="shared" si="19"/>
        <v>0</v>
      </c>
      <c r="F135" s="41">
        <f>+TI_En_Gas_2027!F135</f>
        <v>0</v>
      </c>
      <c r="G135" s="41">
        <f>+TI_En_Gas_2027!G135</f>
        <v>0</v>
      </c>
      <c r="H135" s="41">
        <f t="shared" si="20"/>
        <v>0</v>
      </c>
      <c r="I135" s="245">
        <f>+TI_En_Gas_2027!I135</f>
        <v>0</v>
      </c>
      <c r="J135" s="41">
        <f>+TI_En_Gas_2027!J135</f>
        <v>0</v>
      </c>
      <c r="K135" s="41">
        <f>+TI_En_Gas_2027!K135</f>
        <v>0</v>
      </c>
      <c r="L135" s="41">
        <f>+TI_En_Gas_2027!L135</f>
        <v>0</v>
      </c>
      <c r="M135" s="41">
        <f t="shared" si="21"/>
        <v>0</v>
      </c>
      <c r="N135" s="41">
        <f t="shared" si="22"/>
        <v>0</v>
      </c>
    </row>
    <row r="136" spans="2:14" x14ac:dyDescent="0.25">
      <c r="B136" s="22" t="str">
        <f>+$B$21</f>
        <v>DNB 6</v>
      </c>
      <c r="C136" s="41">
        <f>+TI_En_Gas_2027!C136</f>
        <v>0</v>
      </c>
      <c r="D136" s="41">
        <f>+TI_En_Gas_2027!D136</f>
        <v>0</v>
      </c>
      <c r="E136" s="41">
        <f t="shared" si="19"/>
        <v>0</v>
      </c>
      <c r="F136" s="41">
        <f>+TI_En_Gas_2027!F136</f>
        <v>0</v>
      </c>
      <c r="G136" s="41">
        <f>+TI_En_Gas_2027!G136</f>
        <v>0</v>
      </c>
      <c r="H136" s="41">
        <f t="shared" si="20"/>
        <v>0</v>
      </c>
      <c r="I136" s="245">
        <f>+TI_En_Gas_2027!I136</f>
        <v>0</v>
      </c>
      <c r="J136" s="41">
        <f>+TI_En_Gas_2027!J136</f>
        <v>0</v>
      </c>
      <c r="K136" s="41">
        <f>+TI_En_Gas_2027!K136</f>
        <v>0</v>
      </c>
      <c r="L136" s="41">
        <f>+TI_En_Gas_2027!L136</f>
        <v>0</v>
      </c>
      <c r="M136" s="41">
        <f t="shared" si="21"/>
        <v>0</v>
      </c>
      <c r="N136" s="41">
        <f t="shared" si="22"/>
        <v>0</v>
      </c>
    </row>
    <row r="137" spans="2:14" x14ac:dyDescent="0.25">
      <c r="B137" s="22" t="str">
        <f>+$B$22</f>
        <v>DNB 7</v>
      </c>
      <c r="C137" s="41">
        <f>+TI_En_Gas_2027!C137</f>
        <v>0</v>
      </c>
      <c r="D137" s="41">
        <f>+TI_En_Gas_2027!D137</f>
        <v>0</v>
      </c>
      <c r="E137" s="41">
        <f t="shared" si="19"/>
        <v>0</v>
      </c>
      <c r="F137" s="41">
        <f>+TI_En_Gas_2027!F137</f>
        <v>0</v>
      </c>
      <c r="G137" s="41">
        <f>+TI_En_Gas_2027!G137</f>
        <v>0</v>
      </c>
      <c r="H137" s="41">
        <f t="shared" si="20"/>
        <v>0</v>
      </c>
      <c r="I137" s="245">
        <f>+TI_En_Gas_2027!I137</f>
        <v>0</v>
      </c>
      <c r="J137" s="41">
        <f>+TI_En_Gas_2027!J137</f>
        <v>0</v>
      </c>
      <c r="K137" s="41">
        <f>+TI_En_Gas_2027!K137</f>
        <v>0</v>
      </c>
      <c r="L137" s="41">
        <f>+TI_En_Gas_2027!L137</f>
        <v>0</v>
      </c>
      <c r="M137" s="41">
        <f t="shared" si="21"/>
        <v>0</v>
      </c>
      <c r="N137" s="41">
        <f t="shared" si="22"/>
        <v>0</v>
      </c>
    </row>
    <row r="138" spans="2:14" x14ac:dyDescent="0.25">
      <c r="B138" s="22" t="str">
        <f>+$B$23</f>
        <v>DNB 8</v>
      </c>
      <c r="C138" s="41">
        <f>+TI_En_Gas_2027!C138</f>
        <v>0</v>
      </c>
      <c r="D138" s="41">
        <f>+TI_En_Gas_2027!D138</f>
        <v>0</v>
      </c>
      <c r="E138" s="41">
        <f t="shared" si="19"/>
        <v>0</v>
      </c>
      <c r="F138" s="41">
        <f>+TI_En_Gas_2027!F138</f>
        <v>0</v>
      </c>
      <c r="G138" s="41">
        <f>+TI_En_Gas_2027!G138</f>
        <v>0</v>
      </c>
      <c r="H138" s="41">
        <f t="shared" si="20"/>
        <v>0</v>
      </c>
      <c r="I138" s="245">
        <f>+TI_En_Gas_2027!I138</f>
        <v>0</v>
      </c>
      <c r="J138" s="41">
        <f>+TI_En_Gas_2027!J138</f>
        <v>0</v>
      </c>
      <c r="K138" s="41">
        <f>+TI_En_Gas_2027!K138</f>
        <v>0</v>
      </c>
      <c r="L138" s="41">
        <f>+TI_En_Gas_2027!L138</f>
        <v>0</v>
      </c>
      <c r="M138" s="41">
        <f t="shared" si="21"/>
        <v>0</v>
      </c>
      <c r="N138" s="41">
        <f t="shared" si="22"/>
        <v>0</v>
      </c>
    </row>
    <row r="139" spans="2:14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</row>
    <row r="141" spans="2:14" x14ac:dyDescent="0.25">
      <c r="B141" s="17" t="s">
        <v>224</v>
      </c>
    </row>
    <row r="142" spans="2:14" ht="15.75" thickBot="1" x14ac:dyDescent="0.3"/>
    <row r="143" spans="2:14" ht="18.75" thickBot="1" x14ac:dyDescent="0.3">
      <c r="B143" s="40"/>
      <c r="C143" s="48" t="s">
        <v>210</v>
      </c>
      <c r="D143" s="48" t="str">
        <f t="shared" ref="D143:D151" si="23">+N130</f>
        <v>Totaal aanvullend</v>
      </c>
      <c r="E143" s="57" t="s">
        <v>225</v>
      </c>
    </row>
    <row r="144" spans="2:14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52">
        <f>+TI_En_Gas_2027!C158</f>
        <v>0</v>
      </c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1:12" x14ac:dyDescent="0.25">
      <c r="B162" s="17" t="s">
        <v>229</v>
      </c>
    </row>
    <row r="164" spans="1:12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1:12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-0.7420714086431095</v>
      </c>
      <c r="F165" s="258">
        <f>+$C$43</f>
        <v>0</v>
      </c>
      <c r="G165" s="59" t="e">
        <f>+C165*(1+$D$165-$E$165-$F$165)</f>
        <v>#DIV/0!</v>
      </c>
    </row>
    <row r="166" spans="1:12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1:12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1:12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1:12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1:12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1:12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1:12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1:12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  <row r="174" spans="1:12" ht="15.75" thickBot="1" x14ac:dyDescent="0.3"/>
    <row r="175" spans="1:12" customFormat="1" ht="21.75" thickBot="1" x14ac:dyDescent="0.4">
      <c r="A175" s="11"/>
      <c r="B175" s="254" t="s">
        <v>153</v>
      </c>
      <c r="C175" s="255"/>
      <c r="D175" s="255"/>
      <c r="E175" s="255"/>
      <c r="F175" s="255"/>
      <c r="G175" s="255"/>
      <c r="H175" s="255"/>
      <c r="I175" s="255"/>
      <c r="J175" s="256"/>
      <c r="K175" s="11"/>
      <c r="L175" s="11"/>
    </row>
    <row r="178" spans="1:12" customFormat="1" x14ac:dyDescent="0.2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25">
      <c r="B180" s="17" t="s">
        <v>232</v>
      </c>
    </row>
    <row r="182" spans="1:12" ht="18" x14ac:dyDescent="0.35">
      <c r="B182" s="51" t="s">
        <v>233</v>
      </c>
      <c r="C182" s="52">
        <f>+TI_En_Gas_2027!C182</f>
        <v>0</v>
      </c>
      <c r="D182" s="11" t="s">
        <v>67</v>
      </c>
    </row>
    <row r="183" spans="1:12" ht="18" x14ac:dyDescent="0.35">
      <c r="B183" s="51" t="s">
        <v>227</v>
      </c>
      <c r="C183" s="52">
        <f>+C158</f>
        <v>0</v>
      </c>
      <c r="D183" s="11" t="s">
        <v>34</v>
      </c>
    </row>
    <row r="184" spans="1:12" ht="18" x14ac:dyDescent="0.35">
      <c r="B184" s="51" t="s">
        <v>234</v>
      </c>
      <c r="C184" s="53" t="e">
        <f>+C182/C183-1</f>
        <v>#DIV/0!</v>
      </c>
    </row>
    <row r="186" spans="1:12" x14ac:dyDescent="0.25">
      <c r="B186" s="17" t="s">
        <v>235</v>
      </c>
    </row>
    <row r="188" spans="1:12" ht="18" x14ac:dyDescent="0.25">
      <c r="B188" s="22"/>
      <c r="C188" s="48" t="s">
        <v>230</v>
      </c>
      <c r="D188" s="48" t="s">
        <v>236</v>
      </c>
      <c r="E188" s="48" t="s">
        <v>72</v>
      </c>
      <c r="F188" s="48" t="s">
        <v>73</v>
      </c>
      <c r="G188" s="48" t="s">
        <v>237</v>
      </c>
    </row>
    <row r="189" spans="1:12" x14ac:dyDescent="0.25">
      <c r="B189" s="22" t="str">
        <f>+$B$16</f>
        <v>DNB 1</v>
      </c>
      <c r="C189" s="59" t="e">
        <f t="shared" ref="C189:C196" si="28">+G165</f>
        <v>#DIV/0!</v>
      </c>
      <c r="D189" s="258" t="e">
        <f>+C184</f>
        <v>#DIV/0!</v>
      </c>
      <c r="E189" s="258">
        <f>+$J$42</f>
        <v>-0.7420714086431095</v>
      </c>
      <c r="F189" s="258">
        <f>+$C$43</f>
        <v>0</v>
      </c>
      <c r="G189" s="59" t="e">
        <f>+C189*(1+$D$189-$E$189-$F$189)</f>
        <v>#DIV/0!</v>
      </c>
    </row>
    <row r="190" spans="1:12" x14ac:dyDescent="0.25">
      <c r="B190" s="22" t="str">
        <f>+$B$17</f>
        <v>DNB 2</v>
      </c>
      <c r="C190" s="59" t="e">
        <f t="shared" si="28"/>
        <v>#DIV/0!</v>
      </c>
      <c r="D190" s="259"/>
      <c r="E190" s="259"/>
      <c r="F190" s="259"/>
      <c r="G190" s="59" t="e">
        <f t="shared" ref="G190:G196" si="29">+C190*(1+$D$189-$E$189-$F$189)</f>
        <v>#DIV/0!</v>
      </c>
    </row>
    <row r="191" spans="1:12" x14ac:dyDescent="0.25">
      <c r="B191" s="22" t="str">
        <f>+$B$18</f>
        <v>DNB 3</v>
      </c>
      <c r="C191" s="59" t="e">
        <f t="shared" si="28"/>
        <v>#DIV/0!</v>
      </c>
      <c r="D191" s="259"/>
      <c r="E191" s="259"/>
      <c r="F191" s="259"/>
      <c r="G191" s="59" t="e">
        <f t="shared" si="29"/>
        <v>#DIV/0!</v>
      </c>
    </row>
    <row r="192" spans="1:12" x14ac:dyDescent="0.25">
      <c r="B192" s="22" t="str">
        <f>+$B$19</f>
        <v>DNB 4</v>
      </c>
      <c r="C192" s="59" t="e">
        <f t="shared" si="28"/>
        <v>#DIV/0!</v>
      </c>
      <c r="D192" s="259"/>
      <c r="E192" s="259"/>
      <c r="F192" s="259"/>
      <c r="G192" s="59" t="e">
        <f t="shared" si="29"/>
        <v>#DIV/0!</v>
      </c>
    </row>
    <row r="193" spans="2:14" x14ac:dyDescent="0.25">
      <c r="B193" s="22" t="str">
        <f>+$B$20</f>
        <v>DNB 5</v>
      </c>
      <c r="C193" s="59" t="e">
        <f t="shared" si="28"/>
        <v>#DIV/0!</v>
      </c>
      <c r="D193" s="259"/>
      <c r="E193" s="259"/>
      <c r="F193" s="259"/>
      <c r="G193" s="59" t="e">
        <f t="shared" si="29"/>
        <v>#DIV/0!</v>
      </c>
    </row>
    <row r="194" spans="2:14" x14ac:dyDescent="0.25">
      <c r="B194" s="22" t="str">
        <f>+$B$21</f>
        <v>DNB 6</v>
      </c>
      <c r="C194" s="59" t="e">
        <f t="shared" si="28"/>
        <v>#DIV/0!</v>
      </c>
      <c r="D194" s="259"/>
      <c r="E194" s="259"/>
      <c r="F194" s="259"/>
      <c r="G194" s="59" t="e">
        <f t="shared" si="29"/>
        <v>#DIV/0!</v>
      </c>
    </row>
    <row r="195" spans="2:14" x14ac:dyDescent="0.25">
      <c r="B195" s="22" t="str">
        <f>+$B$22</f>
        <v>DNB 7</v>
      </c>
      <c r="C195" s="59" t="e">
        <f t="shared" si="28"/>
        <v>#DIV/0!</v>
      </c>
      <c r="D195" s="259"/>
      <c r="E195" s="259"/>
      <c r="F195" s="259"/>
      <c r="G195" s="59" t="e">
        <f t="shared" si="29"/>
        <v>#DIV/0!</v>
      </c>
    </row>
    <row r="196" spans="2:14" x14ac:dyDescent="0.25">
      <c r="B196" s="22" t="str">
        <f>+$B$23</f>
        <v>DNB 8</v>
      </c>
      <c r="C196" s="59" t="e">
        <f t="shared" si="28"/>
        <v>#DIV/0!</v>
      </c>
      <c r="D196" s="259"/>
      <c r="E196" s="259"/>
      <c r="F196" s="259"/>
      <c r="G196" s="59" t="e">
        <f t="shared" si="29"/>
        <v>#DIV/0!</v>
      </c>
    </row>
    <row r="197" spans="2:14" x14ac:dyDescent="0.25">
      <c r="F197" s="18" t="s">
        <v>163</v>
      </c>
      <c r="G197" s="18" t="e">
        <f>+SUM(G189:G196)</f>
        <v>#DIV/0!</v>
      </c>
    </row>
    <row r="198" spans="2:14" x14ac:dyDescent="0.25">
      <c r="B198" s="17" t="s">
        <v>238</v>
      </c>
    </row>
    <row r="200" spans="2:14" ht="18" x14ac:dyDescent="0.25">
      <c r="B200" s="22"/>
      <c r="C200" s="48" t="s">
        <v>239</v>
      </c>
      <c r="D200" s="48" t="s">
        <v>240</v>
      </c>
      <c r="E200" s="48" t="s">
        <v>241</v>
      </c>
      <c r="F200" s="155" t="s">
        <v>242</v>
      </c>
      <c r="G200" s="155" t="s">
        <v>243</v>
      </c>
      <c r="H200" s="48" t="s">
        <v>244</v>
      </c>
      <c r="I200" s="146" t="s">
        <v>245</v>
      </c>
      <c r="J200" s="63" t="s">
        <v>246</v>
      </c>
      <c r="K200" s="63" t="s">
        <v>247</v>
      </c>
      <c r="L200" s="63" t="s">
        <v>248</v>
      </c>
      <c r="M200" s="63" t="s">
        <v>249</v>
      </c>
      <c r="N200" s="48" t="s">
        <v>74</v>
      </c>
    </row>
    <row r="201" spans="2:14" x14ac:dyDescent="0.25">
      <c r="B201" s="22" t="str">
        <f>+$B$16</f>
        <v>DNB 1</v>
      </c>
      <c r="C201" s="41">
        <f>+TI_En_Gas_2027!C201</f>
        <v>0</v>
      </c>
      <c r="D201" s="41">
        <f>+TI_En_Gas_2027!D201</f>
        <v>0</v>
      </c>
      <c r="E201" s="41">
        <f>+SUM(C201:D201)</f>
        <v>0</v>
      </c>
      <c r="F201" s="41">
        <f>+TI_En_Gas_2027!F201</f>
        <v>0</v>
      </c>
      <c r="G201" s="41">
        <f>+TI_En_Gas_2027!G201</f>
        <v>0</v>
      </c>
      <c r="H201" s="41">
        <f>+SUM(F201:G201)</f>
        <v>0</v>
      </c>
      <c r="I201" s="41" t="e">
        <f>+TI_En_Gas_2027!I201</f>
        <v>#DIV/0!</v>
      </c>
      <c r="J201" s="41">
        <f>+TI_En_Gas_2027!J201</f>
        <v>0</v>
      </c>
      <c r="K201" s="41">
        <f>+TI_En_Gas_2027!K201</f>
        <v>0</v>
      </c>
      <c r="L201" s="41">
        <f>+TI_En_Gas_2027!L201</f>
        <v>0</v>
      </c>
      <c r="M201" s="41">
        <f>+SUM(K201:L201)</f>
        <v>0</v>
      </c>
      <c r="N201" s="41" t="e">
        <f>+SUM(E201,H201,I201,J201,M201)</f>
        <v>#DIV/0!</v>
      </c>
    </row>
    <row r="202" spans="2:14" x14ac:dyDescent="0.25">
      <c r="B202" s="22" t="str">
        <f>+$B$17</f>
        <v>DNB 2</v>
      </c>
      <c r="C202" s="41">
        <f>+TI_En_Gas_2027!C202</f>
        <v>0</v>
      </c>
      <c r="D202" s="41">
        <f>+TI_En_Gas_2027!D202</f>
        <v>0</v>
      </c>
      <c r="E202" s="41">
        <f t="shared" ref="E202:E208" si="30">+SUM(C202:D202)</f>
        <v>0</v>
      </c>
      <c r="F202" s="41">
        <f>+TI_En_Gas_2027!F202</f>
        <v>0</v>
      </c>
      <c r="G202" s="41">
        <f>+TI_En_Gas_2027!G202</f>
        <v>0</v>
      </c>
      <c r="H202" s="41">
        <f t="shared" ref="H202:H208" si="31">+SUM(F202:G202)</f>
        <v>0</v>
      </c>
      <c r="I202" s="41" t="e">
        <f>+TI_En_Gas_2027!I202</f>
        <v>#DIV/0!</v>
      </c>
      <c r="J202" s="41">
        <f>+TI_En_Gas_2027!J202</f>
        <v>0</v>
      </c>
      <c r="K202" s="41">
        <f>+TI_En_Gas_2027!K202</f>
        <v>0</v>
      </c>
      <c r="L202" s="41">
        <f>+TI_En_Gas_2027!L202</f>
        <v>0</v>
      </c>
      <c r="M202" s="41">
        <f t="shared" ref="M202:M208" si="32">+SUM(K202:L202)</f>
        <v>0</v>
      </c>
      <c r="N202" s="41" t="e">
        <f t="shared" ref="N202:N208" si="33">+SUM(E202,H202,I202,J202,M202)</f>
        <v>#DIV/0!</v>
      </c>
    </row>
    <row r="203" spans="2:14" x14ac:dyDescent="0.25">
      <c r="B203" s="22" t="str">
        <f>+$B$18</f>
        <v>DNB 3</v>
      </c>
      <c r="C203" s="41">
        <f>+TI_En_Gas_2027!C203</f>
        <v>0</v>
      </c>
      <c r="D203" s="41">
        <f>+TI_En_Gas_2027!D203</f>
        <v>0</v>
      </c>
      <c r="E203" s="41">
        <f t="shared" si="30"/>
        <v>0</v>
      </c>
      <c r="F203" s="41">
        <f>+TI_En_Gas_2027!F203</f>
        <v>0</v>
      </c>
      <c r="G203" s="41">
        <f>+TI_En_Gas_2027!G203</f>
        <v>0</v>
      </c>
      <c r="H203" s="41">
        <f t="shared" si="31"/>
        <v>0</v>
      </c>
      <c r="I203" s="41" t="e">
        <f>+TI_En_Gas_2027!I203</f>
        <v>#DIV/0!</v>
      </c>
      <c r="J203" s="41">
        <f>+TI_En_Gas_2027!J203</f>
        <v>0</v>
      </c>
      <c r="K203" s="41">
        <f>+TI_En_Gas_2027!K203</f>
        <v>0</v>
      </c>
      <c r="L203" s="41">
        <f>+TI_En_Gas_2027!L203</f>
        <v>0</v>
      </c>
      <c r="M203" s="41">
        <f t="shared" si="32"/>
        <v>0</v>
      </c>
      <c r="N203" s="41" t="e">
        <f t="shared" si="33"/>
        <v>#DIV/0!</v>
      </c>
    </row>
    <row r="204" spans="2:14" x14ac:dyDescent="0.25">
      <c r="B204" s="22" t="str">
        <f>+$B$19</f>
        <v>DNB 4</v>
      </c>
      <c r="C204" s="41">
        <f>+TI_En_Gas_2027!C204</f>
        <v>0</v>
      </c>
      <c r="D204" s="41">
        <f>+TI_En_Gas_2027!D204</f>
        <v>0</v>
      </c>
      <c r="E204" s="41">
        <f t="shared" si="30"/>
        <v>0</v>
      </c>
      <c r="F204" s="41">
        <f>+TI_En_Gas_2027!F204</f>
        <v>0</v>
      </c>
      <c r="G204" s="41">
        <f>+TI_En_Gas_2027!G204</f>
        <v>0</v>
      </c>
      <c r="H204" s="41">
        <f t="shared" si="31"/>
        <v>0</v>
      </c>
      <c r="I204" s="41" t="e">
        <f>+TI_En_Gas_2027!I204</f>
        <v>#DIV/0!</v>
      </c>
      <c r="J204" s="41">
        <f>+TI_En_Gas_2027!J204</f>
        <v>0</v>
      </c>
      <c r="K204" s="41">
        <f>+TI_En_Gas_2027!K204</f>
        <v>0</v>
      </c>
      <c r="L204" s="41">
        <f>+TI_En_Gas_2027!L204</f>
        <v>0</v>
      </c>
      <c r="M204" s="41">
        <f t="shared" si="32"/>
        <v>0</v>
      </c>
      <c r="N204" s="41" t="e">
        <f t="shared" si="33"/>
        <v>#DIV/0!</v>
      </c>
    </row>
    <row r="205" spans="2:14" x14ac:dyDescent="0.25">
      <c r="B205" s="22" t="str">
        <f>+$B$20</f>
        <v>DNB 5</v>
      </c>
      <c r="C205" s="41">
        <f>+TI_En_Gas_2027!C205</f>
        <v>0</v>
      </c>
      <c r="D205" s="41">
        <f>+TI_En_Gas_2027!D205</f>
        <v>0</v>
      </c>
      <c r="E205" s="41">
        <f t="shared" si="30"/>
        <v>0</v>
      </c>
      <c r="F205" s="41">
        <f>+TI_En_Gas_2027!F205</f>
        <v>0</v>
      </c>
      <c r="G205" s="41">
        <f>+TI_En_Gas_2027!G205</f>
        <v>0</v>
      </c>
      <c r="H205" s="41">
        <f t="shared" si="31"/>
        <v>0</v>
      </c>
      <c r="I205" s="41" t="e">
        <f>+TI_En_Gas_2027!I205</f>
        <v>#DIV/0!</v>
      </c>
      <c r="J205" s="41">
        <f>+TI_En_Gas_2027!J205</f>
        <v>0</v>
      </c>
      <c r="K205" s="41">
        <f>+TI_En_Gas_2027!K205</f>
        <v>0</v>
      </c>
      <c r="L205" s="41">
        <f>+TI_En_Gas_2027!L205</f>
        <v>0</v>
      </c>
      <c r="M205" s="41">
        <f t="shared" si="32"/>
        <v>0</v>
      </c>
      <c r="N205" s="41" t="e">
        <f t="shared" si="33"/>
        <v>#DIV/0!</v>
      </c>
    </row>
    <row r="206" spans="2:14" x14ac:dyDescent="0.25">
      <c r="B206" s="22" t="str">
        <f>+$B$21</f>
        <v>DNB 6</v>
      </c>
      <c r="C206" s="41">
        <f>+TI_En_Gas_2027!C206</f>
        <v>0</v>
      </c>
      <c r="D206" s="41">
        <f>+TI_En_Gas_2027!D206</f>
        <v>0</v>
      </c>
      <c r="E206" s="41">
        <f t="shared" si="30"/>
        <v>0</v>
      </c>
      <c r="F206" s="41">
        <f>+TI_En_Gas_2027!F206</f>
        <v>0</v>
      </c>
      <c r="G206" s="41">
        <f>+TI_En_Gas_2027!G206</f>
        <v>0</v>
      </c>
      <c r="H206" s="41">
        <f t="shared" si="31"/>
        <v>0</v>
      </c>
      <c r="I206" s="41" t="e">
        <f>+TI_En_Gas_2027!I206</f>
        <v>#DIV/0!</v>
      </c>
      <c r="J206" s="41">
        <f>+TI_En_Gas_2027!J206</f>
        <v>0</v>
      </c>
      <c r="K206" s="41">
        <f>+TI_En_Gas_2027!K206</f>
        <v>0</v>
      </c>
      <c r="L206" s="41">
        <f>+TI_En_Gas_2027!L206</f>
        <v>0</v>
      </c>
      <c r="M206" s="41">
        <f t="shared" si="32"/>
        <v>0</v>
      </c>
      <c r="N206" s="41" t="e">
        <f t="shared" si="33"/>
        <v>#DIV/0!</v>
      </c>
    </row>
    <row r="207" spans="2:14" x14ac:dyDescent="0.25">
      <c r="B207" s="22" t="str">
        <f>+$B$22</f>
        <v>DNB 7</v>
      </c>
      <c r="C207" s="41">
        <f>+TI_En_Gas_2027!C207</f>
        <v>0</v>
      </c>
      <c r="D207" s="41">
        <f>+TI_En_Gas_2027!D207</f>
        <v>0</v>
      </c>
      <c r="E207" s="41">
        <f t="shared" si="30"/>
        <v>0</v>
      </c>
      <c r="F207" s="41">
        <f>+TI_En_Gas_2027!F207</f>
        <v>0</v>
      </c>
      <c r="G207" s="41">
        <f>+TI_En_Gas_2027!G207</f>
        <v>0</v>
      </c>
      <c r="H207" s="41">
        <f t="shared" si="31"/>
        <v>0</v>
      </c>
      <c r="I207" s="41" t="e">
        <f>+TI_En_Gas_2027!I207</f>
        <v>#DIV/0!</v>
      </c>
      <c r="J207" s="41">
        <f>+TI_En_Gas_2027!J207</f>
        <v>0</v>
      </c>
      <c r="K207" s="41">
        <f>+TI_En_Gas_2027!K207</f>
        <v>0</v>
      </c>
      <c r="L207" s="41">
        <f>+TI_En_Gas_2027!L207</f>
        <v>0</v>
      </c>
      <c r="M207" s="41">
        <f t="shared" si="32"/>
        <v>0</v>
      </c>
      <c r="N207" s="41" t="e">
        <f t="shared" si="33"/>
        <v>#DIV/0!</v>
      </c>
    </row>
    <row r="208" spans="2:14" x14ac:dyDescent="0.25">
      <c r="B208" s="22" t="str">
        <f>+$B$23</f>
        <v>DNB 8</v>
      </c>
      <c r="C208" s="41">
        <f>+TI_En_Gas_2027!C208</f>
        <v>0</v>
      </c>
      <c r="D208" s="41">
        <f>+TI_En_Gas_2027!D208</f>
        <v>0</v>
      </c>
      <c r="E208" s="41">
        <f t="shared" si="30"/>
        <v>0</v>
      </c>
      <c r="F208" s="41">
        <f>+TI_En_Gas_2027!F208</f>
        <v>0</v>
      </c>
      <c r="G208" s="41">
        <f>+TI_En_Gas_2027!G208</f>
        <v>0</v>
      </c>
      <c r="H208" s="41">
        <f t="shared" si="31"/>
        <v>0</v>
      </c>
      <c r="I208" s="41" t="e">
        <f>+TI_En_Gas_2027!I208</f>
        <v>#DIV/0!</v>
      </c>
      <c r="J208" s="41">
        <f>+TI_En_Gas_2027!J208</f>
        <v>0</v>
      </c>
      <c r="K208" s="41">
        <f>+TI_En_Gas_2027!K208</f>
        <v>0</v>
      </c>
      <c r="L208" s="41">
        <f>+TI_En_Gas_2027!L208</f>
        <v>0</v>
      </c>
      <c r="M208" s="41">
        <f t="shared" si="32"/>
        <v>0</v>
      </c>
      <c r="N208" s="41" t="e">
        <f t="shared" si="33"/>
        <v>#DIV/0!</v>
      </c>
    </row>
    <row r="209" spans="1:14" x14ac:dyDescent="0.25">
      <c r="B209" s="51" t="s">
        <v>163</v>
      </c>
      <c r="E209" s="156">
        <f>+SUM(E201:E208)</f>
        <v>0</v>
      </c>
      <c r="H209" s="156">
        <f>+SUM(H201:H208)</f>
        <v>0</v>
      </c>
      <c r="I209" s="156" t="e">
        <f>+SUM(I201:I208)</f>
        <v>#DIV/0!</v>
      </c>
      <c r="J209" s="156">
        <f>+SUM(J201:J208)</f>
        <v>0</v>
      </c>
      <c r="M209" s="156">
        <f>+SUM(M201:M208)</f>
        <v>0</v>
      </c>
      <c r="N209" s="156" t="e">
        <f>+SUM(N201:N208)</f>
        <v>#DIV/0!</v>
      </c>
    </row>
    <row r="211" spans="1:14" x14ac:dyDescent="0.25">
      <c r="B211" s="17" t="s">
        <v>251</v>
      </c>
    </row>
    <row r="212" spans="1:14" ht="15.75" thickBot="1" x14ac:dyDescent="0.3"/>
    <row r="213" spans="1:14" ht="18.75" thickBot="1" x14ac:dyDescent="0.3">
      <c r="B213" s="40"/>
      <c r="C213" s="48" t="s">
        <v>237</v>
      </c>
      <c r="D213" s="48" t="s">
        <v>74</v>
      </c>
      <c r="E213" s="57" t="s">
        <v>252</v>
      </c>
    </row>
    <row r="214" spans="1:14" x14ac:dyDescent="0.25">
      <c r="B214" s="37" t="str">
        <f>+$B$16</f>
        <v>DNB 1</v>
      </c>
      <c r="C214" s="60" t="e">
        <f t="shared" ref="C214:C221" si="34">+G189</f>
        <v>#DIV/0!</v>
      </c>
      <c r="D214" s="115" t="e">
        <f t="shared" ref="D214:D221" si="35">+N201</f>
        <v>#DIV/0!</v>
      </c>
      <c r="E214" s="116" t="e">
        <f>+D214+C214</f>
        <v>#DIV/0!</v>
      </c>
    </row>
    <row r="215" spans="1:14" x14ac:dyDescent="0.25">
      <c r="B215" s="38" t="str">
        <f>+$B$17</f>
        <v>DNB 2</v>
      </c>
      <c r="C215" s="60" t="e">
        <f t="shared" si="34"/>
        <v>#DIV/0!</v>
      </c>
      <c r="D215" s="115" t="e">
        <f t="shared" si="35"/>
        <v>#DIV/0!</v>
      </c>
      <c r="E215" s="117" t="e">
        <f t="shared" ref="E215:E221" si="36">+D215+C215</f>
        <v>#DIV/0!</v>
      </c>
    </row>
    <row r="216" spans="1:14" x14ac:dyDescent="0.25">
      <c r="B216" s="38" t="str">
        <f>+$B$18</f>
        <v>DNB 3</v>
      </c>
      <c r="C216" s="60" t="e">
        <f t="shared" si="34"/>
        <v>#DIV/0!</v>
      </c>
      <c r="D216" s="115" t="e">
        <f t="shared" si="35"/>
        <v>#DIV/0!</v>
      </c>
      <c r="E216" s="117" t="e">
        <f t="shared" si="36"/>
        <v>#DIV/0!</v>
      </c>
    </row>
    <row r="217" spans="1:14" x14ac:dyDescent="0.25">
      <c r="B217" s="38" t="str">
        <f>+$B$19</f>
        <v>DNB 4</v>
      </c>
      <c r="C217" s="60" t="e">
        <f t="shared" si="34"/>
        <v>#DIV/0!</v>
      </c>
      <c r="D217" s="115" t="e">
        <f t="shared" si="35"/>
        <v>#DIV/0!</v>
      </c>
      <c r="E217" s="117" t="e">
        <f t="shared" si="36"/>
        <v>#DIV/0!</v>
      </c>
    </row>
    <row r="218" spans="1:14" x14ac:dyDescent="0.25">
      <c r="B218" s="38" t="str">
        <f>+$B$20</f>
        <v>DNB 5</v>
      </c>
      <c r="C218" s="60" t="e">
        <f t="shared" si="34"/>
        <v>#DIV/0!</v>
      </c>
      <c r="D218" s="115" t="e">
        <f t="shared" si="35"/>
        <v>#DIV/0!</v>
      </c>
      <c r="E218" s="117" t="e">
        <f t="shared" si="36"/>
        <v>#DIV/0!</v>
      </c>
    </row>
    <row r="219" spans="1:14" x14ac:dyDescent="0.25">
      <c r="B219" s="38" t="str">
        <f>+$B$21</f>
        <v>DNB 6</v>
      </c>
      <c r="C219" s="60" t="e">
        <f t="shared" si="34"/>
        <v>#DIV/0!</v>
      </c>
      <c r="D219" s="115" t="e">
        <f t="shared" si="35"/>
        <v>#DIV/0!</v>
      </c>
      <c r="E219" s="117" t="e">
        <f t="shared" si="36"/>
        <v>#DIV/0!</v>
      </c>
    </row>
    <row r="220" spans="1:14" x14ac:dyDescent="0.25">
      <c r="B220" s="38" t="str">
        <f>+$B$22</f>
        <v>DNB 7</v>
      </c>
      <c r="C220" s="60" t="e">
        <f t="shared" si="34"/>
        <v>#DIV/0!</v>
      </c>
      <c r="D220" s="115" t="e">
        <f t="shared" si="35"/>
        <v>#DIV/0!</v>
      </c>
      <c r="E220" s="117" t="e">
        <f t="shared" si="36"/>
        <v>#DIV/0!</v>
      </c>
    </row>
    <row r="221" spans="1:14" ht="15.75" thickBot="1" x14ac:dyDescent="0.3">
      <c r="B221" s="38" t="str">
        <f>+$B$23</f>
        <v>DNB 8</v>
      </c>
      <c r="C221" s="60" t="e">
        <f t="shared" si="34"/>
        <v>#DIV/0!</v>
      </c>
      <c r="D221" s="115" t="e">
        <f t="shared" si="35"/>
        <v>#DIV/0!</v>
      </c>
      <c r="E221" s="118" t="e">
        <f t="shared" si="36"/>
        <v>#DIV/0!</v>
      </c>
    </row>
    <row r="222" spans="1:14" ht="15.75" thickBot="1" x14ac:dyDescent="0.3">
      <c r="B222" s="159" t="s">
        <v>163</v>
      </c>
      <c r="C222" s="158" t="e">
        <f>+SUM(C214:C221)</f>
        <v>#DIV/0!</v>
      </c>
      <c r="D222" s="158" t="e">
        <f>+SUM(D214:D221)</f>
        <v>#DIV/0!</v>
      </c>
      <c r="E222" s="18" t="e">
        <f>+SUM(E214:E221)</f>
        <v>#DIV/0!</v>
      </c>
    </row>
    <row r="224" spans="1:14" customFormat="1" x14ac:dyDescent="0.2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25">
      <c r="B226" s="17" t="s">
        <v>75</v>
      </c>
    </row>
    <row r="228" spans="2:7" ht="18" x14ac:dyDescent="0.35">
      <c r="B228" s="51" t="s">
        <v>254</v>
      </c>
      <c r="C228" s="52">
        <f>+TI_En_Gas_2027!C228</f>
        <v>0</v>
      </c>
      <c r="D228" s="11" t="s">
        <v>34</v>
      </c>
    </row>
    <row r="229" spans="2:7" ht="18" x14ac:dyDescent="0.35">
      <c r="B229" s="51" t="s">
        <v>227</v>
      </c>
      <c r="C229" s="52">
        <f>+C183</f>
        <v>0</v>
      </c>
      <c r="D229" s="11" t="s">
        <v>34</v>
      </c>
    </row>
    <row r="230" spans="2:7" ht="18" x14ac:dyDescent="0.35">
      <c r="B230" s="51" t="s">
        <v>255</v>
      </c>
      <c r="C230" s="53" t="e">
        <f>+C228/C229-1</f>
        <v>#DIV/0!</v>
      </c>
    </row>
    <row r="232" spans="2:7" x14ac:dyDescent="0.25">
      <c r="B232" s="17" t="s">
        <v>258</v>
      </c>
    </row>
    <row r="234" spans="2:7" ht="18" x14ac:dyDescent="0.25">
      <c r="B234" s="22"/>
      <c r="C234" s="48" t="s">
        <v>230</v>
      </c>
      <c r="D234" s="48" t="s">
        <v>256</v>
      </c>
      <c r="E234" s="48" t="s">
        <v>72</v>
      </c>
      <c r="F234" s="48" t="s">
        <v>73</v>
      </c>
      <c r="G234" s="48" t="s">
        <v>257</v>
      </c>
    </row>
    <row r="235" spans="2:7" x14ac:dyDescent="0.25">
      <c r="B235" s="22" t="str">
        <f>+$B$16</f>
        <v>DNB 1</v>
      </c>
      <c r="C235" s="59" t="e">
        <f t="shared" ref="C235:C242" si="37">+G165</f>
        <v>#DIV/0!</v>
      </c>
      <c r="D235" s="258" t="e">
        <f>+C230</f>
        <v>#DIV/0!</v>
      </c>
      <c r="E235" s="258">
        <f>+$J$42</f>
        <v>-0.7420714086431095</v>
      </c>
      <c r="F235" s="258">
        <f>+$C$43</f>
        <v>0</v>
      </c>
      <c r="G235" s="59" t="e">
        <f>+C235*(1+$D$235-$E$235-$F$235)</f>
        <v>#DIV/0!</v>
      </c>
    </row>
    <row r="236" spans="2:7" x14ac:dyDescent="0.25">
      <c r="B236" s="22" t="str">
        <f>+$B$17</f>
        <v>DNB 2</v>
      </c>
      <c r="C236" s="59" t="e">
        <f t="shared" si="37"/>
        <v>#DIV/0!</v>
      </c>
      <c r="D236" s="259"/>
      <c r="E236" s="259"/>
      <c r="F236" s="259"/>
      <c r="G236" s="59" t="e">
        <f t="shared" ref="G236:G242" si="38">+C236*(1+$D$235-$E$235-$F$235)</f>
        <v>#DIV/0!</v>
      </c>
    </row>
    <row r="237" spans="2:7" x14ac:dyDescent="0.25">
      <c r="B237" s="22" t="str">
        <f>+$B$18</f>
        <v>DNB 3</v>
      </c>
      <c r="C237" s="59" t="e">
        <f t="shared" si="37"/>
        <v>#DIV/0!</v>
      </c>
      <c r="D237" s="259"/>
      <c r="E237" s="259"/>
      <c r="F237" s="259"/>
      <c r="G237" s="59" t="e">
        <f t="shared" si="38"/>
        <v>#DIV/0!</v>
      </c>
    </row>
    <row r="238" spans="2:7" x14ac:dyDescent="0.25">
      <c r="B238" s="22" t="str">
        <f>+$B$19</f>
        <v>DNB 4</v>
      </c>
      <c r="C238" s="59" t="e">
        <f t="shared" si="37"/>
        <v>#DIV/0!</v>
      </c>
      <c r="D238" s="259"/>
      <c r="E238" s="259"/>
      <c r="F238" s="259"/>
      <c r="G238" s="59" t="e">
        <f t="shared" si="38"/>
        <v>#DIV/0!</v>
      </c>
    </row>
    <row r="239" spans="2:7" x14ac:dyDescent="0.25">
      <c r="B239" s="22" t="str">
        <f>+$B$20</f>
        <v>DNB 5</v>
      </c>
      <c r="C239" s="59" t="e">
        <f t="shared" si="37"/>
        <v>#DIV/0!</v>
      </c>
      <c r="D239" s="259"/>
      <c r="E239" s="259"/>
      <c r="F239" s="259"/>
      <c r="G239" s="59" t="e">
        <f t="shared" si="38"/>
        <v>#DIV/0!</v>
      </c>
    </row>
    <row r="240" spans="2:7" x14ac:dyDescent="0.25">
      <c r="B240" s="22" t="str">
        <f>+$B$21</f>
        <v>DNB 6</v>
      </c>
      <c r="C240" s="59" t="e">
        <f t="shared" si="37"/>
        <v>#DIV/0!</v>
      </c>
      <c r="D240" s="259"/>
      <c r="E240" s="259"/>
      <c r="F240" s="259"/>
      <c r="G240" s="59" t="e">
        <f t="shared" si="38"/>
        <v>#DIV/0!</v>
      </c>
    </row>
    <row r="241" spans="1:12" x14ac:dyDescent="0.25">
      <c r="B241" s="22" t="str">
        <f>+$B$22</f>
        <v>DNB 7</v>
      </c>
      <c r="C241" s="59" t="e">
        <f t="shared" si="37"/>
        <v>#DIV/0!</v>
      </c>
      <c r="D241" s="259"/>
      <c r="E241" s="259"/>
      <c r="F241" s="259"/>
      <c r="G241" s="59" t="e">
        <f t="shared" si="38"/>
        <v>#DIV/0!</v>
      </c>
    </row>
    <row r="242" spans="1:12" x14ac:dyDescent="0.25">
      <c r="B242" s="22" t="str">
        <f>+$B$23</f>
        <v>DNB 8</v>
      </c>
      <c r="C242" s="59" t="e">
        <f t="shared" si="37"/>
        <v>#DIV/0!</v>
      </c>
      <c r="D242" s="259"/>
      <c r="E242" s="259"/>
      <c r="F242" s="259"/>
      <c r="G242" s="59" t="e">
        <f t="shared" si="38"/>
        <v>#DIV/0!</v>
      </c>
    </row>
    <row r="243" spans="1:12" x14ac:dyDescent="0.25">
      <c r="C243" s="119"/>
      <c r="D243" s="58"/>
      <c r="E243" s="58"/>
      <c r="F243" s="18" t="s">
        <v>163</v>
      </c>
      <c r="G243" s="18" t="e">
        <f>+SUM(G235:G242)</f>
        <v>#DIV/0!</v>
      </c>
      <c r="H243" s="120"/>
      <c r="I243" s="119"/>
    </row>
    <row r="244" spans="1:12" ht="15.75" thickBot="1" x14ac:dyDescent="0.3"/>
    <row r="245" spans="1:12" customFormat="1" ht="21.75" thickBot="1" x14ac:dyDescent="0.4">
      <c r="A245" s="11"/>
      <c r="B245" s="254" t="s">
        <v>154</v>
      </c>
      <c r="C245" s="255"/>
      <c r="D245" s="255"/>
      <c r="E245" s="255"/>
      <c r="F245" s="255"/>
      <c r="G245" s="255"/>
      <c r="H245" s="255"/>
      <c r="I245" s="255"/>
      <c r="J245" s="256"/>
      <c r="K245" s="11"/>
      <c r="L245" s="11"/>
    </row>
    <row r="248" spans="1:12" customFormat="1" x14ac:dyDescent="0.25">
      <c r="A248" s="11"/>
      <c r="B248" s="4" t="s">
        <v>60</v>
      </c>
      <c r="C248" s="4"/>
      <c r="D248" s="4"/>
      <c r="E248" s="4"/>
      <c r="F248" s="4"/>
      <c r="G248" s="4"/>
      <c r="H248" s="4"/>
      <c r="I248" s="4"/>
      <c r="J248" s="4"/>
      <c r="K248" s="11"/>
      <c r="L248" s="11"/>
    </row>
    <row r="250" spans="1:12" x14ac:dyDescent="0.25">
      <c r="B250" s="17" t="s">
        <v>259</v>
      </c>
    </row>
    <row r="252" spans="1:12" ht="18" x14ac:dyDescent="0.35">
      <c r="B252" s="51" t="s">
        <v>260</v>
      </c>
      <c r="C252" s="10"/>
      <c r="D252" s="11" t="s">
        <v>67</v>
      </c>
    </row>
    <row r="253" spans="1:12" ht="18" x14ac:dyDescent="0.35">
      <c r="B253" s="51" t="s">
        <v>254</v>
      </c>
      <c r="C253" s="52">
        <f>+C228</f>
        <v>0</v>
      </c>
      <c r="D253" s="11" t="s">
        <v>34</v>
      </c>
    </row>
    <row r="254" spans="1:12" ht="18" x14ac:dyDescent="0.35">
      <c r="B254" s="51" t="s">
        <v>261</v>
      </c>
      <c r="C254" s="53" t="e">
        <f>+C252/C253-1</f>
        <v>#DIV/0!</v>
      </c>
    </row>
    <row r="256" spans="1:12" x14ac:dyDescent="0.25">
      <c r="B256" s="17" t="s">
        <v>262</v>
      </c>
    </row>
    <row r="258" spans="2:14" ht="18" x14ac:dyDescent="0.25">
      <c r="B258" s="22"/>
      <c r="C258" s="48" t="s">
        <v>257</v>
      </c>
      <c r="D258" s="48" t="s">
        <v>263</v>
      </c>
      <c r="E258" s="48" t="s">
        <v>72</v>
      </c>
      <c r="F258" s="48" t="s">
        <v>73</v>
      </c>
      <c r="G258" s="48" t="s">
        <v>264</v>
      </c>
    </row>
    <row r="259" spans="2:14" x14ac:dyDescent="0.25">
      <c r="B259" s="22" t="str">
        <f>+$B$16</f>
        <v>DNB 1</v>
      </c>
      <c r="C259" s="59" t="e">
        <f t="shared" ref="C259:C266" si="39">+G235</f>
        <v>#DIV/0!</v>
      </c>
      <c r="D259" s="258" t="e">
        <f>+C254</f>
        <v>#DIV/0!</v>
      </c>
      <c r="E259" s="258">
        <f>+$J$42</f>
        <v>-0.7420714086431095</v>
      </c>
      <c r="F259" s="258">
        <f>+$C$43</f>
        <v>0</v>
      </c>
      <c r="G259" s="59" t="e">
        <f>+C259*(1+$D$259-$E$259-$F$259)</f>
        <v>#DIV/0!</v>
      </c>
    </row>
    <row r="260" spans="2:14" x14ac:dyDescent="0.25">
      <c r="B260" s="22" t="str">
        <f>+$B$17</f>
        <v>DNB 2</v>
      </c>
      <c r="C260" s="59" t="e">
        <f t="shared" si="39"/>
        <v>#DIV/0!</v>
      </c>
      <c r="D260" s="259"/>
      <c r="E260" s="259"/>
      <c r="F260" s="259"/>
      <c r="G260" s="59" t="e">
        <f t="shared" ref="G260:G266" si="40">+C260*(1+$D$259-$E$259-$F$259)</f>
        <v>#DIV/0!</v>
      </c>
    </row>
    <row r="261" spans="2:14" x14ac:dyDescent="0.25">
      <c r="B261" s="22" t="str">
        <f>+$B$18</f>
        <v>DNB 3</v>
      </c>
      <c r="C261" s="59" t="e">
        <f t="shared" si="39"/>
        <v>#DIV/0!</v>
      </c>
      <c r="D261" s="259"/>
      <c r="E261" s="259"/>
      <c r="F261" s="259"/>
      <c r="G261" s="59" t="e">
        <f t="shared" si="40"/>
        <v>#DIV/0!</v>
      </c>
    </row>
    <row r="262" spans="2:14" x14ac:dyDescent="0.25">
      <c r="B262" s="22" t="str">
        <f>+$B$19</f>
        <v>DNB 4</v>
      </c>
      <c r="C262" s="59" t="e">
        <f t="shared" si="39"/>
        <v>#DIV/0!</v>
      </c>
      <c r="D262" s="259"/>
      <c r="E262" s="259"/>
      <c r="F262" s="259"/>
      <c r="G262" s="59" t="e">
        <f t="shared" si="40"/>
        <v>#DIV/0!</v>
      </c>
    </row>
    <row r="263" spans="2:14" x14ac:dyDescent="0.25">
      <c r="B263" s="22" t="str">
        <f>+$B$20</f>
        <v>DNB 5</v>
      </c>
      <c r="C263" s="59" t="e">
        <f t="shared" si="39"/>
        <v>#DIV/0!</v>
      </c>
      <c r="D263" s="259"/>
      <c r="E263" s="259"/>
      <c r="F263" s="259"/>
      <c r="G263" s="59" t="e">
        <f t="shared" si="40"/>
        <v>#DIV/0!</v>
      </c>
    </row>
    <row r="264" spans="2:14" x14ac:dyDescent="0.25">
      <c r="B264" s="22" t="str">
        <f>+$B$21</f>
        <v>DNB 6</v>
      </c>
      <c r="C264" s="59" t="e">
        <f t="shared" si="39"/>
        <v>#DIV/0!</v>
      </c>
      <c r="D264" s="259"/>
      <c r="E264" s="259"/>
      <c r="F264" s="259"/>
      <c r="G264" s="59" t="e">
        <f t="shared" si="40"/>
        <v>#DIV/0!</v>
      </c>
    </row>
    <row r="265" spans="2:14" x14ac:dyDescent="0.25">
      <c r="B265" s="22" t="str">
        <f>+$B$22</f>
        <v>DNB 7</v>
      </c>
      <c r="C265" s="59" t="e">
        <f t="shared" si="39"/>
        <v>#DIV/0!</v>
      </c>
      <c r="D265" s="259"/>
      <c r="E265" s="259"/>
      <c r="F265" s="259"/>
      <c r="G265" s="59" t="e">
        <f t="shared" si="40"/>
        <v>#DIV/0!</v>
      </c>
    </row>
    <row r="266" spans="2:14" x14ac:dyDescent="0.25">
      <c r="B266" s="22" t="str">
        <f>+$B$23</f>
        <v>DNB 8</v>
      </c>
      <c r="C266" s="59" t="e">
        <f t="shared" si="39"/>
        <v>#DIV/0!</v>
      </c>
      <c r="D266" s="259"/>
      <c r="E266" s="259"/>
      <c r="F266" s="259"/>
      <c r="G266" s="59" t="e">
        <f t="shared" si="40"/>
        <v>#DIV/0!</v>
      </c>
    </row>
    <row r="267" spans="2:14" x14ac:dyDescent="0.25">
      <c r="F267" s="18" t="s">
        <v>163</v>
      </c>
      <c r="G267" s="18" t="e">
        <f>+SUM(G259:G266)</f>
        <v>#DIV/0!</v>
      </c>
    </row>
    <row r="268" spans="2:14" x14ac:dyDescent="0.25">
      <c r="B268" s="17" t="s">
        <v>265</v>
      </c>
    </row>
    <row r="270" spans="2:14" ht="18" x14ac:dyDescent="0.25">
      <c r="B270" s="22"/>
      <c r="C270" s="48" t="s">
        <v>266</v>
      </c>
      <c r="D270" s="48" t="s">
        <v>267</v>
      </c>
      <c r="E270" s="48" t="s">
        <v>268</v>
      </c>
      <c r="F270" s="155" t="s">
        <v>269</v>
      </c>
      <c r="G270" s="155" t="s">
        <v>270</v>
      </c>
      <c r="H270" s="48" t="s">
        <v>271</v>
      </c>
      <c r="I270" s="146" t="s">
        <v>272</v>
      </c>
      <c r="J270" s="63" t="s">
        <v>273</v>
      </c>
      <c r="K270" s="63" t="s">
        <v>274</v>
      </c>
      <c r="L270" s="63" t="s">
        <v>275</v>
      </c>
      <c r="M270" s="63" t="s">
        <v>276</v>
      </c>
      <c r="N270" s="48" t="s">
        <v>74</v>
      </c>
    </row>
    <row r="271" spans="2:14" x14ac:dyDescent="0.25">
      <c r="B271" s="22" t="str">
        <f>+$B$16</f>
        <v>DNB 1</v>
      </c>
      <c r="C271" s="61">
        <v>0</v>
      </c>
      <c r="D271" s="61">
        <v>0</v>
      </c>
      <c r="E271" s="41">
        <f>+SUM(C271:D271)</f>
        <v>0</v>
      </c>
      <c r="F271" s="61">
        <v>0</v>
      </c>
      <c r="G271" s="61">
        <v>0</v>
      </c>
      <c r="H271" s="41">
        <f>+SUM(F271:G271)</f>
        <v>0</v>
      </c>
      <c r="I271" s="41" t="e">
        <f>'q-factor_Gas'!$C$197</f>
        <v>#DIV/0!</v>
      </c>
      <c r="J271" s="61">
        <v>0</v>
      </c>
      <c r="K271" s="61">
        <v>0</v>
      </c>
      <c r="L271" s="61">
        <v>0</v>
      </c>
      <c r="M271" s="41">
        <f>+SUM(K271:L271)</f>
        <v>0</v>
      </c>
      <c r="N271" s="41" t="e">
        <f>+SUM(E271,H271,I271,J271,M271)</f>
        <v>#DIV/0!</v>
      </c>
    </row>
    <row r="272" spans="2:14" x14ac:dyDescent="0.25">
      <c r="B272" s="22" t="str">
        <f>+$B$17</f>
        <v>DNB 2</v>
      </c>
      <c r="C272" s="61">
        <v>0</v>
      </c>
      <c r="D272" s="61">
        <v>0</v>
      </c>
      <c r="E272" s="41">
        <f t="shared" ref="E272:E278" si="41">+SUM(C272:D272)</f>
        <v>0</v>
      </c>
      <c r="F272" s="61">
        <v>0</v>
      </c>
      <c r="G272" s="61">
        <v>0</v>
      </c>
      <c r="H272" s="41">
        <f t="shared" ref="H272:H278" si="42">+SUM(F272:G272)</f>
        <v>0</v>
      </c>
      <c r="I272" s="41" t="e">
        <f>'q-factor_Gas'!$C$198</f>
        <v>#DIV/0!</v>
      </c>
      <c r="J272" s="61">
        <v>0</v>
      </c>
      <c r="K272" s="61">
        <v>0</v>
      </c>
      <c r="L272" s="61">
        <v>0</v>
      </c>
      <c r="M272" s="41">
        <f t="shared" ref="M272:M278" si="43">+SUM(K272:L272)</f>
        <v>0</v>
      </c>
      <c r="N272" s="41" t="e">
        <f t="shared" ref="N272:N278" si="44">+SUM(E272,H272,I272,J272,M272)</f>
        <v>#DIV/0!</v>
      </c>
    </row>
    <row r="273" spans="2:14" x14ac:dyDescent="0.25">
      <c r="B273" s="22" t="str">
        <f>+$B$18</f>
        <v>DNB 3</v>
      </c>
      <c r="C273" s="61">
        <v>0</v>
      </c>
      <c r="D273" s="61">
        <v>0</v>
      </c>
      <c r="E273" s="41">
        <f t="shared" si="41"/>
        <v>0</v>
      </c>
      <c r="F273" s="61">
        <v>0</v>
      </c>
      <c r="G273" s="61">
        <v>0</v>
      </c>
      <c r="H273" s="41">
        <f t="shared" si="42"/>
        <v>0</v>
      </c>
      <c r="I273" s="41" t="e">
        <f>'q-factor_Gas'!$C$199</f>
        <v>#DIV/0!</v>
      </c>
      <c r="J273" s="61">
        <v>0</v>
      </c>
      <c r="K273" s="61">
        <v>0</v>
      </c>
      <c r="L273" s="61">
        <v>0</v>
      </c>
      <c r="M273" s="41">
        <f t="shared" si="43"/>
        <v>0</v>
      </c>
      <c r="N273" s="41" t="e">
        <f t="shared" si="44"/>
        <v>#DIV/0!</v>
      </c>
    </row>
    <row r="274" spans="2:14" x14ac:dyDescent="0.25">
      <c r="B274" s="22" t="str">
        <f>+$B$19</f>
        <v>DNB 4</v>
      </c>
      <c r="C274" s="61">
        <v>0</v>
      </c>
      <c r="D274" s="61">
        <v>0</v>
      </c>
      <c r="E274" s="41">
        <f t="shared" si="41"/>
        <v>0</v>
      </c>
      <c r="F274" s="61">
        <v>0</v>
      </c>
      <c r="G274" s="61">
        <v>0</v>
      </c>
      <c r="H274" s="41">
        <f t="shared" si="42"/>
        <v>0</v>
      </c>
      <c r="I274" s="41" t="e">
        <f>'q-factor_Gas'!$C$200</f>
        <v>#DIV/0!</v>
      </c>
      <c r="J274" s="61">
        <v>0</v>
      </c>
      <c r="K274" s="61">
        <v>0</v>
      </c>
      <c r="L274" s="61">
        <v>0</v>
      </c>
      <c r="M274" s="41">
        <f t="shared" si="43"/>
        <v>0</v>
      </c>
      <c r="N274" s="41" t="e">
        <f t="shared" si="44"/>
        <v>#DIV/0!</v>
      </c>
    </row>
    <row r="275" spans="2:14" x14ac:dyDescent="0.25">
      <c r="B275" s="22" t="str">
        <f>+$B$20</f>
        <v>DNB 5</v>
      </c>
      <c r="C275" s="61">
        <v>0</v>
      </c>
      <c r="D275" s="61">
        <v>0</v>
      </c>
      <c r="E275" s="41">
        <f t="shared" si="41"/>
        <v>0</v>
      </c>
      <c r="F275" s="61">
        <v>0</v>
      </c>
      <c r="G275" s="61">
        <v>0</v>
      </c>
      <c r="H275" s="41">
        <f t="shared" si="42"/>
        <v>0</v>
      </c>
      <c r="I275" s="41" t="e">
        <f>'q-factor_Gas'!$C$201</f>
        <v>#DIV/0!</v>
      </c>
      <c r="J275" s="61">
        <v>0</v>
      </c>
      <c r="K275" s="61">
        <v>0</v>
      </c>
      <c r="L275" s="61">
        <v>0</v>
      </c>
      <c r="M275" s="41">
        <f t="shared" si="43"/>
        <v>0</v>
      </c>
      <c r="N275" s="41" t="e">
        <f t="shared" si="44"/>
        <v>#DIV/0!</v>
      </c>
    </row>
    <row r="276" spans="2:14" x14ac:dyDescent="0.25">
      <c r="B276" s="22" t="str">
        <f>+$B$21</f>
        <v>DNB 6</v>
      </c>
      <c r="C276" s="61">
        <v>0</v>
      </c>
      <c r="D276" s="61">
        <v>0</v>
      </c>
      <c r="E276" s="41">
        <f t="shared" si="41"/>
        <v>0</v>
      </c>
      <c r="F276" s="61">
        <v>0</v>
      </c>
      <c r="G276" s="61">
        <v>0</v>
      </c>
      <c r="H276" s="41">
        <f t="shared" si="42"/>
        <v>0</v>
      </c>
      <c r="I276" s="41" t="e">
        <f>'q-factor_Gas'!$C$202</f>
        <v>#DIV/0!</v>
      </c>
      <c r="J276" s="61">
        <v>0</v>
      </c>
      <c r="K276" s="61">
        <v>0</v>
      </c>
      <c r="L276" s="61">
        <v>0</v>
      </c>
      <c r="M276" s="41">
        <f t="shared" si="43"/>
        <v>0</v>
      </c>
      <c r="N276" s="41" t="e">
        <f t="shared" si="44"/>
        <v>#DIV/0!</v>
      </c>
    </row>
    <row r="277" spans="2:14" x14ac:dyDescent="0.25">
      <c r="B277" s="22" t="str">
        <f>+$B$22</f>
        <v>DNB 7</v>
      </c>
      <c r="C277" s="61">
        <v>0</v>
      </c>
      <c r="D277" s="61">
        <v>0</v>
      </c>
      <c r="E277" s="41">
        <f t="shared" si="41"/>
        <v>0</v>
      </c>
      <c r="F277" s="61">
        <v>0</v>
      </c>
      <c r="G277" s="61">
        <v>0</v>
      </c>
      <c r="H277" s="41">
        <f t="shared" si="42"/>
        <v>0</v>
      </c>
      <c r="I277" s="41" t="e">
        <f>'q-factor_Gas'!$C$203</f>
        <v>#DIV/0!</v>
      </c>
      <c r="J277" s="61">
        <v>0</v>
      </c>
      <c r="K277" s="61">
        <v>0</v>
      </c>
      <c r="L277" s="61">
        <v>0</v>
      </c>
      <c r="M277" s="41">
        <f t="shared" si="43"/>
        <v>0</v>
      </c>
      <c r="N277" s="41" t="e">
        <f t="shared" si="44"/>
        <v>#DIV/0!</v>
      </c>
    </row>
    <row r="278" spans="2:14" x14ac:dyDescent="0.25">
      <c r="B278" s="22" t="str">
        <f>+$B$23</f>
        <v>DNB 8</v>
      </c>
      <c r="C278" s="61">
        <v>0</v>
      </c>
      <c r="D278" s="61">
        <v>0</v>
      </c>
      <c r="E278" s="41">
        <f t="shared" si="41"/>
        <v>0</v>
      </c>
      <c r="F278" s="61">
        <v>0</v>
      </c>
      <c r="G278" s="61">
        <v>0</v>
      </c>
      <c r="H278" s="41">
        <f t="shared" si="42"/>
        <v>0</v>
      </c>
      <c r="I278" s="41" t="e">
        <f>'q-factor_Gas'!$C$204</f>
        <v>#DIV/0!</v>
      </c>
      <c r="J278" s="61">
        <v>0</v>
      </c>
      <c r="K278" s="61">
        <v>0</v>
      </c>
      <c r="L278" s="61">
        <v>0</v>
      </c>
      <c r="M278" s="41">
        <f t="shared" si="43"/>
        <v>0</v>
      </c>
      <c r="N278" s="41" t="e">
        <f t="shared" si="44"/>
        <v>#DIV/0!</v>
      </c>
    </row>
    <row r="279" spans="2:14" x14ac:dyDescent="0.25">
      <c r="B279" s="51" t="s">
        <v>163</v>
      </c>
      <c r="E279" s="156">
        <f>+SUM(E271:E278)</f>
        <v>0</v>
      </c>
      <c r="H279" s="156">
        <f>+SUM(H271:H278)</f>
        <v>0</v>
      </c>
      <c r="I279" s="156" t="e">
        <f>+SUM(I271:I278)</f>
        <v>#DIV/0!</v>
      </c>
      <c r="J279" s="156">
        <f>+SUM(J271:J278)</f>
        <v>0</v>
      </c>
      <c r="M279" s="156">
        <f>+SUM(M271:M278)</f>
        <v>0</v>
      </c>
      <c r="N279" s="156" t="e">
        <f>+SUM(N271:N278)</f>
        <v>#DIV/0!</v>
      </c>
    </row>
    <row r="281" spans="2:14" x14ac:dyDescent="0.25">
      <c r="B281" s="17" t="s">
        <v>280</v>
      </c>
    </row>
    <row r="282" spans="2:14" ht="15.75" thickBot="1" x14ac:dyDescent="0.3"/>
    <row r="283" spans="2:14" ht="18.75" thickBot="1" x14ac:dyDescent="0.3">
      <c r="B283" s="40"/>
      <c r="C283" s="48" t="s">
        <v>264</v>
      </c>
      <c r="D283" s="48" t="s">
        <v>74</v>
      </c>
      <c r="E283" s="57" t="s">
        <v>278</v>
      </c>
    </row>
    <row r="284" spans="2:14" x14ac:dyDescent="0.25">
      <c r="B284" s="37" t="str">
        <f>+$B$16</f>
        <v>DNB 1</v>
      </c>
      <c r="C284" s="60" t="e">
        <f t="shared" ref="C284:C291" si="45">+G259</f>
        <v>#DIV/0!</v>
      </c>
      <c r="D284" s="115" t="e">
        <f t="shared" ref="D284:D291" si="46">+N271</f>
        <v>#DIV/0!</v>
      </c>
      <c r="E284" s="121" t="e">
        <f>+D284+C284</f>
        <v>#DIV/0!</v>
      </c>
    </row>
    <row r="285" spans="2:14" x14ac:dyDescent="0.25">
      <c r="B285" s="38" t="str">
        <f>+$B$17</f>
        <v>DNB 2</v>
      </c>
      <c r="C285" s="60" t="e">
        <f t="shared" si="45"/>
        <v>#DIV/0!</v>
      </c>
      <c r="D285" s="115" t="e">
        <f t="shared" si="46"/>
        <v>#DIV/0!</v>
      </c>
      <c r="E285" s="117" t="e">
        <f t="shared" ref="E285:E291" si="47">+D285+C285</f>
        <v>#DIV/0!</v>
      </c>
    </row>
    <row r="286" spans="2:14" x14ac:dyDescent="0.25">
      <c r="B286" s="38" t="str">
        <f>+$B$18</f>
        <v>DNB 3</v>
      </c>
      <c r="C286" s="60" t="e">
        <f t="shared" si="45"/>
        <v>#DIV/0!</v>
      </c>
      <c r="D286" s="115" t="e">
        <f t="shared" si="46"/>
        <v>#DIV/0!</v>
      </c>
      <c r="E286" s="117" t="e">
        <f t="shared" si="47"/>
        <v>#DIV/0!</v>
      </c>
    </row>
    <row r="287" spans="2:14" x14ac:dyDescent="0.25">
      <c r="B287" s="38" t="str">
        <f>+$B$19</f>
        <v>DNB 4</v>
      </c>
      <c r="C287" s="60" t="e">
        <f t="shared" si="45"/>
        <v>#DIV/0!</v>
      </c>
      <c r="D287" s="115" t="e">
        <f t="shared" si="46"/>
        <v>#DIV/0!</v>
      </c>
      <c r="E287" s="117" t="e">
        <f t="shared" si="47"/>
        <v>#DIV/0!</v>
      </c>
    </row>
    <row r="288" spans="2:14" x14ac:dyDescent="0.25">
      <c r="B288" s="38" t="str">
        <f>+$B$20</f>
        <v>DNB 5</v>
      </c>
      <c r="C288" s="60" t="e">
        <f t="shared" si="45"/>
        <v>#DIV/0!</v>
      </c>
      <c r="D288" s="115" t="e">
        <f t="shared" si="46"/>
        <v>#DIV/0!</v>
      </c>
      <c r="E288" s="117" t="e">
        <f t="shared" si="47"/>
        <v>#DIV/0!</v>
      </c>
    </row>
    <row r="289" spans="1:12" x14ac:dyDescent="0.25">
      <c r="B289" s="38" t="str">
        <f>+$B$21</f>
        <v>DNB 6</v>
      </c>
      <c r="C289" s="60" t="e">
        <f t="shared" si="45"/>
        <v>#DIV/0!</v>
      </c>
      <c r="D289" s="115" t="e">
        <f t="shared" si="46"/>
        <v>#DIV/0!</v>
      </c>
      <c r="E289" s="117" t="e">
        <f t="shared" si="47"/>
        <v>#DIV/0!</v>
      </c>
    </row>
    <row r="290" spans="1:12" x14ac:dyDescent="0.25">
      <c r="B290" s="38" t="str">
        <f>+$B$22</f>
        <v>DNB 7</v>
      </c>
      <c r="C290" s="60" t="e">
        <f t="shared" si="45"/>
        <v>#DIV/0!</v>
      </c>
      <c r="D290" s="115" t="e">
        <f t="shared" si="46"/>
        <v>#DIV/0!</v>
      </c>
      <c r="E290" s="117" t="e">
        <f t="shared" si="47"/>
        <v>#DIV/0!</v>
      </c>
    </row>
    <row r="291" spans="1:12" ht="15.75" thickBot="1" x14ac:dyDescent="0.3">
      <c r="B291" s="38" t="str">
        <f>+$B$23</f>
        <v>DNB 8</v>
      </c>
      <c r="C291" s="60" t="e">
        <f t="shared" si="45"/>
        <v>#DIV/0!</v>
      </c>
      <c r="D291" s="115" t="e">
        <f t="shared" si="46"/>
        <v>#DIV/0!</v>
      </c>
      <c r="E291" s="118" t="e">
        <f t="shared" si="47"/>
        <v>#DIV/0!</v>
      </c>
    </row>
    <row r="292" spans="1:12" ht="15.75" thickBot="1" x14ac:dyDescent="0.3">
      <c r="B292" s="159" t="s">
        <v>163</v>
      </c>
      <c r="C292" s="158" t="e">
        <f>+SUM(C284:C291)</f>
        <v>#DIV/0!</v>
      </c>
      <c r="D292" s="158" t="e">
        <f>+SUM(D284:D291)</f>
        <v>#DIV/0!</v>
      </c>
      <c r="E292" s="18" t="e">
        <f>+SUM(E284:E291)</f>
        <v>#DIV/0!</v>
      </c>
    </row>
    <row r="294" spans="1:12" customFormat="1" x14ac:dyDescent="0.25">
      <c r="A294" s="11"/>
      <c r="B294" s="4" t="s">
        <v>279</v>
      </c>
      <c r="C294" s="4"/>
      <c r="D294" s="4"/>
      <c r="E294" s="4"/>
      <c r="F294" s="4"/>
      <c r="G294" s="4"/>
      <c r="H294" s="4"/>
      <c r="I294" s="4"/>
      <c r="J294" s="4"/>
      <c r="K294" s="11"/>
      <c r="L294" s="11"/>
    </row>
    <row r="296" spans="1:12" x14ac:dyDescent="0.25">
      <c r="B296" s="17" t="s">
        <v>75</v>
      </c>
    </row>
    <row r="298" spans="1:12" ht="18" x14ac:dyDescent="0.35">
      <c r="B298" s="51" t="s">
        <v>281</v>
      </c>
      <c r="C298" s="10"/>
      <c r="D298" s="11" t="s">
        <v>34</v>
      </c>
    </row>
    <row r="299" spans="1:12" ht="18" x14ac:dyDescent="0.35">
      <c r="B299" s="51" t="s">
        <v>254</v>
      </c>
      <c r="C299" s="52">
        <f>+C253</f>
        <v>0</v>
      </c>
      <c r="D299" s="11" t="s">
        <v>34</v>
      </c>
    </row>
    <row r="300" spans="1:12" ht="18" x14ac:dyDescent="0.35">
      <c r="B300" s="51" t="s">
        <v>282</v>
      </c>
      <c r="C300" s="53" t="e">
        <f>+C298/C299-1</f>
        <v>#DIV/0!</v>
      </c>
    </row>
    <row r="302" spans="1:12" x14ac:dyDescent="0.25">
      <c r="B302" s="17" t="s">
        <v>283</v>
      </c>
    </row>
    <row r="304" spans="1:12" ht="18" x14ac:dyDescent="0.25">
      <c r="B304" s="22"/>
      <c r="C304" s="48" t="s">
        <v>257</v>
      </c>
      <c r="D304" s="48" t="s">
        <v>284</v>
      </c>
      <c r="E304" s="48" t="s">
        <v>72</v>
      </c>
      <c r="F304" s="48" t="s">
        <v>73</v>
      </c>
      <c r="G304" s="48" t="s">
        <v>285</v>
      </c>
    </row>
    <row r="305" spans="2:8" x14ac:dyDescent="0.25">
      <c r="B305" s="22" t="str">
        <f>+$B$16</f>
        <v>DNB 1</v>
      </c>
      <c r="C305" s="59" t="e">
        <f t="shared" ref="C305:C312" si="48">+G235</f>
        <v>#DIV/0!</v>
      </c>
      <c r="D305" s="258" t="e">
        <f>+C300</f>
        <v>#DIV/0!</v>
      </c>
      <c r="E305" s="258">
        <f>+$J$42</f>
        <v>-0.7420714086431095</v>
      </c>
      <c r="F305" s="258">
        <f>+$C$43</f>
        <v>0</v>
      </c>
      <c r="G305" s="59" t="e">
        <f>+C305*(1+$D$305-$E$305-$F$305)</f>
        <v>#DIV/0!</v>
      </c>
    </row>
    <row r="306" spans="2:8" x14ac:dyDescent="0.25">
      <c r="B306" s="22" t="str">
        <f>+$B$17</f>
        <v>DNB 2</v>
      </c>
      <c r="C306" s="59" t="e">
        <f t="shared" si="48"/>
        <v>#DIV/0!</v>
      </c>
      <c r="D306" s="259"/>
      <c r="E306" s="259"/>
      <c r="F306" s="259"/>
      <c r="G306" s="59" t="e">
        <f t="shared" ref="G306:G312" si="49">+C306*(1+$D$305-$E$305-$F$305)</f>
        <v>#DIV/0!</v>
      </c>
    </row>
    <row r="307" spans="2:8" x14ac:dyDescent="0.25">
      <c r="B307" s="22" t="str">
        <f>+$B$18</f>
        <v>DNB 3</v>
      </c>
      <c r="C307" s="59" t="e">
        <f t="shared" si="48"/>
        <v>#DIV/0!</v>
      </c>
      <c r="D307" s="259"/>
      <c r="E307" s="259"/>
      <c r="F307" s="259"/>
      <c r="G307" s="59" t="e">
        <f t="shared" si="49"/>
        <v>#DIV/0!</v>
      </c>
    </row>
    <row r="308" spans="2:8" x14ac:dyDescent="0.25">
      <c r="B308" s="22" t="str">
        <f>+$B$19</f>
        <v>DNB 4</v>
      </c>
      <c r="C308" s="59" t="e">
        <f t="shared" si="48"/>
        <v>#DIV/0!</v>
      </c>
      <c r="D308" s="259"/>
      <c r="E308" s="259"/>
      <c r="F308" s="259"/>
      <c r="G308" s="59" t="e">
        <f t="shared" si="49"/>
        <v>#DIV/0!</v>
      </c>
    </row>
    <row r="309" spans="2:8" x14ac:dyDescent="0.25">
      <c r="B309" s="22" t="str">
        <f>+$B$20</f>
        <v>DNB 5</v>
      </c>
      <c r="C309" s="59" t="e">
        <f t="shared" si="48"/>
        <v>#DIV/0!</v>
      </c>
      <c r="D309" s="259"/>
      <c r="E309" s="259"/>
      <c r="F309" s="259"/>
      <c r="G309" s="59" t="e">
        <f t="shared" si="49"/>
        <v>#DIV/0!</v>
      </c>
    </row>
    <row r="310" spans="2:8" x14ac:dyDescent="0.25">
      <c r="B310" s="22" t="str">
        <f>+$B$21</f>
        <v>DNB 6</v>
      </c>
      <c r="C310" s="59" t="e">
        <f t="shared" si="48"/>
        <v>#DIV/0!</v>
      </c>
      <c r="D310" s="259"/>
      <c r="E310" s="259"/>
      <c r="F310" s="259"/>
      <c r="G310" s="59" t="e">
        <f t="shared" si="49"/>
        <v>#DIV/0!</v>
      </c>
    </row>
    <row r="311" spans="2:8" x14ac:dyDescent="0.25">
      <c r="B311" s="22" t="str">
        <f>+$B$22</f>
        <v>DNB 7</v>
      </c>
      <c r="C311" s="59" t="e">
        <f t="shared" si="48"/>
        <v>#DIV/0!</v>
      </c>
      <c r="D311" s="259"/>
      <c r="E311" s="259"/>
      <c r="F311" s="259"/>
      <c r="G311" s="59" t="e">
        <f t="shared" si="49"/>
        <v>#DIV/0!</v>
      </c>
    </row>
    <row r="312" spans="2:8" x14ac:dyDescent="0.25">
      <c r="B312" s="22" t="str">
        <f>+$B$23</f>
        <v>DNB 8</v>
      </c>
      <c r="C312" s="59" t="e">
        <f t="shared" si="48"/>
        <v>#DIV/0!</v>
      </c>
      <c r="D312" s="259"/>
      <c r="E312" s="259"/>
      <c r="F312" s="259"/>
      <c r="G312" s="59" t="e">
        <f t="shared" si="49"/>
        <v>#DIV/0!</v>
      </c>
    </row>
    <row r="313" spans="2:8" x14ac:dyDescent="0.25">
      <c r="F313" s="18" t="s">
        <v>163</v>
      </c>
      <c r="G313" s="18" t="e">
        <f>+SUM(G305:G312)</f>
        <v>#DIV/0!</v>
      </c>
    </row>
    <row r="314" spans="2:8" x14ac:dyDescent="0.25">
      <c r="G314" s="18"/>
      <c r="H314" s="18"/>
    </row>
  </sheetData>
  <mergeCells count="29">
    <mergeCell ref="B245:J245"/>
    <mergeCell ref="D259:D266"/>
    <mergeCell ref="E259:E266"/>
    <mergeCell ref="F259:F266"/>
    <mergeCell ref="D305:D312"/>
    <mergeCell ref="E305:E312"/>
    <mergeCell ref="F305:F312"/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CB37-819E-418A-8DBD-1A09E345DB72}">
  <sheetPr>
    <tabColor theme="4"/>
  </sheetPr>
  <dimension ref="A1"/>
  <sheetViews>
    <sheetView workbookViewId="0"/>
  </sheetViews>
  <sheetFormatPr defaultColWidth="10.7109375" defaultRowHeight="15" x14ac:dyDescent="0.25"/>
  <cols>
    <col min="1" max="16384" width="10.7109375" style="11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FFD1-4395-4DA3-9D33-0133767D8212}">
  <dimension ref="A1:G276"/>
  <sheetViews>
    <sheetView zoomScaleNormal="100" workbookViewId="0">
      <selection activeCell="D19" sqref="D19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305</v>
      </c>
      <c r="C2" s="261"/>
      <c r="D2" s="261"/>
      <c r="E2" s="261"/>
      <c r="F2" s="261"/>
      <c r="G2" s="262"/>
    </row>
    <row r="4" spans="2:7" ht="14.45" customHeight="1" x14ac:dyDescent="0.25">
      <c r="B4" s="9" t="s">
        <v>95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+TI_Gas!$B$12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+wacc!D26</f>
        <v>5.1999999999999998E-2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+TI_Gas!$B$12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+TI_Gas!$B$13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5.1999999999999998E-2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+TI_Gas!$B$14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5.1999999999999998E-2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+TI_Gas!$B$15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5.1999999999999998E-2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+TI_Gas!$B$16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5.1999999999999998E-2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+TI_Gas!$B$17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5.1999999999999998E-2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+TI_Gas!$B$18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5.1999999999999998E-2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+TI_Gas!$B$19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5.1999999999999998E-2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5.1999999999999998E-2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FF5F-A362-4EEE-AC90-51333B0E7191}">
  <dimension ref="A1:G276"/>
  <sheetViews>
    <sheetView zoomScaleNormal="100" workbookViewId="0">
      <selection activeCell="D19" sqref="D19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306</v>
      </c>
      <c r="C2" s="261"/>
      <c r="D2" s="261"/>
      <c r="E2" s="261"/>
      <c r="F2" s="261"/>
      <c r="G2" s="262"/>
    </row>
    <row r="4" spans="2:7" ht="14.45" customHeight="1" x14ac:dyDescent="0.25">
      <c r="B4" s="9" t="s">
        <v>95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+TI_Gas!$B$12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+wacc!E26</f>
        <v>5.2999999999999999E-2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+TI_Gas!$B$12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+TI_Gas!$B$13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5.2999999999999999E-2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+TI_Gas!$B$14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5.2999999999999999E-2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+TI_Gas!$B$15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5.2999999999999999E-2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+TI_Gas!$B$16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5.2999999999999999E-2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+TI_Gas!$B$17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5.2999999999999999E-2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+TI_Gas!$B$18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5.2999999999999999E-2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+TI_Gas!$B$19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5.2999999999999999E-2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5.2999999999999999E-2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31F9-0F78-40AC-8A73-600E42B9EA52}">
  <dimension ref="A1:G276"/>
  <sheetViews>
    <sheetView zoomScaleNormal="100" workbookViewId="0">
      <selection activeCell="D19" sqref="D19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307</v>
      </c>
      <c r="C2" s="261"/>
      <c r="D2" s="261"/>
      <c r="E2" s="261"/>
      <c r="F2" s="261"/>
      <c r="G2" s="262"/>
    </row>
    <row r="4" spans="2:7" ht="14.45" customHeight="1" x14ac:dyDescent="0.25">
      <c r="B4" s="9" t="s">
        <v>95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+TI_Gas!$B$12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+wacc!F26</f>
        <v>5.3999999999999999E-2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+TI_Gas!$B$12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+TI_Gas!$B$13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5.3999999999999999E-2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+TI_Gas!$B$14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5.3999999999999999E-2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+TI_Gas!$B$15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5.3999999999999999E-2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+TI_Gas!$B$16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5.3999999999999999E-2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+TI_Gas!$B$17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5.3999999999999999E-2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+TI_Gas!$B$18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5.3999999999999999E-2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+TI_Gas!$B$19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5.3999999999999999E-2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5.3999999999999999E-2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4E07-B182-46D3-A012-CD59AA227399}">
  <dimension ref="A1:G276"/>
  <sheetViews>
    <sheetView topLeftCell="A46" zoomScaleNormal="100" workbookViewId="0">
      <selection activeCell="D19" sqref="D19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308</v>
      </c>
      <c r="C2" s="261"/>
      <c r="D2" s="261"/>
      <c r="E2" s="261"/>
      <c r="F2" s="261"/>
      <c r="G2" s="262"/>
    </row>
    <row r="4" spans="2:7" ht="14.45" customHeight="1" x14ac:dyDescent="0.25">
      <c r="B4" s="9" t="s">
        <v>95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+TI_Gas!$B$12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+wacc!G26</f>
        <v>5.6000000000000001E-2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:G30" si="1">+D24+D25+D28-D22</f>
        <v>0</v>
      </c>
      <c r="E30" s="128">
        <f t="shared" si="1"/>
        <v>0</v>
      </c>
      <c r="F30" s="128">
        <f t="shared" si="1"/>
        <v>0</v>
      </c>
      <c r="G30" s="128">
        <f t="shared" si="1"/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+TI_Gas!$B$12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+TI_Gas!$B$13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5.6000000000000001E-2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2">+D54+D55+D58-D52</f>
        <v>0</v>
      </c>
      <c r="E60" s="128">
        <f t="shared" si="2"/>
        <v>0</v>
      </c>
      <c r="F60" s="128">
        <f t="shared" si="2"/>
        <v>0</v>
      </c>
      <c r="G60" s="128">
        <f t="shared" si="2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+TI_Gas!$B$14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5.6000000000000001E-2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3">+D84+D85+D88-D82</f>
        <v>0</v>
      </c>
      <c r="E90" s="128">
        <f t="shared" si="3"/>
        <v>0</v>
      </c>
      <c r="F90" s="128">
        <f t="shared" si="3"/>
        <v>0</v>
      </c>
      <c r="G90" s="128">
        <f t="shared" si="3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+TI_Gas!$B$15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5.6000000000000001E-2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4">+D114+D115+D118-D112</f>
        <v>0</v>
      </c>
      <c r="E120" s="128">
        <f t="shared" si="4"/>
        <v>0</v>
      </c>
      <c r="F120" s="128">
        <f t="shared" si="4"/>
        <v>0</v>
      </c>
      <c r="G120" s="128">
        <f t="shared" si="4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+TI_Gas!$B$16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5.6000000000000001E-2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5">+D144+D145+D148-D142</f>
        <v>0</v>
      </c>
      <c r="E150" s="128">
        <f t="shared" si="5"/>
        <v>0</v>
      </c>
      <c r="F150" s="128">
        <f t="shared" si="5"/>
        <v>0</v>
      </c>
      <c r="G150" s="128">
        <f t="shared" si="5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+TI_Gas!$B$17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5.6000000000000001E-2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6">+D174+D175+D178-D172</f>
        <v>0</v>
      </c>
      <c r="E180" s="128">
        <f t="shared" si="6"/>
        <v>0</v>
      </c>
      <c r="F180" s="128">
        <f t="shared" si="6"/>
        <v>0</v>
      </c>
      <c r="G180" s="128">
        <f t="shared" si="6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+TI_Gas!$B$18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5.6000000000000001E-2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7">+D204+D205+D208-D202</f>
        <v>0</v>
      </c>
      <c r="E210" s="128">
        <f t="shared" si="7"/>
        <v>0</v>
      </c>
      <c r="F210" s="128">
        <f t="shared" si="7"/>
        <v>0</v>
      </c>
      <c r="G210" s="128">
        <f t="shared" si="7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+TI_Gas!$B$19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5.6000000000000001E-2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8">+D234+D235+D238-D232</f>
        <v>0</v>
      </c>
      <c r="E240" s="128">
        <f t="shared" si="8"/>
        <v>0</v>
      </c>
      <c r="F240" s="128">
        <f t="shared" si="8"/>
        <v>0</v>
      </c>
      <c r="G240" s="128">
        <f t="shared" si="8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2" si="9">+SUM(D11,D41,D71,D101,D131,D161,D191,D221)</f>
        <v>0</v>
      </c>
      <c r="E251" s="140">
        <f t="shared" si="9"/>
        <v>0</v>
      </c>
      <c r="F251" s="140">
        <f t="shared" si="9"/>
        <v>0</v>
      </c>
      <c r="G251" s="140">
        <f t="shared" si="9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si="9"/>
        <v>0</v>
      </c>
      <c r="E252" s="140">
        <f t="shared" si="9"/>
        <v>0</v>
      </c>
      <c r="F252" s="140">
        <f t="shared" si="9"/>
        <v>0</v>
      </c>
      <c r="G252" s="140">
        <f t="shared" si="9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5" si="10">+SUM(C14,C44,C74,C104,C134,C164,C194,C224)</f>
        <v>0</v>
      </c>
      <c r="D254" s="140">
        <f t="shared" si="10"/>
        <v>0</v>
      </c>
      <c r="E254" s="140">
        <f t="shared" si="10"/>
        <v>0</v>
      </c>
      <c r="F254" s="140">
        <f t="shared" si="10"/>
        <v>0</v>
      </c>
      <c r="G254" s="140">
        <f t="shared" si="10"/>
        <v>0</v>
      </c>
    </row>
    <row r="255" spans="1:7" ht="14.45" customHeight="1" x14ac:dyDescent="0.25">
      <c r="B255" s="1" t="s">
        <v>82</v>
      </c>
      <c r="C255" s="140">
        <f t="shared" si="10"/>
        <v>0</v>
      </c>
      <c r="D255" s="140">
        <f t="shared" si="10"/>
        <v>0</v>
      </c>
      <c r="E255" s="140">
        <f t="shared" si="10"/>
        <v>0</v>
      </c>
      <c r="F255" s="140">
        <f t="shared" si="10"/>
        <v>0</v>
      </c>
      <c r="G255" s="140">
        <f t="shared" si="10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1">+SUM(C17,C47,C77,C107,C137,C167,C197,C227)</f>
        <v>0</v>
      </c>
      <c r="D257" s="128">
        <f t="shared" si="11"/>
        <v>0</v>
      </c>
      <c r="E257" s="128">
        <f t="shared" si="11"/>
        <v>0</v>
      </c>
      <c r="F257" s="128">
        <f t="shared" si="11"/>
        <v>0</v>
      </c>
      <c r="G257" s="128">
        <f t="shared" si="11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2">+SUM(C19,C49,C79,C109,C139,C169,C199,C229)</f>
        <v>0</v>
      </c>
      <c r="D259" s="128">
        <f t="shared" si="12"/>
        <v>0</v>
      </c>
      <c r="E259" s="128">
        <f t="shared" si="12"/>
        <v>0</v>
      </c>
      <c r="F259" s="128">
        <f t="shared" si="12"/>
        <v>0</v>
      </c>
      <c r="G259" s="128">
        <f t="shared" si="12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3">+SUM(C22,C52,C82,C112,C142,C172,C202,C232)</f>
        <v>0</v>
      </c>
      <c r="D262" s="140">
        <f t="shared" si="13"/>
        <v>0</v>
      </c>
      <c r="E262" s="140">
        <f t="shared" si="13"/>
        <v>0</v>
      </c>
      <c r="F262" s="140">
        <f t="shared" si="13"/>
        <v>0</v>
      </c>
      <c r="G262" s="140">
        <f t="shared" si="13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5.6000000000000001E-2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4">+D264+D265+D268-D262</f>
        <v>0</v>
      </c>
      <c r="E270" s="128">
        <f t="shared" si="14"/>
        <v>0</v>
      </c>
      <c r="F270" s="128">
        <f t="shared" si="14"/>
        <v>0</v>
      </c>
      <c r="G270" s="128">
        <f t="shared" si="14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43:G243"/>
    <mergeCell ref="C260:G260"/>
    <mergeCell ref="C267:G267"/>
    <mergeCell ref="C273:G273"/>
    <mergeCell ref="C183:G183"/>
    <mergeCell ref="C200:G200"/>
    <mergeCell ref="C207:G207"/>
    <mergeCell ref="C213:G213"/>
    <mergeCell ref="C230:G230"/>
    <mergeCell ref="C237:G237"/>
    <mergeCell ref="C177:G177"/>
    <mergeCell ref="C63:G63"/>
    <mergeCell ref="C80:G80"/>
    <mergeCell ref="C87:G87"/>
    <mergeCell ref="C93:G93"/>
    <mergeCell ref="C110:G110"/>
    <mergeCell ref="C117:G117"/>
    <mergeCell ref="C123:G123"/>
    <mergeCell ref="C140:G140"/>
    <mergeCell ref="C147:G147"/>
    <mergeCell ref="C153:G153"/>
    <mergeCell ref="C170:G170"/>
    <mergeCell ref="C57:G57"/>
    <mergeCell ref="B2:G2"/>
    <mergeCell ref="C20:G20"/>
    <mergeCell ref="C27:G27"/>
    <mergeCell ref="C33:G33"/>
    <mergeCell ref="C50:G50"/>
  </mergeCells>
  <pageMargins left="0.7" right="0.7" top="0.75" bottom="0.75" header="0.3" footer="0.3"/>
  <pageSetup paperSize="9"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P72"/>
  <sheetViews>
    <sheetView showGridLines="0" topLeftCell="A5" zoomScaleNormal="100" workbookViewId="0">
      <selection activeCell="C66" sqref="C66:C69"/>
    </sheetView>
  </sheetViews>
  <sheetFormatPr defaultColWidth="8.85546875" defaultRowHeight="15" x14ac:dyDescent="0.25"/>
  <cols>
    <col min="1" max="1" width="2" style="11" customWidth="1"/>
    <col min="2" max="2" width="42.5703125" style="11" customWidth="1"/>
    <col min="3" max="3" width="11.7109375" style="11" customWidth="1"/>
    <col min="4" max="4" width="15.85546875" style="11" customWidth="1"/>
    <col min="5" max="5" width="15.7109375" style="11" customWidth="1"/>
    <col min="6" max="6" width="42.28515625" style="11" customWidth="1"/>
    <col min="7" max="7" width="15.7109375" style="11" customWidth="1"/>
    <col min="8" max="9" width="8.85546875" style="11"/>
    <col min="10" max="10" width="66.7109375" style="11" customWidth="1"/>
    <col min="11" max="11" width="12" style="11" bestFit="1" customWidth="1"/>
    <col min="12" max="13" width="8.85546875" style="11"/>
    <col min="14" max="14" width="66.7109375" style="11" customWidth="1"/>
    <col min="15" max="15" width="9.85546875" style="11" bestFit="1" customWidth="1"/>
    <col min="16" max="16384" width="8.85546875" style="11"/>
  </cols>
  <sheetData>
    <row r="1" spans="2:7" ht="15.75" thickBot="1" x14ac:dyDescent="0.3"/>
    <row r="2" spans="2:7" ht="15.75" thickBot="1" x14ac:dyDescent="0.3">
      <c r="B2" s="23" t="s">
        <v>343</v>
      </c>
      <c r="C2" s="26"/>
      <c r="D2" s="24"/>
      <c r="E2" s="24"/>
    </row>
    <row r="4" spans="2:7" ht="15.75" thickBot="1" x14ac:dyDescent="0.3"/>
    <row r="5" spans="2:7" ht="15.75" thickBot="1" x14ac:dyDescent="0.3">
      <c r="B5" s="14" t="s">
        <v>11</v>
      </c>
      <c r="C5" s="15" t="s">
        <v>13</v>
      </c>
      <c r="D5" s="16" t="s">
        <v>344</v>
      </c>
      <c r="E5" s="16" t="s">
        <v>345</v>
      </c>
      <c r="F5" s="16" t="s">
        <v>346</v>
      </c>
      <c r="G5" s="16" t="s">
        <v>347</v>
      </c>
    </row>
    <row r="6" spans="2:7" ht="17.45" customHeight="1" thickBot="1" x14ac:dyDescent="0.3">
      <c r="B6" s="94" t="s">
        <v>14</v>
      </c>
      <c r="C6" s="96" t="s">
        <v>15</v>
      </c>
      <c r="D6" s="95">
        <v>0.6</v>
      </c>
      <c r="E6" s="95">
        <v>0.6</v>
      </c>
      <c r="F6" s="95">
        <v>0.6</v>
      </c>
      <c r="G6" s="95">
        <v>0.6</v>
      </c>
    </row>
    <row r="7" spans="2:7" ht="17.45" customHeight="1" x14ac:dyDescent="0.25">
      <c r="B7" s="97" t="s">
        <v>349</v>
      </c>
      <c r="C7" s="99" t="s">
        <v>354</v>
      </c>
      <c r="D7" s="98">
        <f>+OLO!C11/100</f>
        <v>3.1099999999999999E-2</v>
      </c>
      <c r="E7" s="98">
        <f>+OLO!F11/100</f>
        <v>3.1099999999999999E-2</v>
      </c>
      <c r="F7" s="98">
        <f>+OLO!I11/100</f>
        <v>3.1099999999999999E-2</v>
      </c>
      <c r="G7" s="98">
        <f>+OLO!L11/100</f>
        <v>3.1099999999999999E-2</v>
      </c>
    </row>
    <row r="8" spans="2:7" ht="17.45" customHeight="1" x14ac:dyDescent="0.25">
      <c r="B8" s="12" t="s">
        <v>350</v>
      </c>
      <c r="C8" s="86" t="s">
        <v>355</v>
      </c>
      <c r="D8" s="70">
        <f>+Bund!C11/100</f>
        <v>2.46E-2</v>
      </c>
      <c r="E8" s="70">
        <f>+Bund!F11/100</f>
        <v>2.46E-2</v>
      </c>
      <c r="F8" s="70">
        <f>+Bund!I11/100</f>
        <v>2.46E-2</v>
      </c>
      <c r="G8" s="70">
        <f>+Bund!L11/100</f>
        <v>2.46E-2</v>
      </c>
    </row>
    <row r="9" spans="2:7" ht="17.45" customHeight="1" x14ac:dyDescent="0.25">
      <c r="B9" s="12" t="s">
        <v>16</v>
      </c>
      <c r="C9" s="88" t="s">
        <v>15</v>
      </c>
      <c r="D9" s="87">
        <v>0.75</v>
      </c>
      <c r="E9" s="87">
        <v>0.75</v>
      </c>
      <c r="F9" s="87">
        <v>0.75</v>
      </c>
      <c r="G9" s="87">
        <v>0.75</v>
      </c>
    </row>
    <row r="10" spans="2:7" ht="17.45" customHeight="1" x14ac:dyDescent="0.25">
      <c r="B10" s="12" t="s">
        <v>17</v>
      </c>
      <c r="C10" s="86" t="s">
        <v>15</v>
      </c>
      <c r="D10" s="70">
        <f>+ROUND((D9*D7)+((1-D9)*D8),4)</f>
        <v>2.9499999999999998E-2</v>
      </c>
      <c r="E10" s="70">
        <f t="shared" ref="E10:G10" si="0">+ROUND((E9*E7)+((1-E9)*E8),4)</f>
        <v>2.9499999999999998E-2</v>
      </c>
      <c r="F10" s="70">
        <f t="shared" si="0"/>
        <v>2.9499999999999998E-2</v>
      </c>
      <c r="G10" s="70">
        <f t="shared" si="0"/>
        <v>2.9499999999999998E-2</v>
      </c>
    </row>
    <row r="11" spans="2:7" ht="17.45" customHeight="1" x14ac:dyDescent="0.25">
      <c r="B11" s="12" t="s">
        <v>18</v>
      </c>
      <c r="C11" s="86" t="s">
        <v>356</v>
      </c>
      <c r="D11" s="70">
        <f>+ERP!$C$19</f>
        <v>5.1999999999999998E-2</v>
      </c>
      <c r="E11" s="70">
        <f>+$D$11</f>
        <v>5.1999999999999998E-2</v>
      </c>
      <c r="F11" s="70">
        <f t="shared" ref="F11:G11" si="1">+$D$11</f>
        <v>5.1999999999999998E-2</v>
      </c>
      <c r="G11" s="70">
        <f t="shared" si="1"/>
        <v>5.1999999999999998E-2</v>
      </c>
    </row>
    <row r="12" spans="2:7" ht="17.45" customHeight="1" x14ac:dyDescent="0.25">
      <c r="B12" s="12" t="s">
        <v>348</v>
      </c>
      <c r="C12" s="90" t="s">
        <v>19</v>
      </c>
      <c r="D12" s="172">
        <v>0.4</v>
      </c>
      <c r="E12" s="172">
        <f>+$D$12</f>
        <v>0.4</v>
      </c>
      <c r="F12" s="172">
        <f t="shared" ref="F12:G12" si="2">+$D$12</f>
        <v>0.4</v>
      </c>
      <c r="G12" s="172">
        <f t="shared" si="2"/>
        <v>0.4</v>
      </c>
    </row>
    <row r="13" spans="2:7" ht="17.45" customHeight="1" x14ac:dyDescent="0.25">
      <c r="B13" s="12" t="s">
        <v>20</v>
      </c>
      <c r="C13" s="90" t="s">
        <v>15</v>
      </c>
      <c r="D13" s="89">
        <f>ROUND(D12*(1+((D6*(1-D15))/(1-D6))),2)</f>
        <v>0.85</v>
      </c>
      <c r="E13" s="89">
        <f>ROUND(E12*(1+((E6*(1-E15))/(1-E6))),2)</f>
        <v>0.85</v>
      </c>
      <c r="F13" s="89">
        <f>ROUND(F12*(1+((F6*(1-F15))/(1-F6))),2)</f>
        <v>0.85</v>
      </c>
      <c r="G13" s="89">
        <f>ROUND(G12*(1+((G6*(1-G15))/(1-G6))),2)</f>
        <v>0.85</v>
      </c>
    </row>
    <row r="14" spans="2:7" ht="17.45" customHeight="1" x14ac:dyDescent="0.25">
      <c r="B14" s="12" t="s">
        <v>21</v>
      </c>
      <c r="C14" s="86" t="s">
        <v>15</v>
      </c>
      <c r="D14" s="70">
        <f>ROUND(D10+D13*D11,4)</f>
        <v>7.3700000000000002E-2</v>
      </c>
      <c r="E14" s="70">
        <f t="shared" ref="E14:G14" si="3">ROUND(E10+E13*E11,4)</f>
        <v>7.3700000000000002E-2</v>
      </c>
      <c r="F14" s="70">
        <f t="shared" si="3"/>
        <v>7.3700000000000002E-2</v>
      </c>
      <c r="G14" s="70">
        <f t="shared" si="3"/>
        <v>7.3700000000000002E-2</v>
      </c>
    </row>
    <row r="15" spans="2:7" ht="17.45" customHeight="1" x14ac:dyDescent="0.25">
      <c r="B15" s="12" t="s">
        <v>22</v>
      </c>
      <c r="C15" s="86" t="s">
        <v>15</v>
      </c>
      <c r="D15" s="70">
        <v>0.25</v>
      </c>
      <c r="E15" s="70">
        <v>0.25</v>
      </c>
      <c r="F15" s="70">
        <v>0.25</v>
      </c>
      <c r="G15" s="70">
        <v>0.25</v>
      </c>
    </row>
    <row r="16" spans="2:7" ht="17.45" customHeight="1" thickBot="1" x14ac:dyDescent="0.3">
      <c r="B16" s="13" t="s">
        <v>23</v>
      </c>
      <c r="C16" s="91" t="s">
        <v>15</v>
      </c>
      <c r="D16" s="92">
        <f>ROUND(D14/(1-D15),4)</f>
        <v>9.8299999999999998E-2</v>
      </c>
      <c r="E16" s="92">
        <f t="shared" ref="E16:G16" si="4">ROUND(E14/(1-E15),4)</f>
        <v>9.8299999999999998E-2</v>
      </c>
      <c r="F16" s="92">
        <f t="shared" si="4"/>
        <v>9.8299999999999998E-2</v>
      </c>
      <c r="G16" s="92">
        <f t="shared" si="4"/>
        <v>9.8299999999999998E-2</v>
      </c>
    </row>
    <row r="17" spans="2:16" ht="17.45" customHeight="1" x14ac:dyDescent="0.25">
      <c r="B17" s="97" t="s">
        <v>361</v>
      </c>
      <c r="C17" s="102" t="s">
        <v>15</v>
      </c>
      <c r="D17" s="101">
        <v>0.2</v>
      </c>
      <c r="E17" s="101">
        <v>0.2</v>
      </c>
      <c r="F17" s="101">
        <v>0.2</v>
      </c>
      <c r="G17" s="101">
        <v>0.2</v>
      </c>
    </row>
    <row r="18" spans="2:16" ht="17.45" customHeight="1" x14ac:dyDescent="0.25">
      <c r="B18" s="12" t="s">
        <v>362</v>
      </c>
      <c r="C18" s="86" t="s">
        <v>19</v>
      </c>
      <c r="D18" s="173">
        <v>1.456E-2</v>
      </c>
      <c r="E18" s="174">
        <v>1.61E-2</v>
      </c>
      <c r="F18" s="174">
        <v>1.83E-2</v>
      </c>
      <c r="G18" s="174">
        <v>2.0899999999999998E-2</v>
      </c>
    </row>
    <row r="19" spans="2:16" ht="17.45" customHeight="1" x14ac:dyDescent="0.25">
      <c r="B19" s="12" t="s">
        <v>24</v>
      </c>
      <c r="C19" s="86" t="s">
        <v>19</v>
      </c>
      <c r="D19" s="173">
        <v>3.5499999999999997E-2</v>
      </c>
      <c r="E19" s="174">
        <v>3.5499999999999997E-2</v>
      </c>
      <c r="F19" s="174">
        <v>3.5499999999999997E-2</v>
      </c>
      <c r="G19" s="174">
        <v>3.5499999999999997E-2</v>
      </c>
    </row>
    <row r="20" spans="2:16" ht="17.45" customHeight="1" x14ac:dyDescent="0.25">
      <c r="B20" s="12" t="s">
        <v>363</v>
      </c>
      <c r="C20" s="88" t="s">
        <v>19</v>
      </c>
      <c r="D20" s="173">
        <v>1.7100000000000001E-2</v>
      </c>
      <c r="E20" s="174">
        <v>1.8800000000000001E-2</v>
      </c>
      <c r="F20" s="174">
        <v>2.1299999999999999E-2</v>
      </c>
      <c r="G20" s="174">
        <v>2.4199999999999999E-2</v>
      </c>
    </row>
    <row r="21" spans="2:16" ht="17.45" customHeight="1" x14ac:dyDescent="0.25">
      <c r="B21" s="12" t="s">
        <v>364</v>
      </c>
      <c r="C21" s="86" t="s">
        <v>19</v>
      </c>
      <c r="D21" s="173">
        <v>4.0090000000000001E-2</v>
      </c>
      <c r="E21" s="174">
        <v>4.0099999999999997E-2</v>
      </c>
      <c r="F21" s="174">
        <v>4.0099999999999997E-2</v>
      </c>
      <c r="G21" s="174">
        <v>4.0099999999999997E-2</v>
      </c>
    </row>
    <row r="22" spans="2:16" ht="17.45" customHeight="1" x14ac:dyDescent="0.25">
      <c r="B22" s="12" t="s">
        <v>25</v>
      </c>
      <c r="C22" s="86"/>
      <c r="D22" s="70">
        <v>1.5E-3</v>
      </c>
      <c r="E22" s="70">
        <v>1.5E-3</v>
      </c>
      <c r="F22" s="70">
        <v>1.5E-3</v>
      </c>
      <c r="G22" s="70">
        <v>1.5E-3</v>
      </c>
    </row>
    <row r="23" spans="2:16" ht="17.45" customHeight="1" x14ac:dyDescent="0.25">
      <c r="B23" s="12" t="s">
        <v>366</v>
      </c>
      <c r="C23" s="86" t="s">
        <v>15</v>
      </c>
      <c r="D23" s="70">
        <f>+ROUND(AVERAGE(D18,D20),4)+D22</f>
        <v>1.7300000000000003E-2</v>
      </c>
      <c r="E23" s="70">
        <f t="shared" ref="E23:G23" si="5">+ROUND(AVERAGE(E18,E20),4)+E22</f>
        <v>1.9000000000000003E-2</v>
      </c>
      <c r="F23" s="70">
        <f t="shared" si="5"/>
        <v>2.1300000000000003E-2</v>
      </c>
      <c r="G23" s="70">
        <f t="shared" si="5"/>
        <v>2.41E-2</v>
      </c>
    </row>
    <row r="24" spans="2:16" ht="17.45" customHeight="1" x14ac:dyDescent="0.25">
      <c r="B24" s="12" t="s">
        <v>26</v>
      </c>
      <c r="C24" s="86" t="s">
        <v>15</v>
      </c>
      <c r="D24" s="70">
        <f>+ROUND(AVERAGE(D19,D21),4)+D22</f>
        <v>3.9300000000000002E-2</v>
      </c>
      <c r="E24" s="70">
        <f t="shared" ref="E24:G24" si="6">+ROUND(AVERAGE(E19,E21),4)+E22</f>
        <v>3.9300000000000002E-2</v>
      </c>
      <c r="F24" s="70">
        <f t="shared" si="6"/>
        <v>3.9300000000000002E-2</v>
      </c>
      <c r="G24" s="70">
        <f t="shared" si="6"/>
        <v>3.9300000000000002E-2</v>
      </c>
    </row>
    <row r="25" spans="2:16" ht="17.45" customHeight="1" thickBot="1" x14ac:dyDescent="0.3">
      <c r="B25" s="13" t="s">
        <v>27</v>
      </c>
      <c r="C25" s="91" t="s">
        <v>15</v>
      </c>
      <c r="D25" s="92">
        <f>ROUND(D17*D24+(1-D17)*D23,4)</f>
        <v>2.1700000000000001E-2</v>
      </c>
      <c r="E25" s="92">
        <f t="shared" ref="E25:G25" si="7">ROUND(E17*E24+(1-E17)*E23,4)</f>
        <v>2.3099999999999999E-2</v>
      </c>
      <c r="F25" s="92">
        <f t="shared" si="7"/>
        <v>2.4899999999999999E-2</v>
      </c>
      <c r="G25" s="92">
        <f t="shared" si="7"/>
        <v>2.7099999999999999E-2</v>
      </c>
    </row>
    <row r="26" spans="2:16" ht="17.45" customHeight="1" thickBot="1" x14ac:dyDescent="0.3">
      <c r="B26" s="94" t="s">
        <v>365</v>
      </c>
      <c r="C26" s="100" t="s">
        <v>15</v>
      </c>
      <c r="D26" s="103">
        <f>ROUND(D25*D6+D16*(1-D6),3)</f>
        <v>5.1999999999999998E-2</v>
      </c>
      <c r="E26" s="103">
        <f t="shared" ref="E26:G26" si="8">ROUND(E25*E6+E16*(1-E6),3)</f>
        <v>5.2999999999999999E-2</v>
      </c>
      <c r="F26" s="103">
        <f t="shared" si="8"/>
        <v>5.3999999999999999E-2</v>
      </c>
      <c r="G26" s="103">
        <f t="shared" si="8"/>
        <v>5.6000000000000001E-2</v>
      </c>
    </row>
    <row r="27" spans="2:16" x14ac:dyDescent="0.25">
      <c r="C27" s="176"/>
      <c r="D27" s="176"/>
    </row>
    <row r="28" spans="2:16" x14ac:dyDescent="0.25">
      <c r="B28" s="93" t="s">
        <v>410</v>
      </c>
      <c r="C28" s="93"/>
      <c r="D28" s="175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2:16" ht="15.75" thickBot="1" x14ac:dyDescent="0.3"/>
    <row r="30" spans="2:16" customFormat="1" ht="30.75" thickBot="1" x14ac:dyDescent="0.3">
      <c r="B30" s="166" t="s">
        <v>310</v>
      </c>
      <c r="C30" s="67" t="s">
        <v>12</v>
      </c>
      <c r="D30" s="68" t="s">
        <v>13</v>
      </c>
      <c r="F30" s="166" t="s">
        <v>311</v>
      </c>
      <c r="G30" s="67" t="s">
        <v>12</v>
      </c>
      <c r="H30" s="68" t="s">
        <v>13</v>
      </c>
      <c r="J30" s="66" t="s">
        <v>313</v>
      </c>
      <c r="K30" s="67" t="s">
        <v>12</v>
      </c>
      <c r="L30" s="68" t="s">
        <v>13</v>
      </c>
      <c r="N30" s="66" t="s">
        <v>314</v>
      </c>
      <c r="O30" s="67" t="s">
        <v>12</v>
      </c>
      <c r="P30" s="68" t="s">
        <v>13</v>
      </c>
    </row>
    <row r="31" spans="2:16" customFormat="1" x14ac:dyDescent="0.25">
      <c r="B31" s="69" t="s">
        <v>28</v>
      </c>
      <c r="C31" s="272">
        <v>45474</v>
      </c>
      <c r="D31" s="273"/>
      <c r="F31" s="69" t="s">
        <v>28</v>
      </c>
      <c r="G31" s="272">
        <v>45839</v>
      </c>
      <c r="H31" s="273"/>
      <c r="J31" s="69" t="s">
        <v>28</v>
      </c>
      <c r="K31" s="272">
        <v>46204</v>
      </c>
      <c r="L31" s="273"/>
      <c r="N31" s="69" t="s">
        <v>28</v>
      </c>
      <c r="O31" s="272">
        <v>46569</v>
      </c>
      <c r="P31" s="273"/>
    </row>
    <row r="32" spans="2:16" customFormat="1" x14ac:dyDescent="0.25">
      <c r="B32" s="69" t="s">
        <v>29</v>
      </c>
      <c r="C32" s="124">
        <v>0</v>
      </c>
      <c r="D32" s="71" t="s">
        <v>30</v>
      </c>
      <c r="F32" s="69" t="s">
        <v>29</v>
      </c>
      <c r="G32" s="124">
        <v>0</v>
      </c>
      <c r="H32" s="71" t="s">
        <v>30</v>
      </c>
      <c r="J32" s="69" t="s">
        <v>29</v>
      </c>
      <c r="K32" s="124">
        <v>0</v>
      </c>
      <c r="L32" s="71" t="s">
        <v>30</v>
      </c>
      <c r="N32" s="69" t="s">
        <v>29</v>
      </c>
      <c r="O32" s="124">
        <v>0</v>
      </c>
      <c r="P32" s="71" t="s">
        <v>30</v>
      </c>
    </row>
    <row r="33" spans="2:16" customFormat="1" x14ac:dyDescent="0.25">
      <c r="B33" s="69" t="s">
        <v>31</v>
      </c>
      <c r="C33" s="124">
        <v>0</v>
      </c>
      <c r="D33" s="71" t="s">
        <v>30</v>
      </c>
      <c r="F33" s="69" t="s">
        <v>31</v>
      </c>
      <c r="G33" s="124">
        <v>0</v>
      </c>
      <c r="H33" s="71" t="s">
        <v>30</v>
      </c>
      <c r="J33" s="69" t="s">
        <v>31</v>
      </c>
      <c r="K33" s="124">
        <v>0</v>
      </c>
      <c r="L33" s="71" t="s">
        <v>30</v>
      </c>
      <c r="N33" s="69" t="s">
        <v>31</v>
      </c>
      <c r="O33" s="124">
        <v>0</v>
      </c>
      <c r="P33" s="71" t="s">
        <v>30</v>
      </c>
    </row>
    <row r="34" spans="2:16" customFormat="1" x14ac:dyDescent="0.25">
      <c r="B34" s="69" t="s">
        <v>32</v>
      </c>
      <c r="C34" s="124">
        <v>0</v>
      </c>
      <c r="D34" s="71" t="s">
        <v>30</v>
      </c>
      <c r="F34" s="69" t="s">
        <v>32</v>
      </c>
      <c r="G34" s="124">
        <v>0</v>
      </c>
      <c r="H34" s="71" t="s">
        <v>30</v>
      </c>
      <c r="J34" s="69" t="s">
        <v>32</v>
      </c>
      <c r="K34" s="124">
        <v>0</v>
      </c>
      <c r="L34" s="71" t="s">
        <v>30</v>
      </c>
      <c r="N34" s="69" t="s">
        <v>32</v>
      </c>
      <c r="O34" s="124">
        <v>0</v>
      </c>
      <c r="P34" s="71" t="s">
        <v>30</v>
      </c>
    </row>
    <row r="35" spans="2:16" customFormat="1" x14ac:dyDescent="0.25">
      <c r="B35" s="69" t="s">
        <v>316</v>
      </c>
      <c r="C35" s="70">
        <f>ROUND(POWER(POWER(1+C34,8)/(1+C32),1/7)-1,4)</f>
        <v>0</v>
      </c>
      <c r="D35" s="71" t="s">
        <v>15</v>
      </c>
      <c r="F35" s="69" t="s">
        <v>317</v>
      </c>
      <c r="G35" s="70">
        <f>ROUND(POWER(POWER(1+G34,8)/(1+G32),1/7)-1,4)</f>
        <v>0</v>
      </c>
      <c r="H35" s="71" t="s">
        <v>15</v>
      </c>
      <c r="J35" s="69" t="s">
        <v>318</v>
      </c>
      <c r="K35" s="70">
        <f>ROUND(POWER(POWER(1+K34,8)/(1+K32),1/7)-1,4)</f>
        <v>0</v>
      </c>
      <c r="L35" s="71" t="s">
        <v>15</v>
      </c>
      <c r="N35" s="69" t="s">
        <v>319</v>
      </c>
      <c r="O35" s="70">
        <f>ROUND(POWER(POWER(1+O34,8)/(1+O32),1/7)-1,4)</f>
        <v>0</v>
      </c>
      <c r="P35" s="71" t="s">
        <v>15</v>
      </c>
    </row>
    <row r="36" spans="2:16" customFormat="1" x14ac:dyDescent="0.25">
      <c r="B36" s="69" t="s">
        <v>33</v>
      </c>
      <c r="C36" s="70">
        <f>+(C33+C35)/2</f>
        <v>0</v>
      </c>
      <c r="D36" s="71" t="s">
        <v>15</v>
      </c>
      <c r="F36" s="69" t="s">
        <v>33</v>
      </c>
      <c r="G36" s="70">
        <f>+(G33+G35)/2</f>
        <v>0</v>
      </c>
      <c r="H36" s="71" t="s">
        <v>15</v>
      </c>
      <c r="J36" s="69" t="s">
        <v>33</v>
      </c>
      <c r="K36" s="70">
        <f>+(K33+K35)/2</f>
        <v>0</v>
      </c>
      <c r="L36" s="71" t="s">
        <v>15</v>
      </c>
      <c r="N36" s="69" t="s">
        <v>33</v>
      </c>
      <c r="O36" s="70">
        <f>+(O33+O35)/2</f>
        <v>0</v>
      </c>
      <c r="P36" s="71" t="s">
        <v>15</v>
      </c>
    </row>
    <row r="37" spans="2:16" customFormat="1" ht="15.75" thickBot="1" x14ac:dyDescent="0.3">
      <c r="B37" s="12" t="s">
        <v>312</v>
      </c>
      <c r="C37" s="72">
        <v>1.5E-3</v>
      </c>
      <c r="D37" s="73" t="s">
        <v>15</v>
      </c>
      <c r="E37" s="11"/>
      <c r="F37" s="12" t="s">
        <v>312</v>
      </c>
      <c r="G37" s="72">
        <v>1.5E-3</v>
      </c>
      <c r="H37" s="73" t="s">
        <v>15</v>
      </c>
      <c r="I37" s="11"/>
      <c r="J37" s="12" t="s">
        <v>312</v>
      </c>
      <c r="K37" s="72">
        <v>1.5E-3</v>
      </c>
      <c r="L37" s="73" t="s">
        <v>15</v>
      </c>
      <c r="N37" s="12" t="s">
        <v>312</v>
      </c>
      <c r="O37" s="72">
        <v>1.5E-3</v>
      </c>
      <c r="P37" s="73" t="s">
        <v>15</v>
      </c>
    </row>
    <row r="38" spans="2:16" customFormat="1" ht="15.75" thickBot="1" x14ac:dyDescent="0.3">
      <c r="B38" s="74"/>
      <c r="C38" s="75">
        <f>+C37+C36</f>
        <v>1.5E-3</v>
      </c>
      <c r="D38" s="76"/>
      <c r="F38" s="74"/>
      <c r="G38" s="75">
        <f>+G37+G36</f>
        <v>1.5E-3</v>
      </c>
      <c r="H38" s="76"/>
      <c r="J38" s="74"/>
      <c r="K38" s="75">
        <f>+K37+K36</f>
        <v>1.5E-3</v>
      </c>
      <c r="L38" s="76"/>
      <c r="N38" s="74"/>
      <c r="O38" s="75">
        <f>+O37+O36</f>
        <v>1.5E-3</v>
      </c>
      <c r="P38" s="76"/>
    </row>
    <row r="39" spans="2:16" customFormat="1" ht="15.75" thickBot="1" x14ac:dyDescent="0.3">
      <c r="B39" s="77"/>
      <c r="C39" s="78"/>
      <c r="D39" s="78"/>
      <c r="F39" s="77"/>
      <c r="G39" s="83"/>
      <c r="H39" s="78"/>
      <c r="J39" s="77"/>
      <c r="K39" s="78"/>
      <c r="L39" s="78"/>
      <c r="N39" s="77"/>
      <c r="O39" s="78"/>
      <c r="P39" s="78"/>
    </row>
    <row r="40" spans="2:16" customFormat="1" ht="30.75" thickBot="1" x14ac:dyDescent="0.3">
      <c r="B40" s="166" t="s">
        <v>335</v>
      </c>
      <c r="C40" s="67" t="s">
        <v>12</v>
      </c>
      <c r="D40" s="68" t="s">
        <v>13</v>
      </c>
      <c r="F40" s="166" t="s">
        <v>337</v>
      </c>
      <c r="G40" s="67" t="s">
        <v>12</v>
      </c>
      <c r="H40" s="68" t="s">
        <v>13</v>
      </c>
      <c r="J40" s="66" t="s">
        <v>339</v>
      </c>
      <c r="K40" s="67" t="s">
        <v>12</v>
      </c>
      <c r="L40" s="68" t="s">
        <v>13</v>
      </c>
      <c r="N40" s="66" t="s">
        <v>341</v>
      </c>
      <c r="O40" s="67" t="s">
        <v>12</v>
      </c>
      <c r="P40" s="68" t="s">
        <v>13</v>
      </c>
    </row>
    <row r="41" spans="2:16" customFormat="1" x14ac:dyDescent="0.25">
      <c r="B41" s="69" t="s">
        <v>28</v>
      </c>
      <c r="C41" s="272">
        <v>45474</v>
      </c>
      <c r="D41" s="273"/>
      <c r="F41" s="69" t="s">
        <v>28</v>
      </c>
      <c r="G41" s="272">
        <v>45839</v>
      </c>
      <c r="H41" s="273"/>
      <c r="J41" s="69" t="s">
        <v>28</v>
      </c>
      <c r="K41" s="272">
        <v>46204</v>
      </c>
      <c r="L41" s="273"/>
      <c r="N41" s="69" t="s">
        <v>28</v>
      </c>
      <c r="O41" s="272">
        <v>46569</v>
      </c>
      <c r="P41" s="273"/>
    </row>
    <row r="42" spans="2:16" customFormat="1" x14ac:dyDescent="0.25">
      <c r="B42" s="69" t="s">
        <v>29</v>
      </c>
      <c r="C42" s="124">
        <v>0</v>
      </c>
      <c r="D42" s="71" t="s">
        <v>30</v>
      </c>
      <c r="F42" s="69" t="s">
        <v>29</v>
      </c>
      <c r="G42" s="124">
        <v>0</v>
      </c>
      <c r="H42" s="71" t="s">
        <v>30</v>
      </c>
      <c r="J42" s="69" t="s">
        <v>29</v>
      </c>
      <c r="K42" s="124">
        <v>0</v>
      </c>
      <c r="L42" s="71" t="s">
        <v>30</v>
      </c>
      <c r="N42" s="69" t="s">
        <v>29</v>
      </c>
      <c r="O42" s="124">
        <v>0</v>
      </c>
      <c r="P42" s="71" t="s">
        <v>30</v>
      </c>
    </row>
    <row r="43" spans="2:16" customFormat="1" x14ac:dyDescent="0.25">
      <c r="B43" s="69" t="s">
        <v>35</v>
      </c>
      <c r="C43" s="124">
        <v>0</v>
      </c>
      <c r="D43" s="71" t="s">
        <v>30</v>
      </c>
      <c r="F43" s="69" t="s">
        <v>35</v>
      </c>
      <c r="G43" s="124">
        <v>0</v>
      </c>
      <c r="H43" s="71" t="s">
        <v>30</v>
      </c>
      <c r="J43" s="69" t="s">
        <v>35</v>
      </c>
      <c r="K43" s="124">
        <v>0</v>
      </c>
      <c r="L43" s="71" t="s">
        <v>30</v>
      </c>
      <c r="N43" s="69" t="s">
        <v>35</v>
      </c>
      <c r="O43" s="124">
        <v>0</v>
      </c>
      <c r="P43" s="71" t="s">
        <v>30</v>
      </c>
    </row>
    <row r="44" spans="2:16" customFormat="1" x14ac:dyDescent="0.25">
      <c r="B44" s="69" t="s">
        <v>36</v>
      </c>
      <c r="C44" s="124">
        <v>0</v>
      </c>
      <c r="D44" s="71" t="s">
        <v>30</v>
      </c>
      <c r="F44" s="69" t="s">
        <v>36</v>
      </c>
      <c r="G44" s="124">
        <v>0</v>
      </c>
      <c r="H44" s="71" t="s">
        <v>30</v>
      </c>
      <c r="J44" s="69" t="s">
        <v>36</v>
      </c>
      <c r="K44" s="124">
        <v>0</v>
      </c>
      <c r="L44" s="71" t="s">
        <v>30</v>
      </c>
      <c r="N44" s="69" t="s">
        <v>36</v>
      </c>
      <c r="O44" s="124">
        <v>0</v>
      </c>
      <c r="P44" s="71" t="s">
        <v>30</v>
      </c>
    </row>
    <row r="45" spans="2:16" customFormat="1" x14ac:dyDescent="0.25">
      <c r="B45" s="69" t="s">
        <v>336</v>
      </c>
      <c r="C45" s="70">
        <f>ROUND(POWER(POWER(1+C44,5)/(1+C42),1/4)-1,4)</f>
        <v>0</v>
      </c>
      <c r="D45" s="71" t="s">
        <v>15</v>
      </c>
      <c r="F45" s="69" t="s">
        <v>338</v>
      </c>
      <c r="G45" s="70">
        <f>ROUND(POWER(POWER(1+G44,5)/(1+G42),1/4)-1,4)</f>
        <v>0</v>
      </c>
      <c r="H45" s="71" t="s">
        <v>15</v>
      </c>
      <c r="J45" s="69" t="s">
        <v>340</v>
      </c>
      <c r="K45" s="70">
        <f>ROUND(POWER(POWER(1+K44,5)/(1+K42),1/4)-1,4)</f>
        <v>0</v>
      </c>
      <c r="L45" s="71" t="s">
        <v>15</v>
      </c>
      <c r="N45" s="69" t="s">
        <v>342</v>
      </c>
      <c r="O45" s="70">
        <f>ROUND(POWER(POWER(1+O44,5)/(1+O42),1/4)-1,4)</f>
        <v>0</v>
      </c>
      <c r="P45" s="71" t="s">
        <v>15</v>
      </c>
    </row>
    <row r="46" spans="2:16" customFormat="1" x14ac:dyDescent="0.25">
      <c r="B46" s="69" t="s">
        <v>37</v>
      </c>
      <c r="C46" s="70">
        <f>+(C45+C43)/2</f>
        <v>0</v>
      </c>
      <c r="D46" s="71" t="s">
        <v>15</v>
      </c>
      <c r="F46" s="69" t="s">
        <v>37</v>
      </c>
      <c r="G46" s="70">
        <f>+(G45+G43)/2</f>
        <v>0</v>
      </c>
      <c r="H46" s="71" t="s">
        <v>15</v>
      </c>
      <c r="J46" s="69" t="s">
        <v>37</v>
      </c>
      <c r="K46" s="70">
        <f>+(K45+K43)/2</f>
        <v>0</v>
      </c>
      <c r="L46" s="71" t="s">
        <v>15</v>
      </c>
      <c r="N46" s="69" t="s">
        <v>37</v>
      </c>
      <c r="O46" s="70">
        <f>+(O45+O43)/2</f>
        <v>0</v>
      </c>
      <c r="P46" s="71" t="s">
        <v>15</v>
      </c>
    </row>
    <row r="47" spans="2:16" customFormat="1" ht="15.75" thickBot="1" x14ac:dyDescent="0.3">
      <c r="B47" s="12" t="s">
        <v>312</v>
      </c>
      <c r="C47" s="72">
        <v>1.5E-3</v>
      </c>
      <c r="D47" s="73" t="s">
        <v>15</v>
      </c>
      <c r="F47" s="12" t="s">
        <v>312</v>
      </c>
      <c r="G47" s="72">
        <v>1.5E-3</v>
      </c>
      <c r="H47" s="73" t="s">
        <v>15</v>
      </c>
      <c r="J47" s="12" t="s">
        <v>312</v>
      </c>
      <c r="K47" s="72">
        <v>1.5E-3</v>
      </c>
      <c r="L47" s="73" t="s">
        <v>15</v>
      </c>
      <c r="N47" s="12" t="s">
        <v>312</v>
      </c>
      <c r="O47" s="72">
        <v>1.5E-3</v>
      </c>
      <c r="P47" s="73" t="s">
        <v>15</v>
      </c>
    </row>
    <row r="48" spans="2:16" customFormat="1" ht="15.75" thickBot="1" x14ac:dyDescent="0.3">
      <c r="B48" s="74"/>
      <c r="C48" s="75">
        <f>+C47+C46</f>
        <v>1.5E-3</v>
      </c>
      <c r="D48" s="76"/>
      <c r="F48" s="74"/>
      <c r="G48" s="75">
        <f>+G47+G46</f>
        <v>1.5E-3</v>
      </c>
      <c r="H48" s="76"/>
      <c r="J48" s="74"/>
      <c r="K48" s="75">
        <f>+K47+K46</f>
        <v>1.5E-3</v>
      </c>
      <c r="L48" s="76"/>
      <c r="N48" s="74"/>
      <c r="O48" s="75">
        <f>+O47+O46</f>
        <v>1.5E-3</v>
      </c>
      <c r="P48" s="76"/>
    </row>
    <row r="49" spans="2:16" customFormat="1" x14ac:dyDescent="0.25">
      <c r="B49" s="77"/>
      <c r="C49" s="78"/>
      <c r="D49" s="78"/>
      <c r="F49" s="77"/>
      <c r="G49" s="78"/>
      <c r="H49" s="78"/>
      <c r="J49" s="77"/>
      <c r="K49" s="78"/>
      <c r="L49" s="78"/>
      <c r="N49" s="77"/>
      <c r="O49" s="78"/>
      <c r="P49" s="78"/>
    </row>
    <row r="50" spans="2:16" customFormat="1" x14ac:dyDescent="0.25">
      <c r="B50" s="77"/>
      <c r="C50" s="78"/>
      <c r="D50" s="78"/>
      <c r="F50" s="77"/>
      <c r="G50" s="83"/>
      <c r="H50" s="78"/>
      <c r="J50" s="77"/>
      <c r="K50" s="78"/>
      <c r="L50" s="78"/>
      <c r="N50" s="77"/>
      <c r="O50" s="78"/>
      <c r="P50" s="78"/>
    </row>
    <row r="51" spans="2:16" x14ac:dyDescent="0.25">
      <c r="B51" s="93" t="s">
        <v>411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</row>
    <row r="52" spans="2:16" customFormat="1" ht="15.75" thickBot="1" x14ac:dyDescent="0.3">
      <c r="B52" s="77"/>
      <c r="C52" s="83"/>
      <c r="D52" s="78"/>
    </row>
    <row r="53" spans="2:16" customFormat="1" ht="15.75" thickBot="1" x14ac:dyDescent="0.3">
      <c r="B53" s="66" t="s">
        <v>315</v>
      </c>
      <c r="C53" s="67" t="s">
        <v>12</v>
      </c>
      <c r="D53" s="68" t="s">
        <v>13</v>
      </c>
      <c r="F53" s="66" t="s">
        <v>321</v>
      </c>
      <c r="G53" s="67" t="s">
        <v>12</v>
      </c>
      <c r="H53" s="68" t="s">
        <v>13</v>
      </c>
      <c r="J53" s="66" t="s">
        <v>323</v>
      </c>
      <c r="K53" s="67" t="s">
        <v>12</v>
      </c>
      <c r="L53" s="68" t="s">
        <v>13</v>
      </c>
      <c r="N53" s="66" t="s">
        <v>325</v>
      </c>
      <c r="O53" s="67" t="s">
        <v>12</v>
      </c>
      <c r="P53" s="68" t="s">
        <v>13</v>
      </c>
    </row>
    <row r="54" spans="2:16" customFormat="1" x14ac:dyDescent="0.25">
      <c r="B54" s="69" t="s">
        <v>320</v>
      </c>
      <c r="C54" s="124">
        <v>0</v>
      </c>
      <c r="D54" s="71" t="s">
        <v>30</v>
      </c>
      <c r="F54" s="69" t="s">
        <v>322</v>
      </c>
      <c r="G54" s="124">
        <v>0</v>
      </c>
      <c r="H54" s="71" t="s">
        <v>30</v>
      </c>
      <c r="J54" s="69" t="s">
        <v>324</v>
      </c>
      <c r="K54" s="124">
        <v>0</v>
      </c>
      <c r="L54" s="71" t="s">
        <v>30</v>
      </c>
      <c r="N54" s="69" t="s">
        <v>326</v>
      </c>
      <c r="O54" s="124">
        <v>0</v>
      </c>
      <c r="P54" s="71" t="s">
        <v>30</v>
      </c>
    </row>
    <row r="55" spans="2:16" customFormat="1" ht="15.75" thickBot="1" x14ac:dyDescent="0.3">
      <c r="B55" s="12" t="s">
        <v>312</v>
      </c>
      <c r="C55" s="72">
        <v>1.5E-3</v>
      </c>
      <c r="D55" s="73" t="s">
        <v>15</v>
      </c>
      <c r="F55" s="12" t="s">
        <v>312</v>
      </c>
      <c r="G55" s="72">
        <v>1.5E-3</v>
      </c>
      <c r="H55" s="73" t="s">
        <v>15</v>
      </c>
      <c r="J55" s="12" t="s">
        <v>312</v>
      </c>
      <c r="K55" s="72">
        <v>1.5E-3</v>
      </c>
      <c r="L55" s="73" t="s">
        <v>15</v>
      </c>
      <c r="N55" s="12" t="s">
        <v>312</v>
      </c>
      <c r="O55" s="72">
        <v>1.5E-3</v>
      </c>
      <c r="P55" s="73" t="s">
        <v>15</v>
      </c>
    </row>
    <row r="56" spans="2:16" customFormat="1" ht="15.75" thickBot="1" x14ac:dyDescent="0.3">
      <c r="B56" s="74"/>
      <c r="C56" s="75">
        <f>+C55+C54</f>
        <v>1.5E-3</v>
      </c>
      <c r="D56" s="76"/>
      <c r="F56" s="74"/>
      <c r="G56" s="75">
        <f>+G55+G54</f>
        <v>1.5E-3</v>
      </c>
      <c r="H56" s="76"/>
      <c r="J56" s="74"/>
      <c r="K56" s="75">
        <f>+K55+K54</f>
        <v>1.5E-3</v>
      </c>
      <c r="L56" s="76"/>
      <c r="N56" s="74"/>
      <c r="O56" s="75">
        <f>+O55+O54</f>
        <v>1.5E-3</v>
      </c>
      <c r="P56" s="76"/>
    </row>
    <row r="57" spans="2:16" customFormat="1" ht="15.75" thickBot="1" x14ac:dyDescent="0.3">
      <c r="B57" s="77"/>
      <c r="C57" s="84"/>
      <c r="D57" s="78"/>
      <c r="F57" s="77"/>
      <c r="G57" s="83"/>
      <c r="H57" s="78"/>
      <c r="J57" s="77"/>
      <c r="K57" s="83"/>
      <c r="L57" s="78"/>
      <c r="N57" s="77"/>
      <c r="O57" s="83"/>
      <c r="P57" s="78"/>
    </row>
    <row r="58" spans="2:16" customFormat="1" ht="15.75" thickBot="1" x14ac:dyDescent="0.3">
      <c r="B58" s="66" t="s">
        <v>327</v>
      </c>
      <c r="C58" s="67" t="s">
        <v>12</v>
      </c>
      <c r="D58" s="68" t="s">
        <v>13</v>
      </c>
      <c r="F58" s="66" t="s">
        <v>329</v>
      </c>
      <c r="G58" s="67" t="s">
        <v>12</v>
      </c>
      <c r="H58" s="68" t="s">
        <v>13</v>
      </c>
      <c r="J58" s="66" t="s">
        <v>331</v>
      </c>
      <c r="K58" s="67" t="s">
        <v>12</v>
      </c>
      <c r="L58" s="68" t="s">
        <v>13</v>
      </c>
      <c r="N58" s="66" t="s">
        <v>333</v>
      </c>
      <c r="O58" s="67" t="s">
        <v>12</v>
      </c>
      <c r="P58" s="68" t="s">
        <v>13</v>
      </c>
    </row>
    <row r="59" spans="2:16" customFormat="1" x14ac:dyDescent="0.25">
      <c r="B59" s="69" t="s">
        <v>328</v>
      </c>
      <c r="C59" s="125">
        <v>0</v>
      </c>
      <c r="D59" s="80" t="s">
        <v>30</v>
      </c>
      <c r="F59" s="69" t="s">
        <v>330</v>
      </c>
      <c r="G59" s="125">
        <v>0</v>
      </c>
      <c r="H59" s="80" t="s">
        <v>30</v>
      </c>
      <c r="J59" s="69" t="s">
        <v>332</v>
      </c>
      <c r="K59" s="125">
        <v>0</v>
      </c>
      <c r="L59" s="80" t="s">
        <v>30</v>
      </c>
      <c r="N59" s="69" t="s">
        <v>334</v>
      </c>
      <c r="O59" s="125">
        <v>0</v>
      </c>
      <c r="P59" s="80" t="s">
        <v>30</v>
      </c>
    </row>
    <row r="60" spans="2:16" customFormat="1" x14ac:dyDescent="0.25">
      <c r="B60" s="12" t="s">
        <v>312</v>
      </c>
      <c r="C60" s="70">
        <v>1.5E-3</v>
      </c>
      <c r="D60" s="71" t="s">
        <v>15</v>
      </c>
      <c r="F60" s="12" t="s">
        <v>312</v>
      </c>
      <c r="G60" s="70">
        <v>1.5E-3</v>
      </c>
      <c r="H60" s="71" t="s">
        <v>15</v>
      </c>
      <c r="J60" s="12" t="s">
        <v>312</v>
      </c>
      <c r="K60" s="70">
        <v>1.5E-3</v>
      </c>
      <c r="L60" s="71" t="s">
        <v>15</v>
      </c>
      <c r="N60" s="12" t="s">
        <v>312</v>
      </c>
      <c r="O60" s="70">
        <v>1.5E-3</v>
      </c>
      <c r="P60" s="71" t="s">
        <v>15</v>
      </c>
    </row>
    <row r="61" spans="2:16" customFormat="1" ht="15.75" thickBot="1" x14ac:dyDescent="0.3">
      <c r="B61" s="81"/>
      <c r="C61" s="92">
        <f>+C60+C59</f>
        <v>1.5E-3</v>
      </c>
      <c r="D61" s="82" t="s">
        <v>15</v>
      </c>
      <c r="F61" s="81"/>
      <c r="G61" s="92">
        <f>+G60+G59</f>
        <v>1.5E-3</v>
      </c>
      <c r="H61" s="82" t="s">
        <v>15</v>
      </c>
      <c r="J61" s="81"/>
      <c r="K61" s="92">
        <f>+K60+K59</f>
        <v>1.5E-3</v>
      </c>
      <c r="L61" s="82" t="s">
        <v>15</v>
      </c>
      <c r="N61" s="81"/>
      <c r="O61" s="92">
        <f>+O60+O59</f>
        <v>1.5E-3</v>
      </c>
      <c r="P61" s="82" t="s">
        <v>15</v>
      </c>
    </row>
    <row r="62" spans="2:16" customFormat="1" x14ac:dyDescent="0.25">
      <c r="B62" s="77"/>
      <c r="C62" s="78"/>
      <c r="D62" s="79"/>
      <c r="F62" s="77"/>
      <c r="G62" s="78"/>
      <c r="H62" s="79"/>
      <c r="J62" s="77"/>
      <c r="K62" s="78"/>
      <c r="L62" s="79"/>
      <c r="N62" s="77"/>
      <c r="O62" s="78"/>
      <c r="P62" s="79"/>
    </row>
    <row r="63" spans="2:16" x14ac:dyDescent="0.25">
      <c r="B63" s="93" t="s">
        <v>408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2:16" customFormat="1" ht="15.75" thickBot="1" x14ac:dyDescent="0.3">
      <c r="F64" s="77"/>
      <c r="G64" s="83"/>
      <c r="H64" s="78"/>
      <c r="J64" s="77"/>
      <c r="K64" s="83"/>
      <c r="L64" s="78"/>
      <c r="N64" s="77"/>
      <c r="O64" s="83"/>
      <c r="P64" s="78"/>
    </row>
    <row r="65" spans="2:6" ht="15.75" thickBot="1" x14ac:dyDescent="0.3">
      <c r="B65" s="185" t="s">
        <v>409</v>
      </c>
      <c r="C65" s="186" t="s">
        <v>12</v>
      </c>
    </row>
    <row r="66" spans="2:6" x14ac:dyDescent="0.25">
      <c r="B66" s="187">
        <v>2025</v>
      </c>
      <c r="C66" s="188">
        <v>1.7399999999999999E-2</v>
      </c>
    </row>
    <row r="67" spans="2:6" x14ac:dyDescent="0.25">
      <c r="B67" s="189">
        <v>2026</v>
      </c>
      <c r="C67" s="190">
        <v>1.2999999999999999E-2</v>
      </c>
    </row>
    <row r="68" spans="2:6" x14ac:dyDescent="0.25">
      <c r="B68" s="189">
        <v>2027</v>
      </c>
      <c r="C68" s="190">
        <v>8.6E-3</v>
      </c>
      <c r="D68" s="65"/>
      <c r="E68" s="65"/>
      <c r="F68" s="65"/>
    </row>
    <row r="69" spans="2:6" ht="15.75" thickBot="1" x14ac:dyDescent="0.3">
      <c r="B69" s="191">
        <v>2028</v>
      </c>
      <c r="C69" s="192">
        <v>4.1999999999999997E-3</v>
      </c>
    </row>
    <row r="70" spans="2:6" x14ac:dyDescent="0.25">
      <c r="C70" s="85"/>
    </row>
    <row r="71" spans="2:6" x14ac:dyDescent="0.25">
      <c r="C71" s="85"/>
    </row>
    <row r="72" spans="2:6" x14ac:dyDescent="0.25">
      <c r="C72" s="85"/>
    </row>
  </sheetData>
  <mergeCells count="8">
    <mergeCell ref="K31:L31"/>
    <mergeCell ref="O31:P31"/>
    <mergeCell ref="C31:D31"/>
    <mergeCell ref="G31:H31"/>
    <mergeCell ref="C41:D41"/>
    <mergeCell ref="G41:H41"/>
    <mergeCell ref="K41:L41"/>
    <mergeCell ref="O41:P41"/>
  </mergeCells>
  <pageMargins left="0.7" right="0.7" top="0.75" bottom="0.75" header="0.3" footer="0.3"/>
  <pageSetup paperSize="9" scale="5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2"/>
  <sheetViews>
    <sheetView zoomScaleNormal="100" workbookViewId="0">
      <selection activeCell="K14" activeCellId="2" sqref="E14:F262 H14:I262 K14:L262"/>
    </sheetView>
  </sheetViews>
  <sheetFormatPr defaultColWidth="8.7109375" defaultRowHeight="15" x14ac:dyDescent="0.25"/>
  <cols>
    <col min="1" max="1" width="2.140625" style="11" customWidth="1"/>
    <col min="2" max="3" width="16.140625" style="11" customWidth="1"/>
    <col min="4" max="4" width="8.7109375" style="11"/>
    <col min="5" max="6" width="16.140625" style="11" customWidth="1"/>
    <col min="7" max="7" width="8" style="11" customWidth="1"/>
    <col min="8" max="9" width="16.140625" style="11" customWidth="1"/>
    <col min="10" max="10" width="6.85546875" style="11" customWidth="1"/>
    <col min="11" max="12" width="16.140625" style="11" customWidth="1"/>
    <col min="13" max="16384" width="8.7109375" style="11"/>
  </cols>
  <sheetData>
    <row r="1" spans="2:12" ht="15.75" thickBot="1" x14ac:dyDescent="0.3"/>
    <row r="2" spans="2:12" ht="15.75" thickBot="1" x14ac:dyDescent="0.3">
      <c r="B2" s="274" t="s">
        <v>352</v>
      </c>
      <c r="C2" s="275"/>
      <c r="D2" s="275"/>
      <c r="E2" s="275"/>
      <c r="F2" s="275"/>
      <c r="G2" s="276"/>
    </row>
    <row r="3" spans="2:12" x14ac:dyDescent="0.25">
      <c r="B3" s="17"/>
      <c r="E3" s="17"/>
      <c r="H3" s="17"/>
      <c r="K3" s="17"/>
    </row>
    <row r="4" spans="2:12" x14ac:dyDescent="0.25">
      <c r="B4" s="18" t="s">
        <v>38</v>
      </c>
      <c r="C4" s="19">
        <v>44927</v>
      </c>
      <c r="E4" s="18" t="s">
        <v>38</v>
      </c>
      <c r="F4" s="19">
        <v>45292</v>
      </c>
      <c r="H4" s="18" t="s">
        <v>38</v>
      </c>
      <c r="I4" s="19">
        <v>45658</v>
      </c>
      <c r="K4" s="18" t="s">
        <v>38</v>
      </c>
      <c r="L4" s="19">
        <v>46023</v>
      </c>
    </row>
    <row r="5" spans="2:12" x14ac:dyDescent="0.25">
      <c r="B5" s="18" t="s">
        <v>39</v>
      </c>
      <c r="C5" s="19">
        <v>45291</v>
      </c>
      <c r="E5" s="18" t="s">
        <v>39</v>
      </c>
      <c r="F5" s="19">
        <v>45657</v>
      </c>
      <c r="H5" s="18" t="s">
        <v>39</v>
      </c>
      <c r="I5" s="19">
        <v>46022</v>
      </c>
      <c r="K5" s="18" t="s">
        <v>39</v>
      </c>
      <c r="L5" s="19">
        <v>46387</v>
      </c>
    </row>
    <row r="6" spans="2:12" x14ac:dyDescent="0.25">
      <c r="B6" s="17"/>
      <c r="E6" s="17"/>
      <c r="H6" s="17"/>
      <c r="K6" s="17"/>
    </row>
    <row r="8" spans="2:12" x14ac:dyDescent="0.25">
      <c r="B8" s="17"/>
      <c r="E8" s="17"/>
      <c r="H8" s="17"/>
      <c r="K8" s="17"/>
    </row>
    <row r="9" spans="2:12" x14ac:dyDescent="0.25">
      <c r="B9" s="11" t="s">
        <v>40</v>
      </c>
      <c r="E9" s="11" t="s">
        <v>40</v>
      </c>
      <c r="H9" s="11" t="s">
        <v>40</v>
      </c>
      <c r="K9" s="11" t="s">
        <v>40</v>
      </c>
    </row>
    <row r="11" spans="2:12" x14ac:dyDescent="0.25">
      <c r="B11" s="11" t="s">
        <v>351</v>
      </c>
      <c r="C11" s="11">
        <f>+ROUND(AVERAGE(C14:C262),2)</f>
        <v>3.11</v>
      </c>
      <c r="E11" s="11" t="s">
        <v>351</v>
      </c>
      <c r="F11" s="168">
        <f>+ROUND(AVERAGE(F14:F262),2)</f>
        <v>3.11</v>
      </c>
      <c r="H11" s="11" t="s">
        <v>351</v>
      </c>
      <c r="I11" s="168">
        <f>+ROUND(AVERAGE(I14:I262),2)</f>
        <v>3.11</v>
      </c>
      <c r="K11" s="11" t="s">
        <v>351</v>
      </c>
      <c r="L11" s="168">
        <f>+ROUND(AVERAGE(L14:L262),2)</f>
        <v>3.11</v>
      </c>
    </row>
    <row r="13" spans="2:12" ht="76.5" customHeight="1" x14ac:dyDescent="0.25">
      <c r="B13" s="20" t="s">
        <v>41</v>
      </c>
      <c r="C13" s="20" t="s">
        <v>42</v>
      </c>
      <c r="D13" s="21"/>
      <c r="E13" s="20" t="s">
        <v>41</v>
      </c>
      <c r="F13" s="20" t="s">
        <v>42</v>
      </c>
      <c r="H13" s="20" t="s">
        <v>41</v>
      </c>
      <c r="I13" s="20" t="s">
        <v>42</v>
      </c>
      <c r="K13" s="20" t="s">
        <v>41</v>
      </c>
      <c r="L13" s="20" t="s">
        <v>42</v>
      </c>
    </row>
    <row r="14" spans="2:12" x14ac:dyDescent="0.25">
      <c r="B14" s="25">
        <v>44928</v>
      </c>
      <c r="C14" s="22">
        <v>3.13</v>
      </c>
      <c r="E14" s="169">
        <v>44928</v>
      </c>
      <c r="F14" s="170">
        <v>3.13</v>
      </c>
      <c r="H14" s="169">
        <v>44928</v>
      </c>
      <c r="I14" s="170">
        <v>3.13</v>
      </c>
      <c r="K14" s="169">
        <v>44928</v>
      </c>
      <c r="L14" s="170">
        <v>3.13</v>
      </c>
    </row>
    <row r="15" spans="2:12" x14ac:dyDescent="0.25">
      <c r="B15" s="25">
        <v>44929</v>
      </c>
      <c r="C15" s="22">
        <v>3.06</v>
      </c>
      <c r="E15" s="169">
        <v>44929</v>
      </c>
      <c r="F15" s="170">
        <v>3.06</v>
      </c>
      <c r="H15" s="169">
        <v>44929</v>
      </c>
      <c r="I15" s="170">
        <v>3.06</v>
      </c>
      <c r="K15" s="169">
        <v>44929</v>
      </c>
      <c r="L15" s="170">
        <v>3.06</v>
      </c>
    </row>
    <row r="16" spans="2:12" x14ac:dyDescent="0.25">
      <c r="B16" s="25">
        <v>44930</v>
      </c>
      <c r="C16" s="22">
        <v>2.97</v>
      </c>
      <c r="E16" s="169">
        <v>44930</v>
      </c>
      <c r="F16" s="170">
        <v>2.97</v>
      </c>
      <c r="H16" s="169">
        <v>44930</v>
      </c>
      <c r="I16" s="170">
        <v>2.97</v>
      </c>
      <c r="K16" s="169">
        <v>44930</v>
      </c>
      <c r="L16" s="170">
        <v>2.97</v>
      </c>
    </row>
    <row r="17" spans="2:12" x14ac:dyDescent="0.25">
      <c r="B17" s="25">
        <v>44931</v>
      </c>
      <c r="C17" s="22">
        <v>2.94</v>
      </c>
      <c r="E17" s="169">
        <v>44931</v>
      </c>
      <c r="F17" s="170">
        <v>2.94</v>
      </c>
      <c r="H17" s="169">
        <v>44931</v>
      </c>
      <c r="I17" s="170">
        <v>2.94</v>
      </c>
      <c r="K17" s="169">
        <v>44931</v>
      </c>
      <c r="L17" s="170">
        <v>2.94</v>
      </c>
    </row>
    <row r="18" spans="2:12" x14ac:dyDescent="0.25">
      <c r="B18" s="25">
        <v>44932</v>
      </c>
      <c r="C18" s="22">
        <v>2.96</v>
      </c>
      <c r="E18" s="169">
        <v>44932</v>
      </c>
      <c r="F18" s="170">
        <v>2.96</v>
      </c>
      <c r="H18" s="169">
        <v>44932</v>
      </c>
      <c r="I18" s="170">
        <v>2.96</v>
      </c>
      <c r="K18" s="169">
        <v>44932</v>
      </c>
      <c r="L18" s="170">
        <v>2.96</v>
      </c>
    </row>
    <row r="19" spans="2:12" x14ac:dyDescent="0.25">
      <c r="B19" s="25">
        <v>44935</v>
      </c>
      <c r="C19" s="22">
        <v>2.94</v>
      </c>
      <c r="E19" s="169">
        <v>44935</v>
      </c>
      <c r="F19" s="170">
        <v>2.94</v>
      </c>
      <c r="H19" s="169">
        <v>44935</v>
      </c>
      <c r="I19" s="170">
        <v>2.94</v>
      </c>
      <c r="K19" s="169">
        <v>44935</v>
      </c>
      <c r="L19" s="170">
        <v>2.94</v>
      </c>
    </row>
    <row r="20" spans="2:12" x14ac:dyDescent="0.25">
      <c r="B20" s="25">
        <v>44936</v>
      </c>
      <c r="C20" s="22">
        <v>2.93</v>
      </c>
      <c r="E20" s="169">
        <v>44936</v>
      </c>
      <c r="F20" s="170">
        <v>2.93</v>
      </c>
      <c r="H20" s="169">
        <v>44936</v>
      </c>
      <c r="I20" s="170">
        <v>2.93</v>
      </c>
      <c r="K20" s="169">
        <v>44936</v>
      </c>
      <c r="L20" s="170">
        <v>2.93</v>
      </c>
    </row>
    <row r="21" spans="2:12" x14ac:dyDescent="0.25">
      <c r="B21" s="25">
        <v>44937</v>
      </c>
      <c r="C21" s="22">
        <v>2.85</v>
      </c>
      <c r="E21" s="169">
        <v>44937</v>
      </c>
      <c r="F21" s="170">
        <v>2.85</v>
      </c>
      <c r="H21" s="169">
        <v>44937</v>
      </c>
      <c r="I21" s="170">
        <v>2.85</v>
      </c>
      <c r="K21" s="169">
        <v>44937</v>
      </c>
      <c r="L21" s="170">
        <v>2.85</v>
      </c>
    </row>
    <row r="22" spans="2:12" x14ac:dyDescent="0.25">
      <c r="B22" s="25">
        <v>44938</v>
      </c>
      <c r="C22" s="22">
        <v>2.74</v>
      </c>
      <c r="E22" s="169">
        <v>44938</v>
      </c>
      <c r="F22" s="170">
        <v>2.74</v>
      </c>
      <c r="H22" s="169">
        <v>44938</v>
      </c>
      <c r="I22" s="170">
        <v>2.74</v>
      </c>
      <c r="K22" s="169">
        <v>44938</v>
      </c>
      <c r="L22" s="170">
        <v>2.74</v>
      </c>
    </row>
    <row r="23" spans="2:12" x14ac:dyDescent="0.25">
      <c r="B23" s="25">
        <v>44939</v>
      </c>
      <c r="C23" s="22">
        <v>2.72</v>
      </c>
      <c r="E23" s="169">
        <v>44939</v>
      </c>
      <c r="F23" s="170">
        <v>2.72</v>
      </c>
      <c r="H23" s="169">
        <v>44939</v>
      </c>
      <c r="I23" s="170">
        <v>2.72</v>
      </c>
      <c r="K23" s="169">
        <v>44939</v>
      </c>
      <c r="L23" s="170">
        <v>2.72</v>
      </c>
    </row>
    <row r="24" spans="2:12" x14ac:dyDescent="0.25">
      <c r="B24" s="25">
        <v>44942</v>
      </c>
      <c r="C24" s="22">
        <v>2.75</v>
      </c>
      <c r="E24" s="169">
        <v>44942</v>
      </c>
      <c r="F24" s="170">
        <v>2.75</v>
      </c>
      <c r="H24" s="169">
        <v>44942</v>
      </c>
      <c r="I24" s="170">
        <v>2.75</v>
      </c>
      <c r="K24" s="169">
        <v>44942</v>
      </c>
      <c r="L24" s="170">
        <v>2.75</v>
      </c>
    </row>
    <row r="25" spans="2:12" x14ac:dyDescent="0.25">
      <c r="B25" s="25">
        <v>44943</v>
      </c>
      <c r="C25" s="22">
        <v>2.79</v>
      </c>
      <c r="E25" s="169">
        <v>44943</v>
      </c>
      <c r="F25" s="170">
        <v>2.79</v>
      </c>
      <c r="H25" s="169">
        <v>44943</v>
      </c>
      <c r="I25" s="170">
        <v>2.79</v>
      </c>
      <c r="K25" s="169">
        <v>44943</v>
      </c>
      <c r="L25" s="170">
        <v>2.79</v>
      </c>
    </row>
    <row r="26" spans="2:12" x14ac:dyDescent="0.25">
      <c r="B26" s="25">
        <v>44944</v>
      </c>
      <c r="C26" s="22">
        <v>2.6</v>
      </c>
      <c r="E26" s="169">
        <v>44944</v>
      </c>
      <c r="F26" s="170">
        <v>2.6</v>
      </c>
      <c r="H26" s="169">
        <v>44944</v>
      </c>
      <c r="I26" s="170">
        <v>2.6</v>
      </c>
      <c r="K26" s="169">
        <v>44944</v>
      </c>
      <c r="L26" s="170">
        <v>2.6</v>
      </c>
    </row>
    <row r="27" spans="2:12" x14ac:dyDescent="0.25">
      <c r="B27" s="25">
        <v>44945</v>
      </c>
      <c r="C27" s="22">
        <v>2.64</v>
      </c>
      <c r="E27" s="169">
        <v>44945</v>
      </c>
      <c r="F27" s="170">
        <v>2.64</v>
      </c>
      <c r="H27" s="169">
        <v>44945</v>
      </c>
      <c r="I27" s="170">
        <v>2.64</v>
      </c>
      <c r="K27" s="169">
        <v>44945</v>
      </c>
      <c r="L27" s="170">
        <v>2.64</v>
      </c>
    </row>
    <row r="28" spans="2:12" x14ac:dyDescent="0.25">
      <c r="B28" s="25">
        <v>44946</v>
      </c>
      <c r="C28" s="22">
        <v>2.7</v>
      </c>
      <c r="E28" s="169">
        <v>44946</v>
      </c>
      <c r="F28" s="170">
        <v>2.7</v>
      </c>
      <c r="H28" s="169">
        <v>44946</v>
      </c>
      <c r="I28" s="170">
        <v>2.7</v>
      </c>
      <c r="K28" s="169">
        <v>44946</v>
      </c>
      <c r="L28" s="170">
        <v>2.7</v>
      </c>
    </row>
    <row r="29" spans="2:12" x14ac:dyDescent="0.25">
      <c r="B29" s="25">
        <v>44949</v>
      </c>
      <c r="C29" s="22">
        <v>2.77</v>
      </c>
      <c r="E29" s="169">
        <v>44949</v>
      </c>
      <c r="F29" s="170">
        <v>2.77</v>
      </c>
      <c r="H29" s="169">
        <v>44949</v>
      </c>
      <c r="I29" s="170">
        <v>2.77</v>
      </c>
      <c r="K29" s="169">
        <v>44949</v>
      </c>
      <c r="L29" s="170">
        <v>2.77</v>
      </c>
    </row>
    <row r="30" spans="2:12" x14ac:dyDescent="0.25">
      <c r="B30" s="25">
        <v>44950</v>
      </c>
      <c r="C30" s="22">
        <v>2.79</v>
      </c>
      <c r="E30" s="169">
        <v>44950</v>
      </c>
      <c r="F30" s="170">
        <v>2.79</v>
      </c>
      <c r="H30" s="169">
        <v>44950</v>
      </c>
      <c r="I30" s="170">
        <v>2.79</v>
      </c>
      <c r="K30" s="169">
        <v>44950</v>
      </c>
      <c r="L30" s="170">
        <v>2.79</v>
      </c>
    </row>
    <row r="31" spans="2:12" x14ac:dyDescent="0.25">
      <c r="B31" s="25">
        <v>44951</v>
      </c>
      <c r="C31" s="22">
        <v>2.78</v>
      </c>
      <c r="E31" s="169">
        <v>44951</v>
      </c>
      <c r="F31" s="170">
        <v>2.78</v>
      </c>
      <c r="H31" s="169">
        <v>44951</v>
      </c>
      <c r="I31" s="170">
        <v>2.78</v>
      </c>
      <c r="K31" s="169">
        <v>44951</v>
      </c>
      <c r="L31" s="170">
        <v>2.78</v>
      </c>
    </row>
    <row r="32" spans="2:12" x14ac:dyDescent="0.25">
      <c r="B32" s="25">
        <v>44952</v>
      </c>
      <c r="C32" s="22">
        <v>2.77</v>
      </c>
      <c r="E32" s="169">
        <v>44952</v>
      </c>
      <c r="F32" s="170">
        <v>2.77</v>
      </c>
      <c r="H32" s="169">
        <v>44952</v>
      </c>
      <c r="I32" s="170">
        <v>2.77</v>
      </c>
      <c r="K32" s="169">
        <v>44952</v>
      </c>
      <c r="L32" s="170">
        <v>2.77</v>
      </c>
    </row>
    <row r="33" spans="2:12" x14ac:dyDescent="0.25">
      <c r="B33" s="25">
        <v>44953</v>
      </c>
      <c r="C33" s="22">
        <v>2.86</v>
      </c>
      <c r="E33" s="169">
        <v>44953</v>
      </c>
      <c r="F33" s="170">
        <v>2.86</v>
      </c>
      <c r="H33" s="169">
        <v>44953</v>
      </c>
      <c r="I33" s="170">
        <v>2.86</v>
      </c>
      <c r="K33" s="169">
        <v>44953</v>
      </c>
      <c r="L33" s="170">
        <v>2.86</v>
      </c>
    </row>
    <row r="34" spans="2:12" x14ac:dyDescent="0.25">
      <c r="B34" s="25">
        <v>44956</v>
      </c>
      <c r="C34" s="22">
        <v>2.93</v>
      </c>
      <c r="E34" s="169">
        <v>44956</v>
      </c>
      <c r="F34" s="170">
        <v>2.93</v>
      </c>
      <c r="H34" s="169">
        <v>44956</v>
      </c>
      <c r="I34" s="170">
        <v>2.93</v>
      </c>
      <c r="K34" s="169">
        <v>44956</v>
      </c>
      <c r="L34" s="170">
        <v>2.93</v>
      </c>
    </row>
    <row r="35" spans="2:12" x14ac:dyDescent="0.25">
      <c r="B35" s="25">
        <v>44957</v>
      </c>
      <c r="C35" s="22">
        <v>2.91</v>
      </c>
      <c r="E35" s="169">
        <v>44957</v>
      </c>
      <c r="F35" s="170">
        <v>2.91</v>
      </c>
      <c r="H35" s="169">
        <v>44957</v>
      </c>
      <c r="I35" s="170">
        <v>2.91</v>
      </c>
      <c r="K35" s="169">
        <v>44957</v>
      </c>
      <c r="L35" s="170">
        <v>2.91</v>
      </c>
    </row>
    <row r="36" spans="2:12" x14ac:dyDescent="0.25">
      <c r="B36" s="25">
        <v>44958</v>
      </c>
      <c r="C36" s="22">
        <v>2.9</v>
      </c>
      <c r="E36" s="169">
        <v>44958</v>
      </c>
      <c r="F36" s="170">
        <v>2.9</v>
      </c>
      <c r="H36" s="169">
        <v>44958</v>
      </c>
      <c r="I36" s="170">
        <v>2.9</v>
      </c>
      <c r="K36" s="169">
        <v>44958</v>
      </c>
      <c r="L36" s="170">
        <v>2.9</v>
      </c>
    </row>
    <row r="37" spans="2:12" x14ac:dyDescent="0.25">
      <c r="B37" s="25">
        <v>44959</v>
      </c>
      <c r="C37" s="22">
        <v>2.82</v>
      </c>
      <c r="E37" s="169">
        <v>44959</v>
      </c>
      <c r="F37" s="170">
        <v>2.82</v>
      </c>
      <c r="H37" s="169">
        <v>44959</v>
      </c>
      <c r="I37" s="170">
        <v>2.82</v>
      </c>
      <c r="K37" s="169">
        <v>44959</v>
      </c>
      <c r="L37" s="170">
        <v>2.82</v>
      </c>
    </row>
    <row r="38" spans="2:12" x14ac:dyDescent="0.25">
      <c r="B38" s="25">
        <v>44960</v>
      </c>
      <c r="C38" s="22">
        <v>2.78</v>
      </c>
      <c r="E38" s="169">
        <v>44960</v>
      </c>
      <c r="F38" s="170">
        <v>2.78</v>
      </c>
      <c r="H38" s="169">
        <v>44960</v>
      </c>
      <c r="I38" s="170">
        <v>2.78</v>
      </c>
      <c r="K38" s="169">
        <v>44960</v>
      </c>
      <c r="L38" s="170">
        <v>2.78</v>
      </c>
    </row>
    <row r="39" spans="2:12" x14ac:dyDescent="0.25">
      <c r="B39" s="25">
        <v>44963</v>
      </c>
      <c r="C39" s="22">
        <v>2.88</v>
      </c>
      <c r="E39" s="169">
        <v>44963</v>
      </c>
      <c r="F39" s="170">
        <v>2.88</v>
      </c>
      <c r="H39" s="169">
        <v>44963</v>
      </c>
      <c r="I39" s="170">
        <v>2.88</v>
      </c>
      <c r="K39" s="169">
        <v>44963</v>
      </c>
      <c r="L39" s="170">
        <v>2.88</v>
      </c>
    </row>
    <row r="40" spans="2:12" x14ac:dyDescent="0.25">
      <c r="B40" s="25">
        <v>44964</v>
      </c>
      <c r="C40" s="22">
        <v>2.91</v>
      </c>
      <c r="E40" s="169">
        <v>44964</v>
      </c>
      <c r="F40" s="170">
        <v>2.91</v>
      </c>
      <c r="H40" s="169">
        <v>44964</v>
      </c>
      <c r="I40" s="170">
        <v>2.91</v>
      </c>
      <c r="K40" s="169">
        <v>44964</v>
      </c>
      <c r="L40" s="170">
        <v>2.91</v>
      </c>
    </row>
    <row r="41" spans="2:12" x14ac:dyDescent="0.25">
      <c r="B41" s="25">
        <v>44965</v>
      </c>
      <c r="C41" s="22">
        <v>2.95</v>
      </c>
      <c r="E41" s="169">
        <v>44965</v>
      </c>
      <c r="F41" s="170">
        <v>2.95</v>
      </c>
      <c r="H41" s="169">
        <v>44965</v>
      </c>
      <c r="I41" s="170">
        <v>2.95</v>
      </c>
      <c r="K41" s="169">
        <v>44965</v>
      </c>
      <c r="L41" s="170">
        <v>2.95</v>
      </c>
    </row>
    <row r="42" spans="2:12" x14ac:dyDescent="0.25">
      <c r="B42" s="25">
        <v>44966</v>
      </c>
      <c r="C42" s="22">
        <v>2.87</v>
      </c>
      <c r="E42" s="169">
        <v>44966</v>
      </c>
      <c r="F42" s="170">
        <v>2.87</v>
      </c>
      <c r="H42" s="169">
        <v>44966</v>
      </c>
      <c r="I42" s="170">
        <v>2.87</v>
      </c>
      <c r="K42" s="169">
        <v>44966</v>
      </c>
      <c r="L42" s="170">
        <v>2.87</v>
      </c>
    </row>
    <row r="43" spans="2:12" x14ac:dyDescent="0.25">
      <c r="B43" s="25">
        <v>44967</v>
      </c>
      <c r="C43" s="22">
        <v>2.95</v>
      </c>
      <c r="E43" s="169">
        <v>44967</v>
      </c>
      <c r="F43" s="170">
        <v>2.95</v>
      </c>
      <c r="H43" s="169">
        <v>44967</v>
      </c>
      <c r="I43" s="170">
        <v>2.95</v>
      </c>
      <c r="K43" s="169">
        <v>44967</v>
      </c>
      <c r="L43" s="170">
        <v>2.95</v>
      </c>
    </row>
    <row r="44" spans="2:12" x14ac:dyDescent="0.25">
      <c r="B44" s="25">
        <v>44970</v>
      </c>
      <c r="C44" s="22">
        <v>2.97</v>
      </c>
      <c r="E44" s="169">
        <v>44970</v>
      </c>
      <c r="F44" s="170">
        <v>2.97</v>
      </c>
      <c r="H44" s="169">
        <v>44970</v>
      </c>
      <c r="I44" s="170">
        <v>2.97</v>
      </c>
      <c r="K44" s="169">
        <v>44970</v>
      </c>
      <c r="L44" s="170">
        <v>2.97</v>
      </c>
    </row>
    <row r="45" spans="2:12" x14ac:dyDescent="0.25">
      <c r="B45" s="25">
        <v>44971</v>
      </c>
      <c r="C45" s="22">
        <v>2.96</v>
      </c>
      <c r="E45" s="169">
        <v>44971</v>
      </c>
      <c r="F45" s="170">
        <v>2.96</v>
      </c>
      <c r="H45" s="169">
        <v>44971</v>
      </c>
      <c r="I45" s="170">
        <v>2.96</v>
      </c>
      <c r="K45" s="169">
        <v>44971</v>
      </c>
      <c r="L45" s="170">
        <v>2.96</v>
      </c>
    </row>
    <row r="46" spans="2:12" x14ac:dyDescent="0.25">
      <c r="B46" s="25">
        <v>44972</v>
      </c>
      <c r="C46" s="22">
        <v>3.04</v>
      </c>
      <c r="E46" s="169">
        <v>44972</v>
      </c>
      <c r="F46" s="170">
        <v>3.04</v>
      </c>
      <c r="H46" s="169">
        <v>44972</v>
      </c>
      <c r="I46" s="170">
        <v>3.04</v>
      </c>
      <c r="K46" s="169">
        <v>44972</v>
      </c>
      <c r="L46" s="170">
        <v>3.04</v>
      </c>
    </row>
    <row r="47" spans="2:12" x14ac:dyDescent="0.25">
      <c r="B47" s="25">
        <v>44973</v>
      </c>
      <c r="C47" s="22">
        <v>3.1</v>
      </c>
      <c r="E47" s="169">
        <v>44973</v>
      </c>
      <c r="F47" s="170">
        <v>3.1</v>
      </c>
      <c r="H47" s="169">
        <v>44973</v>
      </c>
      <c r="I47" s="170">
        <v>3.1</v>
      </c>
      <c r="K47" s="169">
        <v>44973</v>
      </c>
      <c r="L47" s="170">
        <v>3.1</v>
      </c>
    </row>
    <row r="48" spans="2:12" x14ac:dyDescent="0.25">
      <c r="B48" s="25">
        <v>44974</v>
      </c>
      <c r="C48" s="22">
        <v>3.1</v>
      </c>
      <c r="E48" s="169">
        <v>44974</v>
      </c>
      <c r="F48" s="170">
        <v>3.1</v>
      </c>
      <c r="H48" s="169">
        <v>44974</v>
      </c>
      <c r="I48" s="170">
        <v>3.1</v>
      </c>
      <c r="K48" s="169">
        <v>44974</v>
      </c>
      <c r="L48" s="170">
        <v>3.1</v>
      </c>
    </row>
    <row r="49" spans="2:12" x14ac:dyDescent="0.25">
      <c r="B49" s="25">
        <v>44977</v>
      </c>
      <c r="C49" s="22">
        <v>3.05</v>
      </c>
      <c r="E49" s="169">
        <v>44977</v>
      </c>
      <c r="F49" s="170">
        <v>3.05</v>
      </c>
      <c r="H49" s="169">
        <v>44977</v>
      </c>
      <c r="I49" s="170">
        <v>3.05</v>
      </c>
      <c r="K49" s="169">
        <v>44977</v>
      </c>
      <c r="L49" s="170">
        <v>3.05</v>
      </c>
    </row>
    <row r="50" spans="2:12" x14ac:dyDescent="0.25">
      <c r="B50" s="25">
        <v>44978</v>
      </c>
      <c r="C50" s="22">
        <v>3.13</v>
      </c>
      <c r="E50" s="169">
        <v>44978</v>
      </c>
      <c r="F50" s="170">
        <v>3.13</v>
      </c>
      <c r="H50" s="169">
        <v>44978</v>
      </c>
      <c r="I50" s="170">
        <v>3.13</v>
      </c>
      <c r="K50" s="169">
        <v>44978</v>
      </c>
      <c r="L50" s="170">
        <v>3.13</v>
      </c>
    </row>
    <row r="51" spans="2:12" x14ac:dyDescent="0.25">
      <c r="B51" s="25">
        <v>44979</v>
      </c>
      <c r="C51" s="22">
        <v>3.16</v>
      </c>
      <c r="E51" s="169">
        <v>44979</v>
      </c>
      <c r="F51" s="170">
        <v>3.16</v>
      </c>
      <c r="H51" s="169">
        <v>44979</v>
      </c>
      <c r="I51" s="170">
        <v>3.16</v>
      </c>
      <c r="K51" s="169">
        <v>44979</v>
      </c>
      <c r="L51" s="170">
        <v>3.16</v>
      </c>
    </row>
    <row r="52" spans="2:12" x14ac:dyDescent="0.25">
      <c r="B52" s="25">
        <v>44980</v>
      </c>
      <c r="C52" s="22">
        <v>3.17</v>
      </c>
      <c r="E52" s="169">
        <v>44980</v>
      </c>
      <c r="F52" s="170">
        <v>3.17</v>
      </c>
      <c r="H52" s="169">
        <v>44980</v>
      </c>
      <c r="I52" s="170">
        <v>3.17</v>
      </c>
      <c r="K52" s="169">
        <v>44980</v>
      </c>
      <c r="L52" s="170">
        <v>3.17</v>
      </c>
    </row>
    <row r="53" spans="2:12" x14ac:dyDescent="0.25">
      <c r="B53" s="25">
        <v>44981</v>
      </c>
      <c r="C53" s="22">
        <v>3.14</v>
      </c>
      <c r="E53" s="169">
        <v>44981</v>
      </c>
      <c r="F53" s="170">
        <v>3.14</v>
      </c>
      <c r="H53" s="169">
        <v>44981</v>
      </c>
      <c r="I53" s="170">
        <v>3.14</v>
      </c>
      <c r="K53" s="169">
        <v>44981</v>
      </c>
      <c r="L53" s="170">
        <v>3.14</v>
      </c>
    </row>
    <row r="54" spans="2:12" x14ac:dyDescent="0.25">
      <c r="B54" s="25">
        <v>44984</v>
      </c>
      <c r="C54" s="22">
        <v>3.22</v>
      </c>
      <c r="E54" s="169">
        <v>44984</v>
      </c>
      <c r="F54" s="170">
        <v>3.22</v>
      </c>
      <c r="H54" s="169">
        <v>44984</v>
      </c>
      <c r="I54" s="170">
        <v>3.22</v>
      </c>
      <c r="K54" s="169">
        <v>44984</v>
      </c>
      <c r="L54" s="170">
        <v>3.22</v>
      </c>
    </row>
    <row r="55" spans="2:12" x14ac:dyDescent="0.25">
      <c r="B55" s="25">
        <v>44985</v>
      </c>
      <c r="C55" s="22">
        <v>3.27</v>
      </c>
      <c r="E55" s="169">
        <v>44985</v>
      </c>
      <c r="F55" s="170">
        <v>3.27</v>
      </c>
      <c r="H55" s="169">
        <v>44985</v>
      </c>
      <c r="I55" s="170">
        <v>3.27</v>
      </c>
      <c r="K55" s="169">
        <v>44985</v>
      </c>
      <c r="L55" s="170">
        <v>3.27</v>
      </c>
    </row>
    <row r="56" spans="2:12" x14ac:dyDescent="0.25">
      <c r="B56" s="25">
        <v>44986</v>
      </c>
      <c r="C56" s="22">
        <v>3.31</v>
      </c>
      <c r="E56" s="169">
        <v>44986</v>
      </c>
      <c r="F56" s="170">
        <v>3.31</v>
      </c>
      <c r="H56" s="169">
        <v>44986</v>
      </c>
      <c r="I56" s="170">
        <v>3.31</v>
      </c>
      <c r="K56" s="169">
        <v>44986</v>
      </c>
      <c r="L56" s="170">
        <v>3.31</v>
      </c>
    </row>
    <row r="57" spans="2:12" x14ac:dyDescent="0.25">
      <c r="B57" s="25">
        <v>44987</v>
      </c>
      <c r="C57" s="22">
        <v>3.35</v>
      </c>
      <c r="E57" s="169">
        <v>44987</v>
      </c>
      <c r="F57" s="170">
        <v>3.35</v>
      </c>
      <c r="H57" s="169">
        <v>44987</v>
      </c>
      <c r="I57" s="170">
        <v>3.35</v>
      </c>
      <c r="K57" s="169">
        <v>44987</v>
      </c>
      <c r="L57" s="170">
        <v>3.35</v>
      </c>
    </row>
    <row r="58" spans="2:12" x14ac:dyDescent="0.25">
      <c r="B58" s="25">
        <v>44988</v>
      </c>
      <c r="C58" s="22">
        <v>3.35</v>
      </c>
      <c r="E58" s="169">
        <v>44988</v>
      </c>
      <c r="F58" s="170">
        <v>3.35</v>
      </c>
      <c r="H58" s="169">
        <v>44988</v>
      </c>
      <c r="I58" s="170">
        <v>3.35</v>
      </c>
      <c r="K58" s="169">
        <v>44988</v>
      </c>
      <c r="L58" s="170">
        <v>3.35</v>
      </c>
    </row>
    <row r="59" spans="2:12" x14ac:dyDescent="0.25">
      <c r="B59" s="25">
        <v>44991</v>
      </c>
      <c r="C59" s="22">
        <v>3.3</v>
      </c>
      <c r="E59" s="169">
        <v>44991</v>
      </c>
      <c r="F59" s="170">
        <v>3.3</v>
      </c>
      <c r="H59" s="169">
        <v>44991</v>
      </c>
      <c r="I59" s="170">
        <v>3.3</v>
      </c>
      <c r="K59" s="169">
        <v>44991</v>
      </c>
      <c r="L59" s="170">
        <v>3.3</v>
      </c>
    </row>
    <row r="60" spans="2:12" x14ac:dyDescent="0.25">
      <c r="B60" s="25">
        <v>44992</v>
      </c>
      <c r="C60" s="22">
        <v>3.32</v>
      </c>
      <c r="E60" s="169">
        <v>44992</v>
      </c>
      <c r="F60" s="170">
        <v>3.32</v>
      </c>
      <c r="H60" s="169">
        <v>44992</v>
      </c>
      <c r="I60" s="170">
        <v>3.32</v>
      </c>
      <c r="K60" s="169">
        <v>44992</v>
      </c>
      <c r="L60" s="170">
        <v>3.32</v>
      </c>
    </row>
    <row r="61" spans="2:12" x14ac:dyDescent="0.25">
      <c r="B61" s="25">
        <v>44993</v>
      </c>
      <c r="C61" s="22">
        <v>3.32</v>
      </c>
      <c r="E61" s="169">
        <v>44993</v>
      </c>
      <c r="F61" s="170">
        <v>3.32</v>
      </c>
      <c r="H61" s="169">
        <v>44993</v>
      </c>
      <c r="I61" s="170">
        <v>3.32</v>
      </c>
      <c r="K61" s="169">
        <v>44993</v>
      </c>
      <c r="L61" s="170">
        <v>3.32</v>
      </c>
    </row>
    <row r="62" spans="2:12" x14ac:dyDescent="0.25">
      <c r="B62" s="25">
        <v>44994</v>
      </c>
      <c r="C62" s="22">
        <v>3.33</v>
      </c>
      <c r="E62" s="169">
        <v>44994</v>
      </c>
      <c r="F62" s="170">
        <v>3.33</v>
      </c>
      <c r="H62" s="169">
        <v>44994</v>
      </c>
      <c r="I62" s="170">
        <v>3.33</v>
      </c>
      <c r="K62" s="169">
        <v>44994</v>
      </c>
      <c r="L62" s="170">
        <v>3.33</v>
      </c>
    </row>
    <row r="63" spans="2:12" x14ac:dyDescent="0.25">
      <c r="B63" s="25">
        <v>44995</v>
      </c>
      <c r="C63" s="22">
        <v>3.14</v>
      </c>
      <c r="E63" s="169">
        <v>44995</v>
      </c>
      <c r="F63" s="170">
        <v>3.14</v>
      </c>
      <c r="H63" s="169">
        <v>44995</v>
      </c>
      <c r="I63" s="170">
        <v>3.14</v>
      </c>
      <c r="K63" s="169">
        <v>44995</v>
      </c>
      <c r="L63" s="170">
        <v>3.14</v>
      </c>
    </row>
    <row r="64" spans="2:12" x14ac:dyDescent="0.25">
      <c r="B64" s="25">
        <v>44998</v>
      </c>
      <c r="C64" s="22">
        <v>2.88</v>
      </c>
      <c r="E64" s="169">
        <v>44998</v>
      </c>
      <c r="F64" s="170">
        <v>2.88</v>
      </c>
      <c r="H64" s="169">
        <v>44998</v>
      </c>
      <c r="I64" s="170">
        <v>2.88</v>
      </c>
      <c r="K64" s="169">
        <v>44998</v>
      </c>
      <c r="L64" s="170">
        <v>2.88</v>
      </c>
    </row>
    <row r="65" spans="2:12" x14ac:dyDescent="0.25">
      <c r="B65" s="25">
        <v>44999</v>
      </c>
      <c r="C65" s="22">
        <v>3.03</v>
      </c>
      <c r="E65" s="169">
        <v>44999</v>
      </c>
      <c r="F65" s="170">
        <v>3.03</v>
      </c>
      <c r="H65" s="169">
        <v>44999</v>
      </c>
      <c r="I65" s="170">
        <v>3.03</v>
      </c>
      <c r="K65" s="169">
        <v>44999</v>
      </c>
      <c r="L65" s="170">
        <v>3.03</v>
      </c>
    </row>
    <row r="66" spans="2:12" x14ac:dyDescent="0.25">
      <c r="B66" s="25">
        <v>45000</v>
      </c>
      <c r="C66" s="22">
        <v>2.9</v>
      </c>
      <c r="E66" s="169">
        <v>45000</v>
      </c>
      <c r="F66" s="170">
        <v>2.9</v>
      </c>
      <c r="H66" s="169">
        <v>45000</v>
      </c>
      <c r="I66" s="170">
        <v>2.9</v>
      </c>
      <c r="K66" s="169">
        <v>45000</v>
      </c>
      <c r="L66" s="170">
        <v>2.9</v>
      </c>
    </row>
    <row r="67" spans="2:12" x14ac:dyDescent="0.25">
      <c r="B67" s="25">
        <v>45001</v>
      </c>
      <c r="C67" s="22">
        <v>2.92</v>
      </c>
      <c r="E67" s="169">
        <v>45001</v>
      </c>
      <c r="F67" s="170">
        <v>2.92</v>
      </c>
      <c r="H67" s="169">
        <v>45001</v>
      </c>
      <c r="I67" s="170">
        <v>2.92</v>
      </c>
      <c r="K67" s="169">
        <v>45001</v>
      </c>
      <c r="L67" s="170">
        <v>2.92</v>
      </c>
    </row>
    <row r="68" spans="2:12" x14ac:dyDescent="0.25">
      <c r="B68" s="25">
        <v>45002</v>
      </c>
      <c r="C68" s="22">
        <v>2.89</v>
      </c>
      <c r="E68" s="169">
        <v>45002</v>
      </c>
      <c r="F68" s="170">
        <v>2.89</v>
      </c>
      <c r="H68" s="169">
        <v>45002</v>
      </c>
      <c r="I68" s="170">
        <v>2.89</v>
      </c>
      <c r="K68" s="169">
        <v>45002</v>
      </c>
      <c r="L68" s="170">
        <v>2.89</v>
      </c>
    </row>
    <row r="69" spans="2:12" x14ac:dyDescent="0.25">
      <c r="B69" s="25">
        <v>45005</v>
      </c>
      <c r="C69" s="22">
        <v>2.8</v>
      </c>
      <c r="E69" s="169">
        <v>45005</v>
      </c>
      <c r="F69" s="170">
        <v>2.8</v>
      </c>
      <c r="H69" s="169">
        <v>45005</v>
      </c>
      <c r="I69" s="170">
        <v>2.8</v>
      </c>
      <c r="K69" s="169">
        <v>45005</v>
      </c>
      <c r="L69" s="170">
        <v>2.8</v>
      </c>
    </row>
    <row r="70" spans="2:12" x14ac:dyDescent="0.25">
      <c r="B70" s="25">
        <v>45006</v>
      </c>
      <c r="C70" s="22">
        <v>2.96</v>
      </c>
      <c r="E70" s="169">
        <v>45006</v>
      </c>
      <c r="F70" s="170">
        <v>2.96</v>
      </c>
      <c r="H70" s="169">
        <v>45006</v>
      </c>
      <c r="I70" s="170">
        <v>2.96</v>
      </c>
      <c r="K70" s="169">
        <v>45006</v>
      </c>
      <c r="L70" s="170">
        <v>2.96</v>
      </c>
    </row>
    <row r="71" spans="2:12" x14ac:dyDescent="0.25">
      <c r="B71" s="25">
        <v>45007</v>
      </c>
      <c r="C71" s="22">
        <v>3.07</v>
      </c>
      <c r="E71" s="169">
        <v>45007</v>
      </c>
      <c r="F71" s="170">
        <v>3.07</v>
      </c>
      <c r="H71" s="169">
        <v>45007</v>
      </c>
      <c r="I71" s="170">
        <v>3.07</v>
      </c>
      <c r="K71" s="169">
        <v>45007</v>
      </c>
      <c r="L71" s="170">
        <v>3.07</v>
      </c>
    </row>
    <row r="72" spans="2:12" x14ac:dyDescent="0.25">
      <c r="B72" s="25">
        <v>45008</v>
      </c>
      <c r="C72" s="22">
        <v>2.94</v>
      </c>
      <c r="E72" s="169">
        <v>45008</v>
      </c>
      <c r="F72" s="170">
        <v>2.94</v>
      </c>
      <c r="H72" s="169">
        <v>45008</v>
      </c>
      <c r="I72" s="170">
        <v>2.94</v>
      </c>
      <c r="K72" s="169">
        <v>45008</v>
      </c>
      <c r="L72" s="170">
        <v>2.94</v>
      </c>
    </row>
    <row r="73" spans="2:12" x14ac:dyDescent="0.25">
      <c r="B73" s="25">
        <v>45009</v>
      </c>
      <c r="C73" s="22">
        <v>2.75</v>
      </c>
      <c r="E73" s="169">
        <v>45009</v>
      </c>
      <c r="F73" s="170">
        <v>2.75</v>
      </c>
      <c r="H73" s="169">
        <v>45009</v>
      </c>
      <c r="I73" s="170">
        <v>2.75</v>
      </c>
      <c r="K73" s="169">
        <v>45009</v>
      </c>
      <c r="L73" s="170">
        <v>2.75</v>
      </c>
    </row>
    <row r="74" spans="2:12" x14ac:dyDescent="0.25">
      <c r="B74" s="25">
        <v>45012</v>
      </c>
      <c r="C74" s="22">
        <v>2.88</v>
      </c>
      <c r="E74" s="169">
        <v>45012</v>
      </c>
      <c r="F74" s="170">
        <v>2.88</v>
      </c>
      <c r="H74" s="169">
        <v>45012</v>
      </c>
      <c r="I74" s="170">
        <v>2.88</v>
      </c>
      <c r="K74" s="169">
        <v>45012</v>
      </c>
      <c r="L74" s="170">
        <v>2.88</v>
      </c>
    </row>
    <row r="75" spans="2:12" x14ac:dyDescent="0.25">
      <c r="B75" s="25">
        <v>45013</v>
      </c>
      <c r="C75" s="22">
        <v>2.96</v>
      </c>
      <c r="E75" s="169">
        <v>45013</v>
      </c>
      <c r="F75" s="170">
        <v>2.96</v>
      </c>
      <c r="H75" s="169">
        <v>45013</v>
      </c>
      <c r="I75" s="170">
        <v>2.96</v>
      </c>
      <c r="K75" s="169">
        <v>45013</v>
      </c>
      <c r="L75" s="170">
        <v>2.96</v>
      </c>
    </row>
    <row r="76" spans="2:12" x14ac:dyDescent="0.25">
      <c r="B76" s="25">
        <v>45014</v>
      </c>
      <c r="C76" s="22">
        <v>2.94</v>
      </c>
      <c r="E76" s="169">
        <v>45014</v>
      </c>
      <c r="F76" s="170">
        <v>2.94</v>
      </c>
      <c r="H76" s="169">
        <v>45014</v>
      </c>
      <c r="I76" s="170">
        <v>2.94</v>
      </c>
      <c r="K76" s="169">
        <v>45014</v>
      </c>
      <c r="L76" s="170">
        <v>2.94</v>
      </c>
    </row>
    <row r="77" spans="2:12" x14ac:dyDescent="0.25">
      <c r="B77" s="25">
        <v>45015</v>
      </c>
      <c r="C77" s="22">
        <v>2.95</v>
      </c>
      <c r="E77" s="169">
        <v>45015</v>
      </c>
      <c r="F77" s="170">
        <v>2.95</v>
      </c>
      <c r="H77" s="169">
        <v>45015</v>
      </c>
      <c r="I77" s="170">
        <v>2.95</v>
      </c>
      <c r="K77" s="169">
        <v>45015</v>
      </c>
      <c r="L77" s="170">
        <v>2.95</v>
      </c>
    </row>
    <row r="78" spans="2:12" x14ac:dyDescent="0.25">
      <c r="B78" s="25">
        <v>45016</v>
      </c>
      <c r="C78" s="22">
        <v>3</v>
      </c>
      <c r="E78" s="169">
        <v>45016</v>
      </c>
      <c r="F78" s="170">
        <v>3</v>
      </c>
      <c r="H78" s="169">
        <v>45016</v>
      </c>
      <c r="I78" s="170">
        <v>3</v>
      </c>
      <c r="K78" s="169">
        <v>45016</v>
      </c>
      <c r="L78" s="170">
        <v>3</v>
      </c>
    </row>
    <row r="79" spans="2:12" x14ac:dyDescent="0.25">
      <c r="B79" s="25">
        <v>45019</v>
      </c>
      <c r="C79" s="22">
        <v>2.95</v>
      </c>
      <c r="E79" s="169">
        <v>45019</v>
      </c>
      <c r="F79" s="170">
        <v>2.95</v>
      </c>
      <c r="H79" s="169">
        <v>45019</v>
      </c>
      <c r="I79" s="170">
        <v>2.95</v>
      </c>
      <c r="K79" s="169">
        <v>45019</v>
      </c>
      <c r="L79" s="170">
        <v>2.95</v>
      </c>
    </row>
    <row r="80" spans="2:12" x14ac:dyDescent="0.25">
      <c r="B80" s="25">
        <v>45020</v>
      </c>
      <c r="C80" s="22">
        <v>2.97</v>
      </c>
      <c r="E80" s="169">
        <v>45020</v>
      </c>
      <c r="F80" s="170">
        <v>2.97</v>
      </c>
      <c r="H80" s="169">
        <v>45020</v>
      </c>
      <c r="I80" s="170">
        <v>2.97</v>
      </c>
      <c r="K80" s="169">
        <v>45020</v>
      </c>
      <c r="L80" s="170">
        <v>2.97</v>
      </c>
    </row>
    <row r="81" spans="2:12" x14ac:dyDescent="0.25">
      <c r="B81" s="25">
        <v>45021</v>
      </c>
      <c r="C81" s="22">
        <v>2.92</v>
      </c>
      <c r="E81" s="169">
        <v>45021</v>
      </c>
      <c r="F81" s="170">
        <v>2.92</v>
      </c>
      <c r="H81" s="169">
        <v>45021</v>
      </c>
      <c r="I81" s="170">
        <v>2.92</v>
      </c>
      <c r="K81" s="169">
        <v>45021</v>
      </c>
      <c r="L81" s="170">
        <v>2.92</v>
      </c>
    </row>
    <row r="82" spans="2:12" x14ac:dyDescent="0.25">
      <c r="B82" s="25">
        <v>45022</v>
      </c>
      <c r="C82" s="22">
        <v>2.81</v>
      </c>
      <c r="E82" s="169">
        <v>45022</v>
      </c>
      <c r="F82" s="170">
        <v>2.81</v>
      </c>
      <c r="H82" s="169">
        <v>45022</v>
      </c>
      <c r="I82" s="170">
        <v>2.81</v>
      </c>
      <c r="K82" s="169">
        <v>45022</v>
      </c>
      <c r="L82" s="170">
        <v>2.81</v>
      </c>
    </row>
    <row r="83" spans="2:12" x14ac:dyDescent="0.25">
      <c r="B83" s="25">
        <v>45027</v>
      </c>
      <c r="C83" s="22">
        <v>2.94</v>
      </c>
      <c r="E83" s="169">
        <v>45027</v>
      </c>
      <c r="F83" s="170">
        <v>2.94</v>
      </c>
      <c r="H83" s="169">
        <v>45027</v>
      </c>
      <c r="I83" s="170">
        <v>2.94</v>
      </c>
      <c r="K83" s="169">
        <v>45027</v>
      </c>
      <c r="L83" s="170">
        <v>2.94</v>
      </c>
    </row>
    <row r="84" spans="2:12" x14ac:dyDescent="0.25">
      <c r="B84" s="25">
        <v>45028</v>
      </c>
      <c r="C84" s="22">
        <v>2.98</v>
      </c>
      <c r="E84" s="169">
        <v>45028</v>
      </c>
      <c r="F84" s="170">
        <v>2.98</v>
      </c>
      <c r="H84" s="169">
        <v>45028</v>
      </c>
      <c r="I84" s="170">
        <v>2.98</v>
      </c>
      <c r="K84" s="169">
        <v>45028</v>
      </c>
      <c r="L84" s="170">
        <v>2.98</v>
      </c>
    </row>
    <row r="85" spans="2:12" x14ac:dyDescent="0.25">
      <c r="B85" s="25">
        <v>45029</v>
      </c>
      <c r="C85" s="22">
        <v>3.05</v>
      </c>
      <c r="E85" s="169">
        <v>45029</v>
      </c>
      <c r="F85" s="170">
        <v>3.05</v>
      </c>
      <c r="H85" s="169">
        <v>45029</v>
      </c>
      <c r="I85" s="170">
        <v>3.05</v>
      </c>
      <c r="K85" s="169">
        <v>45029</v>
      </c>
      <c r="L85" s="170">
        <v>3.05</v>
      </c>
    </row>
    <row r="86" spans="2:12" x14ac:dyDescent="0.25">
      <c r="B86" s="25">
        <v>45030</v>
      </c>
      <c r="C86" s="22">
        <v>3.03</v>
      </c>
      <c r="E86" s="169">
        <v>45030</v>
      </c>
      <c r="F86" s="170">
        <v>3.03</v>
      </c>
      <c r="H86" s="169">
        <v>45030</v>
      </c>
      <c r="I86" s="170">
        <v>3.03</v>
      </c>
      <c r="K86" s="169">
        <v>45030</v>
      </c>
      <c r="L86" s="170">
        <v>3.03</v>
      </c>
    </row>
    <row r="87" spans="2:12" x14ac:dyDescent="0.25">
      <c r="B87" s="25">
        <v>45033</v>
      </c>
      <c r="C87" s="22">
        <v>3.12</v>
      </c>
      <c r="E87" s="169">
        <v>45033</v>
      </c>
      <c r="F87" s="170">
        <v>3.12</v>
      </c>
      <c r="H87" s="169">
        <v>45033</v>
      </c>
      <c r="I87" s="170">
        <v>3.12</v>
      </c>
      <c r="K87" s="169">
        <v>45033</v>
      </c>
      <c r="L87" s="170">
        <v>3.12</v>
      </c>
    </row>
    <row r="88" spans="2:12" x14ac:dyDescent="0.25">
      <c r="B88" s="25">
        <v>45034</v>
      </c>
      <c r="C88" s="22">
        <v>3.09</v>
      </c>
      <c r="E88" s="169">
        <v>45034</v>
      </c>
      <c r="F88" s="170">
        <v>3.09</v>
      </c>
      <c r="H88" s="169">
        <v>45034</v>
      </c>
      <c r="I88" s="170">
        <v>3.09</v>
      </c>
      <c r="K88" s="169">
        <v>45034</v>
      </c>
      <c r="L88" s="170">
        <v>3.09</v>
      </c>
    </row>
    <row r="89" spans="2:12" x14ac:dyDescent="0.25">
      <c r="B89" s="25">
        <v>45035</v>
      </c>
      <c r="C89" s="22">
        <v>3.15</v>
      </c>
      <c r="E89" s="169">
        <v>45035</v>
      </c>
      <c r="F89" s="170">
        <v>3.15</v>
      </c>
      <c r="H89" s="169">
        <v>45035</v>
      </c>
      <c r="I89" s="170">
        <v>3.15</v>
      </c>
      <c r="K89" s="169">
        <v>45035</v>
      </c>
      <c r="L89" s="170">
        <v>3.15</v>
      </c>
    </row>
    <row r="90" spans="2:12" x14ac:dyDescent="0.25">
      <c r="B90" s="25">
        <v>45036</v>
      </c>
      <c r="C90" s="22">
        <v>3.16</v>
      </c>
      <c r="E90" s="169">
        <v>45036</v>
      </c>
      <c r="F90" s="170">
        <v>3.16</v>
      </c>
      <c r="H90" s="169">
        <v>45036</v>
      </c>
      <c r="I90" s="170">
        <v>3.16</v>
      </c>
      <c r="K90" s="169">
        <v>45036</v>
      </c>
      <c r="L90" s="170">
        <v>3.16</v>
      </c>
    </row>
    <row r="91" spans="2:12" x14ac:dyDescent="0.25">
      <c r="B91" s="25">
        <v>45037</v>
      </c>
      <c r="C91" s="22">
        <v>3.14</v>
      </c>
      <c r="E91" s="169">
        <v>45037</v>
      </c>
      <c r="F91" s="170">
        <v>3.14</v>
      </c>
      <c r="H91" s="169">
        <v>45037</v>
      </c>
      <c r="I91" s="170">
        <v>3.14</v>
      </c>
      <c r="K91" s="169">
        <v>45037</v>
      </c>
      <c r="L91" s="170">
        <v>3.14</v>
      </c>
    </row>
    <row r="92" spans="2:12" x14ac:dyDescent="0.25">
      <c r="B92" s="25">
        <v>45040</v>
      </c>
      <c r="C92" s="22">
        <v>3.16</v>
      </c>
      <c r="E92" s="169">
        <v>45040</v>
      </c>
      <c r="F92" s="170">
        <v>3.16</v>
      </c>
      <c r="H92" s="169">
        <v>45040</v>
      </c>
      <c r="I92" s="170">
        <v>3.16</v>
      </c>
      <c r="K92" s="169">
        <v>45040</v>
      </c>
      <c r="L92" s="170">
        <v>3.16</v>
      </c>
    </row>
    <row r="93" spans="2:12" x14ac:dyDescent="0.25">
      <c r="B93" s="25">
        <v>45041</v>
      </c>
      <c r="C93" s="22">
        <v>3.12</v>
      </c>
      <c r="E93" s="169">
        <v>45041</v>
      </c>
      <c r="F93" s="170">
        <v>3.12</v>
      </c>
      <c r="H93" s="169">
        <v>45041</v>
      </c>
      <c r="I93" s="170">
        <v>3.12</v>
      </c>
      <c r="K93" s="169">
        <v>45041</v>
      </c>
      <c r="L93" s="170">
        <v>3.12</v>
      </c>
    </row>
    <row r="94" spans="2:12" x14ac:dyDescent="0.25">
      <c r="B94" s="25">
        <v>45042</v>
      </c>
      <c r="C94" s="22">
        <v>3.05</v>
      </c>
      <c r="E94" s="169">
        <v>45042</v>
      </c>
      <c r="F94" s="170">
        <v>3.05</v>
      </c>
      <c r="H94" s="169">
        <v>45042</v>
      </c>
      <c r="I94" s="170">
        <v>3.05</v>
      </c>
      <c r="K94" s="169">
        <v>45042</v>
      </c>
      <c r="L94" s="170">
        <v>3.05</v>
      </c>
    </row>
    <row r="95" spans="2:12" x14ac:dyDescent="0.25">
      <c r="B95" s="25">
        <v>45043</v>
      </c>
      <c r="C95" s="22">
        <v>3.1</v>
      </c>
      <c r="E95" s="169">
        <v>45043</v>
      </c>
      <c r="F95" s="170">
        <v>3.1</v>
      </c>
      <c r="H95" s="169">
        <v>45043</v>
      </c>
      <c r="I95" s="170">
        <v>3.1</v>
      </c>
      <c r="K95" s="169">
        <v>45043</v>
      </c>
      <c r="L95" s="170">
        <v>3.1</v>
      </c>
    </row>
    <row r="96" spans="2:12" x14ac:dyDescent="0.25">
      <c r="B96" s="25">
        <v>45044</v>
      </c>
      <c r="C96" s="22">
        <v>3.04</v>
      </c>
      <c r="E96" s="169">
        <v>45044</v>
      </c>
      <c r="F96" s="170">
        <v>3.04</v>
      </c>
      <c r="H96" s="169">
        <v>45044</v>
      </c>
      <c r="I96" s="170">
        <v>3.04</v>
      </c>
      <c r="K96" s="169">
        <v>45044</v>
      </c>
      <c r="L96" s="170">
        <v>3.04</v>
      </c>
    </row>
    <row r="97" spans="2:12" x14ac:dyDescent="0.25">
      <c r="B97" s="25">
        <v>45048</v>
      </c>
      <c r="C97" s="22">
        <v>3.05</v>
      </c>
      <c r="E97" s="169">
        <v>45048</v>
      </c>
      <c r="F97" s="170">
        <v>3.05</v>
      </c>
      <c r="H97" s="169">
        <v>45048</v>
      </c>
      <c r="I97" s="170">
        <v>3.05</v>
      </c>
      <c r="K97" s="169">
        <v>45048</v>
      </c>
      <c r="L97" s="170">
        <v>3.05</v>
      </c>
    </row>
    <row r="98" spans="2:12" x14ac:dyDescent="0.25">
      <c r="B98" s="25">
        <v>45049</v>
      </c>
      <c r="C98" s="22">
        <v>2.92</v>
      </c>
      <c r="E98" s="169">
        <v>45049</v>
      </c>
      <c r="F98" s="170">
        <v>2.92</v>
      </c>
      <c r="H98" s="169">
        <v>45049</v>
      </c>
      <c r="I98" s="170">
        <v>2.92</v>
      </c>
      <c r="K98" s="169">
        <v>45049</v>
      </c>
      <c r="L98" s="170">
        <v>2.92</v>
      </c>
    </row>
    <row r="99" spans="2:12" x14ac:dyDescent="0.25">
      <c r="B99" s="25">
        <v>45050</v>
      </c>
      <c r="C99" s="22">
        <v>2.96</v>
      </c>
      <c r="E99" s="169">
        <v>45050</v>
      </c>
      <c r="F99" s="170">
        <v>2.96</v>
      </c>
      <c r="H99" s="169">
        <v>45050</v>
      </c>
      <c r="I99" s="170">
        <v>2.96</v>
      </c>
      <c r="K99" s="169">
        <v>45050</v>
      </c>
      <c r="L99" s="170">
        <v>2.96</v>
      </c>
    </row>
    <row r="100" spans="2:12" x14ac:dyDescent="0.25">
      <c r="B100" s="25">
        <v>45051</v>
      </c>
      <c r="C100" s="22">
        <v>2.96</v>
      </c>
      <c r="E100" s="169">
        <v>45051</v>
      </c>
      <c r="F100" s="170">
        <v>2.96</v>
      </c>
      <c r="H100" s="169">
        <v>45051</v>
      </c>
      <c r="I100" s="170">
        <v>2.96</v>
      </c>
      <c r="K100" s="169">
        <v>45051</v>
      </c>
      <c r="L100" s="170">
        <v>2.96</v>
      </c>
    </row>
    <row r="101" spans="2:12" x14ac:dyDescent="0.25">
      <c r="B101" s="25">
        <v>45054</v>
      </c>
      <c r="C101" s="22">
        <v>3.03</v>
      </c>
      <c r="E101" s="169">
        <v>45054</v>
      </c>
      <c r="F101" s="170">
        <v>3.03</v>
      </c>
      <c r="H101" s="169">
        <v>45054</v>
      </c>
      <c r="I101" s="170">
        <v>3.03</v>
      </c>
      <c r="K101" s="169">
        <v>45054</v>
      </c>
      <c r="L101" s="170">
        <v>3.03</v>
      </c>
    </row>
    <row r="102" spans="2:12" x14ac:dyDescent="0.25">
      <c r="B102" s="25">
        <v>45055</v>
      </c>
      <c r="C102" s="22">
        <v>3.01</v>
      </c>
      <c r="E102" s="169">
        <v>45055</v>
      </c>
      <c r="F102" s="170">
        <v>3.01</v>
      </c>
      <c r="H102" s="169">
        <v>45055</v>
      </c>
      <c r="I102" s="170">
        <v>3.01</v>
      </c>
      <c r="K102" s="169">
        <v>45055</v>
      </c>
      <c r="L102" s="170">
        <v>3.01</v>
      </c>
    </row>
    <row r="103" spans="2:12" x14ac:dyDescent="0.25">
      <c r="B103" s="25">
        <v>45056</v>
      </c>
      <c r="C103" s="22">
        <v>3.02</v>
      </c>
      <c r="E103" s="169">
        <v>45056</v>
      </c>
      <c r="F103" s="170">
        <v>3.02</v>
      </c>
      <c r="H103" s="169">
        <v>45056</v>
      </c>
      <c r="I103" s="170">
        <v>3.02</v>
      </c>
      <c r="K103" s="169">
        <v>45056</v>
      </c>
      <c r="L103" s="170">
        <v>3.02</v>
      </c>
    </row>
    <row r="104" spans="2:12" x14ac:dyDescent="0.25">
      <c r="B104" s="25">
        <v>45057</v>
      </c>
      <c r="C104" s="22">
        <v>2.93</v>
      </c>
      <c r="E104" s="169">
        <v>45057</v>
      </c>
      <c r="F104" s="170">
        <v>2.93</v>
      </c>
      <c r="H104" s="169">
        <v>45057</v>
      </c>
      <c r="I104" s="170">
        <v>2.93</v>
      </c>
      <c r="K104" s="169">
        <v>45057</v>
      </c>
      <c r="L104" s="170">
        <v>2.93</v>
      </c>
    </row>
    <row r="105" spans="2:12" x14ac:dyDescent="0.25">
      <c r="B105" s="25">
        <v>45058</v>
      </c>
      <c r="C105" s="22">
        <v>2.96</v>
      </c>
      <c r="E105" s="169">
        <v>45058</v>
      </c>
      <c r="F105" s="170">
        <v>2.96</v>
      </c>
      <c r="H105" s="169">
        <v>45058</v>
      </c>
      <c r="I105" s="170">
        <v>2.96</v>
      </c>
      <c r="K105" s="169">
        <v>45058</v>
      </c>
      <c r="L105" s="170">
        <v>2.96</v>
      </c>
    </row>
    <row r="106" spans="2:12" x14ac:dyDescent="0.25">
      <c r="B106" s="25">
        <v>45061</v>
      </c>
      <c r="C106" s="22">
        <v>3</v>
      </c>
      <c r="E106" s="169">
        <v>45061</v>
      </c>
      <c r="F106" s="170">
        <v>3</v>
      </c>
      <c r="H106" s="169">
        <v>45061</v>
      </c>
      <c r="I106" s="170">
        <v>3</v>
      </c>
      <c r="K106" s="169">
        <v>45061</v>
      </c>
      <c r="L106" s="170">
        <v>3</v>
      </c>
    </row>
    <row r="107" spans="2:12" x14ac:dyDescent="0.25">
      <c r="B107" s="25">
        <v>45062</v>
      </c>
      <c r="C107" s="22">
        <v>2.97</v>
      </c>
      <c r="E107" s="169">
        <v>45062</v>
      </c>
      <c r="F107" s="170">
        <v>2.97</v>
      </c>
      <c r="H107" s="169">
        <v>45062</v>
      </c>
      <c r="I107" s="170">
        <v>2.97</v>
      </c>
      <c r="K107" s="169">
        <v>45062</v>
      </c>
      <c r="L107" s="170">
        <v>2.97</v>
      </c>
    </row>
    <row r="108" spans="2:12" x14ac:dyDescent="0.25">
      <c r="B108" s="25">
        <v>45063</v>
      </c>
      <c r="C108" s="22">
        <v>3</v>
      </c>
      <c r="E108" s="169">
        <v>45063</v>
      </c>
      <c r="F108" s="170">
        <v>3</v>
      </c>
      <c r="H108" s="169">
        <v>45063</v>
      </c>
      <c r="I108" s="170">
        <v>3</v>
      </c>
      <c r="K108" s="169">
        <v>45063</v>
      </c>
      <c r="L108" s="170">
        <v>3</v>
      </c>
    </row>
    <row r="109" spans="2:12" x14ac:dyDescent="0.25">
      <c r="B109" s="25">
        <v>45068</v>
      </c>
      <c r="C109" s="22">
        <v>3.12</v>
      </c>
      <c r="E109" s="169">
        <v>45068</v>
      </c>
      <c r="F109" s="170">
        <v>3.12</v>
      </c>
      <c r="H109" s="169">
        <v>45068</v>
      </c>
      <c r="I109" s="170">
        <v>3.12</v>
      </c>
      <c r="K109" s="169">
        <v>45068</v>
      </c>
      <c r="L109" s="170">
        <v>3.12</v>
      </c>
    </row>
    <row r="110" spans="2:12" x14ac:dyDescent="0.25">
      <c r="B110" s="25">
        <v>45069</v>
      </c>
      <c r="C110" s="22">
        <v>3.17</v>
      </c>
      <c r="E110" s="169">
        <v>45069</v>
      </c>
      <c r="F110" s="170">
        <v>3.17</v>
      </c>
      <c r="H110" s="169">
        <v>45069</v>
      </c>
      <c r="I110" s="170">
        <v>3.17</v>
      </c>
      <c r="K110" s="169">
        <v>45069</v>
      </c>
      <c r="L110" s="170">
        <v>3.17</v>
      </c>
    </row>
    <row r="111" spans="2:12" x14ac:dyDescent="0.25">
      <c r="B111" s="25">
        <v>45070</v>
      </c>
      <c r="C111" s="22">
        <v>3.12</v>
      </c>
      <c r="E111" s="169">
        <v>45070</v>
      </c>
      <c r="F111" s="170">
        <v>3.12</v>
      </c>
      <c r="H111" s="169">
        <v>45070</v>
      </c>
      <c r="I111" s="170">
        <v>3.12</v>
      </c>
      <c r="K111" s="169">
        <v>45070</v>
      </c>
      <c r="L111" s="170">
        <v>3.12</v>
      </c>
    </row>
    <row r="112" spans="2:12" x14ac:dyDescent="0.25">
      <c r="B112" s="25">
        <v>45071</v>
      </c>
      <c r="C112" s="22">
        <v>3.16</v>
      </c>
      <c r="E112" s="169">
        <v>45071</v>
      </c>
      <c r="F112" s="170">
        <v>3.16</v>
      </c>
      <c r="H112" s="169">
        <v>45071</v>
      </c>
      <c r="I112" s="170">
        <v>3.16</v>
      </c>
      <c r="K112" s="169">
        <v>45071</v>
      </c>
      <c r="L112" s="170">
        <v>3.16</v>
      </c>
    </row>
    <row r="113" spans="2:12" x14ac:dyDescent="0.25">
      <c r="B113" s="25">
        <v>45072</v>
      </c>
      <c r="C113" s="22">
        <v>3.2</v>
      </c>
      <c r="E113" s="169">
        <v>45072</v>
      </c>
      <c r="F113" s="170">
        <v>3.2</v>
      </c>
      <c r="H113" s="169">
        <v>45072</v>
      </c>
      <c r="I113" s="170">
        <v>3.2</v>
      </c>
      <c r="K113" s="169">
        <v>45072</v>
      </c>
      <c r="L113" s="170">
        <v>3.2</v>
      </c>
    </row>
    <row r="114" spans="2:12" x14ac:dyDescent="0.25">
      <c r="B114" s="25">
        <v>45076</v>
      </c>
      <c r="C114" s="22">
        <v>3.05</v>
      </c>
      <c r="E114" s="169">
        <v>45076</v>
      </c>
      <c r="F114" s="170">
        <v>3.05</v>
      </c>
      <c r="H114" s="169">
        <v>45076</v>
      </c>
      <c r="I114" s="170">
        <v>3.05</v>
      </c>
      <c r="K114" s="169">
        <v>45076</v>
      </c>
      <c r="L114" s="170">
        <v>3.05</v>
      </c>
    </row>
    <row r="115" spans="2:12" x14ac:dyDescent="0.25">
      <c r="B115" s="25">
        <v>45077</v>
      </c>
      <c r="C115" s="22">
        <v>2.93</v>
      </c>
      <c r="E115" s="169">
        <v>45077</v>
      </c>
      <c r="F115" s="170">
        <v>2.93</v>
      </c>
      <c r="H115" s="169">
        <v>45077</v>
      </c>
      <c r="I115" s="170">
        <v>2.93</v>
      </c>
      <c r="K115" s="169">
        <v>45077</v>
      </c>
      <c r="L115" s="170">
        <v>2.93</v>
      </c>
    </row>
    <row r="116" spans="2:12" x14ac:dyDescent="0.25">
      <c r="B116" s="25">
        <v>45078</v>
      </c>
      <c r="C116" s="22">
        <v>2.96</v>
      </c>
      <c r="E116" s="169">
        <v>45078</v>
      </c>
      <c r="F116" s="170">
        <v>2.96</v>
      </c>
      <c r="H116" s="169">
        <v>45078</v>
      </c>
      <c r="I116" s="170">
        <v>2.96</v>
      </c>
      <c r="K116" s="169">
        <v>45078</v>
      </c>
      <c r="L116" s="170">
        <v>2.96</v>
      </c>
    </row>
    <row r="117" spans="2:12" x14ac:dyDescent="0.25">
      <c r="B117" s="25">
        <v>45079</v>
      </c>
      <c r="C117" s="22">
        <v>2.96</v>
      </c>
      <c r="E117" s="169">
        <v>45079</v>
      </c>
      <c r="F117" s="170">
        <v>2.96</v>
      </c>
      <c r="H117" s="169">
        <v>45079</v>
      </c>
      <c r="I117" s="170">
        <v>2.96</v>
      </c>
      <c r="K117" s="169">
        <v>45079</v>
      </c>
      <c r="L117" s="170">
        <v>2.96</v>
      </c>
    </row>
    <row r="118" spans="2:12" x14ac:dyDescent="0.25">
      <c r="B118" s="25">
        <v>45082</v>
      </c>
      <c r="C118" s="22">
        <v>3.06</v>
      </c>
      <c r="E118" s="169">
        <v>45082</v>
      </c>
      <c r="F118" s="170">
        <v>3.06</v>
      </c>
      <c r="H118" s="169">
        <v>45082</v>
      </c>
      <c r="I118" s="170">
        <v>3.06</v>
      </c>
      <c r="K118" s="169">
        <v>45082</v>
      </c>
      <c r="L118" s="170">
        <v>3.06</v>
      </c>
    </row>
    <row r="119" spans="2:12" x14ac:dyDescent="0.25">
      <c r="B119" s="25">
        <v>45083</v>
      </c>
      <c r="C119" s="22">
        <v>3</v>
      </c>
      <c r="E119" s="169">
        <v>45083</v>
      </c>
      <c r="F119" s="170">
        <v>3</v>
      </c>
      <c r="H119" s="169">
        <v>45083</v>
      </c>
      <c r="I119" s="170">
        <v>3</v>
      </c>
      <c r="K119" s="169">
        <v>45083</v>
      </c>
      <c r="L119" s="170">
        <v>3</v>
      </c>
    </row>
    <row r="120" spans="2:12" x14ac:dyDescent="0.25">
      <c r="B120" s="25">
        <v>45084</v>
      </c>
      <c r="C120" s="22">
        <v>3.05</v>
      </c>
      <c r="E120" s="169">
        <v>45084</v>
      </c>
      <c r="F120" s="170">
        <v>3.05</v>
      </c>
      <c r="H120" s="169">
        <v>45084</v>
      </c>
      <c r="I120" s="170">
        <v>3.05</v>
      </c>
      <c r="K120" s="169">
        <v>45084</v>
      </c>
      <c r="L120" s="170">
        <v>3.05</v>
      </c>
    </row>
    <row r="121" spans="2:12" x14ac:dyDescent="0.25">
      <c r="B121" s="25">
        <v>45085</v>
      </c>
      <c r="C121" s="22">
        <v>3.14</v>
      </c>
      <c r="E121" s="169">
        <v>45085</v>
      </c>
      <c r="F121" s="170">
        <v>3.14</v>
      </c>
      <c r="H121" s="169">
        <v>45085</v>
      </c>
      <c r="I121" s="170">
        <v>3.14</v>
      </c>
      <c r="K121" s="169">
        <v>45085</v>
      </c>
      <c r="L121" s="170">
        <v>3.14</v>
      </c>
    </row>
    <row r="122" spans="2:12" x14ac:dyDescent="0.25">
      <c r="B122" s="25">
        <v>45086</v>
      </c>
      <c r="C122" s="22">
        <v>3.07</v>
      </c>
      <c r="E122" s="169">
        <v>45086</v>
      </c>
      <c r="F122" s="170">
        <v>3.07</v>
      </c>
      <c r="H122" s="169">
        <v>45086</v>
      </c>
      <c r="I122" s="170">
        <v>3.07</v>
      </c>
      <c r="K122" s="169">
        <v>45086</v>
      </c>
      <c r="L122" s="170">
        <v>3.07</v>
      </c>
    </row>
    <row r="123" spans="2:12" x14ac:dyDescent="0.25">
      <c r="B123" s="25">
        <v>45089</v>
      </c>
      <c r="C123" s="22">
        <v>3.01</v>
      </c>
      <c r="E123" s="169">
        <v>45089</v>
      </c>
      <c r="F123" s="170">
        <v>3.01</v>
      </c>
      <c r="H123" s="169">
        <v>45089</v>
      </c>
      <c r="I123" s="170">
        <v>3.01</v>
      </c>
      <c r="K123" s="169">
        <v>45089</v>
      </c>
      <c r="L123" s="170">
        <v>3.01</v>
      </c>
    </row>
    <row r="124" spans="2:12" x14ac:dyDescent="0.25">
      <c r="B124" s="25">
        <v>45090</v>
      </c>
      <c r="C124" s="22">
        <v>3.02</v>
      </c>
      <c r="E124" s="169">
        <v>45090</v>
      </c>
      <c r="F124" s="170">
        <v>3.02</v>
      </c>
      <c r="H124" s="169">
        <v>45090</v>
      </c>
      <c r="I124" s="170">
        <v>3.02</v>
      </c>
      <c r="K124" s="169">
        <v>45090</v>
      </c>
      <c r="L124" s="170">
        <v>3.02</v>
      </c>
    </row>
    <row r="125" spans="2:12" x14ac:dyDescent="0.25">
      <c r="B125" s="25">
        <v>45091</v>
      </c>
      <c r="C125" s="22">
        <v>3.11</v>
      </c>
      <c r="E125" s="169">
        <v>45091</v>
      </c>
      <c r="F125" s="170">
        <v>3.11</v>
      </c>
      <c r="H125" s="169">
        <v>45091</v>
      </c>
      <c r="I125" s="170">
        <v>3.11</v>
      </c>
      <c r="K125" s="169">
        <v>45091</v>
      </c>
      <c r="L125" s="170">
        <v>3.11</v>
      </c>
    </row>
    <row r="126" spans="2:12" x14ac:dyDescent="0.25">
      <c r="B126" s="25">
        <v>45092</v>
      </c>
      <c r="C126" s="22">
        <v>3.16</v>
      </c>
      <c r="E126" s="169">
        <v>45092</v>
      </c>
      <c r="F126" s="170">
        <v>3.16</v>
      </c>
      <c r="H126" s="169">
        <v>45092</v>
      </c>
      <c r="I126" s="170">
        <v>3.16</v>
      </c>
      <c r="K126" s="169">
        <v>45092</v>
      </c>
      <c r="L126" s="170">
        <v>3.16</v>
      </c>
    </row>
    <row r="127" spans="2:12" x14ac:dyDescent="0.25">
      <c r="B127" s="25">
        <v>45093</v>
      </c>
      <c r="C127" s="22">
        <v>3.12</v>
      </c>
      <c r="E127" s="169">
        <v>45093</v>
      </c>
      <c r="F127" s="170">
        <v>3.12</v>
      </c>
      <c r="H127" s="169">
        <v>45093</v>
      </c>
      <c r="I127" s="170">
        <v>3.12</v>
      </c>
      <c r="K127" s="169">
        <v>45093</v>
      </c>
      <c r="L127" s="170">
        <v>3.12</v>
      </c>
    </row>
    <row r="128" spans="2:12" x14ac:dyDescent="0.25">
      <c r="B128" s="25">
        <v>45096</v>
      </c>
      <c r="C128" s="22">
        <v>3.14</v>
      </c>
      <c r="E128" s="169">
        <v>45096</v>
      </c>
      <c r="F128" s="170">
        <v>3.14</v>
      </c>
      <c r="H128" s="169">
        <v>45096</v>
      </c>
      <c r="I128" s="170">
        <v>3.14</v>
      </c>
      <c r="K128" s="169">
        <v>45096</v>
      </c>
      <c r="L128" s="170">
        <v>3.14</v>
      </c>
    </row>
    <row r="129" spans="2:12" x14ac:dyDescent="0.25">
      <c r="B129" s="25">
        <v>45097</v>
      </c>
      <c r="C129" s="22">
        <v>3.07</v>
      </c>
      <c r="E129" s="169">
        <v>45097</v>
      </c>
      <c r="F129" s="170">
        <v>3.07</v>
      </c>
      <c r="H129" s="169">
        <v>45097</v>
      </c>
      <c r="I129" s="170">
        <v>3.07</v>
      </c>
      <c r="K129" s="169">
        <v>45097</v>
      </c>
      <c r="L129" s="170">
        <v>3.07</v>
      </c>
    </row>
    <row r="130" spans="2:12" x14ac:dyDescent="0.25">
      <c r="B130" s="25">
        <v>45098</v>
      </c>
      <c r="C130" s="22">
        <v>3.05</v>
      </c>
      <c r="E130" s="169">
        <v>45098</v>
      </c>
      <c r="F130" s="170">
        <v>3.05</v>
      </c>
      <c r="H130" s="169">
        <v>45098</v>
      </c>
      <c r="I130" s="170">
        <v>3.05</v>
      </c>
      <c r="K130" s="169">
        <v>45098</v>
      </c>
      <c r="L130" s="170">
        <v>3.05</v>
      </c>
    </row>
    <row r="131" spans="2:12" x14ac:dyDescent="0.25">
      <c r="B131" s="25">
        <v>45099</v>
      </c>
      <c r="C131" s="22">
        <v>3.11</v>
      </c>
      <c r="E131" s="169">
        <v>45099</v>
      </c>
      <c r="F131" s="170">
        <v>3.11</v>
      </c>
      <c r="H131" s="169">
        <v>45099</v>
      </c>
      <c r="I131" s="170">
        <v>3.11</v>
      </c>
      <c r="K131" s="169">
        <v>45099</v>
      </c>
      <c r="L131" s="170">
        <v>3.11</v>
      </c>
    </row>
    <row r="132" spans="2:12" x14ac:dyDescent="0.25">
      <c r="B132" s="25">
        <v>45100</v>
      </c>
      <c r="C132" s="22">
        <v>3.02</v>
      </c>
      <c r="E132" s="169">
        <v>45100</v>
      </c>
      <c r="F132" s="170">
        <v>3.02</v>
      </c>
      <c r="H132" s="169">
        <v>45100</v>
      </c>
      <c r="I132" s="170">
        <v>3.02</v>
      </c>
      <c r="K132" s="169">
        <v>45100</v>
      </c>
      <c r="L132" s="170">
        <v>3.02</v>
      </c>
    </row>
    <row r="133" spans="2:12" x14ac:dyDescent="0.25">
      <c r="B133" s="25">
        <v>45103</v>
      </c>
      <c r="C133" s="22">
        <v>2.97</v>
      </c>
      <c r="E133" s="169">
        <v>45103</v>
      </c>
      <c r="F133" s="170">
        <v>2.97</v>
      </c>
      <c r="H133" s="169">
        <v>45103</v>
      </c>
      <c r="I133" s="170">
        <v>2.97</v>
      </c>
      <c r="K133" s="169">
        <v>45103</v>
      </c>
      <c r="L133" s="170">
        <v>2.97</v>
      </c>
    </row>
    <row r="134" spans="2:12" x14ac:dyDescent="0.25">
      <c r="B134" s="25">
        <v>45104</v>
      </c>
      <c r="C134" s="22">
        <v>2.96</v>
      </c>
      <c r="E134" s="169">
        <v>45104</v>
      </c>
      <c r="F134" s="170">
        <v>2.96</v>
      </c>
      <c r="H134" s="169">
        <v>45104</v>
      </c>
      <c r="I134" s="170">
        <v>2.96</v>
      </c>
      <c r="K134" s="169">
        <v>45104</v>
      </c>
      <c r="L134" s="170">
        <v>2.96</v>
      </c>
    </row>
    <row r="135" spans="2:12" x14ac:dyDescent="0.25">
      <c r="B135" s="25">
        <v>45105</v>
      </c>
      <c r="C135" s="22">
        <v>2.96</v>
      </c>
      <c r="E135" s="169">
        <v>45105</v>
      </c>
      <c r="F135" s="170">
        <v>2.96</v>
      </c>
      <c r="H135" s="169">
        <v>45105</v>
      </c>
      <c r="I135" s="170">
        <v>2.96</v>
      </c>
      <c r="K135" s="169">
        <v>45105</v>
      </c>
      <c r="L135" s="170">
        <v>2.96</v>
      </c>
    </row>
    <row r="136" spans="2:12" x14ac:dyDescent="0.25">
      <c r="B136" s="25">
        <v>45106</v>
      </c>
      <c r="C136" s="22">
        <v>3</v>
      </c>
      <c r="E136" s="169">
        <v>45106</v>
      </c>
      <c r="F136" s="170">
        <v>3</v>
      </c>
      <c r="H136" s="169">
        <v>45106</v>
      </c>
      <c r="I136" s="170">
        <v>3</v>
      </c>
      <c r="K136" s="169">
        <v>45106</v>
      </c>
      <c r="L136" s="170">
        <v>3</v>
      </c>
    </row>
    <row r="137" spans="2:12" x14ac:dyDescent="0.25">
      <c r="B137" s="25">
        <v>45107</v>
      </c>
      <c r="C137" s="22">
        <v>3.09</v>
      </c>
      <c r="E137" s="169">
        <v>45107</v>
      </c>
      <c r="F137" s="170">
        <v>3.09</v>
      </c>
      <c r="H137" s="169">
        <v>45107</v>
      </c>
      <c r="I137" s="170">
        <v>3.09</v>
      </c>
      <c r="K137" s="169">
        <v>45107</v>
      </c>
      <c r="L137" s="170">
        <v>3.09</v>
      </c>
    </row>
    <row r="138" spans="2:12" x14ac:dyDescent="0.25">
      <c r="B138" s="25">
        <v>45110</v>
      </c>
      <c r="C138" s="22">
        <v>3.1</v>
      </c>
      <c r="E138" s="169">
        <v>45110</v>
      </c>
      <c r="F138" s="170">
        <v>3.1</v>
      </c>
      <c r="H138" s="169">
        <v>45110</v>
      </c>
      <c r="I138" s="170">
        <v>3.1</v>
      </c>
      <c r="K138" s="169">
        <v>45110</v>
      </c>
      <c r="L138" s="170">
        <v>3.1</v>
      </c>
    </row>
    <row r="139" spans="2:12" x14ac:dyDescent="0.25">
      <c r="B139" s="25">
        <v>45111</v>
      </c>
      <c r="C139" s="22">
        <v>3.14</v>
      </c>
      <c r="E139" s="169">
        <v>45111</v>
      </c>
      <c r="F139" s="170">
        <v>3.14</v>
      </c>
      <c r="H139" s="169">
        <v>45111</v>
      </c>
      <c r="I139" s="170">
        <v>3.14</v>
      </c>
      <c r="K139" s="169">
        <v>45111</v>
      </c>
      <c r="L139" s="170">
        <v>3.14</v>
      </c>
    </row>
    <row r="140" spans="2:12" x14ac:dyDescent="0.25">
      <c r="B140" s="25">
        <v>45112</v>
      </c>
      <c r="C140" s="22">
        <v>3.11</v>
      </c>
      <c r="E140" s="169">
        <v>45112</v>
      </c>
      <c r="F140" s="170">
        <v>3.11</v>
      </c>
      <c r="H140" s="169">
        <v>45112</v>
      </c>
      <c r="I140" s="170">
        <v>3.11</v>
      </c>
      <c r="K140" s="169">
        <v>45112</v>
      </c>
      <c r="L140" s="170">
        <v>3.11</v>
      </c>
    </row>
    <row r="141" spans="2:12" x14ac:dyDescent="0.25">
      <c r="B141" s="25">
        <v>45113</v>
      </c>
      <c r="C141" s="22">
        <v>3.21</v>
      </c>
      <c r="E141" s="169">
        <v>45113</v>
      </c>
      <c r="F141" s="170">
        <v>3.21</v>
      </c>
      <c r="H141" s="169">
        <v>45113</v>
      </c>
      <c r="I141" s="170">
        <v>3.21</v>
      </c>
      <c r="K141" s="169">
        <v>45113</v>
      </c>
      <c r="L141" s="170">
        <v>3.21</v>
      </c>
    </row>
    <row r="142" spans="2:12" x14ac:dyDescent="0.25">
      <c r="B142" s="25">
        <v>45114</v>
      </c>
      <c r="C142" s="22">
        <v>3.3</v>
      </c>
      <c r="E142" s="169">
        <v>45114</v>
      </c>
      <c r="F142" s="170">
        <v>3.3</v>
      </c>
      <c r="H142" s="169">
        <v>45114</v>
      </c>
      <c r="I142" s="170">
        <v>3.3</v>
      </c>
      <c r="K142" s="169">
        <v>45114</v>
      </c>
      <c r="L142" s="170">
        <v>3.3</v>
      </c>
    </row>
    <row r="143" spans="2:12" x14ac:dyDescent="0.25">
      <c r="B143" s="25">
        <v>45117</v>
      </c>
      <c r="C143" s="22">
        <v>3.31</v>
      </c>
      <c r="E143" s="169">
        <v>45117</v>
      </c>
      <c r="F143" s="170">
        <v>3.31</v>
      </c>
      <c r="H143" s="169">
        <v>45117</v>
      </c>
      <c r="I143" s="170">
        <v>3.31</v>
      </c>
      <c r="K143" s="169">
        <v>45117</v>
      </c>
      <c r="L143" s="170">
        <v>3.31</v>
      </c>
    </row>
    <row r="144" spans="2:12" x14ac:dyDescent="0.25">
      <c r="B144" s="25">
        <v>45118</v>
      </c>
      <c r="C144" s="22">
        <v>3.3</v>
      </c>
      <c r="E144" s="169">
        <v>45118</v>
      </c>
      <c r="F144" s="170">
        <v>3.3</v>
      </c>
      <c r="H144" s="169">
        <v>45118</v>
      </c>
      <c r="I144" s="170">
        <v>3.3</v>
      </c>
      <c r="K144" s="169">
        <v>45118</v>
      </c>
      <c r="L144" s="170">
        <v>3.3</v>
      </c>
    </row>
    <row r="145" spans="2:12" x14ac:dyDescent="0.25">
      <c r="B145" s="25">
        <v>45119</v>
      </c>
      <c r="C145" s="22">
        <v>3.3</v>
      </c>
      <c r="E145" s="169">
        <v>45119</v>
      </c>
      <c r="F145" s="170">
        <v>3.3</v>
      </c>
      <c r="H145" s="169">
        <v>45119</v>
      </c>
      <c r="I145" s="170">
        <v>3.3</v>
      </c>
      <c r="K145" s="169">
        <v>45119</v>
      </c>
      <c r="L145" s="170">
        <v>3.3</v>
      </c>
    </row>
    <row r="146" spans="2:12" x14ac:dyDescent="0.25">
      <c r="B146" s="25">
        <v>45120</v>
      </c>
      <c r="C146" s="22">
        <v>3.12</v>
      </c>
      <c r="E146" s="169">
        <v>45120</v>
      </c>
      <c r="F146" s="170">
        <v>3.12</v>
      </c>
      <c r="H146" s="169">
        <v>45120</v>
      </c>
      <c r="I146" s="170">
        <v>3.12</v>
      </c>
      <c r="K146" s="169">
        <v>45120</v>
      </c>
      <c r="L146" s="170">
        <v>3.12</v>
      </c>
    </row>
    <row r="147" spans="2:12" x14ac:dyDescent="0.25">
      <c r="B147" s="25">
        <v>45121</v>
      </c>
      <c r="C147" s="22">
        <v>3.13</v>
      </c>
      <c r="E147" s="169">
        <v>45121</v>
      </c>
      <c r="F147" s="170">
        <v>3.13</v>
      </c>
      <c r="H147" s="169">
        <v>45121</v>
      </c>
      <c r="I147" s="170">
        <v>3.13</v>
      </c>
      <c r="K147" s="169">
        <v>45121</v>
      </c>
      <c r="L147" s="170">
        <v>3.13</v>
      </c>
    </row>
    <row r="148" spans="2:12" x14ac:dyDescent="0.25">
      <c r="B148" s="25">
        <v>45124</v>
      </c>
      <c r="C148" s="22">
        <v>3.12</v>
      </c>
      <c r="E148" s="169">
        <v>45124</v>
      </c>
      <c r="F148" s="170">
        <v>3.12</v>
      </c>
      <c r="H148" s="169">
        <v>45124</v>
      </c>
      <c r="I148" s="170">
        <v>3.12</v>
      </c>
      <c r="K148" s="169">
        <v>45124</v>
      </c>
      <c r="L148" s="170">
        <v>3.12</v>
      </c>
    </row>
    <row r="149" spans="2:12" x14ac:dyDescent="0.25">
      <c r="B149" s="25">
        <v>45125</v>
      </c>
      <c r="C149" s="22">
        <v>3.05</v>
      </c>
      <c r="E149" s="169">
        <v>45125</v>
      </c>
      <c r="F149" s="170">
        <v>3.05</v>
      </c>
      <c r="H149" s="169">
        <v>45125</v>
      </c>
      <c r="I149" s="170">
        <v>3.05</v>
      </c>
      <c r="K149" s="169">
        <v>45125</v>
      </c>
      <c r="L149" s="170">
        <v>3.05</v>
      </c>
    </row>
    <row r="150" spans="2:12" x14ac:dyDescent="0.25">
      <c r="B150" s="25">
        <v>45126</v>
      </c>
      <c r="C150" s="22">
        <v>3.02</v>
      </c>
      <c r="E150" s="169">
        <v>45126</v>
      </c>
      <c r="F150" s="170">
        <v>3.02</v>
      </c>
      <c r="H150" s="169">
        <v>45126</v>
      </c>
      <c r="I150" s="170">
        <v>3.02</v>
      </c>
      <c r="K150" s="169">
        <v>45126</v>
      </c>
      <c r="L150" s="170">
        <v>3.02</v>
      </c>
    </row>
    <row r="151" spans="2:12" x14ac:dyDescent="0.25">
      <c r="B151" s="25">
        <v>45127</v>
      </c>
      <c r="C151" s="22">
        <v>3.09</v>
      </c>
      <c r="E151" s="169">
        <v>45127</v>
      </c>
      <c r="F151" s="170">
        <v>3.09</v>
      </c>
      <c r="H151" s="169">
        <v>45127</v>
      </c>
      <c r="I151" s="170">
        <v>3.09</v>
      </c>
      <c r="K151" s="169">
        <v>45127</v>
      </c>
      <c r="L151" s="170">
        <v>3.09</v>
      </c>
    </row>
    <row r="152" spans="2:12" x14ac:dyDescent="0.25">
      <c r="B152" s="25">
        <v>45131</v>
      </c>
      <c r="C152" s="22">
        <v>3.06</v>
      </c>
      <c r="E152" s="169">
        <v>45131</v>
      </c>
      <c r="F152" s="170">
        <v>3.06</v>
      </c>
      <c r="H152" s="169">
        <v>45131</v>
      </c>
      <c r="I152" s="170">
        <v>3.06</v>
      </c>
      <c r="K152" s="169">
        <v>45131</v>
      </c>
      <c r="L152" s="170">
        <v>3.06</v>
      </c>
    </row>
    <row r="153" spans="2:12" x14ac:dyDescent="0.25">
      <c r="B153" s="25">
        <v>45132</v>
      </c>
      <c r="C153" s="22">
        <v>3.1</v>
      </c>
      <c r="E153" s="169">
        <v>45132</v>
      </c>
      <c r="F153" s="170">
        <v>3.1</v>
      </c>
      <c r="H153" s="169">
        <v>45132</v>
      </c>
      <c r="I153" s="170">
        <v>3.1</v>
      </c>
      <c r="K153" s="169">
        <v>45132</v>
      </c>
      <c r="L153" s="170">
        <v>3.1</v>
      </c>
    </row>
    <row r="154" spans="2:12" x14ac:dyDescent="0.25">
      <c r="B154" s="25">
        <v>45133</v>
      </c>
      <c r="C154" s="22">
        <v>3.11</v>
      </c>
      <c r="E154" s="169">
        <v>45133</v>
      </c>
      <c r="F154" s="170">
        <v>3.11</v>
      </c>
      <c r="H154" s="169">
        <v>45133</v>
      </c>
      <c r="I154" s="170">
        <v>3.11</v>
      </c>
      <c r="K154" s="169">
        <v>45133</v>
      </c>
      <c r="L154" s="170">
        <v>3.11</v>
      </c>
    </row>
    <row r="155" spans="2:12" x14ac:dyDescent="0.25">
      <c r="B155" s="25">
        <v>45134</v>
      </c>
      <c r="C155" s="22">
        <v>3.12</v>
      </c>
      <c r="E155" s="169">
        <v>45134</v>
      </c>
      <c r="F155" s="170">
        <v>3.12</v>
      </c>
      <c r="H155" s="169">
        <v>45134</v>
      </c>
      <c r="I155" s="170">
        <v>3.12</v>
      </c>
      <c r="K155" s="169">
        <v>45134</v>
      </c>
      <c r="L155" s="170">
        <v>3.12</v>
      </c>
    </row>
    <row r="156" spans="2:12" x14ac:dyDescent="0.25">
      <c r="B156" s="25">
        <v>45135</v>
      </c>
      <c r="C156" s="22">
        <v>3.11</v>
      </c>
      <c r="E156" s="169">
        <v>45135</v>
      </c>
      <c r="F156" s="170">
        <v>3.11</v>
      </c>
      <c r="H156" s="169">
        <v>45135</v>
      </c>
      <c r="I156" s="170">
        <v>3.11</v>
      </c>
      <c r="K156" s="169">
        <v>45135</v>
      </c>
      <c r="L156" s="170">
        <v>3.11</v>
      </c>
    </row>
    <row r="157" spans="2:12" x14ac:dyDescent="0.25">
      <c r="B157" s="25">
        <v>45138</v>
      </c>
      <c r="C157" s="22">
        <v>3.14</v>
      </c>
      <c r="E157" s="169">
        <v>45138</v>
      </c>
      <c r="F157" s="170">
        <v>3.14</v>
      </c>
      <c r="H157" s="169">
        <v>45138</v>
      </c>
      <c r="I157" s="170">
        <v>3.14</v>
      </c>
      <c r="K157" s="169">
        <v>45138</v>
      </c>
      <c r="L157" s="170">
        <v>3.14</v>
      </c>
    </row>
    <row r="158" spans="2:12" x14ac:dyDescent="0.25">
      <c r="B158" s="25">
        <v>45139</v>
      </c>
      <c r="C158" s="22">
        <v>3.17</v>
      </c>
      <c r="E158" s="169">
        <v>45139</v>
      </c>
      <c r="F158" s="170">
        <v>3.17</v>
      </c>
      <c r="H158" s="169">
        <v>45139</v>
      </c>
      <c r="I158" s="170">
        <v>3.17</v>
      </c>
      <c r="K158" s="169">
        <v>45139</v>
      </c>
      <c r="L158" s="170">
        <v>3.17</v>
      </c>
    </row>
    <row r="159" spans="2:12" x14ac:dyDescent="0.25">
      <c r="B159" s="25">
        <v>45140</v>
      </c>
      <c r="C159" s="22">
        <v>3.16</v>
      </c>
      <c r="E159" s="169">
        <v>45140</v>
      </c>
      <c r="F159" s="170">
        <v>3.16</v>
      </c>
      <c r="H159" s="169">
        <v>45140</v>
      </c>
      <c r="I159" s="170">
        <v>3.16</v>
      </c>
      <c r="K159" s="169">
        <v>45140</v>
      </c>
      <c r="L159" s="170">
        <v>3.16</v>
      </c>
    </row>
    <row r="160" spans="2:12" x14ac:dyDescent="0.25">
      <c r="B160" s="25">
        <v>45141</v>
      </c>
      <c r="C160" s="22">
        <v>3.2</v>
      </c>
      <c r="E160" s="169">
        <v>45141</v>
      </c>
      <c r="F160" s="170">
        <v>3.2</v>
      </c>
      <c r="H160" s="169">
        <v>45141</v>
      </c>
      <c r="I160" s="170">
        <v>3.2</v>
      </c>
      <c r="K160" s="169">
        <v>45141</v>
      </c>
      <c r="L160" s="170">
        <v>3.2</v>
      </c>
    </row>
    <row r="161" spans="2:12" x14ac:dyDescent="0.25">
      <c r="B161" s="25">
        <v>45142</v>
      </c>
      <c r="C161" s="22">
        <v>3.3</v>
      </c>
      <c r="E161" s="169">
        <v>45142</v>
      </c>
      <c r="F161" s="170">
        <v>3.3</v>
      </c>
      <c r="H161" s="169">
        <v>45142</v>
      </c>
      <c r="I161" s="170">
        <v>3.3</v>
      </c>
      <c r="K161" s="169">
        <v>45142</v>
      </c>
      <c r="L161" s="170">
        <v>3.3</v>
      </c>
    </row>
    <row r="162" spans="2:12" x14ac:dyDescent="0.25">
      <c r="B162" s="25">
        <v>45145</v>
      </c>
      <c r="C162" s="22">
        <v>3.26</v>
      </c>
      <c r="E162" s="169">
        <v>45145</v>
      </c>
      <c r="F162" s="170">
        <v>3.26</v>
      </c>
      <c r="H162" s="169">
        <v>45145</v>
      </c>
      <c r="I162" s="170">
        <v>3.26</v>
      </c>
      <c r="K162" s="169">
        <v>45145</v>
      </c>
      <c r="L162" s="170">
        <v>3.26</v>
      </c>
    </row>
    <row r="163" spans="2:12" x14ac:dyDescent="0.25">
      <c r="B163" s="25">
        <v>45146</v>
      </c>
      <c r="C163" s="22">
        <v>3.11</v>
      </c>
      <c r="E163" s="169">
        <v>45146</v>
      </c>
      <c r="F163" s="170">
        <v>3.11</v>
      </c>
      <c r="H163" s="169">
        <v>45146</v>
      </c>
      <c r="I163" s="170">
        <v>3.11</v>
      </c>
      <c r="K163" s="169">
        <v>45146</v>
      </c>
      <c r="L163" s="170">
        <v>3.11</v>
      </c>
    </row>
    <row r="164" spans="2:12" x14ac:dyDescent="0.25">
      <c r="B164" s="25">
        <v>45147</v>
      </c>
      <c r="C164" s="22">
        <v>3.15</v>
      </c>
      <c r="E164" s="169">
        <v>45147</v>
      </c>
      <c r="F164" s="170">
        <v>3.15</v>
      </c>
      <c r="H164" s="169">
        <v>45147</v>
      </c>
      <c r="I164" s="170">
        <v>3.15</v>
      </c>
      <c r="K164" s="169">
        <v>45147</v>
      </c>
      <c r="L164" s="170">
        <v>3.15</v>
      </c>
    </row>
    <row r="165" spans="2:12" x14ac:dyDescent="0.25">
      <c r="B165" s="25">
        <v>45148</v>
      </c>
      <c r="C165" s="22">
        <v>3.18</v>
      </c>
      <c r="E165" s="169">
        <v>45148</v>
      </c>
      <c r="F165" s="170">
        <v>3.18</v>
      </c>
      <c r="H165" s="169">
        <v>45148</v>
      </c>
      <c r="I165" s="170">
        <v>3.18</v>
      </c>
      <c r="K165" s="169">
        <v>45148</v>
      </c>
      <c r="L165" s="170">
        <v>3.18</v>
      </c>
    </row>
    <row r="166" spans="2:12" x14ac:dyDescent="0.25">
      <c r="B166" s="25">
        <v>45149</v>
      </c>
      <c r="C166" s="22">
        <v>3.26</v>
      </c>
      <c r="E166" s="169">
        <v>45149</v>
      </c>
      <c r="F166" s="170">
        <v>3.26</v>
      </c>
      <c r="H166" s="169">
        <v>45149</v>
      </c>
      <c r="I166" s="170">
        <v>3.26</v>
      </c>
      <c r="K166" s="169">
        <v>45149</v>
      </c>
      <c r="L166" s="170">
        <v>3.26</v>
      </c>
    </row>
    <row r="167" spans="2:12" x14ac:dyDescent="0.25">
      <c r="B167" s="25">
        <v>45152</v>
      </c>
      <c r="C167" s="22">
        <v>3.28</v>
      </c>
      <c r="E167" s="169">
        <v>45152</v>
      </c>
      <c r="F167" s="170">
        <v>3.28</v>
      </c>
      <c r="H167" s="169">
        <v>45152</v>
      </c>
      <c r="I167" s="170">
        <v>3.28</v>
      </c>
      <c r="K167" s="169">
        <v>45152</v>
      </c>
      <c r="L167" s="170">
        <v>3.28</v>
      </c>
    </row>
    <row r="168" spans="2:12" x14ac:dyDescent="0.25">
      <c r="B168" s="25">
        <v>45154</v>
      </c>
      <c r="C168" s="22">
        <v>3.32</v>
      </c>
      <c r="E168" s="169">
        <v>45154</v>
      </c>
      <c r="F168" s="170">
        <v>3.32</v>
      </c>
      <c r="H168" s="169">
        <v>45154</v>
      </c>
      <c r="I168" s="170">
        <v>3.32</v>
      </c>
      <c r="K168" s="169">
        <v>45154</v>
      </c>
      <c r="L168" s="170">
        <v>3.32</v>
      </c>
    </row>
    <row r="169" spans="2:12" x14ac:dyDescent="0.25">
      <c r="B169" s="25">
        <v>45155</v>
      </c>
      <c r="C169" s="22">
        <v>3.35</v>
      </c>
      <c r="E169" s="169">
        <v>45155</v>
      </c>
      <c r="F169" s="170">
        <v>3.35</v>
      </c>
      <c r="H169" s="169">
        <v>45155</v>
      </c>
      <c r="I169" s="170">
        <v>3.35</v>
      </c>
      <c r="K169" s="169">
        <v>45155</v>
      </c>
      <c r="L169" s="170">
        <v>3.35</v>
      </c>
    </row>
    <row r="170" spans="2:12" x14ac:dyDescent="0.25">
      <c r="B170" s="25">
        <v>45156</v>
      </c>
      <c r="C170" s="22">
        <v>3.27</v>
      </c>
      <c r="E170" s="169">
        <v>45156</v>
      </c>
      <c r="F170" s="170">
        <v>3.27</v>
      </c>
      <c r="H170" s="169">
        <v>45156</v>
      </c>
      <c r="I170" s="170">
        <v>3.27</v>
      </c>
      <c r="K170" s="169">
        <v>45156</v>
      </c>
      <c r="L170" s="170">
        <v>3.27</v>
      </c>
    </row>
    <row r="171" spans="2:12" x14ac:dyDescent="0.25">
      <c r="B171" s="25">
        <v>45159</v>
      </c>
      <c r="C171" s="22">
        <v>3.33</v>
      </c>
      <c r="E171" s="169">
        <v>45159</v>
      </c>
      <c r="F171" s="170">
        <v>3.33</v>
      </c>
      <c r="H171" s="169">
        <v>45159</v>
      </c>
      <c r="I171" s="170">
        <v>3.33</v>
      </c>
      <c r="K171" s="169">
        <v>45159</v>
      </c>
      <c r="L171" s="170">
        <v>3.33</v>
      </c>
    </row>
    <row r="172" spans="2:12" x14ac:dyDescent="0.25">
      <c r="B172" s="25">
        <v>45160</v>
      </c>
      <c r="C172" s="22">
        <v>3.31</v>
      </c>
      <c r="E172" s="169">
        <v>45160</v>
      </c>
      <c r="F172" s="170">
        <v>3.31</v>
      </c>
      <c r="H172" s="169">
        <v>45160</v>
      </c>
      <c r="I172" s="170">
        <v>3.31</v>
      </c>
      <c r="K172" s="169">
        <v>45160</v>
      </c>
      <c r="L172" s="170">
        <v>3.31</v>
      </c>
    </row>
    <row r="173" spans="2:12" x14ac:dyDescent="0.25">
      <c r="B173" s="25">
        <v>45161</v>
      </c>
      <c r="C173" s="22">
        <v>3.2</v>
      </c>
      <c r="E173" s="169">
        <v>45161</v>
      </c>
      <c r="F173" s="170">
        <v>3.2</v>
      </c>
      <c r="H173" s="169">
        <v>45161</v>
      </c>
      <c r="I173" s="170">
        <v>3.2</v>
      </c>
      <c r="K173" s="169">
        <v>45161</v>
      </c>
      <c r="L173" s="170">
        <v>3.2</v>
      </c>
    </row>
    <row r="174" spans="2:12" x14ac:dyDescent="0.25">
      <c r="B174" s="25">
        <v>45162</v>
      </c>
      <c r="C174" s="22">
        <v>3.18</v>
      </c>
      <c r="E174" s="169">
        <v>45162</v>
      </c>
      <c r="F174" s="170">
        <v>3.18</v>
      </c>
      <c r="H174" s="169">
        <v>45162</v>
      </c>
      <c r="I174" s="170">
        <v>3.18</v>
      </c>
      <c r="K174" s="169">
        <v>45162</v>
      </c>
      <c r="L174" s="170">
        <v>3.18</v>
      </c>
    </row>
    <row r="175" spans="2:12" x14ac:dyDescent="0.25">
      <c r="B175" s="25">
        <v>45163</v>
      </c>
      <c r="C175" s="22">
        <v>3.22</v>
      </c>
      <c r="E175" s="169">
        <v>45163</v>
      </c>
      <c r="F175" s="170">
        <v>3.22</v>
      </c>
      <c r="H175" s="169">
        <v>45163</v>
      </c>
      <c r="I175" s="170">
        <v>3.22</v>
      </c>
      <c r="K175" s="169">
        <v>45163</v>
      </c>
      <c r="L175" s="170">
        <v>3.22</v>
      </c>
    </row>
    <row r="176" spans="2:12" x14ac:dyDescent="0.25">
      <c r="B176" s="25">
        <v>45166</v>
      </c>
      <c r="C176" s="22">
        <v>3.23</v>
      </c>
      <c r="E176" s="169">
        <v>45166</v>
      </c>
      <c r="F176" s="170">
        <v>3.23</v>
      </c>
      <c r="H176" s="169">
        <v>45166</v>
      </c>
      <c r="I176" s="170">
        <v>3.23</v>
      </c>
      <c r="K176" s="169">
        <v>45166</v>
      </c>
      <c r="L176" s="170">
        <v>3.23</v>
      </c>
    </row>
    <row r="177" spans="2:12" x14ac:dyDescent="0.25">
      <c r="B177" s="25">
        <v>45167</v>
      </c>
      <c r="C177" s="22">
        <v>3.21</v>
      </c>
      <c r="E177" s="169">
        <v>45167</v>
      </c>
      <c r="F177" s="170">
        <v>3.21</v>
      </c>
      <c r="H177" s="169">
        <v>45167</v>
      </c>
      <c r="I177" s="170">
        <v>3.21</v>
      </c>
      <c r="K177" s="169">
        <v>45167</v>
      </c>
      <c r="L177" s="170">
        <v>3.21</v>
      </c>
    </row>
    <row r="178" spans="2:12" x14ac:dyDescent="0.25">
      <c r="B178" s="25">
        <v>45168</v>
      </c>
      <c r="C178" s="22">
        <v>3.21</v>
      </c>
      <c r="E178" s="169">
        <v>45168</v>
      </c>
      <c r="F178" s="170">
        <v>3.21</v>
      </c>
      <c r="H178" s="169">
        <v>45168</v>
      </c>
      <c r="I178" s="170">
        <v>3.21</v>
      </c>
      <c r="K178" s="169">
        <v>45168</v>
      </c>
      <c r="L178" s="170">
        <v>3.21</v>
      </c>
    </row>
    <row r="179" spans="2:12" x14ac:dyDescent="0.25">
      <c r="B179" s="25">
        <v>45169</v>
      </c>
      <c r="C179" s="22">
        <v>3.12</v>
      </c>
      <c r="E179" s="169">
        <v>45169</v>
      </c>
      <c r="F179" s="170">
        <v>3.12</v>
      </c>
      <c r="H179" s="169">
        <v>45169</v>
      </c>
      <c r="I179" s="170">
        <v>3.12</v>
      </c>
      <c r="K179" s="169">
        <v>45169</v>
      </c>
      <c r="L179" s="170">
        <v>3.12</v>
      </c>
    </row>
    <row r="180" spans="2:12" x14ac:dyDescent="0.25">
      <c r="B180" s="25">
        <v>45170</v>
      </c>
      <c r="C180" s="22">
        <v>3.1</v>
      </c>
      <c r="E180" s="169">
        <v>45170</v>
      </c>
      <c r="F180" s="170">
        <v>3.1</v>
      </c>
      <c r="H180" s="169">
        <v>45170</v>
      </c>
      <c r="I180" s="170">
        <v>3.1</v>
      </c>
      <c r="K180" s="169">
        <v>45170</v>
      </c>
      <c r="L180" s="170">
        <v>3.1</v>
      </c>
    </row>
    <row r="181" spans="2:12" x14ac:dyDescent="0.25">
      <c r="B181" s="25">
        <v>45173</v>
      </c>
      <c r="C181" s="22">
        <v>3.19</v>
      </c>
      <c r="E181" s="169">
        <v>45173</v>
      </c>
      <c r="F181" s="170">
        <v>3.19</v>
      </c>
      <c r="H181" s="169">
        <v>45173</v>
      </c>
      <c r="I181" s="170">
        <v>3.19</v>
      </c>
      <c r="K181" s="169">
        <v>45173</v>
      </c>
      <c r="L181" s="170">
        <v>3.19</v>
      </c>
    </row>
    <row r="182" spans="2:12" x14ac:dyDescent="0.25">
      <c r="B182" s="25">
        <v>45174</v>
      </c>
      <c r="C182" s="22">
        <v>3.23</v>
      </c>
      <c r="E182" s="169">
        <v>45174</v>
      </c>
      <c r="F182" s="170">
        <v>3.23</v>
      </c>
      <c r="H182" s="169">
        <v>45174</v>
      </c>
      <c r="I182" s="170">
        <v>3.23</v>
      </c>
      <c r="K182" s="169">
        <v>45174</v>
      </c>
      <c r="L182" s="170">
        <v>3.23</v>
      </c>
    </row>
    <row r="183" spans="2:12" x14ac:dyDescent="0.25">
      <c r="B183" s="25">
        <v>45175</v>
      </c>
      <c r="C183" s="22">
        <v>3.27</v>
      </c>
      <c r="E183" s="169">
        <v>45175</v>
      </c>
      <c r="F183" s="170">
        <v>3.27</v>
      </c>
      <c r="H183" s="169">
        <v>45175</v>
      </c>
      <c r="I183" s="170">
        <v>3.27</v>
      </c>
      <c r="K183" s="169">
        <v>45175</v>
      </c>
      <c r="L183" s="170">
        <v>3.27</v>
      </c>
    </row>
    <row r="184" spans="2:12" x14ac:dyDescent="0.25">
      <c r="B184" s="25">
        <v>45176</v>
      </c>
      <c r="C184" s="22">
        <v>3.27</v>
      </c>
      <c r="E184" s="169">
        <v>45176</v>
      </c>
      <c r="F184" s="170">
        <v>3.27</v>
      </c>
      <c r="H184" s="169">
        <v>45176</v>
      </c>
      <c r="I184" s="170">
        <v>3.27</v>
      </c>
      <c r="K184" s="169">
        <v>45176</v>
      </c>
      <c r="L184" s="170">
        <v>3.27</v>
      </c>
    </row>
    <row r="185" spans="2:12" x14ac:dyDescent="0.25">
      <c r="B185" s="25">
        <v>45177</v>
      </c>
      <c r="C185" s="22">
        <v>3.27</v>
      </c>
      <c r="E185" s="169">
        <v>45177</v>
      </c>
      <c r="F185" s="170">
        <v>3.27</v>
      </c>
      <c r="H185" s="169">
        <v>45177</v>
      </c>
      <c r="I185" s="170">
        <v>3.27</v>
      </c>
      <c r="K185" s="169">
        <v>45177</v>
      </c>
      <c r="L185" s="170">
        <v>3.27</v>
      </c>
    </row>
    <row r="186" spans="2:12" x14ac:dyDescent="0.25">
      <c r="B186" s="25">
        <v>45180</v>
      </c>
      <c r="C186" s="22">
        <v>3.29</v>
      </c>
      <c r="E186" s="169">
        <v>45180</v>
      </c>
      <c r="F186" s="170">
        <v>3.29</v>
      </c>
      <c r="H186" s="169">
        <v>45180</v>
      </c>
      <c r="I186" s="170">
        <v>3.29</v>
      </c>
      <c r="K186" s="169">
        <v>45180</v>
      </c>
      <c r="L186" s="170">
        <v>3.29</v>
      </c>
    </row>
    <row r="187" spans="2:12" x14ac:dyDescent="0.25">
      <c r="B187" s="25">
        <v>45181</v>
      </c>
      <c r="C187" s="22">
        <v>3.29</v>
      </c>
      <c r="E187" s="169">
        <v>45181</v>
      </c>
      <c r="F187" s="170">
        <v>3.29</v>
      </c>
      <c r="H187" s="169">
        <v>45181</v>
      </c>
      <c r="I187" s="170">
        <v>3.29</v>
      </c>
      <c r="K187" s="169">
        <v>45181</v>
      </c>
      <c r="L187" s="170">
        <v>3.29</v>
      </c>
    </row>
    <row r="188" spans="2:12" x14ac:dyDescent="0.25">
      <c r="B188" s="25">
        <v>45182</v>
      </c>
      <c r="C188" s="22">
        <v>3.33</v>
      </c>
      <c r="E188" s="169">
        <v>45182</v>
      </c>
      <c r="F188" s="170">
        <v>3.33</v>
      </c>
      <c r="H188" s="169">
        <v>45182</v>
      </c>
      <c r="I188" s="170">
        <v>3.33</v>
      </c>
      <c r="K188" s="169">
        <v>45182</v>
      </c>
      <c r="L188" s="170">
        <v>3.33</v>
      </c>
    </row>
    <row r="189" spans="2:12" x14ac:dyDescent="0.25">
      <c r="B189" s="25">
        <v>45183</v>
      </c>
      <c r="C189" s="22">
        <v>3.29</v>
      </c>
      <c r="E189" s="169">
        <v>45183</v>
      </c>
      <c r="F189" s="170">
        <v>3.29</v>
      </c>
      <c r="H189" s="169">
        <v>45183</v>
      </c>
      <c r="I189" s="170">
        <v>3.29</v>
      </c>
      <c r="K189" s="169">
        <v>45183</v>
      </c>
      <c r="L189" s="170">
        <v>3.29</v>
      </c>
    </row>
    <row r="190" spans="2:12" x14ac:dyDescent="0.25">
      <c r="B190" s="25">
        <v>45184</v>
      </c>
      <c r="C190" s="22">
        <v>3.29</v>
      </c>
      <c r="E190" s="169">
        <v>45184</v>
      </c>
      <c r="F190" s="170">
        <v>3.29</v>
      </c>
      <c r="H190" s="169">
        <v>45184</v>
      </c>
      <c r="I190" s="170">
        <v>3.29</v>
      </c>
      <c r="K190" s="169">
        <v>45184</v>
      </c>
      <c r="L190" s="170">
        <v>3.29</v>
      </c>
    </row>
    <row r="191" spans="2:12" x14ac:dyDescent="0.25">
      <c r="B191" s="25">
        <v>45187</v>
      </c>
      <c r="C191" s="22">
        <v>3.34</v>
      </c>
      <c r="E191" s="169">
        <v>45187</v>
      </c>
      <c r="F191" s="170">
        <v>3.34</v>
      </c>
      <c r="H191" s="169">
        <v>45187</v>
      </c>
      <c r="I191" s="170">
        <v>3.34</v>
      </c>
      <c r="K191" s="169">
        <v>45187</v>
      </c>
      <c r="L191" s="170">
        <v>3.34</v>
      </c>
    </row>
    <row r="192" spans="2:12" x14ac:dyDescent="0.25">
      <c r="B192" s="25">
        <v>45188</v>
      </c>
      <c r="C192" s="22">
        <v>3.36</v>
      </c>
      <c r="E192" s="169">
        <v>45188</v>
      </c>
      <c r="F192" s="170">
        <v>3.36</v>
      </c>
      <c r="H192" s="169">
        <v>45188</v>
      </c>
      <c r="I192" s="170">
        <v>3.36</v>
      </c>
      <c r="K192" s="169">
        <v>45188</v>
      </c>
      <c r="L192" s="170">
        <v>3.36</v>
      </c>
    </row>
    <row r="193" spans="2:12" x14ac:dyDescent="0.25">
      <c r="B193" s="25">
        <v>45189</v>
      </c>
      <c r="C193" s="22">
        <v>3.37</v>
      </c>
      <c r="E193" s="169">
        <v>45189</v>
      </c>
      <c r="F193" s="170">
        <v>3.37</v>
      </c>
      <c r="H193" s="169">
        <v>45189</v>
      </c>
      <c r="I193" s="170">
        <v>3.37</v>
      </c>
      <c r="K193" s="169">
        <v>45189</v>
      </c>
      <c r="L193" s="170">
        <v>3.37</v>
      </c>
    </row>
    <row r="194" spans="2:12" x14ac:dyDescent="0.25">
      <c r="B194" s="25">
        <v>45190</v>
      </c>
      <c r="C194" s="22">
        <v>3.4</v>
      </c>
      <c r="E194" s="169">
        <v>45190</v>
      </c>
      <c r="F194" s="170">
        <v>3.4</v>
      </c>
      <c r="H194" s="169">
        <v>45190</v>
      </c>
      <c r="I194" s="170">
        <v>3.4</v>
      </c>
      <c r="K194" s="169">
        <v>45190</v>
      </c>
      <c r="L194" s="170">
        <v>3.4</v>
      </c>
    </row>
    <row r="195" spans="2:12" x14ac:dyDescent="0.25">
      <c r="B195" s="25">
        <v>45191</v>
      </c>
      <c r="C195" s="22">
        <v>3.4</v>
      </c>
      <c r="E195" s="169">
        <v>45191</v>
      </c>
      <c r="F195" s="170">
        <v>3.4</v>
      </c>
      <c r="H195" s="169">
        <v>45191</v>
      </c>
      <c r="I195" s="170">
        <v>3.4</v>
      </c>
      <c r="K195" s="169">
        <v>45191</v>
      </c>
      <c r="L195" s="170">
        <v>3.4</v>
      </c>
    </row>
    <row r="196" spans="2:12" x14ac:dyDescent="0.25">
      <c r="B196" s="25">
        <v>45194</v>
      </c>
      <c r="C196" s="22">
        <v>3.45</v>
      </c>
      <c r="E196" s="169">
        <v>45194</v>
      </c>
      <c r="F196" s="170">
        <v>3.45</v>
      </c>
      <c r="H196" s="169">
        <v>45194</v>
      </c>
      <c r="I196" s="170">
        <v>3.45</v>
      </c>
      <c r="K196" s="169">
        <v>45194</v>
      </c>
      <c r="L196" s="170">
        <v>3.45</v>
      </c>
    </row>
    <row r="197" spans="2:12" x14ac:dyDescent="0.25">
      <c r="B197" s="25">
        <v>45195</v>
      </c>
      <c r="C197" s="22">
        <v>3.44</v>
      </c>
      <c r="E197" s="169">
        <v>45195</v>
      </c>
      <c r="F197" s="170">
        <v>3.44</v>
      </c>
      <c r="H197" s="169">
        <v>45195</v>
      </c>
      <c r="I197" s="170">
        <v>3.44</v>
      </c>
      <c r="K197" s="169">
        <v>45195</v>
      </c>
      <c r="L197" s="170">
        <v>3.44</v>
      </c>
    </row>
    <row r="198" spans="2:12" x14ac:dyDescent="0.25">
      <c r="B198" s="25">
        <v>45196</v>
      </c>
      <c r="C198" s="22">
        <v>3.44</v>
      </c>
      <c r="E198" s="169">
        <v>45196</v>
      </c>
      <c r="F198" s="170">
        <v>3.44</v>
      </c>
      <c r="H198" s="169">
        <v>45196</v>
      </c>
      <c r="I198" s="170">
        <v>3.44</v>
      </c>
      <c r="K198" s="169">
        <v>45196</v>
      </c>
      <c r="L198" s="170">
        <v>3.44</v>
      </c>
    </row>
    <row r="199" spans="2:12" x14ac:dyDescent="0.25">
      <c r="B199" s="25">
        <v>45197</v>
      </c>
      <c r="C199" s="22">
        <v>3.61</v>
      </c>
      <c r="E199" s="169">
        <v>45197</v>
      </c>
      <c r="F199" s="170">
        <v>3.61</v>
      </c>
      <c r="H199" s="169">
        <v>45197</v>
      </c>
      <c r="I199" s="170">
        <v>3.61</v>
      </c>
      <c r="K199" s="169">
        <v>45197</v>
      </c>
      <c r="L199" s="170">
        <v>3.61</v>
      </c>
    </row>
    <row r="200" spans="2:12" x14ac:dyDescent="0.25">
      <c r="B200" s="25">
        <v>45198</v>
      </c>
      <c r="C200" s="22">
        <v>3.54</v>
      </c>
      <c r="E200" s="169">
        <v>45198</v>
      </c>
      <c r="F200" s="170">
        <v>3.54</v>
      </c>
      <c r="H200" s="169">
        <v>45198</v>
      </c>
      <c r="I200" s="170">
        <v>3.54</v>
      </c>
      <c r="K200" s="169">
        <v>45198</v>
      </c>
      <c r="L200" s="170">
        <v>3.54</v>
      </c>
    </row>
    <row r="201" spans="2:12" x14ac:dyDescent="0.25">
      <c r="B201" s="25">
        <v>45201</v>
      </c>
      <c r="C201" s="22">
        <v>3.53</v>
      </c>
      <c r="E201" s="169">
        <v>45201</v>
      </c>
      <c r="F201" s="170">
        <v>3.53</v>
      </c>
      <c r="H201" s="169">
        <v>45201</v>
      </c>
      <c r="I201" s="170">
        <v>3.53</v>
      </c>
      <c r="K201" s="169">
        <v>45201</v>
      </c>
      <c r="L201" s="170">
        <v>3.53</v>
      </c>
    </row>
    <row r="202" spans="2:12" x14ac:dyDescent="0.25">
      <c r="B202" s="25">
        <v>45202</v>
      </c>
      <c r="C202" s="22">
        <v>3.63</v>
      </c>
      <c r="E202" s="169">
        <v>45202</v>
      </c>
      <c r="F202" s="170">
        <v>3.63</v>
      </c>
      <c r="H202" s="169">
        <v>45202</v>
      </c>
      <c r="I202" s="170">
        <v>3.63</v>
      </c>
      <c r="K202" s="169">
        <v>45202</v>
      </c>
      <c r="L202" s="170">
        <v>3.63</v>
      </c>
    </row>
    <row r="203" spans="2:12" x14ac:dyDescent="0.25">
      <c r="B203" s="25">
        <v>45203</v>
      </c>
      <c r="C203" s="22">
        <v>3.63</v>
      </c>
      <c r="E203" s="169">
        <v>45203</v>
      </c>
      <c r="F203" s="170">
        <v>3.63</v>
      </c>
      <c r="H203" s="169">
        <v>45203</v>
      </c>
      <c r="I203" s="170">
        <v>3.63</v>
      </c>
      <c r="K203" s="169">
        <v>45203</v>
      </c>
      <c r="L203" s="170">
        <v>3.63</v>
      </c>
    </row>
    <row r="204" spans="2:12" x14ac:dyDescent="0.25">
      <c r="B204" s="25">
        <v>45204</v>
      </c>
      <c r="C204" s="22">
        <v>3.62</v>
      </c>
      <c r="E204" s="169">
        <v>45204</v>
      </c>
      <c r="F204" s="170">
        <v>3.62</v>
      </c>
      <c r="H204" s="169">
        <v>45204</v>
      </c>
      <c r="I204" s="170">
        <v>3.62</v>
      </c>
      <c r="K204" s="169">
        <v>45204</v>
      </c>
      <c r="L204" s="170">
        <v>3.62</v>
      </c>
    </row>
    <row r="205" spans="2:12" x14ac:dyDescent="0.25">
      <c r="B205" s="25">
        <v>45205</v>
      </c>
      <c r="C205" s="22">
        <v>3.62</v>
      </c>
      <c r="E205" s="169">
        <v>45205</v>
      </c>
      <c r="F205" s="170">
        <v>3.62</v>
      </c>
      <c r="H205" s="169">
        <v>45205</v>
      </c>
      <c r="I205" s="170">
        <v>3.62</v>
      </c>
      <c r="K205" s="169">
        <v>45205</v>
      </c>
      <c r="L205" s="170">
        <v>3.62</v>
      </c>
    </row>
    <row r="206" spans="2:12" x14ac:dyDescent="0.25">
      <c r="B206" s="25">
        <v>45208</v>
      </c>
      <c r="C206" s="22">
        <v>3.58</v>
      </c>
      <c r="E206" s="169">
        <v>45208</v>
      </c>
      <c r="F206" s="170">
        <v>3.58</v>
      </c>
      <c r="H206" s="169">
        <v>45208</v>
      </c>
      <c r="I206" s="170">
        <v>3.58</v>
      </c>
      <c r="K206" s="169">
        <v>45208</v>
      </c>
      <c r="L206" s="170">
        <v>3.58</v>
      </c>
    </row>
    <row r="207" spans="2:12" x14ac:dyDescent="0.25">
      <c r="B207" s="25">
        <v>45209</v>
      </c>
      <c r="C207" s="22">
        <v>3.52</v>
      </c>
      <c r="E207" s="169">
        <v>45209</v>
      </c>
      <c r="F207" s="170">
        <v>3.52</v>
      </c>
      <c r="H207" s="169">
        <v>45209</v>
      </c>
      <c r="I207" s="170">
        <v>3.52</v>
      </c>
      <c r="K207" s="169">
        <v>45209</v>
      </c>
      <c r="L207" s="170">
        <v>3.52</v>
      </c>
    </row>
    <row r="208" spans="2:12" x14ac:dyDescent="0.25">
      <c r="B208" s="25">
        <v>45210</v>
      </c>
      <c r="C208" s="22">
        <v>3.4</v>
      </c>
      <c r="E208" s="169">
        <v>45210</v>
      </c>
      <c r="F208" s="170">
        <v>3.4</v>
      </c>
      <c r="H208" s="169">
        <v>45210</v>
      </c>
      <c r="I208" s="170">
        <v>3.4</v>
      </c>
      <c r="K208" s="169">
        <v>45210</v>
      </c>
      <c r="L208" s="170">
        <v>3.4</v>
      </c>
    </row>
    <row r="209" spans="2:12" x14ac:dyDescent="0.25">
      <c r="B209" s="25">
        <v>45211</v>
      </c>
      <c r="C209" s="22">
        <v>3.41</v>
      </c>
      <c r="E209" s="169">
        <v>45211</v>
      </c>
      <c r="F209" s="170">
        <v>3.41</v>
      </c>
      <c r="H209" s="169">
        <v>45211</v>
      </c>
      <c r="I209" s="170">
        <v>3.41</v>
      </c>
      <c r="K209" s="169">
        <v>45211</v>
      </c>
      <c r="L209" s="170">
        <v>3.41</v>
      </c>
    </row>
    <row r="210" spans="2:12" x14ac:dyDescent="0.25">
      <c r="B210" s="25">
        <v>45212</v>
      </c>
      <c r="C210" s="22">
        <v>3.41</v>
      </c>
      <c r="E210" s="169">
        <v>45212</v>
      </c>
      <c r="F210" s="170">
        <v>3.41</v>
      </c>
      <c r="H210" s="169">
        <v>45212</v>
      </c>
      <c r="I210" s="170">
        <v>3.41</v>
      </c>
      <c r="K210" s="169">
        <v>45212</v>
      </c>
      <c r="L210" s="170">
        <v>3.41</v>
      </c>
    </row>
    <row r="211" spans="2:12" x14ac:dyDescent="0.25">
      <c r="B211" s="25">
        <v>45215</v>
      </c>
      <c r="C211" s="22">
        <v>3.48</v>
      </c>
      <c r="E211" s="169">
        <v>45215</v>
      </c>
      <c r="F211" s="170">
        <v>3.48</v>
      </c>
      <c r="H211" s="169">
        <v>45215</v>
      </c>
      <c r="I211" s="170">
        <v>3.48</v>
      </c>
      <c r="K211" s="169">
        <v>45215</v>
      </c>
      <c r="L211" s="170">
        <v>3.48</v>
      </c>
    </row>
    <row r="212" spans="2:12" x14ac:dyDescent="0.25">
      <c r="B212" s="25">
        <v>45216</v>
      </c>
      <c r="C212" s="22">
        <v>3.53</v>
      </c>
      <c r="E212" s="169">
        <v>45216</v>
      </c>
      <c r="F212" s="170">
        <v>3.53</v>
      </c>
      <c r="H212" s="169">
        <v>45216</v>
      </c>
      <c r="I212" s="170">
        <v>3.53</v>
      </c>
      <c r="K212" s="169">
        <v>45216</v>
      </c>
      <c r="L212" s="170">
        <v>3.53</v>
      </c>
    </row>
    <row r="213" spans="2:12" x14ac:dyDescent="0.25">
      <c r="B213" s="25">
        <v>45217</v>
      </c>
      <c r="C213" s="22">
        <v>3.58</v>
      </c>
      <c r="E213" s="169">
        <v>45217</v>
      </c>
      <c r="F213" s="170">
        <v>3.58</v>
      </c>
      <c r="H213" s="169">
        <v>45217</v>
      </c>
      <c r="I213" s="170">
        <v>3.58</v>
      </c>
      <c r="K213" s="169">
        <v>45217</v>
      </c>
      <c r="L213" s="170">
        <v>3.58</v>
      </c>
    </row>
    <row r="214" spans="2:12" x14ac:dyDescent="0.25">
      <c r="B214" s="25">
        <v>45218</v>
      </c>
      <c r="C214" s="22">
        <v>3.62</v>
      </c>
      <c r="E214" s="169">
        <v>45218</v>
      </c>
      <c r="F214" s="170">
        <v>3.62</v>
      </c>
      <c r="H214" s="169">
        <v>45218</v>
      </c>
      <c r="I214" s="170">
        <v>3.62</v>
      </c>
      <c r="K214" s="169">
        <v>45218</v>
      </c>
      <c r="L214" s="170">
        <v>3.62</v>
      </c>
    </row>
    <row r="215" spans="2:12" x14ac:dyDescent="0.25">
      <c r="B215" s="25">
        <v>45219</v>
      </c>
      <c r="C215" s="22">
        <v>3.62</v>
      </c>
      <c r="E215" s="169">
        <v>45219</v>
      </c>
      <c r="F215" s="170">
        <v>3.62</v>
      </c>
      <c r="H215" s="169">
        <v>45219</v>
      </c>
      <c r="I215" s="170">
        <v>3.62</v>
      </c>
      <c r="K215" s="169">
        <v>45219</v>
      </c>
      <c r="L215" s="170">
        <v>3.62</v>
      </c>
    </row>
    <row r="216" spans="2:12" x14ac:dyDescent="0.25">
      <c r="B216" s="25">
        <v>45222</v>
      </c>
      <c r="C216" s="22">
        <v>3.62</v>
      </c>
      <c r="E216" s="169">
        <v>45222</v>
      </c>
      <c r="F216" s="170">
        <v>3.62</v>
      </c>
      <c r="H216" s="169">
        <v>45222</v>
      </c>
      <c r="I216" s="170">
        <v>3.62</v>
      </c>
      <c r="K216" s="169">
        <v>45222</v>
      </c>
      <c r="L216" s="170">
        <v>3.62</v>
      </c>
    </row>
    <row r="217" spans="2:12" x14ac:dyDescent="0.25">
      <c r="B217" s="25">
        <v>45223</v>
      </c>
      <c r="C217" s="22">
        <v>3.51</v>
      </c>
      <c r="E217" s="169">
        <v>45223</v>
      </c>
      <c r="F217" s="170">
        <v>3.51</v>
      </c>
      <c r="H217" s="169">
        <v>45223</v>
      </c>
      <c r="I217" s="170">
        <v>3.51</v>
      </c>
      <c r="K217" s="169">
        <v>45223</v>
      </c>
      <c r="L217" s="170">
        <v>3.51</v>
      </c>
    </row>
    <row r="218" spans="2:12" x14ac:dyDescent="0.25">
      <c r="B218" s="25">
        <v>45224</v>
      </c>
      <c r="C218" s="22">
        <v>3.56</v>
      </c>
      <c r="E218" s="169">
        <v>45224</v>
      </c>
      <c r="F218" s="170">
        <v>3.56</v>
      </c>
      <c r="H218" s="169">
        <v>45224</v>
      </c>
      <c r="I218" s="170">
        <v>3.56</v>
      </c>
      <c r="K218" s="169">
        <v>45224</v>
      </c>
      <c r="L218" s="170">
        <v>3.56</v>
      </c>
    </row>
    <row r="219" spans="2:12" x14ac:dyDescent="0.25">
      <c r="B219" s="25">
        <v>45225</v>
      </c>
      <c r="C219" s="22">
        <v>3.6</v>
      </c>
      <c r="E219" s="169">
        <v>45225</v>
      </c>
      <c r="F219" s="170">
        <v>3.6</v>
      </c>
      <c r="H219" s="169">
        <v>45225</v>
      </c>
      <c r="I219" s="170">
        <v>3.6</v>
      </c>
      <c r="K219" s="169">
        <v>45225</v>
      </c>
      <c r="L219" s="170">
        <v>3.6</v>
      </c>
    </row>
    <row r="220" spans="2:12" x14ac:dyDescent="0.25">
      <c r="B220" s="25">
        <v>45226</v>
      </c>
      <c r="C220" s="22">
        <v>3.54</v>
      </c>
      <c r="E220" s="169">
        <v>45226</v>
      </c>
      <c r="F220" s="170">
        <v>3.54</v>
      </c>
      <c r="H220" s="169">
        <v>45226</v>
      </c>
      <c r="I220" s="170">
        <v>3.54</v>
      </c>
      <c r="K220" s="169">
        <v>45226</v>
      </c>
      <c r="L220" s="170">
        <v>3.54</v>
      </c>
    </row>
    <row r="221" spans="2:12" x14ac:dyDescent="0.25">
      <c r="B221" s="25">
        <v>45229</v>
      </c>
      <c r="C221" s="22">
        <v>3.53</v>
      </c>
      <c r="E221" s="169">
        <v>45229</v>
      </c>
      <c r="F221" s="170">
        <v>3.53</v>
      </c>
      <c r="H221" s="169">
        <v>45229</v>
      </c>
      <c r="I221" s="170">
        <v>3.53</v>
      </c>
      <c r="K221" s="169">
        <v>45229</v>
      </c>
      <c r="L221" s="170">
        <v>3.53</v>
      </c>
    </row>
    <row r="222" spans="2:12" x14ac:dyDescent="0.25">
      <c r="B222" s="25">
        <v>45230</v>
      </c>
      <c r="C222" s="22">
        <v>3.46</v>
      </c>
      <c r="E222" s="169">
        <v>45230</v>
      </c>
      <c r="F222" s="170">
        <v>3.46</v>
      </c>
      <c r="H222" s="169">
        <v>45230</v>
      </c>
      <c r="I222" s="170">
        <v>3.46</v>
      </c>
      <c r="K222" s="169">
        <v>45230</v>
      </c>
      <c r="L222" s="170">
        <v>3.46</v>
      </c>
    </row>
    <row r="223" spans="2:12" x14ac:dyDescent="0.25">
      <c r="B223" s="25">
        <v>45232</v>
      </c>
      <c r="C223" s="22">
        <v>3.34</v>
      </c>
      <c r="E223" s="169">
        <v>45232</v>
      </c>
      <c r="F223" s="170">
        <v>3.34</v>
      </c>
      <c r="H223" s="169">
        <v>45232</v>
      </c>
      <c r="I223" s="170">
        <v>3.34</v>
      </c>
      <c r="K223" s="169">
        <v>45232</v>
      </c>
      <c r="L223" s="170">
        <v>3.34</v>
      </c>
    </row>
    <row r="224" spans="2:12" x14ac:dyDescent="0.25">
      <c r="B224" s="25">
        <v>45233</v>
      </c>
      <c r="C224" s="22">
        <v>3.33</v>
      </c>
      <c r="E224" s="169">
        <v>45233</v>
      </c>
      <c r="F224" s="170">
        <v>3.33</v>
      </c>
      <c r="H224" s="169">
        <v>45233</v>
      </c>
      <c r="I224" s="170">
        <v>3.33</v>
      </c>
      <c r="K224" s="169">
        <v>45233</v>
      </c>
      <c r="L224" s="170">
        <v>3.33</v>
      </c>
    </row>
    <row r="225" spans="2:12" x14ac:dyDescent="0.25">
      <c r="B225" s="25">
        <v>45236</v>
      </c>
      <c r="C225" s="22">
        <v>3.38</v>
      </c>
      <c r="E225" s="169">
        <v>45236</v>
      </c>
      <c r="F225" s="170">
        <v>3.38</v>
      </c>
      <c r="H225" s="169">
        <v>45236</v>
      </c>
      <c r="I225" s="170">
        <v>3.38</v>
      </c>
      <c r="K225" s="169">
        <v>45236</v>
      </c>
      <c r="L225" s="170">
        <v>3.38</v>
      </c>
    </row>
    <row r="226" spans="2:12" x14ac:dyDescent="0.25">
      <c r="B226" s="25">
        <v>45237</v>
      </c>
      <c r="C226" s="22">
        <v>3.36</v>
      </c>
      <c r="E226" s="169">
        <v>45237</v>
      </c>
      <c r="F226" s="170">
        <v>3.36</v>
      </c>
      <c r="H226" s="169">
        <v>45237</v>
      </c>
      <c r="I226" s="170">
        <v>3.36</v>
      </c>
      <c r="K226" s="169">
        <v>45237</v>
      </c>
      <c r="L226" s="170">
        <v>3.36</v>
      </c>
    </row>
    <row r="227" spans="2:12" x14ac:dyDescent="0.25">
      <c r="B227" s="25">
        <v>45238</v>
      </c>
      <c r="C227" s="22">
        <v>3.3</v>
      </c>
      <c r="E227" s="169">
        <v>45238</v>
      </c>
      <c r="F227" s="170">
        <v>3.3</v>
      </c>
      <c r="H227" s="169">
        <v>45238</v>
      </c>
      <c r="I227" s="170">
        <v>3.3</v>
      </c>
      <c r="K227" s="169">
        <v>45238</v>
      </c>
      <c r="L227" s="170">
        <v>3.3</v>
      </c>
    </row>
    <row r="228" spans="2:12" x14ac:dyDescent="0.25">
      <c r="B228" s="25">
        <v>45239</v>
      </c>
      <c r="C228" s="22">
        <v>3.32</v>
      </c>
      <c r="E228" s="169">
        <v>45239</v>
      </c>
      <c r="F228" s="170">
        <v>3.32</v>
      </c>
      <c r="H228" s="169">
        <v>45239</v>
      </c>
      <c r="I228" s="170">
        <v>3.32</v>
      </c>
      <c r="K228" s="169">
        <v>45239</v>
      </c>
      <c r="L228" s="170">
        <v>3.32</v>
      </c>
    </row>
    <row r="229" spans="2:12" x14ac:dyDescent="0.25">
      <c r="B229" s="25">
        <v>45240</v>
      </c>
      <c r="C229" s="22">
        <v>3.35</v>
      </c>
      <c r="E229" s="169">
        <v>45240</v>
      </c>
      <c r="F229" s="170">
        <v>3.35</v>
      </c>
      <c r="H229" s="169">
        <v>45240</v>
      </c>
      <c r="I229" s="170">
        <v>3.35</v>
      </c>
      <c r="K229" s="169">
        <v>45240</v>
      </c>
      <c r="L229" s="170">
        <v>3.35</v>
      </c>
    </row>
    <row r="230" spans="2:12" x14ac:dyDescent="0.25">
      <c r="B230" s="25">
        <v>45243</v>
      </c>
      <c r="C230" s="22">
        <v>3.33</v>
      </c>
      <c r="E230" s="169">
        <v>45243</v>
      </c>
      <c r="F230" s="170">
        <v>3.33</v>
      </c>
      <c r="H230" s="169">
        <v>45243</v>
      </c>
      <c r="I230" s="170">
        <v>3.33</v>
      </c>
      <c r="K230" s="169">
        <v>45243</v>
      </c>
      <c r="L230" s="170">
        <v>3.33</v>
      </c>
    </row>
    <row r="231" spans="2:12" x14ac:dyDescent="0.25">
      <c r="B231" s="25">
        <v>45244</v>
      </c>
      <c r="C231" s="22">
        <v>3.34</v>
      </c>
      <c r="E231" s="169">
        <v>45244</v>
      </c>
      <c r="F231" s="170">
        <v>3.34</v>
      </c>
      <c r="H231" s="169">
        <v>45244</v>
      </c>
      <c r="I231" s="170">
        <v>3.34</v>
      </c>
      <c r="K231" s="169">
        <v>45244</v>
      </c>
      <c r="L231" s="170">
        <v>3.34</v>
      </c>
    </row>
    <row r="232" spans="2:12" x14ac:dyDescent="0.25">
      <c r="B232" s="25">
        <v>45245</v>
      </c>
      <c r="C232" s="22">
        <v>3.23</v>
      </c>
      <c r="E232" s="169">
        <v>45245</v>
      </c>
      <c r="F232" s="170">
        <v>3.23</v>
      </c>
      <c r="H232" s="169">
        <v>45245</v>
      </c>
      <c r="I232" s="170">
        <v>3.23</v>
      </c>
      <c r="K232" s="169">
        <v>45245</v>
      </c>
      <c r="L232" s="170">
        <v>3.23</v>
      </c>
    </row>
    <row r="233" spans="2:12" x14ac:dyDescent="0.25">
      <c r="B233" s="25">
        <v>45246</v>
      </c>
      <c r="C233" s="22">
        <v>3.25</v>
      </c>
      <c r="E233" s="169">
        <v>45246</v>
      </c>
      <c r="F233" s="170">
        <v>3.25</v>
      </c>
      <c r="H233" s="169">
        <v>45246</v>
      </c>
      <c r="I233" s="170">
        <v>3.25</v>
      </c>
      <c r="K233" s="169">
        <v>45246</v>
      </c>
      <c r="L233" s="170">
        <v>3.25</v>
      </c>
    </row>
    <row r="234" spans="2:12" x14ac:dyDescent="0.25">
      <c r="B234" s="25">
        <v>45247</v>
      </c>
      <c r="C234" s="22">
        <v>3.21</v>
      </c>
      <c r="E234" s="169">
        <v>45247</v>
      </c>
      <c r="F234" s="170">
        <v>3.21</v>
      </c>
      <c r="H234" s="169">
        <v>45247</v>
      </c>
      <c r="I234" s="170">
        <v>3.21</v>
      </c>
      <c r="K234" s="169">
        <v>45247</v>
      </c>
      <c r="L234" s="170">
        <v>3.21</v>
      </c>
    </row>
    <row r="235" spans="2:12" x14ac:dyDescent="0.25">
      <c r="B235" s="25">
        <v>45250</v>
      </c>
      <c r="C235" s="22">
        <v>3.26</v>
      </c>
      <c r="E235" s="169">
        <v>45250</v>
      </c>
      <c r="F235" s="170">
        <v>3.26</v>
      </c>
      <c r="H235" s="169">
        <v>45250</v>
      </c>
      <c r="I235" s="170">
        <v>3.26</v>
      </c>
      <c r="K235" s="169">
        <v>45250</v>
      </c>
      <c r="L235" s="170">
        <v>3.26</v>
      </c>
    </row>
    <row r="236" spans="2:12" x14ac:dyDescent="0.25">
      <c r="B236" s="25">
        <v>45251</v>
      </c>
      <c r="C236" s="22">
        <v>3.22</v>
      </c>
      <c r="E236" s="169">
        <v>45251</v>
      </c>
      <c r="F236" s="170">
        <v>3.22</v>
      </c>
      <c r="H236" s="169">
        <v>45251</v>
      </c>
      <c r="I236" s="170">
        <v>3.22</v>
      </c>
      <c r="K236" s="169">
        <v>45251</v>
      </c>
      <c r="L236" s="170">
        <v>3.22</v>
      </c>
    </row>
    <row r="237" spans="2:12" x14ac:dyDescent="0.25">
      <c r="B237" s="25">
        <v>45252</v>
      </c>
      <c r="C237" s="22">
        <v>3.15</v>
      </c>
      <c r="E237" s="169">
        <v>45252</v>
      </c>
      <c r="F237" s="170">
        <v>3.15</v>
      </c>
      <c r="H237" s="169">
        <v>45252</v>
      </c>
      <c r="I237" s="170">
        <v>3.15</v>
      </c>
      <c r="K237" s="169">
        <v>45252</v>
      </c>
      <c r="L237" s="170">
        <v>3.15</v>
      </c>
    </row>
    <row r="238" spans="2:12" x14ac:dyDescent="0.25">
      <c r="B238" s="25">
        <v>45253</v>
      </c>
      <c r="C238" s="22">
        <v>3.23</v>
      </c>
      <c r="E238" s="169">
        <v>45253</v>
      </c>
      <c r="F238" s="170">
        <v>3.23</v>
      </c>
      <c r="H238" s="169">
        <v>45253</v>
      </c>
      <c r="I238" s="170">
        <v>3.23</v>
      </c>
      <c r="K238" s="169">
        <v>45253</v>
      </c>
      <c r="L238" s="170">
        <v>3.23</v>
      </c>
    </row>
    <row r="239" spans="2:12" x14ac:dyDescent="0.25">
      <c r="B239" s="25">
        <v>45254</v>
      </c>
      <c r="C239" s="22">
        <v>3.26</v>
      </c>
      <c r="E239" s="169">
        <v>45254</v>
      </c>
      <c r="F239" s="170">
        <v>3.26</v>
      </c>
      <c r="H239" s="169">
        <v>45254</v>
      </c>
      <c r="I239" s="170">
        <v>3.26</v>
      </c>
      <c r="K239" s="169">
        <v>45254</v>
      </c>
      <c r="L239" s="170">
        <v>3.26</v>
      </c>
    </row>
    <row r="240" spans="2:12" x14ac:dyDescent="0.25">
      <c r="B240" s="25">
        <v>45257</v>
      </c>
      <c r="C240" s="22">
        <v>3.22</v>
      </c>
      <c r="E240" s="169">
        <v>45257</v>
      </c>
      <c r="F240" s="170">
        <v>3.22</v>
      </c>
      <c r="H240" s="169">
        <v>45257</v>
      </c>
      <c r="I240" s="170">
        <v>3.22</v>
      </c>
      <c r="K240" s="169">
        <v>45257</v>
      </c>
      <c r="L240" s="170">
        <v>3.22</v>
      </c>
    </row>
    <row r="241" spans="2:12" x14ac:dyDescent="0.25">
      <c r="B241" s="25">
        <v>45258</v>
      </c>
      <c r="C241" s="22">
        <v>3.21</v>
      </c>
      <c r="E241" s="169">
        <v>45258</v>
      </c>
      <c r="F241" s="170">
        <v>3.21</v>
      </c>
      <c r="H241" s="169">
        <v>45258</v>
      </c>
      <c r="I241" s="170">
        <v>3.21</v>
      </c>
      <c r="K241" s="169">
        <v>45258</v>
      </c>
      <c r="L241" s="170">
        <v>3.21</v>
      </c>
    </row>
    <row r="242" spans="2:12" x14ac:dyDescent="0.25">
      <c r="B242" s="25">
        <v>45259</v>
      </c>
      <c r="C242" s="22">
        <v>3.08</v>
      </c>
      <c r="E242" s="169">
        <v>45259</v>
      </c>
      <c r="F242" s="170">
        <v>3.08</v>
      </c>
      <c r="H242" s="169">
        <v>45259</v>
      </c>
      <c r="I242" s="170">
        <v>3.08</v>
      </c>
      <c r="K242" s="169">
        <v>45259</v>
      </c>
      <c r="L242" s="170">
        <v>3.08</v>
      </c>
    </row>
    <row r="243" spans="2:12" x14ac:dyDescent="0.25">
      <c r="B243" s="25">
        <v>45260</v>
      </c>
      <c r="C243" s="22">
        <v>3.1</v>
      </c>
      <c r="E243" s="169">
        <v>45260</v>
      </c>
      <c r="F243" s="170">
        <v>3.1</v>
      </c>
      <c r="H243" s="169">
        <v>45260</v>
      </c>
      <c r="I243" s="170">
        <v>3.1</v>
      </c>
      <c r="K243" s="169">
        <v>45260</v>
      </c>
      <c r="L243" s="170">
        <v>3.1</v>
      </c>
    </row>
    <row r="244" spans="2:12" x14ac:dyDescent="0.25">
      <c r="B244" s="25">
        <v>45261</v>
      </c>
      <c r="C244" s="22">
        <v>3.08</v>
      </c>
      <c r="E244" s="169">
        <v>45261</v>
      </c>
      <c r="F244" s="170">
        <v>3.08</v>
      </c>
      <c r="H244" s="169">
        <v>45261</v>
      </c>
      <c r="I244" s="170">
        <v>3.08</v>
      </c>
      <c r="K244" s="169">
        <v>45261</v>
      </c>
      <c r="L244" s="170">
        <v>3.08</v>
      </c>
    </row>
    <row r="245" spans="2:12" x14ac:dyDescent="0.25">
      <c r="B245" s="25">
        <v>45264</v>
      </c>
      <c r="C245" s="22">
        <v>3</v>
      </c>
      <c r="E245" s="169">
        <v>45264</v>
      </c>
      <c r="F245" s="170">
        <v>3</v>
      </c>
      <c r="H245" s="169">
        <v>45264</v>
      </c>
      <c r="I245" s="170">
        <v>3</v>
      </c>
      <c r="K245" s="169">
        <v>45264</v>
      </c>
      <c r="L245" s="170">
        <v>3</v>
      </c>
    </row>
    <row r="246" spans="2:12" x14ac:dyDescent="0.25">
      <c r="B246" s="25">
        <v>45265</v>
      </c>
      <c r="C246" s="22">
        <v>2.92</v>
      </c>
      <c r="E246" s="169">
        <v>45265</v>
      </c>
      <c r="F246" s="170">
        <v>2.92</v>
      </c>
      <c r="H246" s="169">
        <v>45265</v>
      </c>
      <c r="I246" s="170">
        <v>2.92</v>
      </c>
      <c r="K246" s="169">
        <v>45265</v>
      </c>
      <c r="L246" s="170">
        <v>2.92</v>
      </c>
    </row>
    <row r="247" spans="2:12" x14ac:dyDescent="0.25">
      <c r="B247" s="25">
        <v>45266</v>
      </c>
      <c r="C247" s="22">
        <v>2.87</v>
      </c>
      <c r="E247" s="169">
        <v>45266</v>
      </c>
      <c r="F247" s="170">
        <v>2.87</v>
      </c>
      <c r="H247" s="169">
        <v>45266</v>
      </c>
      <c r="I247" s="170">
        <v>2.87</v>
      </c>
      <c r="K247" s="169">
        <v>45266</v>
      </c>
      <c r="L247" s="170">
        <v>2.87</v>
      </c>
    </row>
    <row r="248" spans="2:12" x14ac:dyDescent="0.25">
      <c r="B248" s="25">
        <v>45267</v>
      </c>
      <c r="C248" s="22">
        <v>2.81</v>
      </c>
      <c r="E248" s="169">
        <v>45267</v>
      </c>
      <c r="F248" s="170">
        <v>2.81</v>
      </c>
      <c r="H248" s="169">
        <v>45267</v>
      </c>
      <c r="I248" s="170">
        <v>2.81</v>
      </c>
      <c r="K248" s="169">
        <v>45267</v>
      </c>
      <c r="L248" s="170">
        <v>2.81</v>
      </c>
    </row>
    <row r="249" spans="2:12" x14ac:dyDescent="0.25">
      <c r="B249" s="25">
        <v>45268</v>
      </c>
      <c r="C249" s="22">
        <v>2.87</v>
      </c>
      <c r="E249" s="169">
        <v>45268</v>
      </c>
      <c r="F249" s="170">
        <v>2.87</v>
      </c>
      <c r="H249" s="169">
        <v>45268</v>
      </c>
      <c r="I249" s="170">
        <v>2.87</v>
      </c>
      <c r="K249" s="169">
        <v>45268</v>
      </c>
      <c r="L249" s="170">
        <v>2.87</v>
      </c>
    </row>
    <row r="250" spans="2:12" x14ac:dyDescent="0.25">
      <c r="B250" s="25">
        <v>45271</v>
      </c>
      <c r="C250" s="22">
        <v>2.9</v>
      </c>
      <c r="E250" s="169">
        <v>45271</v>
      </c>
      <c r="F250" s="170">
        <v>2.9</v>
      </c>
      <c r="H250" s="169">
        <v>45271</v>
      </c>
      <c r="I250" s="170">
        <v>2.9</v>
      </c>
      <c r="K250" s="169">
        <v>45271</v>
      </c>
      <c r="L250" s="170">
        <v>2.9</v>
      </c>
    </row>
    <row r="251" spans="2:12" x14ac:dyDescent="0.25">
      <c r="B251" s="25">
        <v>45272</v>
      </c>
      <c r="C251" s="22">
        <v>2.84</v>
      </c>
      <c r="E251" s="169">
        <v>45272</v>
      </c>
      <c r="F251" s="170">
        <v>2.84</v>
      </c>
      <c r="H251" s="169">
        <v>45272</v>
      </c>
      <c r="I251" s="170">
        <v>2.84</v>
      </c>
      <c r="K251" s="169">
        <v>45272</v>
      </c>
      <c r="L251" s="170">
        <v>2.84</v>
      </c>
    </row>
    <row r="252" spans="2:12" x14ac:dyDescent="0.25">
      <c r="B252" s="25">
        <v>45273</v>
      </c>
      <c r="C252" s="22">
        <v>2.81</v>
      </c>
      <c r="E252" s="169">
        <v>45273</v>
      </c>
      <c r="F252" s="170">
        <v>2.81</v>
      </c>
      <c r="H252" s="169">
        <v>45273</v>
      </c>
      <c r="I252" s="170">
        <v>2.81</v>
      </c>
      <c r="K252" s="169">
        <v>45273</v>
      </c>
      <c r="L252" s="170">
        <v>2.81</v>
      </c>
    </row>
    <row r="253" spans="2:12" x14ac:dyDescent="0.25">
      <c r="B253" s="25">
        <v>45274</v>
      </c>
      <c r="C253" s="22">
        <v>2.71</v>
      </c>
      <c r="E253" s="169">
        <v>45274</v>
      </c>
      <c r="F253" s="170">
        <v>2.71</v>
      </c>
      <c r="H253" s="169">
        <v>45274</v>
      </c>
      <c r="I253" s="170">
        <v>2.71</v>
      </c>
      <c r="K253" s="169">
        <v>45274</v>
      </c>
      <c r="L253" s="170">
        <v>2.71</v>
      </c>
    </row>
    <row r="254" spans="2:12" x14ac:dyDescent="0.25">
      <c r="B254" s="25">
        <v>45275</v>
      </c>
      <c r="C254" s="22">
        <v>2.64</v>
      </c>
      <c r="E254" s="169">
        <v>45275</v>
      </c>
      <c r="F254" s="170">
        <v>2.64</v>
      </c>
      <c r="H254" s="169">
        <v>45275</v>
      </c>
      <c r="I254" s="170">
        <v>2.64</v>
      </c>
      <c r="K254" s="169">
        <v>45275</v>
      </c>
      <c r="L254" s="170">
        <v>2.64</v>
      </c>
    </row>
    <row r="255" spans="2:12" x14ac:dyDescent="0.25">
      <c r="B255" s="25">
        <v>45278</v>
      </c>
      <c r="C255" s="22">
        <v>2.63</v>
      </c>
      <c r="E255" s="169">
        <v>45278</v>
      </c>
      <c r="F255" s="170">
        <v>2.63</v>
      </c>
      <c r="H255" s="169">
        <v>45278</v>
      </c>
      <c r="I255" s="170">
        <v>2.63</v>
      </c>
      <c r="K255" s="169">
        <v>45278</v>
      </c>
      <c r="L255" s="170">
        <v>2.63</v>
      </c>
    </row>
    <row r="256" spans="2:12" x14ac:dyDescent="0.25">
      <c r="B256" s="25">
        <v>45279</v>
      </c>
      <c r="C256" s="22">
        <v>2.63</v>
      </c>
      <c r="E256" s="169">
        <v>45279</v>
      </c>
      <c r="F256" s="170">
        <v>2.63</v>
      </c>
      <c r="H256" s="169">
        <v>45279</v>
      </c>
      <c r="I256" s="170">
        <v>2.63</v>
      </c>
      <c r="K256" s="169">
        <v>45279</v>
      </c>
      <c r="L256" s="170">
        <v>2.63</v>
      </c>
    </row>
    <row r="257" spans="2:12" x14ac:dyDescent="0.25">
      <c r="B257" s="25">
        <v>45280</v>
      </c>
      <c r="C257" s="22">
        <v>2.56</v>
      </c>
      <c r="E257" s="169">
        <v>45280</v>
      </c>
      <c r="F257" s="170">
        <v>2.56</v>
      </c>
      <c r="H257" s="169">
        <v>45280</v>
      </c>
      <c r="I257" s="170">
        <v>2.56</v>
      </c>
      <c r="K257" s="169">
        <v>45280</v>
      </c>
      <c r="L257" s="170">
        <v>2.56</v>
      </c>
    </row>
    <row r="258" spans="2:12" x14ac:dyDescent="0.25">
      <c r="B258" s="25">
        <v>45281</v>
      </c>
      <c r="C258" s="22">
        <v>2.56</v>
      </c>
      <c r="E258" s="169">
        <v>45281</v>
      </c>
      <c r="F258" s="170">
        <v>2.56</v>
      </c>
      <c r="H258" s="169">
        <v>45281</v>
      </c>
      <c r="I258" s="170">
        <v>2.56</v>
      </c>
      <c r="K258" s="169">
        <v>45281</v>
      </c>
      <c r="L258" s="170">
        <v>2.56</v>
      </c>
    </row>
    <row r="259" spans="2:12" x14ac:dyDescent="0.25">
      <c r="B259" s="25">
        <v>45282</v>
      </c>
      <c r="C259" s="22">
        <v>2.56</v>
      </c>
      <c r="E259" s="169">
        <v>45282</v>
      </c>
      <c r="F259" s="170">
        <v>2.56</v>
      </c>
      <c r="H259" s="169">
        <v>45282</v>
      </c>
      <c r="I259" s="170">
        <v>2.56</v>
      </c>
      <c r="K259" s="169">
        <v>45282</v>
      </c>
      <c r="L259" s="170">
        <v>2.56</v>
      </c>
    </row>
    <row r="260" spans="2:12" x14ac:dyDescent="0.25">
      <c r="B260" s="25">
        <v>45287</v>
      </c>
      <c r="C260" s="22">
        <v>2.5099999999999998</v>
      </c>
      <c r="E260" s="169">
        <v>45287</v>
      </c>
      <c r="F260" s="170">
        <v>2.5099999999999998</v>
      </c>
      <c r="H260" s="169">
        <v>45287</v>
      </c>
      <c r="I260" s="170">
        <v>2.5099999999999998</v>
      </c>
      <c r="K260" s="169">
        <v>45287</v>
      </c>
      <c r="L260" s="170">
        <v>2.5099999999999998</v>
      </c>
    </row>
    <row r="261" spans="2:12" x14ac:dyDescent="0.25">
      <c r="B261" s="25">
        <v>45288</v>
      </c>
      <c r="C261" s="167">
        <v>2.5499999999999998</v>
      </c>
      <c r="E261" s="169">
        <v>45288</v>
      </c>
      <c r="F261" s="170">
        <v>2.5499999999999998</v>
      </c>
      <c r="H261" s="169">
        <v>45288</v>
      </c>
      <c r="I261" s="170">
        <v>2.5499999999999998</v>
      </c>
      <c r="K261" s="169">
        <v>45288</v>
      </c>
      <c r="L261" s="170">
        <v>2.5499999999999998</v>
      </c>
    </row>
    <row r="262" spans="2:12" x14ac:dyDescent="0.25">
      <c r="B262" s="25">
        <v>45289</v>
      </c>
      <c r="C262" s="154">
        <v>2.62</v>
      </c>
      <c r="E262" s="169">
        <v>45289</v>
      </c>
      <c r="F262" s="170">
        <v>2.62</v>
      </c>
      <c r="H262" s="169">
        <v>45289</v>
      </c>
      <c r="I262" s="170">
        <v>2.62</v>
      </c>
      <c r="K262" s="169">
        <v>45289</v>
      </c>
      <c r="L262" s="170">
        <v>2.62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8"/>
  <sheetViews>
    <sheetView zoomScaleNormal="100" workbookViewId="0">
      <selection activeCell="I17" sqref="I17"/>
    </sheetView>
  </sheetViews>
  <sheetFormatPr defaultColWidth="8.7109375" defaultRowHeight="15" x14ac:dyDescent="0.25"/>
  <cols>
    <col min="1" max="1" width="3.42578125" style="11" customWidth="1"/>
    <col min="2" max="3" width="16.140625" style="11" customWidth="1"/>
    <col min="4" max="4" width="8.7109375" style="11"/>
    <col min="5" max="6" width="16.140625" style="11" customWidth="1"/>
    <col min="7" max="7" width="8" style="11" customWidth="1"/>
    <col min="8" max="9" width="16.140625" style="11" customWidth="1"/>
    <col min="10" max="10" width="6.85546875" style="11" customWidth="1"/>
    <col min="11" max="12" width="16.140625" style="11" customWidth="1"/>
    <col min="13" max="16384" width="8.7109375" style="11"/>
  </cols>
  <sheetData>
    <row r="1" spans="2:12" ht="15.75" thickBot="1" x14ac:dyDescent="0.3"/>
    <row r="2" spans="2:12" ht="15.75" thickBot="1" x14ac:dyDescent="0.3">
      <c r="B2" s="274" t="s">
        <v>353</v>
      </c>
      <c r="C2" s="275"/>
      <c r="D2" s="275"/>
      <c r="E2" s="275"/>
      <c r="F2" s="275"/>
      <c r="G2" s="276"/>
    </row>
    <row r="3" spans="2:12" x14ac:dyDescent="0.25">
      <c r="B3" s="17"/>
      <c r="E3" s="17"/>
      <c r="H3" s="17"/>
      <c r="K3" s="17"/>
    </row>
    <row r="4" spans="2:12" x14ac:dyDescent="0.25">
      <c r="B4" s="18" t="s">
        <v>38</v>
      </c>
      <c r="C4" s="19">
        <v>44927</v>
      </c>
      <c r="E4" s="18" t="s">
        <v>38</v>
      </c>
      <c r="F4" s="19">
        <v>45292</v>
      </c>
      <c r="H4" s="18" t="s">
        <v>38</v>
      </c>
      <c r="I4" s="19">
        <v>45658</v>
      </c>
      <c r="K4" s="18" t="s">
        <v>38</v>
      </c>
      <c r="L4" s="19">
        <v>46023</v>
      </c>
    </row>
    <row r="5" spans="2:12" x14ac:dyDescent="0.25">
      <c r="B5" s="18" t="s">
        <v>39</v>
      </c>
      <c r="C5" s="19">
        <v>45291</v>
      </c>
      <c r="E5" s="18" t="s">
        <v>39</v>
      </c>
      <c r="F5" s="19">
        <v>45657</v>
      </c>
      <c r="H5" s="18" t="s">
        <v>39</v>
      </c>
      <c r="I5" s="19">
        <v>46022</v>
      </c>
      <c r="K5" s="18" t="s">
        <v>39</v>
      </c>
      <c r="L5" s="19">
        <v>46387</v>
      </c>
    </row>
    <row r="6" spans="2:12" x14ac:dyDescent="0.25">
      <c r="B6" s="17"/>
      <c r="E6" s="17"/>
      <c r="H6" s="17"/>
      <c r="K6" s="17"/>
    </row>
    <row r="8" spans="2:12" x14ac:dyDescent="0.25">
      <c r="B8" s="17"/>
      <c r="E8" s="17"/>
      <c r="H8" s="17"/>
      <c r="K8" s="17"/>
    </row>
    <row r="9" spans="2:12" x14ac:dyDescent="0.25">
      <c r="B9" s="11" t="s">
        <v>40</v>
      </c>
      <c r="E9" s="11" t="s">
        <v>40</v>
      </c>
      <c r="H9" s="11" t="s">
        <v>40</v>
      </c>
      <c r="K9" s="11" t="s">
        <v>40</v>
      </c>
    </row>
    <row r="11" spans="2:12" x14ac:dyDescent="0.25">
      <c r="B11" s="11" t="s">
        <v>351</v>
      </c>
      <c r="C11" s="11">
        <f>+ROUND(AVERAGE(C14:C268),2)</f>
        <v>2.46</v>
      </c>
      <c r="E11" s="11" t="s">
        <v>351</v>
      </c>
      <c r="F11" s="168">
        <f>+ROUND(AVERAGE(F14:F268),2)</f>
        <v>2.46</v>
      </c>
      <c r="H11" s="11" t="s">
        <v>351</v>
      </c>
      <c r="I11" s="168">
        <f>+ROUND(AVERAGE(I14:I268),2)</f>
        <v>2.46</v>
      </c>
      <c r="K11" s="11" t="s">
        <v>351</v>
      </c>
      <c r="L11" s="168">
        <f>+ROUND(AVERAGE(L14:L268),2)</f>
        <v>2.46</v>
      </c>
    </row>
    <row r="13" spans="2:12" ht="45" x14ac:dyDescent="0.25">
      <c r="B13" s="20" t="s">
        <v>41</v>
      </c>
      <c r="C13" s="20" t="s">
        <v>367</v>
      </c>
      <c r="D13" s="21"/>
      <c r="E13" s="20" t="s">
        <v>41</v>
      </c>
      <c r="F13" s="20" t="s">
        <v>367</v>
      </c>
      <c r="H13" s="20" t="s">
        <v>41</v>
      </c>
      <c r="I13" s="20" t="s">
        <v>367</v>
      </c>
      <c r="K13" s="20" t="s">
        <v>41</v>
      </c>
      <c r="L13" s="20" t="s">
        <v>367</v>
      </c>
    </row>
    <row r="14" spans="2:12" x14ac:dyDescent="0.25">
      <c r="B14" s="25">
        <v>44928</v>
      </c>
      <c r="C14" s="22">
        <v>2.48</v>
      </c>
      <c r="E14" s="169">
        <v>44928</v>
      </c>
      <c r="F14" s="170">
        <v>2.48</v>
      </c>
      <c r="H14" s="169">
        <v>44928</v>
      </c>
      <c r="I14" s="170">
        <v>2.48</v>
      </c>
      <c r="K14" s="169">
        <v>44928</v>
      </c>
      <c r="L14" s="170">
        <v>2.48</v>
      </c>
    </row>
    <row r="15" spans="2:12" x14ac:dyDescent="0.25">
      <c r="B15" s="25">
        <v>44929</v>
      </c>
      <c r="C15" s="22">
        <v>2.34</v>
      </c>
      <c r="E15" s="169">
        <v>44929</v>
      </c>
      <c r="F15" s="170">
        <v>2.34</v>
      </c>
      <c r="H15" s="169">
        <v>44929</v>
      </c>
      <c r="I15" s="170">
        <v>2.34</v>
      </c>
      <c r="K15" s="169">
        <v>44929</v>
      </c>
      <c r="L15" s="170">
        <v>2.34</v>
      </c>
    </row>
    <row r="16" spans="2:12" x14ac:dyDescent="0.25">
      <c r="B16" s="25">
        <v>44930</v>
      </c>
      <c r="C16" s="22">
        <v>2.2999999999999998</v>
      </c>
      <c r="E16" s="169">
        <v>44930</v>
      </c>
      <c r="F16" s="170">
        <v>2.2999999999999998</v>
      </c>
      <c r="H16" s="169">
        <v>44930</v>
      </c>
      <c r="I16" s="170">
        <v>2.2999999999999998</v>
      </c>
      <c r="K16" s="169">
        <v>44930</v>
      </c>
      <c r="L16" s="170">
        <v>2.2999999999999998</v>
      </c>
    </row>
    <row r="17" spans="2:12" x14ac:dyDescent="0.25">
      <c r="B17" s="25">
        <v>44931</v>
      </c>
      <c r="C17" s="22">
        <v>2.2999999999999998</v>
      </c>
      <c r="E17" s="169">
        <v>44931</v>
      </c>
      <c r="F17" s="170">
        <v>2.2999999999999998</v>
      </c>
      <c r="H17" s="169">
        <v>44931</v>
      </c>
      <c r="I17" s="170">
        <v>2.2999999999999998</v>
      </c>
      <c r="K17" s="169">
        <v>44931</v>
      </c>
      <c r="L17" s="170">
        <v>2.2999999999999998</v>
      </c>
    </row>
    <row r="18" spans="2:12" x14ac:dyDescent="0.25">
      <c r="B18" s="25">
        <v>44932</v>
      </c>
      <c r="C18" s="22">
        <v>2.3199999999999998</v>
      </c>
      <c r="E18" s="169">
        <v>44932</v>
      </c>
      <c r="F18" s="170">
        <v>2.3199999999999998</v>
      </c>
      <c r="H18" s="169">
        <v>44932</v>
      </c>
      <c r="I18" s="170">
        <v>2.3199999999999998</v>
      </c>
      <c r="K18" s="169">
        <v>44932</v>
      </c>
      <c r="L18" s="170">
        <v>2.3199999999999998</v>
      </c>
    </row>
    <row r="19" spans="2:12" x14ac:dyDescent="0.25">
      <c r="B19" s="25">
        <v>44935</v>
      </c>
      <c r="C19" s="22">
        <v>2.27</v>
      </c>
      <c r="E19" s="169">
        <v>44935</v>
      </c>
      <c r="F19" s="170">
        <v>2.27</v>
      </c>
      <c r="H19" s="169">
        <v>44935</v>
      </c>
      <c r="I19" s="170">
        <v>2.27</v>
      </c>
      <c r="K19" s="169">
        <v>44935</v>
      </c>
      <c r="L19" s="170">
        <v>2.27</v>
      </c>
    </row>
    <row r="20" spans="2:12" x14ac:dyDescent="0.25">
      <c r="B20" s="25">
        <v>44936</v>
      </c>
      <c r="C20" s="22">
        <v>2.27</v>
      </c>
      <c r="E20" s="169">
        <v>44936</v>
      </c>
      <c r="F20" s="170">
        <v>2.27</v>
      </c>
      <c r="H20" s="169">
        <v>44936</v>
      </c>
      <c r="I20" s="170">
        <v>2.27</v>
      </c>
      <c r="K20" s="169">
        <v>44936</v>
      </c>
      <c r="L20" s="170">
        <v>2.27</v>
      </c>
    </row>
    <row r="21" spans="2:12" x14ac:dyDescent="0.25">
      <c r="B21" s="25">
        <v>44937</v>
      </c>
      <c r="C21" s="22">
        <v>2.27</v>
      </c>
      <c r="E21" s="169">
        <v>44937</v>
      </c>
      <c r="F21" s="170">
        <v>2.27</v>
      </c>
      <c r="H21" s="169">
        <v>44937</v>
      </c>
      <c r="I21" s="170">
        <v>2.27</v>
      </c>
      <c r="K21" s="169">
        <v>44937</v>
      </c>
      <c r="L21" s="170">
        <v>2.27</v>
      </c>
    </row>
    <row r="22" spans="2:12" x14ac:dyDescent="0.25">
      <c r="B22" s="25">
        <v>44938</v>
      </c>
      <c r="C22" s="22">
        <v>2.19</v>
      </c>
      <c r="E22" s="169">
        <v>44938</v>
      </c>
      <c r="F22" s="170">
        <v>2.19</v>
      </c>
      <c r="H22" s="169">
        <v>44938</v>
      </c>
      <c r="I22" s="170">
        <v>2.19</v>
      </c>
      <c r="K22" s="169">
        <v>44938</v>
      </c>
      <c r="L22" s="170">
        <v>2.19</v>
      </c>
    </row>
    <row r="23" spans="2:12" x14ac:dyDescent="0.25">
      <c r="B23" s="25">
        <v>44939</v>
      </c>
      <c r="C23" s="22">
        <v>2.11</v>
      </c>
      <c r="E23" s="169">
        <v>44939</v>
      </c>
      <c r="F23" s="170">
        <v>2.11</v>
      </c>
      <c r="H23" s="169">
        <v>44939</v>
      </c>
      <c r="I23" s="170">
        <v>2.11</v>
      </c>
      <c r="K23" s="169">
        <v>44939</v>
      </c>
      <c r="L23" s="170">
        <v>2.11</v>
      </c>
    </row>
    <row r="24" spans="2:12" x14ac:dyDescent="0.25">
      <c r="B24" s="25">
        <v>44942</v>
      </c>
      <c r="C24" s="22">
        <v>2.21</v>
      </c>
      <c r="E24" s="169">
        <v>44942</v>
      </c>
      <c r="F24" s="170">
        <v>2.21</v>
      </c>
      <c r="H24" s="169">
        <v>44942</v>
      </c>
      <c r="I24" s="170">
        <v>2.21</v>
      </c>
      <c r="K24" s="169">
        <v>44942</v>
      </c>
      <c r="L24" s="170">
        <v>2.21</v>
      </c>
    </row>
    <row r="25" spans="2:12" x14ac:dyDescent="0.25">
      <c r="B25" s="25">
        <v>44943</v>
      </c>
      <c r="C25" s="22">
        <v>2.19</v>
      </c>
      <c r="E25" s="169">
        <v>44943</v>
      </c>
      <c r="F25" s="170">
        <v>2.19</v>
      </c>
      <c r="H25" s="169">
        <v>44943</v>
      </c>
      <c r="I25" s="170">
        <v>2.19</v>
      </c>
      <c r="K25" s="169">
        <v>44943</v>
      </c>
      <c r="L25" s="170">
        <v>2.19</v>
      </c>
    </row>
    <row r="26" spans="2:12" x14ac:dyDescent="0.25">
      <c r="B26" s="25">
        <v>44944</v>
      </c>
      <c r="C26" s="22">
        <v>2.09</v>
      </c>
      <c r="E26" s="169">
        <v>44944</v>
      </c>
      <c r="F26" s="170">
        <v>2.09</v>
      </c>
      <c r="H26" s="169">
        <v>44944</v>
      </c>
      <c r="I26" s="170">
        <v>2.09</v>
      </c>
      <c r="K26" s="169">
        <v>44944</v>
      </c>
      <c r="L26" s="170">
        <v>2.09</v>
      </c>
    </row>
    <row r="27" spans="2:12" x14ac:dyDescent="0.25">
      <c r="B27" s="25">
        <v>44945</v>
      </c>
      <c r="C27" s="22">
        <v>2.02</v>
      </c>
      <c r="E27" s="169">
        <v>44945</v>
      </c>
      <c r="F27" s="170">
        <v>2.02</v>
      </c>
      <c r="H27" s="169">
        <v>44945</v>
      </c>
      <c r="I27" s="170">
        <v>2.02</v>
      </c>
      <c r="K27" s="169">
        <v>44945</v>
      </c>
      <c r="L27" s="170">
        <v>2.02</v>
      </c>
    </row>
    <row r="28" spans="2:12" x14ac:dyDescent="0.25">
      <c r="B28" s="25">
        <v>44946</v>
      </c>
      <c r="C28" s="22">
        <v>2.13</v>
      </c>
      <c r="E28" s="169">
        <v>44946</v>
      </c>
      <c r="F28" s="170">
        <v>2.13</v>
      </c>
      <c r="H28" s="169">
        <v>44946</v>
      </c>
      <c r="I28" s="170">
        <v>2.13</v>
      </c>
      <c r="K28" s="169">
        <v>44946</v>
      </c>
      <c r="L28" s="170">
        <v>2.13</v>
      </c>
    </row>
    <row r="29" spans="2:12" x14ac:dyDescent="0.25">
      <c r="B29" s="25">
        <v>44949</v>
      </c>
      <c r="C29" s="22">
        <v>2.1800000000000002</v>
      </c>
      <c r="E29" s="169">
        <v>44949</v>
      </c>
      <c r="F29" s="170">
        <v>2.1800000000000002</v>
      </c>
      <c r="H29" s="169">
        <v>44949</v>
      </c>
      <c r="I29" s="170">
        <v>2.1800000000000002</v>
      </c>
      <c r="K29" s="169">
        <v>44949</v>
      </c>
      <c r="L29" s="170">
        <v>2.1800000000000002</v>
      </c>
    </row>
    <row r="30" spans="2:12" x14ac:dyDescent="0.25">
      <c r="B30" s="25">
        <v>44950</v>
      </c>
      <c r="C30" s="22">
        <v>2.17</v>
      </c>
      <c r="E30" s="169">
        <v>44950</v>
      </c>
      <c r="F30" s="170">
        <v>2.17</v>
      </c>
      <c r="H30" s="169">
        <v>44950</v>
      </c>
      <c r="I30" s="170">
        <v>2.17</v>
      </c>
      <c r="K30" s="169">
        <v>44950</v>
      </c>
      <c r="L30" s="170">
        <v>2.17</v>
      </c>
    </row>
    <row r="31" spans="2:12" x14ac:dyDescent="0.25">
      <c r="B31" s="25">
        <v>44951</v>
      </c>
      <c r="C31" s="22">
        <v>2.11</v>
      </c>
      <c r="E31" s="169">
        <v>44951</v>
      </c>
      <c r="F31" s="170">
        <v>2.11</v>
      </c>
      <c r="H31" s="169">
        <v>44951</v>
      </c>
      <c r="I31" s="170">
        <v>2.11</v>
      </c>
      <c r="K31" s="169">
        <v>44951</v>
      </c>
      <c r="L31" s="170">
        <v>2.11</v>
      </c>
    </row>
    <row r="32" spans="2:12" x14ac:dyDescent="0.25">
      <c r="B32" s="25">
        <v>44952</v>
      </c>
      <c r="C32" s="22">
        <v>2.19</v>
      </c>
      <c r="E32" s="169">
        <v>44952</v>
      </c>
      <c r="F32" s="170">
        <v>2.19</v>
      </c>
      <c r="H32" s="169">
        <v>44952</v>
      </c>
      <c r="I32" s="170">
        <v>2.19</v>
      </c>
      <c r="K32" s="169">
        <v>44952</v>
      </c>
      <c r="L32" s="170">
        <v>2.19</v>
      </c>
    </row>
    <row r="33" spans="2:12" x14ac:dyDescent="0.25">
      <c r="B33" s="25">
        <v>44953</v>
      </c>
      <c r="C33" s="22">
        <v>2.2599999999999998</v>
      </c>
      <c r="E33" s="169">
        <v>44953</v>
      </c>
      <c r="F33" s="170">
        <v>2.2599999999999998</v>
      </c>
      <c r="H33" s="169">
        <v>44953</v>
      </c>
      <c r="I33" s="170">
        <v>2.2599999999999998</v>
      </c>
      <c r="K33" s="169">
        <v>44953</v>
      </c>
      <c r="L33" s="170">
        <v>2.2599999999999998</v>
      </c>
    </row>
    <row r="34" spans="2:12" x14ac:dyDescent="0.25">
      <c r="B34" s="25">
        <v>44956</v>
      </c>
      <c r="C34" s="22">
        <v>2.2999999999999998</v>
      </c>
      <c r="E34" s="169">
        <v>44956</v>
      </c>
      <c r="F34" s="170">
        <v>2.2999999999999998</v>
      </c>
      <c r="H34" s="169">
        <v>44956</v>
      </c>
      <c r="I34" s="170">
        <v>2.2999999999999998</v>
      </c>
      <c r="K34" s="169">
        <v>44956</v>
      </c>
      <c r="L34" s="170">
        <v>2.2999999999999998</v>
      </c>
    </row>
    <row r="35" spans="2:12" x14ac:dyDescent="0.25">
      <c r="B35" s="25">
        <v>44957</v>
      </c>
      <c r="C35" s="22">
        <v>2.2999999999999998</v>
      </c>
      <c r="E35" s="169">
        <v>44957</v>
      </c>
      <c r="F35" s="170">
        <v>2.2999999999999998</v>
      </c>
      <c r="H35" s="169">
        <v>44957</v>
      </c>
      <c r="I35" s="170">
        <v>2.2999999999999998</v>
      </c>
      <c r="K35" s="169">
        <v>44957</v>
      </c>
      <c r="L35" s="170">
        <v>2.2999999999999998</v>
      </c>
    </row>
    <row r="36" spans="2:12" x14ac:dyDescent="0.25">
      <c r="B36" s="25">
        <v>44958</v>
      </c>
      <c r="C36" s="22">
        <v>2.2599999999999998</v>
      </c>
      <c r="E36" s="169">
        <v>44958</v>
      </c>
      <c r="F36" s="170">
        <v>2.2599999999999998</v>
      </c>
      <c r="H36" s="169">
        <v>44958</v>
      </c>
      <c r="I36" s="170">
        <v>2.2599999999999998</v>
      </c>
      <c r="K36" s="169">
        <v>44958</v>
      </c>
      <c r="L36" s="170">
        <v>2.2599999999999998</v>
      </c>
    </row>
    <row r="37" spans="2:12" x14ac:dyDescent="0.25">
      <c r="B37" s="25">
        <v>44959</v>
      </c>
      <c r="C37" s="22">
        <v>2.25</v>
      </c>
      <c r="E37" s="169">
        <v>44959</v>
      </c>
      <c r="F37" s="170">
        <v>2.25</v>
      </c>
      <c r="H37" s="169">
        <v>44959</v>
      </c>
      <c r="I37" s="170">
        <v>2.25</v>
      </c>
      <c r="K37" s="169">
        <v>44959</v>
      </c>
      <c r="L37" s="170">
        <v>2.25</v>
      </c>
    </row>
    <row r="38" spans="2:12" x14ac:dyDescent="0.25">
      <c r="B38" s="25">
        <v>44960</v>
      </c>
      <c r="C38" s="22">
        <v>2.14</v>
      </c>
      <c r="E38" s="169">
        <v>44960</v>
      </c>
      <c r="F38" s="170">
        <v>2.14</v>
      </c>
      <c r="H38" s="169">
        <v>44960</v>
      </c>
      <c r="I38" s="170">
        <v>2.14</v>
      </c>
      <c r="K38" s="169">
        <v>44960</v>
      </c>
      <c r="L38" s="170">
        <v>2.14</v>
      </c>
    </row>
    <row r="39" spans="2:12" x14ac:dyDescent="0.25">
      <c r="B39" s="25">
        <v>44963</v>
      </c>
      <c r="C39" s="22">
        <v>2.27</v>
      </c>
      <c r="E39" s="169">
        <v>44963</v>
      </c>
      <c r="F39" s="170">
        <v>2.27</v>
      </c>
      <c r="H39" s="169">
        <v>44963</v>
      </c>
      <c r="I39" s="170">
        <v>2.27</v>
      </c>
      <c r="K39" s="169">
        <v>44963</v>
      </c>
      <c r="L39" s="170">
        <v>2.27</v>
      </c>
    </row>
    <row r="40" spans="2:12" x14ac:dyDescent="0.25">
      <c r="B40" s="25">
        <v>44964</v>
      </c>
      <c r="C40" s="22">
        <v>2.29</v>
      </c>
      <c r="E40" s="169">
        <v>44964</v>
      </c>
      <c r="F40" s="170">
        <v>2.29</v>
      </c>
      <c r="H40" s="169">
        <v>44964</v>
      </c>
      <c r="I40" s="170">
        <v>2.29</v>
      </c>
      <c r="K40" s="169">
        <v>44964</v>
      </c>
      <c r="L40" s="170">
        <v>2.29</v>
      </c>
    </row>
    <row r="41" spans="2:12" x14ac:dyDescent="0.25">
      <c r="B41" s="25">
        <v>44965</v>
      </c>
      <c r="C41" s="22">
        <v>2.36</v>
      </c>
      <c r="E41" s="169">
        <v>44965</v>
      </c>
      <c r="F41" s="170">
        <v>2.36</v>
      </c>
      <c r="H41" s="169">
        <v>44965</v>
      </c>
      <c r="I41" s="170">
        <v>2.36</v>
      </c>
      <c r="K41" s="169">
        <v>44965</v>
      </c>
      <c r="L41" s="170">
        <v>2.36</v>
      </c>
    </row>
    <row r="42" spans="2:12" x14ac:dyDescent="0.25">
      <c r="B42" s="25">
        <v>44966</v>
      </c>
      <c r="C42" s="22">
        <v>2.29</v>
      </c>
      <c r="E42" s="169">
        <v>44966</v>
      </c>
      <c r="F42" s="170">
        <v>2.29</v>
      </c>
      <c r="H42" s="169">
        <v>44966</v>
      </c>
      <c r="I42" s="170">
        <v>2.29</v>
      </c>
      <c r="K42" s="169">
        <v>44966</v>
      </c>
      <c r="L42" s="170">
        <v>2.29</v>
      </c>
    </row>
    <row r="43" spans="2:12" x14ac:dyDescent="0.25">
      <c r="B43" s="25">
        <v>44967</v>
      </c>
      <c r="C43" s="22">
        <v>2.35</v>
      </c>
      <c r="E43" s="169">
        <v>44967</v>
      </c>
      <c r="F43" s="170">
        <v>2.35</v>
      </c>
      <c r="H43" s="169">
        <v>44967</v>
      </c>
      <c r="I43" s="170">
        <v>2.35</v>
      </c>
      <c r="K43" s="169">
        <v>44967</v>
      </c>
      <c r="L43" s="170">
        <v>2.35</v>
      </c>
    </row>
    <row r="44" spans="2:12" x14ac:dyDescent="0.25">
      <c r="B44" s="25">
        <v>44970</v>
      </c>
      <c r="C44" s="22">
        <v>2.35</v>
      </c>
      <c r="E44" s="169">
        <v>44970</v>
      </c>
      <c r="F44" s="170">
        <v>2.35</v>
      </c>
      <c r="H44" s="169">
        <v>44970</v>
      </c>
      <c r="I44" s="170">
        <v>2.35</v>
      </c>
      <c r="K44" s="169">
        <v>44970</v>
      </c>
      <c r="L44" s="170">
        <v>2.35</v>
      </c>
    </row>
    <row r="45" spans="2:12" x14ac:dyDescent="0.25">
      <c r="B45" s="25">
        <v>44971</v>
      </c>
      <c r="C45" s="22">
        <v>2.36</v>
      </c>
      <c r="E45" s="169">
        <v>44971</v>
      </c>
      <c r="F45" s="170">
        <v>2.36</v>
      </c>
      <c r="H45" s="169">
        <v>44971</v>
      </c>
      <c r="I45" s="170">
        <v>2.36</v>
      </c>
      <c r="K45" s="169">
        <v>44971</v>
      </c>
      <c r="L45" s="170">
        <v>2.36</v>
      </c>
    </row>
    <row r="46" spans="2:12" x14ac:dyDescent="0.25">
      <c r="B46" s="25">
        <v>44972</v>
      </c>
      <c r="C46" s="22">
        <v>2.41</v>
      </c>
      <c r="E46" s="169">
        <v>44972</v>
      </c>
      <c r="F46" s="170">
        <v>2.41</v>
      </c>
      <c r="H46" s="169">
        <v>44972</v>
      </c>
      <c r="I46" s="170">
        <v>2.41</v>
      </c>
      <c r="K46" s="169">
        <v>44972</v>
      </c>
      <c r="L46" s="170">
        <v>2.41</v>
      </c>
    </row>
    <row r="47" spans="2:12" x14ac:dyDescent="0.25">
      <c r="B47" s="25">
        <v>44973</v>
      </c>
      <c r="C47" s="22">
        <v>2.4700000000000002</v>
      </c>
      <c r="E47" s="169">
        <v>44973</v>
      </c>
      <c r="F47" s="170">
        <v>2.4700000000000002</v>
      </c>
      <c r="H47" s="169">
        <v>44973</v>
      </c>
      <c r="I47" s="170">
        <v>2.4700000000000002</v>
      </c>
      <c r="K47" s="169">
        <v>44973</v>
      </c>
      <c r="L47" s="170">
        <v>2.4700000000000002</v>
      </c>
    </row>
    <row r="48" spans="2:12" x14ac:dyDescent="0.25">
      <c r="B48" s="25">
        <v>44974</v>
      </c>
      <c r="C48" s="22">
        <v>2.5299999999999998</v>
      </c>
      <c r="E48" s="169">
        <v>44974</v>
      </c>
      <c r="F48" s="170">
        <v>2.5299999999999998</v>
      </c>
      <c r="H48" s="169">
        <v>44974</v>
      </c>
      <c r="I48" s="170">
        <v>2.5299999999999998</v>
      </c>
      <c r="K48" s="169">
        <v>44974</v>
      </c>
      <c r="L48" s="170">
        <v>2.5299999999999998</v>
      </c>
    </row>
    <row r="49" spans="2:12" x14ac:dyDescent="0.25">
      <c r="B49" s="25">
        <v>44977</v>
      </c>
      <c r="C49" s="22">
        <v>2.44</v>
      </c>
      <c r="E49" s="169">
        <v>44977</v>
      </c>
      <c r="F49" s="170">
        <v>2.44</v>
      </c>
      <c r="H49" s="169">
        <v>44977</v>
      </c>
      <c r="I49" s="170">
        <v>2.44</v>
      </c>
      <c r="K49" s="169">
        <v>44977</v>
      </c>
      <c r="L49" s="170">
        <v>2.44</v>
      </c>
    </row>
    <row r="50" spans="2:12" x14ac:dyDescent="0.25">
      <c r="B50" s="25">
        <v>44978</v>
      </c>
      <c r="C50" s="22">
        <v>2.4900000000000002</v>
      </c>
      <c r="E50" s="169">
        <v>44978</v>
      </c>
      <c r="F50" s="170">
        <v>2.4900000000000002</v>
      </c>
      <c r="H50" s="169">
        <v>44978</v>
      </c>
      <c r="I50" s="170">
        <v>2.4900000000000002</v>
      </c>
      <c r="K50" s="169">
        <v>44978</v>
      </c>
      <c r="L50" s="170">
        <v>2.4900000000000002</v>
      </c>
    </row>
    <row r="51" spans="2:12" x14ac:dyDescent="0.25">
      <c r="B51" s="25">
        <v>44979</v>
      </c>
      <c r="C51" s="22">
        <v>2.54</v>
      </c>
      <c r="E51" s="169">
        <v>44979</v>
      </c>
      <c r="F51" s="170">
        <v>2.54</v>
      </c>
      <c r="H51" s="169">
        <v>44979</v>
      </c>
      <c r="I51" s="170">
        <v>2.54</v>
      </c>
      <c r="K51" s="169">
        <v>44979</v>
      </c>
      <c r="L51" s="170">
        <v>2.54</v>
      </c>
    </row>
    <row r="52" spans="2:12" x14ac:dyDescent="0.25">
      <c r="B52" s="25">
        <v>44980</v>
      </c>
      <c r="C52" s="22">
        <v>2.52</v>
      </c>
      <c r="E52" s="169">
        <v>44980</v>
      </c>
      <c r="F52" s="170">
        <v>2.52</v>
      </c>
      <c r="H52" s="169">
        <v>44980</v>
      </c>
      <c r="I52" s="170">
        <v>2.52</v>
      </c>
      <c r="K52" s="169">
        <v>44980</v>
      </c>
      <c r="L52" s="170">
        <v>2.52</v>
      </c>
    </row>
    <row r="53" spans="2:12" x14ac:dyDescent="0.25">
      <c r="B53" s="25">
        <v>44981</v>
      </c>
      <c r="C53" s="22">
        <v>2.46</v>
      </c>
      <c r="E53" s="169">
        <v>44981</v>
      </c>
      <c r="F53" s="170">
        <v>2.46</v>
      </c>
      <c r="H53" s="169">
        <v>44981</v>
      </c>
      <c r="I53" s="170">
        <v>2.46</v>
      </c>
      <c r="K53" s="169">
        <v>44981</v>
      </c>
      <c r="L53" s="170">
        <v>2.46</v>
      </c>
    </row>
    <row r="54" spans="2:12" x14ac:dyDescent="0.25">
      <c r="B54" s="25">
        <v>44984</v>
      </c>
      <c r="C54" s="22">
        <v>2.57</v>
      </c>
      <c r="E54" s="169">
        <v>44984</v>
      </c>
      <c r="F54" s="170">
        <v>2.57</v>
      </c>
      <c r="H54" s="169">
        <v>44984</v>
      </c>
      <c r="I54" s="170">
        <v>2.57</v>
      </c>
      <c r="K54" s="169">
        <v>44984</v>
      </c>
      <c r="L54" s="170">
        <v>2.57</v>
      </c>
    </row>
    <row r="55" spans="2:12" x14ac:dyDescent="0.25">
      <c r="B55" s="25">
        <v>44985</v>
      </c>
      <c r="C55" s="22">
        <v>2.64</v>
      </c>
      <c r="E55" s="169">
        <v>44985</v>
      </c>
      <c r="F55" s="170">
        <v>2.64</v>
      </c>
      <c r="H55" s="169">
        <v>44985</v>
      </c>
      <c r="I55" s="170">
        <v>2.64</v>
      </c>
      <c r="K55" s="169">
        <v>44985</v>
      </c>
      <c r="L55" s="170">
        <v>2.64</v>
      </c>
    </row>
    <row r="56" spans="2:12" x14ac:dyDescent="0.25">
      <c r="B56" s="25">
        <v>44986</v>
      </c>
      <c r="C56" s="22">
        <v>2.72</v>
      </c>
      <c r="E56" s="169">
        <v>44986</v>
      </c>
      <c r="F56" s="170">
        <v>2.72</v>
      </c>
      <c r="H56" s="169">
        <v>44986</v>
      </c>
      <c r="I56" s="170">
        <v>2.72</v>
      </c>
      <c r="K56" s="169">
        <v>44986</v>
      </c>
      <c r="L56" s="170">
        <v>2.72</v>
      </c>
    </row>
    <row r="57" spans="2:12" x14ac:dyDescent="0.25">
      <c r="B57" s="25">
        <v>44987</v>
      </c>
      <c r="C57" s="22">
        <v>2.76</v>
      </c>
      <c r="E57" s="169">
        <v>44987</v>
      </c>
      <c r="F57" s="170">
        <v>2.76</v>
      </c>
      <c r="H57" s="169">
        <v>44987</v>
      </c>
      <c r="I57" s="170">
        <v>2.76</v>
      </c>
      <c r="K57" s="169">
        <v>44987</v>
      </c>
      <c r="L57" s="170">
        <v>2.76</v>
      </c>
    </row>
    <row r="58" spans="2:12" x14ac:dyDescent="0.25">
      <c r="B58" s="25">
        <v>44988</v>
      </c>
      <c r="C58" s="22">
        <v>2.7</v>
      </c>
      <c r="E58" s="169">
        <v>44988</v>
      </c>
      <c r="F58" s="170">
        <v>2.7</v>
      </c>
      <c r="H58" s="169">
        <v>44988</v>
      </c>
      <c r="I58" s="170">
        <v>2.7</v>
      </c>
      <c r="K58" s="169">
        <v>44988</v>
      </c>
      <c r="L58" s="170">
        <v>2.7</v>
      </c>
    </row>
    <row r="59" spans="2:12" x14ac:dyDescent="0.25">
      <c r="B59" s="25">
        <v>44991</v>
      </c>
      <c r="C59" s="22">
        <v>2.66</v>
      </c>
      <c r="E59" s="169">
        <v>44991</v>
      </c>
      <c r="F59" s="170">
        <v>2.66</v>
      </c>
      <c r="H59" s="169">
        <v>44991</v>
      </c>
      <c r="I59" s="170">
        <v>2.66</v>
      </c>
      <c r="K59" s="169">
        <v>44991</v>
      </c>
      <c r="L59" s="170">
        <v>2.66</v>
      </c>
    </row>
    <row r="60" spans="2:12" x14ac:dyDescent="0.25">
      <c r="B60" s="25">
        <v>44992</v>
      </c>
      <c r="C60" s="22">
        <v>2.66</v>
      </c>
      <c r="E60" s="169">
        <v>44992</v>
      </c>
      <c r="F60" s="170">
        <v>2.66</v>
      </c>
      <c r="H60" s="169">
        <v>44992</v>
      </c>
      <c r="I60" s="170">
        <v>2.66</v>
      </c>
      <c r="K60" s="169">
        <v>44992</v>
      </c>
      <c r="L60" s="170">
        <v>2.66</v>
      </c>
    </row>
    <row r="61" spans="2:12" x14ac:dyDescent="0.25">
      <c r="B61" s="25">
        <v>44993</v>
      </c>
      <c r="C61" s="22">
        <v>2.69</v>
      </c>
      <c r="E61" s="169">
        <v>44993</v>
      </c>
      <c r="F61" s="170">
        <v>2.69</v>
      </c>
      <c r="H61" s="169">
        <v>44993</v>
      </c>
      <c r="I61" s="170">
        <v>2.69</v>
      </c>
      <c r="K61" s="169">
        <v>44993</v>
      </c>
      <c r="L61" s="170">
        <v>2.69</v>
      </c>
    </row>
    <row r="62" spans="2:12" x14ac:dyDescent="0.25">
      <c r="B62" s="25">
        <v>44994</v>
      </c>
      <c r="C62" s="22">
        <v>2.69</v>
      </c>
      <c r="E62" s="169">
        <v>44994</v>
      </c>
      <c r="F62" s="170">
        <v>2.69</v>
      </c>
      <c r="H62" s="169">
        <v>44994</v>
      </c>
      <c r="I62" s="170">
        <v>2.69</v>
      </c>
      <c r="K62" s="169">
        <v>44994</v>
      </c>
      <c r="L62" s="170">
        <v>2.69</v>
      </c>
    </row>
    <row r="63" spans="2:12" x14ac:dyDescent="0.25">
      <c r="B63" s="25">
        <v>44995</v>
      </c>
      <c r="C63" s="22">
        <v>2.54</v>
      </c>
      <c r="E63" s="169">
        <v>44995</v>
      </c>
      <c r="F63" s="170">
        <v>2.54</v>
      </c>
      <c r="H63" s="169">
        <v>44995</v>
      </c>
      <c r="I63" s="170">
        <v>2.54</v>
      </c>
      <c r="K63" s="169">
        <v>44995</v>
      </c>
      <c r="L63" s="170">
        <v>2.54</v>
      </c>
    </row>
    <row r="64" spans="2:12" x14ac:dyDescent="0.25">
      <c r="B64" s="25">
        <v>44998</v>
      </c>
      <c r="C64" s="22">
        <v>2.27</v>
      </c>
      <c r="E64" s="169">
        <v>44998</v>
      </c>
      <c r="F64" s="170">
        <v>2.27</v>
      </c>
      <c r="H64" s="169">
        <v>44998</v>
      </c>
      <c r="I64" s="170">
        <v>2.27</v>
      </c>
      <c r="K64" s="169">
        <v>44998</v>
      </c>
      <c r="L64" s="170">
        <v>2.27</v>
      </c>
    </row>
    <row r="65" spans="2:12" x14ac:dyDescent="0.25">
      <c r="B65" s="25">
        <v>44999</v>
      </c>
      <c r="C65" s="22">
        <v>2.34</v>
      </c>
      <c r="E65" s="169">
        <v>44999</v>
      </c>
      <c r="F65" s="170">
        <v>2.34</v>
      </c>
      <c r="H65" s="169">
        <v>44999</v>
      </c>
      <c r="I65" s="170">
        <v>2.34</v>
      </c>
      <c r="K65" s="169">
        <v>44999</v>
      </c>
      <c r="L65" s="170">
        <v>2.34</v>
      </c>
    </row>
    <row r="66" spans="2:12" x14ac:dyDescent="0.25">
      <c r="B66" s="25">
        <v>45000</v>
      </c>
      <c r="C66" s="22">
        <v>2.3199999999999998</v>
      </c>
      <c r="E66" s="169">
        <v>45000</v>
      </c>
      <c r="F66" s="170">
        <v>2.3199999999999998</v>
      </c>
      <c r="H66" s="169">
        <v>45000</v>
      </c>
      <c r="I66" s="170">
        <v>2.3199999999999998</v>
      </c>
      <c r="K66" s="169">
        <v>45000</v>
      </c>
      <c r="L66" s="170">
        <v>2.3199999999999998</v>
      </c>
    </row>
    <row r="67" spans="2:12" x14ac:dyDescent="0.25">
      <c r="B67" s="25">
        <v>45001</v>
      </c>
      <c r="C67" s="22">
        <v>2.2799999999999998</v>
      </c>
      <c r="E67" s="169">
        <v>45001</v>
      </c>
      <c r="F67" s="170">
        <v>2.2799999999999998</v>
      </c>
      <c r="H67" s="169">
        <v>45001</v>
      </c>
      <c r="I67" s="170">
        <v>2.2799999999999998</v>
      </c>
      <c r="K67" s="169">
        <v>45001</v>
      </c>
      <c r="L67" s="170">
        <v>2.2799999999999998</v>
      </c>
    </row>
    <row r="68" spans="2:12" x14ac:dyDescent="0.25">
      <c r="B68" s="25">
        <v>45002</v>
      </c>
      <c r="C68" s="22">
        <v>2.2400000000000002</v>
      </c>
      <c r="E68" s="169">
        <v>45002</v>
      </c>
      <c r="F68" s="170">
        <v>2.2400000000000002</v>
      </c>
      <c r="H68" s="169">
        <v>45002</v>
      </c>
      <c r="I68" s="170">
        <v>2.2400000000000002</v>
      </c>
      <c r="K68" s="169">
        <v>45002</v>
      </c>
      <c r="L68" s="170">
        <v>2.2400000000000002</v>
      </c>
    </row>
    <row r="69" spans="2:12" x14ac:dyDescent="0.25">
      <c r="B69" s="25">
        <v>45005</v>
      </c>
      <c r="C69" s="22">
        <v>2.02</v>
      </c>
      <c r="E69" s="169">
        <v>45005</v>
      </c>
      <c r="F69" s="170">
        <v>2.02</v>
      </c>
      <c r="H69" s="169">
        <v>45005</v>
      </c>
      <c r="I69" s="170">
        <v>2.02</v>
      </c>
      <c r="K69" s="169">
        <v>45005</v>
      </c>
      <c r="L69" s="170">
        <v>2.02</v>
      </c>
    </row>
    <row r="70" spans="2:12" x14ac:dyDescent="0.25">
      <c r="B70" s="25">
        <v>45006</v>
      </c>
      <c r="C70" s="22">
        <v>2.23</v>
      </c>
      <c r="E70" s="169">
        <v>45006</v>
      </c>
      <c r="F70" s="170">
        <v>2.23</v>
      </c>
      <c r="H70" s="169">
        <v>45006</v>
      </c>
      <c r="I70" s="170">
        <v>2.23</v>
      </c>
      <c r="K70" s="169">
        <v>45006</v>
      </c>
      <c r="L70" s="170">
        <v>2.23</v>
      </c>
    </row>
    <row r="71" spans="2:12" x14ac:dyDescent="0.25">
      <c r="B71" s="25">
        <v>45007</v>
      </c>
      <c r="C71" s="22">
        <v>2.2999999999999998</v>
      </c>
      <c r="E71" s="169">
        <v>45007</v>
      </c>
      <c r="F71" s="170">
        <v>2.2999999999999998</v>
      </c>
      <c r="H71" s="169">
        <v>45007</v>
      </c>
      <c r="I71" s="170">
        <v>2.2999999999999998</v>
      </c>
      <c r="K71" s="169">
        <v>45007</v>
      </c>
      <c r="L71" s="170">
        <v>2.2999999999999998</v>
      </c>
    </row>
    <row r="72" spans="2:12" x14ac:dyDescent="0.25">
      <c r="B72" s="25">
        <v>45008</v>
      </c>
      <c r="C72" s="22">
        <v>2.27</v>
      </c>
      <c r="E72" s="169">
        <v>45008</v>
      </c>
      <c r="F72" s="170">
        <v>2.27</v>
      </c>
      <c r="H72" s="169">
        <v>45008</v>
      </c>
      <c r="I72" s="170">
        <v>2.27</v>
      </c>
      <c r="K72" s="169">
        <v>45008</v>
      </c>
      <c r="L72" s="170">
        <v>2.27</v>
      </c>
    </row>
    <row r="73" spans="2:12" x14ac:dyDescent="0.25">
      <c r="B73" s="25">
        <v>45009</v>
      </c>
      <c r="C73" s="22">
        <v>2.0299999999999998</v>
      </c>
      <c r="E73" s="169">
        <v>45009</v>
      </c>
      <c r="F73" s="170">
        <v>2.0299999999999998</v>
      </c>
      <c r="H73" s="169">
        <v>45009</v>
      </c>
      <c r="I73" s="170">
        <v>2.0299999999999998</v>
      </c>
      <c r="K73" s="169">
        <v>45009</v>
      </c>
      <c r="L73" s="170">
        <v>2.0299999999999998</v>
      </c>
    </row>
    <row r="74" spans="2:12" x14ac:dyDescent="0.25">
      <c r="B74" s="25">
        <v>45012</v>
      </c>
      <c r="C74" s="22">
        <v>2.1800000000000002</v>
      </c>
      <c r="E74" s="169">
        <v>45012</v>
      </c>
      <c r="F74" s="170">
        <v>2.1800000000000002</v>
      </c>
      <c r="H74" s="169">
        <v>45012</v>
      </c>
      <c r="I74" s="170">
        <v>2.1800000000000002</v>
      </c>
      <c r="K74" s="169">
        <v>45012</v>
      </c>
      <c r="L74" s="170">
        <v>2.1800000000000002</v>
      </c>
    </row>
    <row r="75" spans="2:12" x14ac:dyDescent="0.25">
      <c r="B75" s="25">
        <v>45013</v>
      </c>
      <c r="C75" s="22">
        <v>2.3199999999999998</v>
      </c>
      <c r="E75" s="169">
        <v>45013</v>
      </c>
      <c r="F75" s="170">
        <v>2.3199999999999998</v>
      </c>
      <c r="H75" s="169">
        <v>45013</v>
      </c>
      <c r="I75" s="170">
        <v>2.3199999999999998</v>
      </c>
      <c r="K75" s="169">
        <v>45013</v>
      </c>
      <c r="L75" s="170">
        <v>2.3199999999999998</v>
      </c>
    </row>
    <row r="76" spans="2:12" x14ac:dyDescent="0.25">
      <c r="B76" s="25">
        <v>45014</v>
      </c>
      <c r="C76" s="22">
        <v>2.2999999999999998</v>
      </c>
      <c r="E76" s="169">
        <v>45014</v>
      </c>
      <c r="F76" s="170">
        <v>2.2999999999999998</v>
      </c>
      <c r="H76" s="169">
        <v>45014</v>
      </c>
      <c r="I76" s="170">
        <v>2.2999999999999998</v>
      </c>
      <c r="K76" s="169">
        <v>45014</v>
      </c>
      <c r="L76" s="170">
        <v>2.2999999999999998</v>
      </c>
    </row>
    <row r="77" spans="2:12" x14ac:dyDescent="0.25">
      <c r="B77" s="25">
        <v>45015</v>
      </c>
      <c r="C77" s="22">
        <v>2.3199999999999998</v>
      </c>
      <c r="E77" s="169">
        <v>45015</v>
      </c>
      <c r="F77" s="170">
        <v>2.3199999999999998</v>
      </c>
      <c r="H77" s="169">
        <v>45015</v>
      </c>
      <c r="I77" s="170">
        <v>2.3199999999999998</v>
      </c>
      <c r="K77" s="169">
        <v>45015</v>
      </c>
      <c r="L77" s="170">
        <v>2.3199999999999998</v>
      </c>
    </row>
    <row r="78" spans="2:12" x14ac:dyDescent="0.25">
      <c r="B78" s="25">
        <v>45016</v>
      </c>
      <c r="C78" s="22">
        <v>2.36</v>
      </c>
      <c r="E78" s="169">
        <v>45016</v>
      </c>
      <c r="F78" s="170">
        <v>2.36</v>
      </c>
      <c r="H78" s="169">
        <v>45016</v>
      </c>
      <c r="I78" s="170">
        <v>2.36</v>
      </c>
      <c r="K78" s="169">
        <v>45016</v>
      </c>
      <c r="L78" s="170">
        <v>2.36</v>
      </c>
    </row>
    <row r="79" spans="2:12" x14ac:dyDescent="0.25">
      <c r="B79" s="25">
        <v>45019</v>
      </c>
      <c r="C79" s="22">
        <v>2.35</v>
      </c>
      <c r="E79" s="169">
        <v>45019</v>
      </c>
      <c r="F79" s="170">
        <v>2.35</v>
      </c>
      <c r="H79" s="169">
        <v>45019</v>
      </c>
      <c r="I79" s="170">
        <v>2.35</v>
      </c>
      <c r="K79" s="169">
        <v>45019</v>
      </c>
      <c r="L79" s="170">
        <v>2.35</v>
      </c>
    </row>
    <row r="80" spans="2:12" x14ac:dyDescent="0.25">
      <c r="B80" s="25">
        <v>45020</v>
      </c>
      <c r="C80" s="22">
        <v>2.2999999999999998</v>
      </c>
      <c r="E80" s="169">
        <v>45020</v>
      </c>
      <c r="F80" s="170">
        <v>2.2999999999999998</v>
      </c>
      <c r="H80" s="169">
        <v>45020</v>
      </c>
      <c r="I80" s="170">
        <v>2.2999999999999998</v>
      </c>
      <c r="K80" s="169">
        <v>45020</v>
      </c>
      <c r="L80" s="170">
        <v>2.2999999999999998</v>
      </c>
    </row>
    <row r="81" spans="2:12" x14ac:dyDescent="0.25">
      <c r="B81" s="25">
        <v>45021</v>
      </c>
      <c r="C81" s="22">
        <v>2.29</v>
      </c>
      <c r="E81" s="169">
        <v>45021</v>
      </c>
      <c r="F81" s="170">
        <v>2.29</v>
      </c>
      <c r="H81" s="169">
        <v>45021</v>
      </c>
      <c r="I81" s="170">
        <v>2.29</v>
      </c>
      <c r="K81" s="169">
        <v>45021</v>
      </c>
      <c r="L81" s="170">
        <v>2.29</v>
      </c>
    </row>
    <row r="82" spans="2:12" x14ac:dyDescent="0.25">
      <c r="B82" s="25">
        <v>45022</v>
      </c>
      <c r="C82" s="22">
        <v>2.13</v>
      </c>
      <c r="E82" s="169">
        <v>45022</v>
      </c>
      <c r="F82" s="170">
        <v>2.13</v>
      </c>
      <c r="H82" s="169">
        <v>45022</v>
      </c>
      <c r="I82" s="170">
        <v>2.13</v>
      </c>
      <c r="K82" s="169">
        <v>45022</v>
      </c>
      <c r="L82" s="170">
        <v>2.13</v>
      </c>
    </row>
    <row r="83" spans="2:12" x14ac:dyDescent="0.25">
      <c r="B83" s="25">
        <v>45027</v>
      </c>
      <c r="C83" s="22">
        <v>2.2400000000000002</v>
      </c>
      <c r="E83" s="169">
        <v>45027</v>
      </c>
      <c r="F83" s="170">
        <v>2.2400000000000002</v>
      </c>
      <c r="H83" s="169">
        <v>45027</v>
      </c>
      <c r="I83" s="170">
        <v>2.2400000000000002</v>
      </c>
      <c r="K83" s="169">
        <v>45027</v>
      </c>
      <c r="L83" s="170">
        <v>2.2400000000000002</v>
      </c>
    </row>
    <row r="84" spans="2:12" x14ac:dyDescent="0.25">
      <c r="B84" s="25">
        <v>45028</v>
      </c>
      <c r="C84" s="22">
        <v>2.3199999999999998</v>
      </c>
      <c r="E84" s="169">
        <v>45028</v>
      </c>
      <c r="F84" s="170">
        <v>2.3199999999999998</v>
      </c>
      <c r="H84" s="169">
        <v>45028</v>
      </c>
      <c r="I84" s="170">
        <v>2.3199999999999998</v>
      </c>
      <c r="K84" s="169">
        <v>45028</v>
      </c>
      <c r="L84" s="170">
        <v>2.3199999999999998</v>
      </c>
    </row>
    <row r="85" spans="2:12" x14ac:dyDescent="0.25">
      <c r="B85" s="25">
        <v>45029</v>
      </c>
      <c r="C85" s="22">
        <v>2.39</v>
      </c>
      <c r="E85" s="169">
        <v>45029</v>
      </c>
      <c r="F85" s="170">
        <v>2.39</v>
      </c>
      <c r="H85" s="169">
        <v>45029</v>
      </c>
      <c r="I85" s="170">
        <v>2.39</v>
      </c>
      <c r="K85" s="169">
        <v>45029</v>
      </c>
      <c r="L85" s="170">
        <v>2.39</v>
      </c>
    </row>
    <row r="86" spans="2:12" x14ac:dyDescent="0.25">
      <c r="B86" s="25">
        <v>45030</v>
      </c>
      <c r="C86" s="22">
        <v>2.38</v>
      </c>
      <c r="E86" s="169">
        <v>45030</v>
      </c>
      <c r="F86" s="170">
        <v>2.38</v>
      </c>
      <c r="H86" s="169">
        <v>45030</v>
      </c>
      <c r="I86" s="170">
        <v>2.38</v>
      </c>
      <c r="K86" s="169">
        <v>45030</v>
      </c>
      <c r="L86" s="170">
        <v>2.38</v>
      </c>
    </row>
    <row r="87" spans="2:12" x14ac:dyDescent="0.25">
      <c r="B87" s="25">
        <v>45033</v>
      </c>
      <c r="C87" s="22">
        <v>2.44</v>
      </c>
      <c r="E87" s="169">
        <v>45033</v>
      </c>
      <c r="F87" s="170">
        <v>2.44</v>
      </c>
      <c r="H87" s="169">
        <v>45033</v>
      </c>
      <c r="I87" s="170">
        <v>2.44</v>
      </c>
      <c r="K87" s="169">
        <v>45033</v>
      </c>
      <c r="L87" s="170">
        <v>2.44</v>
      </c>
    </row>
    <row r="88" spans="2:12" x14ac:dyDescent="0.25">
      <c r="B88" s="25">
        <v>45034</v>
      </c>
      <c r="C88" s="22">
        <v>2.4900000000000002</v>
      </c>
      <c r="E88" s="169">
        <v>45034</v>
      </c>
      <c r="F88" s="170">
        <v>2.4900000000000002</v>
      </c>
      <c r="H88" s="169">
        <v>45034</v>
      </c>
      <c r="I88" s="170">
        <v>2.4900000000000002</v>
      </c>
      <c r="K88" s="169">
        <v>45034</v>
      </c>
      <c r="L88" s="170">
        <v>2.4900000000000002</v>
      </c>
    </row>
    <row r="89" spans="2:12" x14ac:dyDescent="0.25">
      <c r="B89" s="25">
        <v>45035</v>
      </c>
      <c r="C89" s="22">
        <v>2.52</v>
      </c>
      <c r="E89" s="169">
        <v>45035</v>
      </c>
      <c r="F89" s="170">
        <v>2.52</v>
      </c>
      <c r="H89" s="169">
        <v>45035</v>
      </c>
      <c r="I89" s="170">
        <v>2.52</v>
      </c>
      <c r="K89" s="169">
        <v>45035</v>
      </c>
      <c r="L89" s="170">
        <v>2.52</v>
      </c>
    </row>
    <row r="90" spans="2:12" x14ac:dyDescent="0.25">
      <c r="B90" s="25">
        <v>45036</v>
      </c>
      <c r="C90" s="22">
        <v>2.48</v>
      </c>
      <c r="E90" s="169">
        <v>45036</v>
      </c>
      <c r="F90" s="170">
        <v>2.48</v>
      </c>
      <c r="H90" s="169">
        <v>45036</v>
      </c>
      <c r="I90" s="170">
        <v>2.48</v>
      </c>
      <c r="K90" s="169">
        <v>45036</v>
      </c>
      <c r="L90" s="170">
        <v>2.48</v>
      </c>
    </row>
    <row r="91" spans="2:12" x14ac:dyDescent="0.25">
      <c r="B91" s="25">
        <v>45037</v>
      </c>
      <c r="C91" s="22">
        <v>2.44</v>
      </c>
      <c r="E91" s="169">
        <v>45037</v>
      </c>
      <c r="F91" s="170">
        <v>2.44</v>
      </c>
      <c r="H91" s="169">
        <v>45037</v>
      </c>
      <c r="I91" s="170">
        <v>2.44</v>
      </c>
      <c r="K91" s="169">
        <v>45037</v>
      </c>
      <c r="L91" s="170">
        <v>2.44</v>
      </c>
    </row>
    <row r="92" spans="2:12" x14ac:dyDescent="0.25">
      <c r="B92" s="25">
        <v>45040</v>
      </c>
      <c r="C92" s="22">
        <v>2.46</v>
      </c>
      <c r="E92" s="169">
        <v>45040</v>
      </c>
      <c r="F92" s="170">
        <v>2.46</v>
      </c>
      <c r="H92" s="169">
        <v>45040</v>
      </c>
      <c r="I92" s="170">
        <v>2.46</v>
      </c>
      <c r="K92" s="169">
        <v>45040</v>
      </c>
      <c r="L92" s="170">
        <v>2.46</v>
      </c>
    </row>
    <row r="93" spans="2:12" x14ac:dyDescent="0.25">
      <c r="B93" s="25">
        <v>45041</v>
      </c>
      <c r="C93" s="22">
        <v>2.4500000000000002</v>
      </c>
      <c r="E93" s="169">
        <v>45041</v>
      </c>
      <c r="F93" s="170">
        <v>2.4500000000000002</v>
      </c>
      <c r="H93" s="169">
        <v>45041</v>
      </c>
      <c r="I93" s="170">
        <v>2.4500000000000002</v>
      </c>
      <c r="K93" s="169">
        <v>45041</v>
      </c>
      <c r="L93" s="170">
        <v>2.4500000000000002</v>
      </c>
    </row>
    <row r="94" spans="2:12" x14ac:dyDescent="0.25">
      <c r="B94" s="25">
        <v>45042</v>
      </c>
      <c r="C94" s="22">
        <v>2.33</v>
      </c>
      <c r="E94" s="169">
        <v>45042</v>
      </c>
      <c r="F94" s="170">
        <v>2.33</v>
      </c>
      <c r="H94" s="169">
        <v>45042</v>
      </c>
      <c r="I94" s="170">
        <v>2.33</v>
      </c>
      <c r="K94" s="169">
        <v>45042</v>
      </c>
      <c r="L94" s="170">
        <v>2.33</v>
      </c>
    </row>
    <row r="95" spans="2:12" x14ac:dyDescent="0.25">
      <c r="B95" s="25">
        <v>45043</v>
      </c>
      <c r="C95" s="22">
        <v>2.4300000000000002</v>
      </c>
      <c r="E95" s="169">
        <v>45043</v>
      </c>
      <c r="F95" s="170">
        <v>2.4300000000000002</v>
      </c>
      <c r="H95" s="169">
        <v>45043</v>
      </c>
      <c r="I95" s="170">
        <v>2.4300000000000002</v>
      </c>
      <c r="K95" s="169">
        <v>45043</v>
      </c>
      <c r="L95" s="170">
        <v>2.4300000000000002</v>
      </c>
    </row>
    <row r="96" spans="2:12" x14ac:dyDescent="0.25">
      <c r="B96" s="25">
        <v>45044</v>
      </c>
      <c r="C96" s="22">
        <v>2.36</v>
      </c>
      <c r="E96" s="169">
        <v>45044</v>
      </c>
      <c r="F96" s="170">
        <v>2.36</v>
      </c>
      <c r="H96" s="169">
        <v>45044</v>
      </c>
      <c r="I96" s="170">
        <v>2.36</v>
      </c>
      <c r="K96" s="169">
        <v>45044</v>
      </c>
      <c r="L96" s="170">
        <v>2.36</v>
      </c>
    </row>
    <row r="97" spans="2:12" x14ac:dyDescent="0.25">
      <c r="B97" s="25">
        <v>45048</v>
      </c>
      <c r="C97" s="22">
        <v>2.36</v>
      </c>
      <c r="E97" s="169">
        <v>45048</v>
      </c>
      <c r="F97" s="170">
        <v>2.36</v>
      </c>
      <c r="H97" s="169">
        <v>45048</v>
      </c>
      <c r="I97" s="170">
        <v>2.36</v>
      </c>
      <c r="K97" s="169">
        <v>45048</v>
      </c>
      <c r="L97" s="170">
        <v>2.36</v>
      </c>
    </row>
    <row r="98" spans="2:12" x14ac:dyDescent="0.25">
      <c r="B98" s="25">
        <v>45049</v>
      </c>
      <c r="C98" s="22">
        <v>2.2400000000000002</v>
      </c>
      <c r="E98" s="169">
        <v>45049</v>
      </c>
      <c r="F98" s="170">
        <v>2.2400000000000002</v>
      </c>
      <c r="H98" s="169">
        <v>45049</v>
      </c>
      <c r="I98" s="170">
        <v>2.2400000000000002</v>
      </c>
      <c r="K98" s="169">
        <v>45049</v>
      </c>
      <c r="L98" s="170">
        <v>2.2400000000000002</v>
      </c>
    </row>
    <row r="99" spans="2:12" x14ac:dyDescent="0.25">
      <c r="B99" s="25">
        <v>45050</v>
      </c>
      <c r="C99" s="22">
        <v>2.25</v>
      </c>
      <c r="E99" s="169">
        <v>45050</v>
      </c>
      <c r="F99" s="170">
        <v>2.25</v>
      </c>
      <c r="H99" s="169">
        <v>45050</v>
      </c>
      <c r="I99" s="170">
        <v>2.25</v>
      </c>
      <c r="K99" s="169">
        <v>45050</v>
      </c>
      <c r="L99" s="170">
        <v>2.25</v>
      </c>
    </row>
    <row r="100" spans="2:12" x14ac:dyDescent="0.25">
      <c r="B100" s="25">
        <v>45051</v>
      </c>
      <c r="C100" s="22">
        <v>2.25</v>
      </c>
      <c r="E100" s="169">
        <v>45051</v>
      </c>
      <c r="F100" s="170">
        <v>2.25</v>
      </c>
      <c r="H100" s="169">
        <v>45051</v>
      </c>
      <c r="I100" s="170">
        <v>2.25</v>
      </c>
      <c r="K100" s="169">
        <v>45051</v>
      </c>
      <c r="L100" s="170">
        <v>2.25</v>
      </c>
    </row>
    <row r="101" spans="2:12" x14ac:dyDescent="0.25">
      <c r="B101" s="25">
        <v>45054</v>
      </c>
      <c r="C101" s="22">
        <v>2.31</v>
      </c>
      <c r="E101" s="169">
        <v>45054</v>
      </c>
      <c r="F101" s="170">
        <v>2.31</v>
      </c>
      <c r="H101" s="169">
        <v>45054</v>
      </c>
      <c r="I101" s="170">
        <v>2.31</v>
      </c>
      <c r="K101" s="169">
        <v>45054</v>
      </c>
      <c r="L101" s="170">
        <v>2.31</v>
      </c>
    </row>
    <row r="102" spans="2:12" x14ac:dyDescent="0.25">
      <c r="B102" s="25">
        <v>45055</v>
      </c>
      <c r="C102" s="22">
        <v>2.33</v>
      </c>
      <c r="E102" s="169">
        <v>45055</v>
      </c>
      <c r="F102" s="170">
        <v>2.33</v>
      </c>
      <c r="H102" s="169">
        <v>45055</v>
      </c>
      <c r="I102" s="170">
        <v>2.33</v>
      </c>
      <c r="K102" s="169">
        <v>45055</v>
      </c>
      <c r="L102" s="170">
        <v>2.33</v>
      </c>
    </row>
    <row r="103" spans="2:12" x14ac:dyDescent="0.25">
      <c r="B103" s="25">
        <v>45056</v>
      </c>
      <c r="C103" s="22">
        <v>2.34</v>
      </c>
      <c r="E103" s="169">
        <v>45056</v>
      </c>
      <c r="F103" s="170">
        <v>2.34</v>
      </c>
      <c r="H103" s="169">
        <v>45056</v>
      </c>
      <c r="I103" s="170">
        <v>2.34</v>
      </c>
      <c r="K103" s="169">
        <v>45056</v>
      </c>
      <c r="L103" s="170">
        <v>2.34</v>
      </c>
    </row>
    <row r="104" spans="2:12" x14ac:dyDescent="0.25">
      <c r="B104" s="25">
        <v>45057</v>
      </c>
      <c r="C104" s="22">
        <v>2.2999999999999998</v>
      </c>
      <c r="E104" s="169">
        <v>45057</v>
      </c>
      <c r="F104" s="170">
        <v>2.2999999999999998</v>
      </c>
      <c r="H104" s="169">
        <v>45057</v>
      </c>
      <c r="I104" s="170">
        <v>2.2999999999999998</v>
      </c>
      <c r="K104" s="169">
        <v>45057</v>
      </c>
      <c r="L104" s="170">
        <v>2.2999999999999998</v>
      </c>
    </row>
    <row r="105" spans="2:12" x14ac:dyDescent="0.25">
      <c r="B105" s="25">
        <v>45058</v>
      </c>
      <c r="C105" s="22">
        <v>2.2400000000000002</v>
      </c>
      <c r="E105" s="169">
        <v>45058</v>
      </c>
      <c r="F105" s="170">
        <v>2.2400000000000002</v>
      </c>
      <c r="H105" s="169">
        <v>45058</v>
      </c>
      <c r="I105" s="170">
        <v>2.2400000000000002</v>
      </c>
      <c r="K105" s="169">
        <v>45058</v>
      </c>
      <c r="L105" s="170">
        <v>2.2400000000000002</v>
      </c>
    </row>
    <row r="106" spans="2:12" x14ac:dyDescent="0.25">
      <c r="B106" s="25">
        <v>45061</v>
      </c>
      <c r="C106" s="22">
        <v>2.29</v>
      </c>
      <c r="E106" s="169">
        <v>45061</v>
      </c>
      <c r="F106" s="170">
        <v>2.29</v>
      </c>
      <c r="H106" s="169">
        <v>45061</v>
      </c>
      <c r="I106" s="170">
        <v>2.29</v>
      </c>
      <c r="K106" s="169">
        <v>45061</v>
      </c>
      <c r="L106" s="170">
        <v>2.29</v>
      </c>
    </row>
    <row r="107" spans="2:12" x14ac:dyDescent="0.25">
      <c r="B107" s="25">
        <v>45062</v>
      </c>
      <c r="C107" s="22">
        <v>2.2799999999999998</v>
      </c>
      <c r="E107" s="169">
        <v>45062</v>
      </c>
      <c r="F107" s="170">
        <v>2.2799999999999998</v>
      </c>
      <c r="H107" s="169">
        <v>45062</v>
      </c>
      <c r="I107" s="170">
        <v>2.2799999999999998</v>
      </c>
      <c r="K107" s="169">
        <v>45062</v>
      </c>
      <c r="L107" s="170">
        <v>2.2799999999999998</v>
      </c>
    </row>
    <row r="108" spans="2:12" x14ac:dyDescent="0.25">
      <c r="B108" s="25">
        <v>45063</v>
      </c>
      <c r="C108" s="22">
        <v>2.3199999999999998</v>
      </c>
      <c r="E108" s="169">
        <v>45063</v>
      </c>
      <c r="F108" s="170">
        <v>2.3199999999999998</v>
      </c>
      <c r="H108" s="169">
        <v>45063</v>
      </c>
      <c r="I108" s="170">
        <v>2.3199999999999998</v>
      </c>
      <c r="K108" s="169">
        <v>45063</v>
      </c>
      <c r="L108" s="170">
        <v>2.3199999999999998</v>
      </c>
    </row>
    <row r="109" spans="2:12" x14ac:dyDescent="0.25">
      <c r="B109" s="25">
        <v>45064</v>
      </c>
      <c r="C109" s="22">
        <v>2.39</v>
      </c>
      <c r="E109" s="169">
        <v>45064</v>
      </c>
      <c r="F109" s="170">
        <v>2.39</v>
      </c>
      <c r="H109" s="169">
        <v>45064</v>
      </c>
      <c r="I109" s="170">
        <v>2.39</v>
      </c>
      <c r="K109" s="169">
        <v>45064</v>
      </c>
      <c r="L109" s="170">
        <v>2.39</v>
      </c>
    </row>
    <row r="110" spans="2:12" x14ac:dyDescent="0.25">
      <c r="B110" s="25">
        <v>45065</v>
      </c>
      <c r="C110" s="22">
        <v>2.4500000000000002</v>
      </c>
      <c r="E110" s="169">
        <v>45065</v>
      </c>
      <c r="F110" s="170">
        <v>2.4500000000000002</v>
      </c>
      <c r="H110" s="169">
        <v>45065</v>
      </c>
      <c r="I110" s="170">
        <v>2.4500000000000002</v>
      </c>
      <c r="K110" s="169">
        <v>45065</v>
      </c>
      <c r="L110" s="170">
        <v>2.4500000000000002</v>
      </c>
    </row>
    <row r="111" spans="2:12" x14ac:dyDescent="0.25">
      <c r="B111" s="25">
        <v>45068</v>
      </c>
      <c r="C111" s="22">
        <v>2.4</v>
      </c>
      <c r="E111" s="169">
        <v>45068</v>
      </c>
      <c r="F111" s="170">
        <v>2.4</v>
      </c>
      <c r="H111" s="169">
        <v>45068</v>
      </c>
      <c r="I111" s="170">
        <v>2.4</v>
      </c>
      <c r="K111" s="169">
        <v>45068</v>
      </c>
      <c r="L111" s="170">
        <v>2.4</v>
      </c>
    </row>
    <row r="112" spans="2:12" x14ac:dyDescent="0.25">
      <c r="B112" s="25">
        <v>45069</v>
      </c>
      <c r="C112" s="22">
        <v>2.48</v>
      </c>
      <c r="E112" s="169">
        <v>45069</v>
      </c>
      <c r="F112" s="170">
        <v>2.48</v>
      </c>
      <c r="H112" s="169">
        <v>45069</v>
      </c>
      <c r="I112" s="170">
        <v>2.48</v>
      </c>
      <c r="K112" s="169">
        <v>45069</v>
      </c>
      <c r="L112" s="170">
        <v>2.48</v>
      </c>
    </row>
    <row r="113" spans="2:12" x14ac:dyDescent="0.25">
      <c r="B113" s="25">
        <v>45070</v>
      </c>
      <c r="C113" s="22">
        <v>2.4500000000000002</v>
      </c>
      <c r="E113" s="169">
        <v>45070</v>
      </c>
      <c r="F113" s="170">
        <v>2.4500000000000002</v>
      </c>
      <c r="H113" s="169">
        <v>45070</v>
      </c>
      <c r="I113" s="170">
        <v>2.4500000000000002</v>
      </c>
      <c r="K113" s="169">
        <v>45070</v>
      </c>
      <c r="L113" s="170">
        <v>2.4500000000000002</v>
      </c>
    </row>
    <row r="114" spans="2:12" x14ac:dyDescent="0.25">
      <c r="B114" s="25">
        <v>45071</v>
      </c>
      <c r="C114" s="22">
        <v>2.48</v>
      </c>
      <c r="E114" s="169">
        <v>45071</v>
      </c>
      <c r="F114" s="170">
        <v>2.48</v>
      </c>
      <c r="H114" s="169">
        <v>45071</v>
      </c>
      <c r="I114" s="170">
        <v>2.48</v>
      </c>
      <c r="K114" s="169">
        <v>45071</v>
      </c>
      <c r="L114" s="170">
        <v>2.48</v>
      </c>
    </row>
    <row r="115" spans="2:12" x14ac:dyDescent="0.25">
      <c r="B115" s="25">
        <v>45072</v>
      </c>
      <c r="C115" s="22">
        <v>2.52</v>
      </c>
      <c r="E115" s="169">
        <v>45072</v>
      </c>
      <c r="F115" s="170">
        <v>2.52</v>
      </c>
      <c r="H115" s="169">
        <v>45072</v>
      </c>
      <c r="I115" s="170">
        <v>2.52</v>
      </c>
      <c r="K115" s="169">
        <v>45072</v>
      </c>
      <c r="L115" s="170">
        <v>2.52</v>
      </c>
    </row>
    <row r="116" spans="2:12" x14ac:dyDescent="0.25">
      <c r="B116" s="25">
        <v>45075</v>
      </c>
      <c r="C116" s="22">
        <v>2.48</v>
      </c>
      <c r="E116" s="169">
        <v>45075</v>
      </c>
      <c r="F116" s="170">
        <v>2.48</v>
      </c>
      <c r="H116" s="169">
        <v>45075</v>
      </c>
      <c r="I116" s="170">
        <v>2.48</v>
      </c>
      <c r="K116" s="169">
        <v>45075</v>
      </c>
      <c r="L116" s="170">
        <v>2.48</v>
      </c>
    </row>
    <row r="117" spans="2:12" x14ac:dyDescent="0.25">
      <c r="B117" s="25">
        <v>45076</v>
      </c>
      <c r="C117" s="22">
        <v>2.41</v>
      </c>
      <c r="E117" s="169">
        <v>45076</v>
      </c>
      <c r="F117" s="170">
        <v>2.41</v>
      </c>
      <c r="H117" s="169">
        <v>45076</v>
      </c>
      <c r="I117" s="170">
        <v>2.41</v>
      </c>
      <c r="K117" s="169">
        <v>45076</v>
      </c>
      <c r="L117" s="170">
        <v>2.41</v>
      </c>
    </row>
    <row r="118" spans="2:12" x14ac:dyDescent="0.25">
      <c r="B118" s="25">
        <v>45077</v>
      </c>
      <c r="C118" s="22">
        <v>2.27</v>
      </c>
      <c r="E118" s="169">
        <v>45077</v>
      </c>
      <c r="F118" s="170">
        <v>2.27</v>
      </c>
      <c r="H118" s="169">
        <v>45077</v>
      </c>
      <c r="I118" s="170">
        <v>2.27</v>
      </c>
      <c r="K118" s="169">
        <v>45077</v>
      </c>
      <c r="L118" s="170">
        <v>2.27</v>
      </c>
    </row>
    <row r="119" spans="2:12" x14ac:dyDescent="0.25">
      <c r="B119" s="25">
        <v>45078</v>
      </c>
      <c r="C119" s="22">
        <v>2.29</v>
      </c>
      <c r="E119" s="169">
        <v>45078</v>
      </c>
      <c r="F119" s="170">
        <v>2.29</v>
      </c>
      <c r="H119" s="169">
        <v>45078</v>
      </c>
      <c r="I119" s="170">
        <v>2.29</v>
      </c>
      <c r="K119" s="169">
        <v>45078</v>
      </c>
      <c r="L119" s="170">
        <v>2.29</v>
      </c>
    </row>
    <row r="120" spans="2:12" x14ac:dyDescent="0.25">
      <c r="B120" s="25">
        <v>45079</v>
      </c>
      <c r="C120" s="22">
        <v>2.2799999999999998</v>
      </c>
      <c r="E120" s="169">
        <v>45079</v>
      </c>
      <c r="F120" s="170">
        <v>2.2799999999999998</v>
      </c>
      <c r="H120" s="169">
        <v>45079</v>
      </c>
      <c r="I120" s="170">
        <v>2.2799999999999998</v>
      </c>
      <c r="K120" s="169">
        <v>45079</v>
      </c>
      <c r="L120" s="170">
        <v>2.2799999999999998</v>
      </c>
    </row>
    <row r="121" spans="2:12" x14ac:dyDescent="0.25">
      <c r="B121" s="25">
        <v>45082</v>
      </c>
      <c r="C121" s="22">
        <v>2.37</v>
      </c>
      <c r="E121" s="169">
        <v>45082</v>
      </c>
      <c r="F121" s="170">
        <v>2.37</v>
      </c>
      <c r="H121" s="169">
        <v>45082</v>
      </c>
      <c r="I121" s="170">
        <v>2.37</v>
      </c>
      <c r="K121" s="169">
        <v>45082</v>
      </c>
      <c r="L121" s="170">
        <v>2.37</v>
      </c>
    </row>
    <row r="122" spans="2:12" x14ac:dyDescent="0.25">
      <c r="B122" s="25">
        <v>45083</v>
      </c>
      <c r="C122" s="22">
        <v>2.3199999999999998</v>
      </c>
      <c r="E122" s="169">
        <v>45083</v>
      </c>
      <c r="F122" s="170">
        <v>2.3199999999999998</v>
      </c>
      <c r="H122" s="169">
        <v>45083</v>
      </c>
      <c r="I122" s="170">
        <v>2.3199999999999998</v>
      </c>
      <c r="K122" s="169">
        <v>45083</v>
      </c>
      <c r="L122" s="170">
        <v>2.3199999999999998</v>
      </c>
    </row>
    <row r="123" spans="2:12" x14ac:dyDescent="0.25">
      <c r="B123" s="25">
        <v>45084</v>
      </c>
      <c r="C123" s="22">
        <v>2.37</v>
      </c>
      <c r="E123" s="169">
        <v>45084</v>
      </c>
      <c r="F123" s="170">
        <v>2.37</v>
      </c>
      <c r="H123" s="169">
        <v>45084</v>
      </c>
      <c r="I123" s="170">
        <v>2.37</v>
      </c>
      <c r="K123" s="169">
        <v>45084</v>
      </c>
      <c r="L123" s="170">
        <v>2.37</v>
      </c>
    </row>
    <row r="124" spans="2:12" x14ac:dyDescent="0.25">
      <c r="B124" s="25">
        <v>45085</v>
      </c>
      <c r="C124" s="22">
        <v>2.44</v>
      </c>
      <c r="E124" s="169">
        <v>45085</v>
      </c>
      <c r="F124" s="170">
        <v>2.44</v>
      </c>
      <c r="H124" s="169">
        <v>45085</v>
      </c>
      <c r="I124" s="170">
        <v>2.44</v>
      </c>
      <c r="K124" s="169">
        <v>45085</v>
      </c>
      <c r="L124" s="170">
        <v>2.44</v>
      </c>
    </row>
    <row r="125" spans="2:12" x14ac:dyDescent="0.25">
      <c r="B125" s="25">
        <v>45086</v>
      </c>
      <c r="C125" s="22">
        <v>2.42</v>
      </c>
      <c r="E125" s="169">
        <v>45086</v>
      </c>
      <c r="F125" s="170">
        <v>2.42</v>
      </c>
      <c r="H125" s="169">
        <v>45086</v>
      </c>
      <c r="I125" s="170">
        <v>2.42</v>
      </c>
      <c r="K125" s="169">
        <v>45086</v>
      </c>
      <c r="L125" s="170">
        <v>2.42</v>
      </c>
    </row>
    <row r="126" spans="2:12" x14ac:dyDescent="0.25">
      <c r="B126" s="25">
        <v>45089</v>
      </c>
      <c r="C126" s="22">
        <v>2.38</v>
      </c>
      <c r="E126" s="169">
        <v>45089</v>
      </c>
      <c r="F126" s="170">
        <v>2.38</v>
      </c>
      <c r="H126" s="169">
        <v>45089</v>
      </c>
      <c r="I126" s="170">
        <v>2.38</v>
      </c>
      <c r="K126" s="169">
        <v>45089</v>
      </c>
      <c r="L126" s="170">
        <v>2.38</v>
      </c>
    </row>
    <row r="127" spans="2:12" x14ac:dyDescent="0.25">
      <c r="B127" s="25">
        <v>45090</v>
      </c>
      <c r="C127" s="22">
        <v>2.38</v>
      </c>
      <c r="E127" s="169">
        <v>45090</v>
      </c>
      <c r="F127" s="170">
        <v>2.38</v>
      </c>
      <c r="H127" s="169">
        <v>45090</v>
      </c>
      <c r="I127" s="170">
        <v>2.38</v>
      </c>
      <c r="K127" s="169">
        <v>45090</v>
      </c>
      <c r="L127" s="170">
        <v>2.38</v>
      </c>
    </row>
    <row r="128" spans="2:12" x14ac:dyDescent="0.25">
      <c r="B128" s="25">
        <v>45091</v>
      </c>
      <c r="C128" s="22">
        <v>2.44</v>
      </c>
      <c r="E128" s="169">
        <v>45091</v>
      </c>
      <c r="F128" s="170">
        <v>2.44</v>
      </c>
      <c r="H128" s="169">
        <v>45091</v>
      </c>
      <c r="I128" s="170">
        <v>2.44</v>
      </c>
      <c r="K128" s="169">
        <v>45091</v>
      </c>
      <c r="L128" s="170">
        <v>2.44</v>
      </c>
    </row>
    <row r="129" spans="2:12" x14ac:dyDescent="0.25">
      <c r="B129" s="25">
        <v>45092</v>
      </c>
      <c r="C129" s="22">
        <v>2.48</v>
      </c>
      <c r="E129" s="169">
        <v>45092</v>
      </c>
      <c r="F129" s="170">
        <v>2.48</v>
      </c>
      <c r="H129" s="169">
        <v>45092</v>
      </c>
      <c r="I129" s="170">
        <v>2.48</v>
      </c>
      <c r="K129" s="169">
        <v>45092</v>
      </c>
      <c r="L129" s="170">
        <v>2.48</v>
      </c>
    </row>
    <row r="130" spans="2:12" x14ac:dyDescent="0.25">
      <c r="B130" s="25">
        <v>45093</v>
      </c>
      <c r="C130" s="22">
        <v>2.4900000000000002</v>
      </c>
      <c r="E130" s="169">
        <v>45093</v>
      </c>
      <c r="F130" s="170">
        <v>2.4900000000000002</v>
      </c>
      <c r="H130" s="169">
        <v>45093</v>
      </c>
      <c r="I130" s="170">
        <v>2.4900000000000002</v>
      </c>
      <c r="K130" s="169">
        <v>45093</v>
      </c>
      <c r="L130" s="170">
        <v>2.4900000000000002</v>
      </c>
    </row>
    <row r="131" spans="2:12" x14ac:dyDescent="0.25">
      <c r="B131" s="25">
        <v>45096</v>
      </c>
      <c r="C131" s="22">
        <v>2.48</v>
      </c>
      <c r="E131" s="169">
        <v>45096</v>
      </c>
      <c r="F131" s="170">
        <v>2.48</v>
      </c>
      <c r="H131" s="169">
        <v>45096</v>
      </c>
      <c r="I131" s="170">
        <v>2.48</v>
      </c>
      <c r="K131" s="169">
        <v>45096</v>
      </c>
      <c r="L131" s="170">
        <v>2.48</v>
      </c>
    </row>
    <row r="132" spans="2:12" x14ac:dyDescent="0.25">
      <c r="B132" s="25">
        <v>45097</v>
      </c>
      <c r="C132" s="22">
        <v>2.4900000000000002</v>
      </c>
      <c r="E132" s="169">
        <v>45097</v>
      </c>
      <c r="F132" s="170">
        <v>2.4900000000000002</v>
      </c>
      <c r="H132" s="169">
        <v>45097</v>
      </c>
      <c r="I132" s="170">
        <v>2.4900000000000002</v>
      </c>
      <c r="K132" s="169">
        <v>45097</v>
      </c>
      <c r="L132" s="170">
        <v>2.4900000000000002</v>
      </c>
    </row>
    <row r="133" spans="2:12" x14ac:dyDescent="0.25">
      <c r="B133" s="25">
        <v>45098</v>
      </c>
      <c r="C133" s="22">
        <v>2.41</v>
      </c>
      <c r="E133" s="169">
        <v>45098</v>
      </c>
      <c r="F133" s="170">
        <v>2.41</v>
      </c>
      <c r="H133" s="169">
        <v>45098</v>
      </c>
      <c r="I133" s="170">
        <v>2.41</v>
      </c>
      <c r="K133" s="169">
        <v>45098</v>
      </c>
      <c r="L133" s="170">
        <v>2.41</v>
      </c>
    </row>
    <row r="134" spans="2:12" x14ac:dyDescent="0.25">
      <c r="B134" s="25">
        <v>45099</v>
      </c>
      <c r="C134" s="22">
        <v>2.4500000000000002</v>
      </c>
      <c r="E134" s="169">
        <v>45099</v>
      </c>
      <c r="F134" s="170">
        <v>2.4500000000000002</v>
      </c>
      <c r="H134" s="169">
        <v>45099</v>
      </c>
      <c r="I134" s="170">
        <v>2.4500000000000002</v>
      </c>
      <c r="K134" s="169">
        <v>45099</v>
      </c>
      <c r="L134" s="170">
        <v>2.4500000000000002</v>
      </c>
    </row>
    <row r="135" spans="2:12" x14ac:dyDescent="0.25">
      <c r="B135" s="25">
        <v>45100</v>
      </c>
      <c r="C135" s="22">
        <v>2.37</v>
      </c>
      <c r="E135" s="169">
        <v>45100</v>
      </c>
      <c r="F135" s="170">
        <v>2.37</v>
      </c>
      <c r="H135" s="169">
        <v>45100</v>
      </c>
      <c r="I135" s="170">
        <v>2.37</v>
      </c>
      <c r="K135" s="169">
        <v>45100</v>
      </c>
      <c r="L135" s="170">
        <v>2.37</v>
      </c>
    </row>
    <row r="136" spans="2:12" x14ac:dyDescent="0.25">
      <c r="B136" s="25">
        <v>45103</v>
      </c>
      <c r="C136" s="22">
        <v>2.3199999999999998</v>
      </c>
      <c r="E136" s="169">
        <v>45103</v>
      </c>
      <c r="F136" s="170">
        <v>2.3199999999999998</v>
      </c>
      <c r="H136" s="169">
        <v>45103</v>
      </c>
      <c r="I136" s="170">
        <v>2.3199999999999998</v>
      </c>
      <c r="K136" s="169">
        <v>45103</v>
      </c>
      <c r="L136" s="170">
        <v>2.3199999999999998</v>
      </c>
    </row>
    <row r="137" spans="2:12" x14ac:dyDescent="0.25">
      <c r="B137" s="25">
        <v>45104</v>
      </c>
      <c r="C137" s="22">
        <v>2.3199999999999998</v>
      </c>
      <c r="E137" s="169">
        <v>45104</v>
      </c>
      <c r="F137" s="170">
        <v>2.3199999999999998</v>
      </c>
      <c r="H137" s="169">
        <v>45104</v>
      </c>
      <c r="I137" s="170">
        <v>2.3199999999999998</v>
      </c>
      <c r="K137" s="169">
        <v>45104</v>
      </c>
      <c r="L137" s="170">
        <v>2.3199999999999998</v>
      </c>
    </row>
    <row r="138" spans="2:12" x14ac:dyDescent="0.25">
      <c r="B138" s="25">
        <v>45105</v>
      </c>
      <c r="C138" s="22">
        <v>2.33</v>
      </c>
      <c r="E138" s="169">
        <v>45105</v>
      </c>
      <c r="F138" s="170">
        <v>2.33</v>
      </c>
      <c r="H138" s="169">
        <v>45105</v>
      </c>
      <c r="I138" s="170">
        <v>2.33</v>
      </c>
      <c r="K138" s="169">
        <v>45105</v>
      </c>
      <c r="L138" s="170">
        <v>2.33</v>
      </c>
    </row>
    <row r="139" spans="2:12" x14ac:dyDescent="0.25">
      <c r="B139" s="25">
        <v>45106</v>
      </c>
      <c r="C139" s="22">
        <v>2.36</v>
      </c>
      <c r="E139" s="169">
        <v>45106</v>
      </c>
      <c r="F139" s="170">
        <v>2.36</v>
      </c>
      <c r="H139" s="169">
        <v>45106</v>
      </c>
      <c r="I139" s="170">
        <v>2.36</v>
      </c>
      <c r="K139" s="169">
        <v>45106</v>
      </c>
      <c r="L139" s="170">
        <v>2.36</v>
      </c>
    </row>
    <row r="140" spans="2:12" x14ac:dyDescent="0.25">
      <c r="B140" s="25">
        <v>45107</v>
      </c>
      <c r="C140" s="22">
        <v>2.44</v>
      </c>
      <c r="E140" s="169">
        <v>45107</v>
      </c>
      <c r="F140" s="170">
        <v>2.44</v>
      </c>
      <c r="H140" s="169">
        <v>45107</v>
      </c>
      <c r="I140" s="170">
        <v>2.44</v>
      </c>
      <c r="K140" s="169">
        <v>45107</v>
      </c>
      <c r="L140" s="170">
        <v>2.44</v>
      </c>
    </row>
    <row r="141" spans="2:12" x14ac:dyDescent="0.25">
      <c r="B141" s="25">
        <v>45110</v>
      </c>
      <c r="C141" s="22">
        <v>2.39</v>
      </c>
      <c r="E141" s="169">
        <v>45110</v>
      </c>
      <c r="F141" s="170">
        <v>2.39</v>
      </c>
      <c r="H141" s="169">
        <v>45110</v>
      </c>
      <c r="I141" s="170">
        <v>2.39</v>
      </c>
      <c r="K141" s="169">
        <v>45110</v>
      </c>
      <c r="L141" s="170">
        <v>2.39</v>
      </c>
    </row>
    <row r="142" spans="2:12" x14ac:dyDescent="0.25">
      <c r="B142" s="25">
        <v>45111</v>
      </c>
      <c r="C142" s="22">
        <v>2.46</v>
      </c>
      <c r="E142" s="169">
        <v>45111</v>
      </c>
      <c r="F142" s="170">
        <v>2.46</v>
      </c>
      <c r="H142" s="169">
        <v>45111</v>
      </c>
      <c r="I142" s="170">
        <v>2.46</v>
      </c>
      <c r="K142" s="169">
        <v>45111</v>
      </c>
      <c r="L142" s="170">
        <v>2.46</v>
      </c>
    </row>
    <row r="143" spans="2:12" x14ac:dyDescent="0.25">
      <c r="B143" s="25">
        <v>45112</v>
      </c>
      <c r="C143" s="22">
        <v>2.41</v>
      </c>
      <c r="E143" s="169">
        <v>45112</v>
      </c>
      <c r="F143" s="170">
        <v>2.41</v>
      </c>
      <c r="H143" s="169">
        <v>45112</v>
      </c>
      <c r="I143" s="170">
        <v>2.41</v>
      </c>
      <c r="K143" s="169">
        <v>45112</v>
      </c>
      <c r="L143" s="170">
        <v>2.41</v>
      </c>
    </row>
    <row r="144" spans="2:12" x14ac:dyDescent="0.25">
      <c r="B144" s="25">
        <v>45113</v>
      </c>
      <c r="C144" s="22">
        <v>2.52</v>
      </c>
      <c r="E144" s="169">
        <v>45113</v>
      </c>
      <c r="F144" s="170">
        <v>2.52</v>
      </c>
      <c r="H144" s="169">
        <v>45113</v>
      </c>
      <c r="I144" s="170">
        <v>2.52</v>
      </c>
      <c r="K144" s="169">
        <v>45113</v>
      </c>
      <c r="L144" s="170">
        <v>2.52</v>
      </c>
    </row>
    <row r="145" spans="2:12" x14ac:dyDescent="0.25">
      <c r="B145" s="25">
        <v>45114</v>
      </c>
      <c r="C145" s="22">
        <v>2.64</v>
      </c>
      <c r="E145" s="169">
        <v>45114</v>
      </c>
      <c r="F145" s="170">
        <v>2.64</v>
      </c>
      <c r="H145" s="169">
        <v>45114</v>
      </c>
      <c r="I145" s="170">
        <v>2.64</v>
      </c>
      <c r="K145" s="169">
        <v>45114</v>
      </c>
      <c r="L145" s="170">
        <v>2.64</v>
      </c>
    </row>
    <row r="146" spans="2:12" x14ac:dyDescent="0.25">
      <c r="B146" s="25">
        <v>45117</v>
      </c>
      <c r="C146" s="22">
        <v>2.66</v>
      </c>
      <c r="E146" s="169">
        <v>45117</v>
      </c>
      <c r="F146" s="170">
        <v>2.66</v>
      </c>
      <c r="H146" s="169">
        <v>45117</v>
      </c>
      <c r="I146" s="170">
        <v>2.66</v>
      </c>
      <c r="K146" s="169">
        <v>45117</v>
      </c>
      <c r="L146" s="170">
        <v>2.66</v>
      </c>
    </row>
    <row r="147" spans="2:12" x14ac:dyDescent="0.25">
      <c r="B147" s="25">
        <v>45118</v>
      </c>
      <c r="C147" s="22">
        <v>2.59</v>
      </c>
      <c r="E147" s="169">
        <v>45118</v>
      </c>
      <c r="F147" s="170">
        <v>2.59</v>
      </c>
      <c r="H147" s="169">
        <v>45118</v>
      </c>
      <c r="I147" s="170">
        <v>2.59</v>
      </c>
      <c r="K147" s="169">
        <v>45118</v>
      </c>
      <c r="L147" s="170">
        <v>2.59</v>
      </c>
    </row>
    <row r="148" spans="2:12" x14ac:dyDescent="0.25">
      <c r="B148" s="25">
        <v>45119</v>
      </c>
      <c r="C148" s="22">
        <v>2.64</v>
      </c>
      <c r="E148" s="169">
        <v>45119</v>
      </c>
      <c r="F148" s="170">
        <v>2.64</v>
      </c>
      <c r="H148" s="169">
        <v>45119</v>
      </c>
      <c r="I148" s="170">
        <v>2.64</v>
      </c>
      <c r="K148" s="169">
        <v>45119</v>
      </c>
      <c r="L148" s="170">
        <v>2.64</v>
      </c>
    </row>
    <row r="149" spans="2:12" x14ac:dyDescent="0.25">
      <c r="B149" s="25">
        <v>45120</v>
      </c>
      <c r="C149" s="22">
        <v>2.4900000000000002</v>
      </c>
      <c r="E149" s="169">
        <v>45120</v>
      </c>
      <c r="F149" s="170">
        <v>2.4900000000000002</v>
      </c>
      <c r="H149" s="169">
        <v>45120</v>
      </c>
      <c r="I149" s="170">
        <v>2.4900000000000002</v>
      </c>
      <c r="K149" s="169">
        <v>45120</v>
      </c>
      <c r="L149" s="170">
        <v>2.4900000000000002</v>
      </c>
    </row>
    <row r="150" spans="2:12" x14ac:dyDescent="0.25">
      <c r="B150" s="25">
        <v>45121</v>
      </c>
      <c r="C150" s="22">
        <v>2.4900000000000002</v>
      </c>
      <c r="E150" s="169">
        <v>45121</v>
      </c>
      <c r="F150" s="170">
        <v>2.4900000000000002</v>
      </c>
      <c r="H150" s="169">
        <v>45121</v>
      </c>
      <c r="I150" s="170">
        <v>2.4900000000000002</v>
      </c>
      <c r="K150" s="169">
        <v>45121</v>
      </c>
      <c r="L150" s="170">
        <v>2.4900000000000002</v>
      </c>
    </row>
    <row r="151" spans="2:12" x14ac:dyDescent="0.25">
      <c r="B151" s="25">
        <v>45124</v>
      </c>
      <c r="C151" s="22">
        <v>2.48</v>
      </c>
      <c r="E151" s="169">
        <v>45124</v>
      </c>
      <c r="F151" s="170">
        <v>2.48</v>
      </c>
      <c r="H151" s="169">
        <v>45124</v>
      </c>
      <c r="I151" s="170">
        <v>2.48</v>
      </c>
      <c r="K151" s="169">
        <v>45124</v>
      </c>
      <c r="L151" s="170">
        <v>2.48</v>
      </c>
    </row>
    <row r="152" spans="2:12" x14ac:dyDescent="0.25">
      <c r="B152" s="25">
        <v>45125</v>
      </c>
      <c r="C152" s="22">
        <v>2.41</v>
      </c>
      <c r="E152" s="169">
        <v>45125</v>
      </c>
      <c r="F152" s="170">
        <v>2.41</v>
      </c>
      <c r="H152" s="169">
        <v>45125</v>
      </c>
      <c r="I152" s="170">
        <v>2.41</v>
      </c>
      <c r="K152" s="169">
        <v>45125</v>
      </c>
      <c r="L152" s="170">
        <v>2.41</v>
      </c>
    </row>
    <row r="153" spans="2:12" x14ac:dyDescent="0.25">
      <c r="B153" s="25">
        <v>45126</v>
      </c>
      <c r="C153" s="22">
        <v>2.34</v>
      </c>
      <c r="E153" s="169">
        <v>45126</v>
      </c>
      <c r="F153" s="170">
        <v>2.34</v>
      </c>
      <c r="H153" s="169">
        <v>45126</v>
      </c>
      <c r="I153" s="170">
        <v>2.34</v>
      </c>
      <c r="K153" s="169">
        <v>45126</v>
      </c>
      <c r="L153" s="170">
        <v>2.34</v>
      </c>
    </row>
    <row r="154" spans="2:12" x14ac:dyDescent="0.25">
      <c r="B154" s="25">
        <v>45127</v>
      </c>
      <c r="C154" s="22">
        <v>2.4300000000000002</v>
      </c>
      <c r="E154" s="169">
        <v>45127</v>
      </c>
      <c r="F154" s="170">
        <v>2.4300000000000002</v>
      </c>
      <c r="H154" s="169">
        <v>45127</v>
      </c>
      <c r="I154" s="170">
        <v>2.4300000000000002</v>
      </c>
      <c r="K154" s="169">
        <v>45127</v>
      </c>
      <c r="L154" s="170">
        <v>2.4300000000000002</v>
      </c>
    </row>
    <row r="155" spans="2:12" x14ac:dyDescent="0.25">
      <c r="B155" s="25">
        <v>45128</v>
      </c>
      <c r="C155" s="22">
        <v>2.48</v>
      </c>
      <c r="E155" s="169">
        <v>45128</v>
      </c>
      <c r="F155" s="170">
        <v>2.48</v>
      </c>
      <c r="H155" s="169">
        <v>45128</v>
      </c>
      <c r="I155" s="170">
        <v>2.48</v>
      </c>
      <c r="K155" s="169">
        <v>45128</v>
      </c>
      <c r="L155" s="170">
        <v>2.48</v>
      </c>
    </row>
    <row r="156" spans="2:12" x14ac:dyDescent="0.25">
      <c r="B156" s="25">
        <v>45131</v>
      </c>
      <c r="C156" s="22">
        <v>2.4</v>
      </c>
      <c r="E156" s="169">
        <v>45131</v>
      </c>
      <c r="F156" s="170">
        <v>2.4</v>
      </c>
      <c r="H156" s="169">
        <v>45131</v>
      </c>
      <c r="I156" s="170">
        <v>2.4</v>
      </c>
      <c r="K156" s="169">
        <v>45131</v>
      </c>
      <c r="L156" s="170">
        <v>2.4</v>
      </c>
    </row>
    <row r="157" spans="2:12" x14ac:dyDescent="0.25">
      <c r="B157" s="25">
        <v>45132</v>
      </c>
      <c r="C157" s="22">
        <v>2.44</v>
      </c>
      <c r="E157" s="169">
        <v>45132</v>
      </c>
      <c r="F157" s="170">
        <v>2.44</v>
      </c>
      <c r="H157" s="169">
        <v>45132</v>
      </c>
      <c r="I157" s="170">
        <v>2.44</v>
      </c>
      <c r="K157" s="169">
        <v>45132</v>
      </c>
      <c r="L157" s="170">
        <v>2.44</v>
      </c>
    </row>
    <row r="158" spans="2:12" x14ac:dyDescent="0.25">
      <c r="B158" s="25">
        <v>45133</v>
      </c>
      <c r="C158" s="22">
        <v>2.44</v>
      </c>
      <c r="E158" s="169">
        <v>45133</v>
      </c>
      <c r="F158" s="170">
        <v>2.44</v>
      </c>
      <c r="H158" s="169">
        <v>45133</v>
      </c>
      <c r="I158" s="170">
        <v>2.44</v>
      </c>
      <c r="K158" s="169">
        <v>45133</v>
      </c>
      <c r="L158" s="170">
        <v>2.44</v>
      </c>
    </row>
    <row r="159" spans="2:12" x14ac:dyDescent="0.25">
      <c r="B159" s="25">
        <v>45134</v>
      </c>
      <c r="C159" s="22">
        <v>2.4900000000000002</v>
      </c>
      <c r="E159" s="169">
        <v>45134</v>
      </c>
      <c r="F159" s="170">
        <v>2.4900000000000002</v>
      </c>
      <c r="H159" s="169">
        <v>45134</v>
      </c>
      <c r="I159" s="170">
        <v>2.4900000000000002</v>
      </c>
      <c r="K159" s="169">
        <v>45134</v>
      </c>
      <c r="L159" s="170">
        <v>2.4900000000000002</v>
      </c>
    </row>
    <row r="160" spans="2:12" x14ac:dyDescent="0.25">
      <c r="B160" s="25">
        <v>45135</v>
      </c>
      <c r="C160" s="22">
        <v>2.5</v>
      </c>
      <c r="E160" s="169">
        <v>45135</v>
      </c>
      <c r="F160" s="170">
        <v>2.5</v>
      </c>
      <c r="H160" s="169">
        <v>45135</v>
      </c>
      <c r="I160" s="170">
        <v>2.5</v>
      </c>
      <c r="K160" s="169">
        <v>45135</v>
      </c>
      <c r="L160" s="170">
        <v>2.5</v>
      </c>
    </row>
    <row r="161" spans="2:12" x14ac:dyDescent="0.25">
      <c r="B161" s="25">
        <v>45138</v>
      </c>
      <c r="C161" s="22">
        <v>2.52</v>
      </c>
      <c r="E161" s="169">
        <v>45138</v>
      </c>
      <c r="F161" s="170">
        <v>2.52</v>
      </c>
      <c r="H161" s="169">
        <v>45138</v>
      </c>
      <c r="I161" s="170">
        <v>2.52</v>
      </c>
      <c r="K161" s="169">
        <v>45138</v>
      </c>
      <c r="L161" s="170">
        <v>2.52</v>
      </c>
    </row>
    <row r="162" spans="2:12" x14ac:dyDescent="0.25">
      <c r="B162" s="25">
        <v>45139</v>
      </c>
      <c r="C162" s="22">
        <v>2.5</v>
      </c>
      <c r="E162" s="169">
        <v>45139</v>
      </c>
      <c r="F162" s="170">
        <v>2.5</v>
      </c>
      <c r="H162" s="169">
        <v>45139</v>
      </c>
      <c r="I162" s="170">
        <v>2.5</v>
      </c>
      <c r="K162" s="169">
        <v>45139</v>
      </c>
      <c r="L162" s="170">
        <v>2.5</v>
      </c>
    </row>
    <row r="163" spans="2:12" x14ac:dyDescent="0.25">
      <c r="B163" s="25">
        <v>45140</v>
      </c>
      <c r="C163" s="22">
        <v>2.52</v>
      </c>
      <c r="E163" s="169">
        <v>45140</v>
      </c>
      <c r="F163" s="170">
        <v>2.52</v>
      </c>
      <c r="H163" s="169">
        <v>45140</v>
      </c>
      <c r="I163" s="170">
        <v>2.52</v>
      </c>
      <c r="K163" s="169">
        <v>45140</v>
      </c>
      <c r="L163" s="170">
        <v>2.52</v>
      </c>
    </row>
    <row r="164" spans="2:12" x14ac:dyDescent="0.25">
      <c r="B164" s="25">
        <v>45141</v>
      </c>
      <c r="C164" s="22">
        <v>2.58</v>
      </c>
      <c r="E164" s="169">
        <v>45141</v>
      </c>
      <c r="F164" s="170">
        <v>2.58</v>
      </c>
      <c r="H164" s="169">
        <v>45141</v>
      </c>
      <c r="I164" s="170">
        <v>2.58</v>
      </c>
      <c r="K164" s="169">
        <v>45141</v>
      </c>
      <c r="L164" s="170">
        <v>2.58</v>
      </c>
    </row>
    <row r="165" spans="2:12" x14ac:dyDescent="0.25">
      <c r="B165" s="25">
        <v>45142</v>
      </c>
      <c r="C165" s="22">
        <v>2.62</v>
      </c>
      <c r="E165" s="169">
        <v>45142</v>
      </c>
      <c r="F165" s="170">
        <v>2.62</v>
      </c>
      <c r="H165" s="169">
        <v>45142</v>
      </c>
      <c r="I165" s="170">
        <v>2.62</v>
      </c>
      <c r="K165" s="169">
        <v>45142</v>
      </c>
      <c r="L165" s="170">
        <v>2.62</v>
      </c>
    </row>
    <row r="166" spans="2:12" x14ac:dyDescent="0.25">
      <c r="B166" s="25">
        <v>45145</v>
      </c>
      <c r="C166" s="22">
        <v>2.58</v>
      </c>
      <c r="E166" s="169">
        <v>45145</v>
      </c>
      <c r="F166" s="170">
        <v>2.58</v>
      </c>
      <c r="H166" s="169">
        <v>45145</v>
      </c>
      <c r="I166" s="170">
        <v>2.58</v>
      </c>
      <c r="K166" s="169">
        <v>45145</v>
      </c>
      <c r="L166" s="170">
        <v>2.58</v>
      </c>
    </row>
    <row r="167" spans="2:12" x14ac:dyDescent="0.25">
      <c r="B167" s="25">
        <v>45146</v>
      </c>
      <c r="C167" s="22">
        <v>2.4900000000000002</v>
      </c>
      <c r="E167" s="169">
        <v>45146</v>
      </c>
      <c r="F167" s="170">
        <v>2.4900000000000002</v>
      </c>
      <c r="H167" s="169">
        <v>45146</v>
      </c>
      <c r="I167" s="170">
        <v>2.4900000000000002</v>
      </c>
      <c r="K167" s="169">
        <v>45146</v>
      </c>
      <c r="L167" s="170">
        <v>2.4900000000000002</v>
      </c>
    </row>
    <row r="168" spans="2:12" x14ac:dyDescent="0.25">
      <c r="B168" s="25">
        <v>45147</v>
      </c>
      <c r="C168" s="22">
        <v>2.46</v>
      </c>
      <c r="E168" s="169">
        <v>45147</v>
      </c>
      <c r="F168" s="170">
        <v>2.46</v>
      </c>
      <c r="H168" s="169">
        <v>45147</v>
      </c>
      <c r="I168" s="170">
        <v>2.46</v>
      </c>
      <c r="K168" s="169">
        <v>45147</v>
      </c>
      <c r="L168" s="170">
        <v>2.46</v>
      </c>
    </row>
    <row r="169" spans="2:12" x14ac:dyDescent="0.25">
      <c r="B169" s="25">
        <v>45148</v>
      </c>
      <c r="C169" s="22">
        <v>2.5299999999999998</v>
      </c>
      <c r="E169" s="169">
        <v>45148</v>
      </c>
      <c r="F169" s="170">
        <v>2.5299999999999998</v>
      </c>
      <c r="H169" s="169">
        <v>45148</v>
      </c>
      <c r="I169" s="170">
        <v>2.5299999999999998</v>
      </c>
      <c r="K169" s="169">
        <v>45148</v>
      </c>
      <c r="L169" s="170">
        <v>2.5299999999999998</v>
      </c>
    </row>
    <row r="170" spans="2:12" x14ac:dyDescent="0.25">
      <c r="B170" s="25">
        <v>45149</v>
      </c>
      <c r="C170" s="22">
        <v>2.56</v>
      </c>
      <c r="E170" s="169">
        <v>45149</v>
      </c>
      <c r="F170" s="170">
        <v>2.56</v>
      </c>
      <c r="H170" s="169">
        <v>45149</v>
      </c>
      <c r="I170" s="170">
        <v>2.56</v>
      </c>
      <c r="K170" s="169">
        <v>45149</v>
      </c>
      <c r="L170" s="170">
        <v>2.56</v>
      </c>
    </row>
    <row r="171" spans="2:12" x14ac:dyDescent="0.25">
      <c r="B171" s="25">
        <v>45152</v>
      </c>
      <c r="C171" s="22">
        <v>2.61</v>
      </c>
      <c r="E171" s="169">
        <v>45152</v>
      </c>
      <c r="F171" s="170">
        <v>2.61</v>
      </c>
      <c r="H171" s="169">
        <v>45152</v>
      </c>
      <c r="I171" s="170">
        <v>2.61</v>
      </c>
      <c r="K171" s="169">
        <v>45152</v>
      </c>
      <c r="L171" s="170">
        <v>2.61</v>
      </c>
    </row>
    <row r="172" spans="2:12" x14ac:dyDescent="0.25">
      <c r="B172" s="25">
        <v>45153</v>
      </c>
      <c r="C172" s="22">
        <v>2.7</v>
      </c>
      <c r="E172" s="169">
        <v>45153</v>
      </c>
      <c r="F172" s="170">
        <v>2.7</v>
      </c>
      <c r="H172" s="169">
        <v>45153</v>
      </c>
      <c r="I172" s="170">
        <v>2.7</v>
      </c>
      <c r="K172" s="169">
        <v>45153</v>
      </c>
      <c r="L172" s="170">
        <v>2.7</v>
      </c>
    </row>
    <row r="173" spans="2:12" x14ac:dyDescent="0.25">
      <c r="B173" s="25">
        <v>45154</v>
      </c>
      <c r="C173" s="22">
        <v>2.66</v>
      </c>
      <c r="E173" s="169">
        <v>45154</v>
      </c>
      <c r="F173" s="170">
        <v>2.66</v>
      </c>
      <c r="H173" s="169">
        <v>45154</v>
      </c>
      <c r="I173" s="170">
        <v>2.66</v>
      </c>
      <c r="K173" s="169">
        <v>45154</v>
      </c>
      <c r="L173" s="170">
        <v>2.66</v>
      </c>
    </row>
    <row r="174" spans="2:12" x14ac:dyDescent="0.25">
      <c r="B174" s="25">
        <v>45155</v>
      </c>
      <c r="C174" s="22">
        <v>2.69</v>
      </c>
      <c r="E174" s="169">
        <v>45155</v>
      </c>
      <c r="F174" s="170">
        <v>2.69</v>
      </c>
      <c r="H174" s="169">
        <v>45155</v>
      </c>
      <c r="I174" s="170">
        <v>2.69</v>
      </c>
      <c r="K174" s="169">
        <v>45155</v>
      </c>
      <c r="L174" s="170">
        <v>2.69</v>
      </c>
    </row>
    <row r="175" spans="2:12" x14ac:dyDescent="0.25">
      <c r="B175" s="25">
        <v>45156</v>
      </c>
      <c r="C175" s="22">
        <v>2.61</v>
      </c>
      <c r="E175" s="169">
        <v>45156</v>
      </c>
      <c r="F175" s="170">
        <v>2.61</v>
      </c>
      <c r="H175" s="169">
        <v>45156</v>
      </c>
      <c r="I175" s="170">
        <v>2.61</v>
      </c>
      <c r="K175" s="169">
        <v>45156</v>
      </c>
      <c r="L175" s="170">
        <v>2.61</v>
      </c>
    </row>
    <row r="176" spans="2:12" x14ac:dyDescent="0.25">
      <c r="B176" s="25">
        <v>45159</v>
      </c>
      <c r="C176" s="22">
        <v>2.65</v>
      </c>
      <c r="E176" s="169">
        <v>45159</v>
      </c>
      <c r="F176" s="170">
        <v>2.65</v>
      </c>
      <c r="H176" s="169">
        <v>45159</v>
      </c>
      <c r="I176" s="170">
        <v>2.65</v>
      </c>
      <c r="K176" s="169">
        <v>45159</v>
      </c>
      <c r="L176" s="170">
        <v>2.65</v>
      </c>
    </row>
    <row r="177" spans="2:12" x14ac:dyDescent="0.25">
      <c r="B177" s="25">
        <v>45160</v>
      </c>
      <c r="C177" s="22">
        <v>2.67</v>
      </c>
      <c r="E177" s="169">
        <v>45160</v>
      </c>
      <c r="F177" s="170">
        <v>2.67</v>
      </c>
      <c r="H177" s="169">
        <v>45160</v>
      </c>
      <c r="I177" s="170">
        <v>2.67</v>
      </c>
      <c r="K177" s="169">
        <v>45160</v>
      </c>
      <c r="L177" s="170">
        <v>2.67</v>
      </c>
    </row>
    <row r="178" spans="2:12" x14ac:dyDescent="0.25">
      <c r="B178" s="25">
        <v>45161</v>
      </c>
      <c r="C178" s="22">
        <v>2.54</v>
      </c>
      <c r="E178" s="169">
        <v>45161</v>
      </c>
      <c r="F178" s="170">
        <v>2.54</v>
      </c>
      <c r="H178" s="169">
        <v>45161</v>
      </c>
      <c r="I178" s="170">
        <v>2.54</v>
      </c>
      <c r="K178" s="169">
        <v>45161</v>
      </c>
      <c r="L178" s="170">
        <v>2.54</v>
      </c>
    </row>
    <row r="179" spans="2:12" x14ac:dyDescent="0.25">
      <c r="B179" s="25">
        <v>45162</v>
      </c>
      <c r="C179" s="22">
        <v>2.48</v>
      </c>
      <c r="E179" s="169">
        <v>45162</v>
      </c>
      <c r="F179" s="170">
        <v>2.48</v>
      </c>
      <c r="H179" s="169">
        <v>45162</v>
      </c>
      <c r="I179" s="170">
        <v>2.48</v>
      </c>
      <c r="K179" s="169">
        <v>45162</v>
      </c>
      <c r="L179" s="170">
        <v>2.48</v>
      </c>
    </row>
    <row r="180" spans="2:12" x14ac:dyDescent="0.25">
      <c r="B180" s="25">
        <v>45163</v>
      </c>
      <c r="C180" s="22">
        <v>2.54</v>
      </c>
      <c r="E180" s="169">
        <v>45163</v>
      </c>
      <c r="F180" s="170">
        <v>2.54</v>
      </c>
      <c r="H180" s="169">
        <v>45163</v>
      </c>
      <c r="I180" s="170">
        <v>2.54</v>
      </c>
      <c r="K180" s="169">
        <v>45163</v>
      </c>
      <c r="L180" s="170">
        <v>2.54</v>
      </c>
    </row>
    <row r="181" spans="2:12" x14ac:dyDescent="0.25">
      <c r="B181" s="25">
        <v>45166</v>
      </c>
      <c r="C181" s="22">
        <v>2.57</v>
      </c>
      <c r="E181" s="169">
        <v>45166</v>
      </c>
      <c r="F181" s="170">
        <v>2.57</v>
      </c>
      <c r="H181" s="169">
        <v>45166</v>
      </c>
      <c r="I181" s="170">
        <v>2.57</v>
      </c>
      <c r="K181" s="169">
        <v>45166</v>
      </c>
      <c r="L181" s="170">
        <v>2.57</v>
      </c>
    </row>
    <row r="182" spans="2:12" x14ac:dyDescent="0.25">
      <c r="B182" s="25">
        <v>45167</v>
      </c>
      <c r="C182" s="22">
        <v>2.57</v>
      </c>
      <c r="E182" s="169">
        <v>45167</v>
      </c>
      <c r="F182" s="170">
        <v>2.57</v>
      </c>
      <c r="H182" s="169">
        <v>45167</v>
      </c>
      <c r="I182" s="170">
        <v>2.57</v>
      </c>
      <c r="K182" s="169">
        <v>45167</v>
      </c>
      <c r="L182" s="170">
        <v>2.57</v>
      </c>
    </row>
    <row r="183" spans="2:12" x14ac:dyDescent="0.25">
      <c r="B183" s="25">
        <v>45168</v>
      </c>
      <c r="C183" s="22">
        <v>2.5499999999999998</v>
      </c>
      <c r="E183" s="169">
        <v>45168</v>
      </c>
      <c r="F183" s="170">
        <v>2.5499999999999998</v>
      </c>
      <c r="H183" s="169">
        <v>45168</v>
      </c>
      <c r="I183" s="170">
        <v>2.5499999999999998</v>
      </c>
      <c r="K183" s="169">
        <v>45168</v>
      </c>
      <c r="L183" s="170">
        <v>2.5499999999999998</v>
      </c>
    </row>
    <row r="184" spans="2:12" x14ac:dyDescent="0.25">
      <c r="B184" s="25">
        <v>45169</v>
      </c>
      <c r="C184" s="22">
        <v>2.5</v>
      </c>
      <c r="E184" s="169">
        <v>45169</v>
      </c>
      <c r="F184" s="170">
        <v>2.5</v>
      </c>
      <c r="H184" s="169">
        <v>45169</v>
      </c>
      <c r="I184" s="170">
        <v>2.5</v>
      </c>
      <c r="K184" s="169">
        <v>45169</v>
      </c>
      <c r="L184" s="170">
        <v>2.5</v>
      </c>
    </row>
    <row r="185" spans="2:12" x14ac:dyDescent="0.25">
      <c r="B185" s="25">
        <v>45170</v>
      </c>
      <c r="C185" s="22">
        <v>2.48</v>
      </c>
      <c r="E185" s="169">
        <v>45170</v>
      </c>
      <c r="F185" s="170">
        <v>2.48</v>
      </c>
      <c r="H185" s="169">
        <v>45170</v>
      </c>
      <c r="I185" s="170">
        <v>2.48</v>
      </c>
      <c r="K185" s="169">
        <v>45170</v>
      </c>
      <c r="L185" s="170">
        <v>2.48</v>
      </c>
    </row>
    <row r="186" spans="2:12" x14ac:dyDescent="0.25">
      <c r="B186" s="25">
        <v>45173</v>
      </c>
      <c r="C186" s="22">
        <v>2.56</v>
      </c>
      <c r="E186" s="169">
        <v>45173</v>
      </c>
      <c r="F186" s="170">
        <v>2.56</v>
      </c>
      <c r="H186" s="169">
        <v>45173</v>
      </c>
      <c r="I186" s="170">
        <v>2.56</v>
      </c>
      <c r="K186" s="169">
        <v>45173</v>
      </c>
      <c r="L186" s="170">
        <v>2.56</v>
      </c>
    </row>
    <row r="187" spans="2:12" x14ac:dyDescent="0.25">
      <c r="B187" s="25">
        <v>45174</v>
      </c>
      <c r="C187" s="22">
        <v>2.6</v>
      </c>
      <c r="E187" s="169">
        <v>45174</v>
      </c>
      <c r="F187" s="170">
        <v>2.6</v>
      </c>
      <c r="H187" s="169">
        <v>45174</v>
      </c>
      <c r="I187" s="170">
        <v>2.6</v>
      </c>
      <c r="K187" s="169">
        <v>45174</v>
      </c>
      <c r="L187" s="170">
        <v>2.6</v>
      </c>
    </row>
    <row r="188" spans="2:12" x14ac:dyDescent="0.25">
      <c r="B188" s="25">
        <v>45175</v>
      </c>
      <c r="C188" s="22">
        <v>2.61</v>
      </c>
      <c r="E188" s="169">
        <v>45175</v>
      </c>
      <c r="F188" s="170">
        <v>2.61</v>
      </c>
      <c r="H188" s="169">
        <v>45175</v>
      </c>
      <c r="I188" s="170">
        <v>2.61</v>
      </c>
      <c r="K188" s="169">
        <v>45175</v>
      </c>
      <c r="L188" s="170">
        <v>2.61</v>
      </c>
    </row>
    <row r="189" spans="2:12" x14ac:dyDescent="0.25">
      <c r="B189" s="25">
        <v>45176</v>
      </c>
      <c r="C189" s="22">
        <v>2.63</v>
      </c>
      <c r="E189" s="169">
        <v>45176</v>
      </c>
      <c r="F189" s="170">
        <v>2.63</v>
      </c>
      <c r="H189" s="169">
        <v>45176</v>
      </c>
      <c r="I189" s="170">
        <v>2.63</v>
      </c>
      <c r="K189" s="169">
        <v>45176</v>
      </c>
      <c r="L189" s="170">
        <v>2.63</v>
      </c>
    </row>
    <row r="190" spans="2:12" x14ac:dyDescent="0.25">
      <c r="B190" s="25">
        <v>45177</v>
      </c>
      <c r="C190" s="22">
        <v>2.6</v>
      </c>
      <c r="E190" s="169">
        <v>45177</v>
      </c>
      <c r="F190" s="170">
        <v>2.6</v>
      </c>
      <c r="H190" s="169">
        <v>45177</v>
      </c>
      <c r="I190" s="170">
        <v>2.6</v>
      </c>
      <c r="K190" s="169">
        <v>45177</v>
      </c>
      <c r="L190" s="170">
        <v>2.6</v>
      </c>
    </row>
    <row r="191" spans="2:12" x14ac:dyDescent="0.25">
      <c r="B191" s="25">
        <v>45180</v>
      </c>
      <c r="C191" s="22">
        <v>2.6</v>
      </c>
      <c r="E191" s="169">
        <v>45180</v>
      </c>
      <c r="F191" s="170">
        <v>2.6</v>
      </c>
      <c r="H191" s="169">
        <v>45180</v>
      </c>
      <c r="I191" s="170">
        <v>2.6</v>
      </c>
      <c r="K191" s="169">
        <v>45180</v>
      </c>
      <c r="L191" s="170">
        <v>2.6</v>
      </c>
    </row>
    <row r="192" spans="2:12" x14ac:dyDescent="0.25">
      <c r="B192" s="25">
        <v>45181</v>
      </c>
      <c r="C192" s="22">
        <v>2.63</v>
      </c>
      <c r="E192" s="169">
        <v>45181</v>
      </c>
      <c r="F192" s="170">
        <v>2.63</v>
      </c>
      <c r="H192" s="169">
        <v>45181</v>
      </c>
      <c r="I192" s="170">
        <v>2.63</v>
      </c>
      <c r="K192" s="169">
        <v>45181</v>
      </c>
      <c r="L192" s="170">
        <v>2.63</v>
      </c>
    </row>
    <row r="193" spans="2:12" x14ac:dyDescent="0.25">
      <c r="B193" s="25">
        <v>45182</v>
      </c>
      <c r="C193" s="22">
        <v>2.67</v>
      </c>
      <c r="E193" s="169">
        <v>45182</v>
      </c>
      <c r="F193" s="170">
        <v>2.67</v>
      </c>
      <c r="H193" s="169">
        <v>45182</v>
      </c>
      <c r="I193" s="170">
        <v>2.67</v>
      </c>
      <c r="K193" s="169">
        <v>45182</v>
      </c>
      <c r="L193" s="170">
        <v>2.67</v>
      </c>
    </row>
    <row r="194" spans="2:12" x14ac:dyDescent="0.25">
      <c r="B194" s="25">
        <v>45183</v>
      </c>
      <c r="C194" s="22">
        <v>2.64</v>
      </c>
      <c r="E194" s="169">
        <v>45183</v>
      </c>
      <c r="F194" s="170">
        <v>2.64</v>
      </c>
      <c r="H194" s="169">
        <v>45183</v>
      </c>
      <c r="I194" s="170">
        <v>2.64</v>
      </c>
      <c r="K194" s="169">
        <v>45183</v>
      </c>
      <c r="L194" s="170">
        <v>2.64</v>
      </c>
    </row>
    <row r="195" spans="2:12" x14ac:dyDescent="0.25">
      <c r="B195" s="25">
        <v>45184</v>
      </c>
      <c r="C195" s="22">
        <v>2.64</v>
      </c>
      <c r="E195" s="169">
        <v>45184</v>
      </c>
      <c r="F195" s="170">
        <v>2.64</v>
      </c>
      <c r="H195" s="169">
        <v>45184</v>
      </c>
      <c r="I195" s="170">
        <v>2.64</v>
      </c>
      <c r="K195" s="169">
        <v>45184</v>
      </c>
      <c r="L195" s="170">
        <v>2.64</v>
      </c>
    </row>
    <row r="196" spans="2:12" x14ac:dyDescent="0.25">
      <c r="B196" s="25">
        <v>45187</v>
      </c>
      <c r="C196" s="22">
        <v>2.68</v>
      </c>
      <c r="E196" s="169">
        <v>45187</v>
      </c>
      <c r="F196" s="170">
        <v>2.68</v>
      </c>
      <c r="H196" s="169">
        <v>45187</v>
      </c>
      <c r="I196" s="170">
        <v>2.68</v>
      </c>
      <c r="K196" s="169">
        <v>45187</v>
      </c>
      <c r="L196" s="170">
        <v>2.68</v>
      </c>
    </row>
    <row r="197" spans="2:12" x14ac:dyDescent="0.25">
      <c r="B197" s="25">
        <v>45188</v>
      </c>
      <c r="C197" s="22">
        <v>2.71</v>
      </c>
      <c r="E197" s="169">
        <v>45188</v>
      </c>
      <c r="F197" s="170">
        <v>2.71</v>
      </c>
      <c r="H197" s="169">
        <v>45188</v>
      </c>
      <c r="I197" s="170">
        <v>2.71</v>
      </c>
      <c r="K197" s="169">
        <v>45188</v>
      </c>
      <c r="L197" s="170">
        <v>2.71</v>
      </c>
    </row>
    <row r="198" spans="2:12" x14ac:dyDescent="0.25">
      <c r="B198" s="25">
        <v>45189</v>
      </c>
      <c r="C198" s="22">
        <v>2.71</v>
      </c>
      <c r="E198" s="169">
        <v>45189</v>
      </c>
      <c r="F198" s="170">
        <v>2.71</v>
      </c>
      <c r="H198" s="169">
        <v>45189</v>
      </c>
      <c r="I198" s="170">
        <v>2.71</v>
      </c>
      <c r="K198" s="169">
        <v>45189</v>
      </c>
      <c r="L198" s="170">
        <v>2.71</v>
      </c>
    </row>
    <row r="199" spans="2:12" x14ac:dyDescent="0.25">
      <c r="B199" s="25">
        <v>45190</v>
      </c>
      <c r="C199" s="22">
        <v>2.73</v>
      </c>
      <c r="E199" s="169">
        <v>45190</v>
      </c>
      <c r="F199" s="170">
        <v>2.73</v>
      </c>
      <c r="H199" s="169">
        <v>45190</v>
      </c>
      <c r="I199" s="170">
        <v>2.73</v>
      </c>
      <c r="K199" s="169">
        <v>45190</v>
      </c>
      <c r="L199" s="170">
        <v>2.73</v>
      </c>
    </row>
    <row r="200" spans="2:12" x14ac:dyDescent="0.25">
      <c r="B200" s="25">
        <v>45191</v>
      </c>
      <c r="C200" s="22">
        <v>2.73</v>
      </c>
      <c r="E200" s="169">
        <v>45191</v>
      </c>
      <c r="F200" s="170">
        <v>2.73</v>
      </c>
      <c r="H200" s="169">
        <v>45191</v>
      </c>
      <c r="I200" s="170">
        <v>2.73</v>
      </c>
      <c r="K200" s="169">
        <v>45191</v>
      </c>
      <c r="L200" s="170">
        <v>2.73</v>
      </c>
    </row>
    <row r="201" spans="2:12" x14ac:dyDescent="0.25">
      <c r="B201" s="25">
        <v>45194</v>
      </c>
      <c r="C201" s="22">
        <v>2.79</v>
      </c>
      <c r="E201" s="169">
        <v>45194</v>
      </c>
      <c r="F201" s="170">
        <v>2.79</v>
      </c>
      <c r="H201" s="169">
        <v>45194</v>
      </c>
      <c r="I201" s="170">
        <v>2.79</v>
      </c>
      <c r="K201" s="169">
        <v>45194</v>
      </c>
      <c r="L201" s="170">
        <v>2.79</v>
      </c>
    </row>
    <row r="202" spans="2:12" x14ac:dyDescent="0.25">
      <c r="B202" s="25">
        <v>45195</v>
      </c>
      <c r="C202" s="22">
        <v>2.8</v>
      </c>
      <c r="E202" s="169">
        <v>45195</v>
      </c>
      <c r="F202" s="170">
        <v>2.8</v>
      </c>
      <c r="H202" s="169">
        <v>45195</v>
      </c>
      <c r="I202" s="170">
        <v>2.8</v>
      </c>
      <c r="K202" s="169">
        <v>45195</v>
      </c>
      <c r="L202" s="170">
        <v>2.8</v>
      </c>
    </row>
    <row r="203" spans="2:12" x14ac:dyDescent="0.25">
      <c r="B203" s="25">
        <v>45196</v>
      </c>
      <c r="C203" s="22">
        <v>2.78</v>
      </c>
      <c r="E203" s="169">
        <v>45196</v>
      </c>
      <c r="F203" s="170">
        <v>2.78</v>
      </c>
      <c r="H203" s="169">
        <v>45196</v>
      </c>
      <c r="I203" s="170">
        <v>2.78</v>
      </c>
      <c r="K203" s="169">
        <v>45196</v>
      </c>
      <c r="L203" s="170">
        <v>2.78</v>
      </c>
    </row>
    <row r="204" spans="2:12" x14ac:dyDescent="0.25">
      <c r="B204" s="25">
        <v>45197</v>
      </c>
      <c r="C204" s="22">
        <v>2.92</v>
      </c>
      <c r="E204" s="169">
        <v>45197</v>
      </c>
      <c r="F204" s="170">
        <v>2.92</v>
      </c>
      <c r="H204" s="169">
        <v>45197</v>
      </c>
      <c r="I204" s="170">
        <v>2.92</v>
      </c>
      <c r="K204" s="169">
        <v>45197</v>
      </c>
      <c r="L204" s="170">
        <v>2.92</v>
      </c>
    </row>
    <row r="205" spans="2:12" x14ac:dyDescent="0.25">
      <c r="B205" s="25">
        <v>45198</v>
      </c>
      <c r="C205" s="22">
        <v>2.86</v>
      </c>
      <c r="E205" s="169">
        <v>45198</v>
      </c>
      <c r="F205" s="170">
        <v>2.86</v>
      </c>
      <c r="H205" s="169">
        <v>45198</v>
      </c>
      <c r="I205" s="170">
        <v>2.86</v>
      </c>
      <c r="K205" s="169">
        <v>45198</v>
      </c>
      <c r="L205" s="170">
        <v>2.86</v>
      </c>
    </row>
    <row r="206" spans="2:12" x14ac:dyDescent="0.25">
      <c r="B206" s="25">
        <v>45201</v>
      </c>
      <c r="C206" s="22">
        <v>2.87</v>
      </c>
      <c r="E206" s="169">
        <v>45201</v>
      </c>
      <c r="F206" s="170">
        <v>2.87</v>
      </c>
      <c r="H206" s="169">
        <v>45201</v>
      </c>
      <c r="I206" s="170">
        <v>2.87</v>
      </c>
      <c r="K206" s="169">
        <v>45201</v>
      </c>
      <c r="L206" s="170">
        <v>2.87</v>
      </c>
    </row>
    <row r="207" spans="2:12" x14ac:dyDescent="0.25">
      <c r="B207" s="25">
        <v>45202</v>
      </c>
      <c r="C207" s="22">
        <v>2.93</v>
      </c>
      <c r="E207" s="169">
        <v>45202</v>
      </c>
      <c r="F207" s="170">
        <v>2.93</v>
      </c>
      <c r="H207" s="169">
        <v>45202</v>
      </c>
      <c r="I207" s="170">
        <v>2.93</v>
      </c>
      <c r="K207" s="169">
        <v>45202</v>
      </c>
      <c r="L207" s="170">
        <v>2.93</v>
      </c>
    </row>
    <row r="208" spans="2:12" x14ac:dyDescent="0.25">
      <c r="B208" s="25">
        <v>45203</v>
      </c>
      <c r="C208" s="22">
        <v>2.97</v>
      </c>
      <c r="E208" s="169">
        <v>45203</v>
      </c>
      <c r="F208" s="170">
        <v>2.97</v>
      </c>
      <c r="H208" s="169">
        <v>45203</v>
      </c>
      <c r="I208" s="170">
        <v>2.97</v>
      </c>
      <c r="K208" s="169">
        <v>45203</v>
      </c>
      <c r="L208" s="170">
        <v>2.97</v>
      </c>
    </row>
    <row r="209" spans="2:12" x14ac:dyDescent="0.25">
      <c r="B209" s="25">
        <v>45204</v>
      </c>
      <c r="C209" s="22">
        <v>2.95</v>
      </c>
      <c r="E209" s="169">
        <v>45204</v>
      </c>
      <c r="F209" s="170">
        <v>2.95</v>
      </c>
      <c r="H209" s="169">
        <v>45204</v>
      </c>
      <c r="I209" s="170">
        <v>2.95</v>
      </c>
      <c r="K209" s="169">
        <v>45204</v>
      </c>
      <c r="L209" s="170">
        <v>2.95</v>
      </c>
    </row>
    <row r="210" spans="2:12" x14ac:dyDescent="0.25">
      <c r="B210" s="25">
        <v>45205</v>
      </c>
      <c r="C210" s="22">
        <v>2.89</v>
      </c>
      <c r="E210" s="169">
        <v>45205</v>
      </c>
      <c r="F210" s="170">
        <v>2.89</v>
      </c>
      <c r="H210" s="169">
        <v>45205</v>
      </c>
      <c r="I210" s="170">
        <v>2.89</v>
      </c>
      <c r="K210" s="169">
        <v>45205</v>
      </c>
      <c r="L210" s="170">
        <v>2.89</v>
      </c>
    </row>
    <row r="211" spans="2:12" x14ac:dyDescent="0.25">
      <c r="B211" s="25">
        <v>45208</v>
      </c>
      <c r="C211" s="22">
        <v>2.84</v>
      </c>
      <c r="E211" s="169">
        <v>45208</v>
      </c>
      <c r="F211" s="170">
        <v>2.84</v>
      </c>
      <c r="H211" s="169">
        <v>45208</v>
      </c>
      <c r="I211" s="170">
        <v>2.84</v>
      </c>
      <c r="K211" s="169">
        <v>45208</v>
      </c>
      <c r="L211" s="170">
        <v>2.84</v>
      </c>
    </row>
    <row r="212" spans="2:12" x14ac:dyDescent="0.25">
      <c r="B212" s="25">
        <v>45209</v>
      </c>
      <c r="C212" s="22">
        <v>2.8</v>
      </c>
      <c r="E212" s="169">
        <v>45209</v>
      </c>
      <c r="F212" s="170">
        <v>2.8</v>
      </c>
      <c r="H212" s="169">
        <v>45209</v>
      </c>
      <c r="I212" s="170">
        <v>2.8</v>
      </c>
      <c r="K212" s="169">
        <v>45209</v>
      </c>
      <c r="L212" s="170">
        <v>2.8</v>
      </c>
    </row>
    <row r="213" spans="2:12" x14ac:dyDescent="0.25">
      <c r="B213" s="25">
        <v>45210</v>
      </c>
      <c r="C213" s="22">
        <v>2.72</v>
      </c>
      <c r="E213" s="169">
        <v>45210</v>
      </c>
      <c r="F213" s="170">
        <v>2.72</v>
      </c>
      <c r="H213" s="169">
        <v>45210</v>
      </c>
      <c r="I213" s="170">
        <v>2.72</v>
      </c>
      <c r="K213" s="169">
        <v>45210</v>
      </c>
      <c r="L213" s="170">
        <v>2.72</v>
      </c>
    </row>
    <row r="214" spans="2:12" x14ac:dyDescent="0.25">
      <c r="B214" s="25">
        <v>45211</v>
      </c>
      <c r="C214" s="22">
        <v>2.73</v>
      </c>
      <c r="E214" s="169">
        <v>45211</v>
      </c>
      <c r="F214" s="170">
        <v>2.73</v>
      </c>
      <c r="H214" s="169">
        <v>45211</v>
      </c>
      <c r="I214" s="170">
        <v>2.73</v>
      </c>
      <c r="K214" s="169">
        <v>45211</v>
      </c>
      <c r="L214" s="170">
        <v>2.73</v>
      </c>
    </row>
    <row r="215" spans="2:12" x14ac:dyDescent="0.25">
      <c r="B215" s="25">
        <v>45212</v>
      </c>
      <c r="C215" s="22">
        <v>2.75</v>
      </c>
      <c r="E215" s="169">
        <v>45212</v>
      </c>
      <c r="F215" s="170">
        <v>2.75</v>
      </c>
      <c r="H215" s="169">
        <v>45212</v>
      </c>
      <c r="I215" s="170">
        <v>2.75</v>
      </c>
      <c r="K215" s="169">
        <v>45212</v>
      </c>
      <c r="L215" s="170">
        <v>2.75</v>
      </c>
    </row>
    <row r="216" spans="2:12" x14ac:dyDescent="0.25">
      <c r="B216" s="25">
        <v>45215</v>
      </c>
      <c r="C216" s="22">
        <v>2.78</v>
      </c>
      <c r="E216" s="169">
        <v>45215</v>
      </c>
      <c r="F216" s="170">
        <v>2.78</v>
      </c>
      <c r="H216" s="169">
        <v>45215</v>
      </c>
      <c r="I216" s="170">
        <v>2.78</v>
      </c>
      <c r="K216" s="169">
        <v>45215</v>
      </c>
      <c r="L216" s="170">
        <v>2.78</v>
      </c>
    </row>
    <row r="217" spans="2:12" x14ac:dyDescent="0.25">
      <c r="B217" s="25">
        <v>45216</v>
      </c>
      <c r="C217" s="22">
        <v>2.81</v>
      </c>
      <c r="E217" s="169">
        <v>45216</v>
      </c>
      <c r="F217" s="170">
        <v>2.81</v>
      </c>
      <c r="H217" s="169">
        <v>45216</v>
      </c>
      <c r="I217" s="170">
        <v>2.81</v>
      </c>
      <c r="K217" s="169">
        <v>45216</v>
      </c>
      <c r="L217" s="170">
        <v>2.81</v>
      </c>
    </row>
    <row r="218" spans="2:12" x14ac:dyDescent="0.25">
      <c r="B218" s="25">
        <v>45217</v>
      </c>
      <c r="C218" s="22">
        <v>2.91</v>
      </c>
      <c r="E218" s="169">
        <v>45217</v>
      </c>
      <c r="F218" s="170">
        <v>2.91</v>
      </c>
      <c r="H218" s="169">
        <v>45217</v>
      </c>
      <c r="I218" s="170">
        <v>2.91</v>
      </c>
      <c r="K218" s="169">
        <v>45217</v>
      </c>
      <c r="L218" s="170">
        <v>2.91</v>
      </c>
    </row>
    <row r="219" spans="2:12" x14ac:dyDescent="0.25">
      <c r="B219" s="25">
        <v>45218</v>
      </c>
      <c r="C219" s="22">
        <v>2.94</v>
      </c>
      <c r="E219" s="169">
        <v>45218</v>
      </c>
      <c r="F219" s="170">
        <v>2.94</v>
      </c>
      <c r="H219" s="169">
        <v>45218</v>
      </c>
      <c r="I219" s="170">
        <v>2.94</v>
      </c>
      <c r="K219" s="169">
        <v>45218</v>
      </c>
      <c r="L219" s="170">
        <v>2.94</v>
      </c>
    </row>
    <row r="220" spans="2:12" x14ac:dyDescent="0.25">
      <c r="B220" s="25">
        <v>45219</v>
      </c>
      <c r="C220" s="22">
        <v>2.92</v>
      </c>
      <c r="E220" s="169">
        <v>45219</v>
      </c>
      <c r="F220" s="170">
        <v>2.92</v>
      </c>
      <c r="H220" s="169">
        <v>45219</v>
      </c>
      <c r="I220" s="170">
        <v>2.92</v>
      </c>
      <c r="K220" s="169">
        <v>45219</v>
      </c>
      <c r="L220" s="170">
        <v>2.92</v>
      </c>
    </row>
    <row r="221" spans="2:12" x14ac:dyDescent="0.25">
      <c r="B221" s="25">
        <v>45222</v>
      </c>
      <c r="C221" s="22">
        <v>2.95</v>
      </c>
      <c r="E221" s="169">
        <v>45222</v>
      </c>
      <c r="F221" s="170">
        <v>2.95</v>
      </c>
      <c r="H221" s="169">
        <v>45222</v>
      </c>
      <c r="I221" s="170">
        <v>2.95</v>
      </c>
      <c r="K221" s="169">
        <v>45222</v>
      </c>
      <c r="L221" s="170">
        <v>2.95</v>
      </c>
    </row>
    <row r="222" spans="2:12" x14ac:dyDescent="0.25">
      <c r="B222" s="25">
        <v>45223</v>
      </c>
      <c r="C222" s="22">
        <v>2.79</v>
      </c>
      <c r="E222" s="169">
        <v>45223</v>
      </c>
      <c r="F222" s="170">
        <v>2.79</v>
      </c>
      <c r="H222" s="169">
        <v>45223</v>
      </c>
      <c r="I222" s="170">
        <v>2.79</v>
      </c>
      <c r="K222" s="169">
        <v>45223</v>
      </c>
      <c r="L222" s="170">
        <v>2.79</v>
      </c>
    </row>
    <row r="223" spans="2:12" x14ac:dyDescent="0.25">
      <c r="B223" s="25">
        <v>45224</v>
      </c>
      <c r="C223" s="22">
        <v>2.84</v>
      </c>
      <c r="E223" s="169">
        <v>45224</v>
      </c>
      <c r="F223" s="170">
        <v>2.84</v>
      </c>
      <c r="H223" s="169">
        <v>45224</v>
      </c>
      <c r="I223" s="170">
        <v>2.84</v>
      </c>
      <c r="K223" s="169">
        <v>45224</v>
      </c>
      <c r="L223" s="170">
        <v>2.84</v>
      </c>
    </row>
    <row r="224" spans="2:12" x14ac:dyDescent="0.25">
      <c r="B224" s="25">
        <v>45225</v>
      </c>
      <c r="C224" s="22">
        <v>2.89</v>
      </c>
      <c r="E224" s="169">
        <v>45225</v>
      </c>
      <c r="F224" s="170">
        <v>2.89</v>
      </c>
      <c r="H224" s="169">
        <v>45225</v>
      </c>
      <c r="I224" s="170">
        <v>2.89</v>
      </c>
      <c r="K224" s="169">
        <v>45225</v>
      </c>
      <c r="L224" s="170">
        <v>2.89</v>
      </c>
    </row>
    <row r="225" spans="2:12" x14ac:dyDescent="0.25">
      <c r="B225" s="25">
        <v>45226</v>
      </c>
      <c r="C225" s="22">
        <v>2.83</v>
      </c>
      <c r="E225" s="169">
        <v>45226</v>
      </c>
      <c r="F225" s="170">
        <v>2.83</v>
      </c>
      <c r="H225" s="169">
        <v>45226</v>
      </c>
      <c r="I225" s="170">
        <v>2.83</v>
      </c>
      <c r="K225" s="169">
        <v>45226</v>
      </c>
      <c r="L225" s="170">
        <v>2.83</v>
      </c>
    </row>
    <row r="226" spans="2:12" x14ac:dyDescent="0.25">
      <c r="B226" s="25">
        <v>45229</v>
      </c>
      <c r="C226" s="22">
        <v>2.8</v>
      </c>
      <c r="E226" s="169">
        <v>45229</v>
      </c>
      <c r="F226" s="170">
        <v>2.8</v>
      </c>
      <c r="H226" s="169">
        <v>45229</v>
      </c>
      <c r="I226" s="170">
        <v>2.8</v>
      </c>
      <c r="K226" s="169">
        <v>45229</v>
      </c>
      <c r="L226" s="170">
        <v>2.8</v>
      </c>
    </row>
    <row r="227" spans="2:12" x14ac:dyDescent="0.25">
      <c r="B227" s="25">
        <v>45230</v>
      </c>
      <c r="C227" s="22">
        <v>2.78</v>
      </c>
      <c r="E227" s="169">
        <v>45230</v>
      </c>
      <c r="F227" s="170">
        <v>2.78</v>
      </c>
      <c r="H227" s="169">
        <v>45230</v>
      </c>
      <c r="I227" s="170">
        <v>2.78</v>
      </c>
      <c r="K227" s="169">
        <v>45230</v>
      </c>
      <c r="L227" s="170">
        <v>2.78</v>
      </c>
    </row>
    <row r="228" spans="2:12" x14ac:dyDescent="0.25">
      <c r="B228" s="25">
        <v>45231</v>
      </c>
      <c r="C228" s="22">
        <v>2.83</v>
      </c>
      <c r="E228" s="169">
        <v>45231</v>
      </c>
      <c r="F228" s="170">
        <v>2.83</v>
      </c>
      <c r="H228" s="169">
        <v>45231</v>
      </c>
      <c r="I228" s="170">
        <v>2.83</v>
      </c>
      <c r="K228" s="169">
        <v>45231</v>
      </c>
      <c r="L228" s="170">
        <v>2.83</v>
      </c>
    </row>
    <row r="229" spans="2:12" x14ac:dyDescent="0.25">
      <c r="B229" s="25">
        <v>45232</v>
      </c>
      <c r="C229" s="22">
        <v>2.71</v>
      </c>
      <c r="E229" s="169">
        <v>45232</v>
      </c>
      <c r="F229" s="170">
        <v>2.71</v>
      </c>
      <c r="H229" s="169">
        <v>45232</v>
      </c>
      <c r="I229" s="170">
        <v>2.71</v>
      </c>
      <c r="K229" s="169">
        <v>45232</v>
      </c>
      <c r="L229" s="170">
        <v>2.71</v>
      </c>
    </row>
    <row r="230" spans="2:12" x14ac:dyDescent="0.25">
      <c r="B230" s="25">
        <v>45233</v>
      </c>
      <c r="C230" s="22">
        <v>2.72</v>
      </c>
      <c r="E230" s="169">
        <v>45233</v>
      </c>
      <c r="F230" s="170">
        <v>2.72</v>
      </c>
      <c r="H230" s="169">
        <v>45233</v>
      </c>
      <c r="I230" s="170">
        <v>2.72</v>
      </c>
      <c r="K230" s="169">
        <v>45233</v>
      </c>
      <c r="L230" s="170">
        <v>2.72</v>
      </c>
    </row>
    <row r="231" spans="2:12" x14ac:dyDescent="0.25">
      <c r="B231" s="25">
        <v>45236</v>
      </c>
      <c r="C231" s="22">
        <v>2.7</v>
      </c>
      <c r="E231" s="169">
        <v>45236</v>
      </c>
      <c r="F231" s="170">
        <v>2.7</v>
      </c>
      <c r="H231" s="169">
        <v>45236</v>
      </c>
      <c r="I231" s="170">
        <v>2.7</v>
      </c>
      <c r="K231" s="169">
        <v>45236</v>
      </c>
      <c r="L231" s="170">
        <v>2.7</v>
      </c>
    </row>
    <row r="232" spans="2:12" x14ac:dyDescent="0.25">
      <c r="B232" s="25">
        <v>45237</v>
      </c>
      <c r="C232" s="22">
        <v>2.7</v>
      </c>
      <c r="E232" s="169">
        <v>45237</v>
      </c>
      <c r="F232" s="170">
        <v>2.7</v>
      </c>
      <c r="H232" s="169">
        <v>45237</v>
      </c>
      <c r="I232" s="170">
        <v>2.7</v>
      </c>
      <c r="K232" s="169">
        <v>45237</v>
      </c>
      <c r="L232" s="170">
        <v>2.7</v>
      </c>
    </row>
    <row r="233" spans="2:12" x14ac:dyDescent="0.25">
      <c r="B233" s="25">
        <v>45238</v>
      </c>
      <c r="C233" s="22">
        <v>2.64</v>
      </c>
      <c r="E233" s="169">
        <v>45238</v>
      </c>
      <c r="F233" s="170">
        <v>2.64</v>
      </c>
      <c r="H233" s="169">
        <v>45238</v>
      </c>
      <c r="I233" s="170">
        <v>2.64</v>
      </c>
      <c r="K233" s="169">
        <v>45238</v>
      </c>
      <c r="L233" s="170">
        <v>2.64</v>
      </c>
    </row>
    <row r="234" spans="2:12" x14ac:dyDescent="0.25">
      <c r="B234" s="25">
        <v>45239</v>
      </c>
      <c r="C234" s="22">
        <v>2.64</v>
      </c>
      <c r="E234" s="169">
        <v>45239</v>
      </c>
      <c r="F234" s="170">
        <v>2.64</v>
      </c>
      <c r="H234" s="169">
        <v>45239</v>
      </c>
      <c r="I234" s="170">
        <v>2.64</v>
      </c>
      <c r="K234" s="169">
        <v>45239</v>
      </c>
      <c r="L234" s="170">
        <v>2.64</v>
      </c>
    </row>
    <row r="235" spans="2:12" x14ac:dyDescent="0.25">
      <c r="B235" s="25">
        <v>45240</v>
      </c>
      <c r="C235" s="22">
        <v>2.73</v>
      </c>
      <c r="E235" s="169">
        <v>45240</v>
      </c>
      <c r="F235" s="170">
        <v>2.73</v>
      </c>
      <c r="H235" s="169">
        <v>45240</v>
      </c>
      <c r="I235" s="170">
        <v>2.73</v>
      </c>
      <c r="K235" s="169">
        <v>45240</v>
      </c>
      <c r="L235" s="170">
        <v>2.73</v>
      </c>
    </row>
    <row r="236" spans="2:12" x14ac:dyDescent="0.25">
      <c r="B236" s="25">
        <v>45243</v>
      </c>
      <c r="C236" s="22">
        <v>2.71</v>
      </c>
      <c r="E236" s="169">
        <v>45243</v>
      </c>
      <c r="F236" s="170">
        <v>2.71</v>
      </c>
      <c r="H236" s="169">
        <v>45243</v>
      </c>
      <c r="I236" s="170">
        <v>2.71</v>
      </c>
      <c r="K236" s="169">
        <v>45243</v>
      </c>
      <c r="L236" s="170">
        <v>2.71</v>
      </c>
    </row>
    <row r="237" spans="2:12" x14ac:dyDescent="0.25">
      <c r="B237" s="25">
        <v>45244</v>
      </c>
      <c r="C237" s="22">
        <v>2.7</v>
      </c>
      <c r="E237" s="169">
        <v>45244</v>
      </c>
      <c r="F237" s="170">
        <v>2.7</v>
      </c>
      <c r="H237" s="169">
        <v>45244</v>
      </c>
      <c r="I237" s="170">
        <v>2.7</v>
      </c>
      <c r="K237" s="169">
        <v>45244</v>
      </c>
      <c r="L237" s="170">
        <v>2.7</v>
      </c>
    </row>
    <row r="238" spans="2:12" x14ac:dyDescent="0.25">
      <c r="B238" s="25">
        <v>45245</v>
      </c>
      <c r="C238" s="22">
        <v>2.59</v>
      </c>
      <c r="E238" s="169">
        <v>45245</v>
      </c>
      <c r="F238" s="170">
        <v>2.59</v>
      </c>
      <c r="H238" s="169">
        <v>45245</v>
      </c>
      <c r="I238" s="170">
        <v>2.59</v>
      </c>
      <c r="K238" s="169">
        <v>45245</v>
      </c>
      <c r="L238" s="170">
        <v>2.59</v>
      </c>
    </row>
    <row r="239" spans="2:12" x14ac:dyDescent="0.25">
      <c r="B239" s="25">
        <v>45246</v>
      </c>
      <c r="C239" s="22">
        <v>2.62</v>
      </c>
      <c r="E239" s="169">
        <v>45246</v>
      </c>
      <c r="F239" s="170">
        <v>2.62</v>
      </c>
      <c r="H239" s="169">
        <v>45246</v>
      </c>
      <c r="I239" s="170">
        <v>2.62</v>
      </c>
      <c r="K239" s="169">
        <v>45246</v>
      </c>
      <c r="L239" s="170">
        <v>2.62</v>
      </c>
    </row>
    <row r="240" spans="2:12" x14ac:dyDescent="0.25">
      <c r="B240" s="25">
        <v>45247</v>
      </c>
      <c r="C240" s="22">
        <v>2.52</v>
      </c>
      <c r="E240" s="169">
        <v>45247</v>
      </c>
      <c r="F240" s="170">
        <v>2.52</v>
      </c>
      <c r="H240" s="169">
        <v>45247</v>
      </c>
      <c r="I240" s="170">
        <v>2.52</v>
      </c>
      <c r="K240" s="169">
        <v>45247</v>
      </c>
      <c r="L240" s="170">
        <v>2.52</v>
      </c>
    </row>
    <row r="241" spans="2:12" x14ac:dyDescent="0.25">
      <c r="B241" s="25">
        <v>45250</v>
      </c>
      <c r="C241" s="22">
        <v>2.6</v>
      </c>
      <c r="E241" s="169">
        <v>45250</v>
      </c>
      <c r="F241" s="170">
        <v>2.6</v>
      </c>
      <c r="H241" s="169">
        <v>45250</v>
      </c>
      <c r="I241" s="170">
        <v>2.6</v>
      </c>
      <c r="K241" s="169">
        <v>45250</v>
      </c>
      <c r="L241" s="170">
        <v>2.6</v>
      </c>
    </row>
    <row r="242" spans="2:12" x14ac:dyDescent="0.25">
      <c r="B242" s="25">
        <v>45251</v>
      </c>
      <c r="C242" s="22">
        <v>2.6</v>
      </c>
      <c r="E242" s="169">
        <v>45251</v>
      </c>
      <c r="F242" s="170">
        <v>2.6</v>
      </c>
      <c r="H242" s="169">
        <v>45251</v>
      </c>
      <c r="I242" s="170">
        <v>2.6</v>
      </c>
      <c r="K242" s="169">
        <v>45251</v>
      </c>
      <c r="L242" s="170">
        <v>2.6</v>
      </c>
    </row>
    <row r="243" spans="2:12" x14ac:dyDescent="0.25">
      <c r="B243" s="25">
        <v>45252</v>
      </c>
      <c r="C243" s="22">
        <v>2.57</v>
      </c>
      <c r="E243" s="169">
        <v>45252</v>
      </c>
      <c r="F243" s="170">
        <v>2.57</v>
      </c>
      <c r="H243" s="169">
        <v>45252</v>
      </c>
      <c r="I243" s="170">
        <v>2.57</v>
      </c>
      <c r="K243" s="169">
        <v>45252</v>
      </c>
      <c r="L243" s="170">
        <v>2.57</v>
      </c>
    </row>
    <row r="244" spans="2:12" x14ac:dyDescent="0.25">
      <c r="B244" s="25">
        <v>45253</v>
      </c>
      <c r="C244" s="22">
        <v>2.58</v>
      </c>
      <c r="E244" s="169">
        <v>45253</v>
      </c>
      <c r="F244" s="170">
        <v>2.58</v>
      </c>
      <c r="H244" s="169">
        <v>45253</v>
      </c>
      <c r="I244" s="170">
        <v>2.58</v>
      </c>
      <c r="K244" s="169">
        <v>45253</v>
      </c>
      <c r="L244" s="170">
        <v>2.58</v>
      </c>
    </row>
    <row r="245" spans="2:12" x14ac:dyDescent="0.25">
      <c r="B245" s="25">
        <v>45254</v>
      </c>
      <c r="C245" s="22">
        <v>2.64</v>
      </c>
      <c r="E245" s="169">
        <v>45254</v>
      </c>
      <c r="F245" s="170">
        <v>2.64</v>
      </c>
      <c r="H245" s="169">
        <v>45254</v>
      </c>
      <c r="I245" s="170">
        <v>2.64</v>
      </c>
      <c r="K245" s="169">
        <v>45254</v>
      </c>
      <c r="L245" s="170">
        <v>2.64</v>
      </c>
    </row>
    <row r="246" spans="2:12" x14ac:dyDescent="0.25">
      <c r="B246" s="25">
        <v>45257</v>
      </c>
      <c r="C246" s="22">
        <v>2.63</v>
      </c>
      <c r="E246" s="169">
        <v>45257</v>
      </c>
      <c r="F246" s="170">
        <v>2.63</v>
      </c>
      <c r="H246" s="169">
        <v>45257</v>
      </c>
      <c r="I246" s="170">
        <v>2.63</v>
      </c>
      <c r="K246" s="169">
        <v>45257</v>
      </c>
      <c r="L246" s="170">
        <v>2.63</v>
      </c>
    </row>
    <row r="247" spans="2:12" x14ac:dyDescent="0.25">
      <c r="B247" s="25">
        <v>45258</v>
      </c>
      <c r="C247" s="22">
        <v>2.54</v>
      </c>
      <c r="E247" s="169">
        <v>45258</v>
      </c>
      <c r="F247" s="170">
        <v>2.54</v>
      </c>
      <c r="H247" s="169">
        <v>45258</v>
      </c>
      <c r="I247" s="170">
        <v>2.54</v>
      </c>
      <c r="K247" s="169">
        <v>45258</v>
      </c>
      <c r="L247" s="170">
        <v>2.54</v>
      </c>
    </row>
    <row r="248" spans="2:12" x14ac:dyDescent="0.25">
      <c r="B248" s="25">
        <v>45259</v>
      </c>
      <c r="C248" s="22">
        <v>2.4500000000000002</v>
      </c>
      <c r="E248" s="169">
        <v>45259</v>
      </c>
      <c r="F248" s="170">
        <v>2.4500000000000002</v>
      </c>
      <c r="H248" s="169">
        <v>45259</v>
      </c>
      <c r="I248" s="170">
        <v>2.4500000000000002</v>
      </c>
      <c r="K248" s="169">
        <v>45259</v>
      </c>
      <c r="L248" s="170">
        <v>2.4500000000000002</v>
      </c>
    </row>
    <row r="249" spans="2:12" x14ac:dyDescent="0.25">
      <c r="B249" s="25">
        <v>45260</v>
      </c>
      <c r="C249" s="22">
        <v>2.42</v>
      </c>
      <c r="E249" s="169">
        <v>45260</v>
      </c>
      <c r="F249" s="170">
        <v>2.42</v>
      </c>
      <c r="H249" s="169">
        <v>45260</v>
      </c>
      <c r="I249" s="170">
        <v>2.42</v>
      </c>
      <c r="K249" s="169">
        <v>45260</v>
      </c>
      <c r="L249" s="170">
        <v>2.42</v>
      </c>
    </row>
    <row r="250" spans="2:12" x14ac:dyDescent="0.25">
      <c r="B250" s="25">
        <v>45261</v>
      </c>
      <c r="C250" s="22">
        <v>2.4300000000000002</v>
      </c>
      <c r="E250" s="169">
        <v>45261</v>
      </c>
      <c r="F250" s="170">
        <v>2.4300000000000002</v>
      </c>
      <c r="H250" s="169">
        <v>45261</v>
      </c>
      <c r="I250" s="170">
        <v>2.4300000000000002</v>
      </c>
      <c r="K250" s="169">
        <v>45261</v>
      </c>
      <c r="L250" s="170">
        <v>2.4300000000000002</v>
      </c>
    </row>
    <row r="251" spans="2:12" x14ac:dyDescent="0.25">
      <c r="B251" s="25">
        <v>45264</v>
      </c>
      <c r="C251" s="22">
        <v>2.37</v>
      </c>
      <c r="E251" s="169">
        <v>45264</v>
      </c>
      <c r="F251" s="170">
        <v>2.37</v>
      </c>
      <c r="H251" s="169">
        <v>45264</v>
      </c>
      <c r="I251" s="170">
        <v>2.37</v>
      </c>
      <c r="K251" s="169">
        <v>45264</v>
      </c>
      <c r="L251" s="170">
        <v>2.37</v>
      </c>
    </row>
    <row r="252" spans="2:12" x14ac:dyDescent="0.25">
      <c r="B252" s="25">
        <v>45265</v>
      </c>
      <c r="C252" s="22">
        <v>2.31</v>
      </c>
      <c r="E252" s="169">
        <v>45265</v>
      </c>
      <c r="F252" s="170">
        <v>2.31</v>
      </c>
      <c r="H252" s="169">
        <v>45265</v>
      </c>
      <c r="I252" s="170">
        <v>2.31</v>
      </c>
      <c r="K252" s="169">
        <v>45265</v>
      </c>
      <c r="L252" s="170">
        <v>2.31</v>
      </c>
    </row>
    <row r="253" spans="2:12" x14ac:dyDescent="0.25">
      <c r="B253" s="25">
        <v>45266</v>
      </c>
      <c r="C253" s="22">
        <v>2.2599999999999998</v>
      </c>
      <c r="E253" s="169">
        <v>45266</v>
      </c>
      <c r="F253" s="170">
        <v>2.2599999999999998</v>
      </c>
      <c r="H253" s="169">
        <v>45266</v>
      </c>
      <c r="I253" s="170">
        <v>2.2599999999999998</v>
      </c>
      <c r="K253" s="169">
        <v>45266</v>
      </c>
      <c r="L253" s="170">
        <v>2.2599999999999998</v>
      </c>
    </row>
    <row r="254" spans="2:12" x14ac:dyDescent="0.25">
      <c r="B254" s="25">
        <v>45267</v>
      </c>
      <c r="C254" s="22">
        <v>2.17</v>
      </c>
      <c r="E254" s="169">
        <v>45267</v>
      </c>
      <c r="F254" s="170">
        <v>2.17</v>
      </c>
      <c r="H254" s="169">
        <v>45267</v>
      </c>
      <c r="I254" s="170">
        <v>2.17</v>
      </c>
      <c r="K254" s="169">
        <v>45267</v>
      </c>
      <c r="L254" s="170">
        <v>2.17</v>
      </c>
    </row>
    <row r="255" spans="2:12" x14ac:dyDescent="0.25">
      <c r="B255" s="25">
        <v>45268</v>
      </c>
      <c r="C255" s="22">
        <v>2.23</v>
      </c>
      <c r="E255" s="169">
        <v>45268</v>
      </c>
      <c r="F255" s="170">
        <v>2.23</v>
      </c>
      <c r="H255" s="169">
        <v>45268</v>
      </c>
      <c r="I255" s="170">
        <v>2.23</v>
      </c>
      <c r="K255" s="169">
        <v>45268</v>
      </c>
      <c r="L255" s="170">
        <v>2.23</v>
      </c>
    </row>
    <row r="256" spans="2:12" x14ac:dyDescent="0.25">
      <c r="B256" s="25">
        <v>45271</v>
      </c>
      <c r="C256" s="22">
        <v>2.25</v>
      </c>
      <c r="E256" s="169">
        <v>45271</v>
      </c>
      <c r="F256" s="170">
        <v>2.25</v>
      </c>
      <c r="H256" s="169">
        <v>45271</v>
      </c>
      <c r="I256" s="170">
        <v>2.25</v>
      </c>
      <c r="K256" s="169">
        <v>45271</v>
      </c>
      <c r="L256" s="170">
        <v>2.25</v>
      </c>
    </row>
    <row r="257" spans="2:12" x14ac:dyDescent="0.25">
      <c r="B257" s="25">
        <v>45272</v>
      </c>
      <c r="C257" s="22">
        <v>2.23</v>
      </c>
      <c r="E257" s="169">
        <v>45272</v>
      </c>
      <c r="F257" s="170">
        <v>2.23</v>
      </c>
      <c r="H257" s="169">
        <v>45272</v>
      </c>
      <c r="I257" s="170">
        <v>2.23</v>
      </c>
      <c r="K257" s="169">
        <v>45272</v>
      </c>
      <c r="L257" s="170">
        <v>2.23</v>
      </c>
    </row>
    <row r="258" spans="2:12" x14ac:dyDescent="0.25">
      <c r="B258" s="25">
        <v>45273</v>
      </c>
      <c r="C258" s="22">
        <v>2.2000000000000002</v>
      </c>
      <c r="E258" s="169">
        <v>45273</v>
      </c>
      <c r="F258" s="170">
        <v>2.2000000000000002</v>
      </c>
      <c r="H258" s="169">
        <v>45273</v>
      </c>
      <c r="I258" s="170">
        <v>2.2000000000000002</v>
      </c>
      <c r="K258" s="169">
        <v>45273</v>
      </c>
      <c r="L258" s="170">
        <v>2.2000000000000002</v>
      </c>
    </row>
    <row r="259" spans="2:12" x14ac:dyDescent="0.25">
      <c r="B259" s="25">
        <v>45274</v>
      </c>
      <c r="C259" s="22">
        <v>2.06</v>
      </c>
      <c r="E259" s="169">
        <v>45274</v>
      </c>
      <c r="F259" s="170">
        <v>2.06</v>
      </c>
      <c r="H259" s="169">
        <v>45274</v>
      </c>
      <c r="I259" s="170">
        <v>2.06</v>
      </c>
      <c r="K259" s="169">
        <v>45274</v>
      </c>
      <c r="L259" s="170">
        <v>2.06</v>
      </c>
    </row>
    <row r="260" spans="2:12" x14ac:dyDescent="0.25">
      <c r="B260" s="25">
        <v>45275</v>
      </c>
      <c r="C260" s="22">
        <v>2.0299999999999998</v>
      </c>
      <c r="E260" s="169">
        <v>45275</v>
      </c>
      <c r="F260" s="170">
        <v>2.0299999999999998</v>
      </c>
      <c r="H260" s="169">
        <v>45275</v>
      </c>
      <c r="I260" s="170">
        <v>2.0299999999999998</v>
      </c>
      <c r="K260" s="169">
        <v>45275</v>
      </c>
      <c r="L260" s="170">
        <v>2.0299999999999998</v>
      </c>
    </row>
    <row r="261" spans="2:12" x14ac:dyDescent="0.25">
      <c r="B261" s="25">
        <v>45278</v>
      </c>
      <c r="C261" s="167">
        <v>2.02</v>
      </c>
      <c r="E261" s="169">
        <v>45278</v>
      </c>
      <c r="F261" s="170">
        <v>2.02</v>
      </c>
      <c r="H261" s="169">
        <v>45278</v>
      </c>
      <c r="I261" s="170">
        <v>2.02</v>
      </c>
      <c r="K261" s="169">
        <v>45278</v>
      </c>
      <c r="L261" s="170">
        <v>2.02</v>
      </c>
    </row>
    <row r="262" spans="2:12" x14ac:dyDescent="0.25">
      <c r="B262" s="25">
        <v>45279</v>
      </c>
      <c r="C262" s="154">
        <v>2.02</v>
      </c>
      <c r="E262" s="169">
        <v>45279</v>
      </c>
      <c r="F262" s="170">
        <v>2.02</v>
      </c>
      <c r="H262" s="169">
        <v>45279</v>
      </c>
      <c r="I262" s="170">
        <v>2.02</v>
      </c>
      <c r="K262" s="169">
        <v>45279</v>
      </c>
      <c r="L262" s="170">
        <v>2.02</v>
      </c>
    </row>
    <row r="263" spans="2:12" x14ac:dyDescent="0.25">
      <c r="B263" s="25">
        <v>45280</v>
      </c>
      <c r="C263" s="154">
        <v>1.99</v>
      </c>
      <c r="E263" s="169">
        <v>45280</v>
      </c>
      <c r="F263" s="170">
        <v>1.99</v>
      </c>
      <c r="H263" s="169">
        <v>45280</v>
      </c>
      <c r="I263" s="170">
        <v>1.99</v>
      </c>
      <c r="K263" s="169">
        <v>45280</v>
      </c>
      <c r="L263" s="170">
        <v>1.99</v>
      </c>
    </row>
    <row r="264" spans="2:12" x14ac:dyDescent="0.25">
      <c r="B264" s="25">
        <v>45281</v>
      </c>
      <c r="C264" s="154">
        <v>1.97</v>
      </c>
      <c r="E264" s="169">
        <v>45281</v>
      </c>
      <c r="F264" s="170">
        <v>1.97</v>
      </c>
      <c r="H264" s="169">
        <v>45281</v>
      </c>
      <c r="I264" s="170">
        <v>1.97</v>
      </c>
      <c r="K264" s="169">
        <v>45281</v>
      </c>
      <c r="L264" s="170">
        <v>1.97</v>
      </c>
    </row>
    <row r="265" spans="2:12" x14ac:dyDescent="0.25">
      <c r="B265" s="25">
        <v>45282</v>
      </c>
      <c r="C265" s="154">
        <v>1.96</v>
      </c>
      <c r="E265" s="169">
        <v>45282</v>
      </c>
      <c r="F265" s="170">
        <v>1.96</v>
      </c>
      <c r="H265" s="169">
        <v>45282</v>
      </c>
      <c r="I265" s="170">
        <v>1.96</v>
      </c>
      <c r="K265" s="169">
        <v>45282</v>
      </c>
      <c r="L265" s="170">
        <v>1.96</v>
      </c>
    </row>
    <row r="266" spans="2:12" x14ac:dyDescent="0.25">
      <c r="B266" s="25">
        <v>45287</v>
      </c>
      <c r="C266" s="154">
        <v>1.93</v>
      </c>
      <c r="E266" s="169">
        <v>45287</v>
      </c>
      <c r="F266" s="170">
        <v>1.93</v>
      </c>
      <c r="H266" s="169">
        <v>45287</v>
      </c>
      <c r="I266" s="170">
        <v>1.93</v>
      </c>
      <c r="K266" s="169">
        <v>45287</v>
      </c>
      <c r="L266" s="170">
        <v>1.93</v>
      </c>
    </row>
    <row r="267" spans="2:12" x14ac:dyDescent="0.25">
      <c r="B267" s="25">
        <v>45288</v>
      </c>
      <c r="C267" s="154">
        <v>1.92</v>
      </c>
      <c r="E267" s="169">
        <v>45288</v>
      </c>
      <c r="F267" s="170">
        <v>1.92</v>
      </c>
      <c r="H267" s="169">
        <v>45288</v>
      </c>
      <c r="I267" s="170">
        <v>1.92</v>
      </c>
      <c r="K267" s="169">
        <v>45288</v>
      </c>
      <c r="L267" s="170">
        <v>1.92</v>
      </c>
    </row>
    <row r="268" spans="2:12" x14ac:dyDescent="0.25">
      <c r="B268" s="25">
        <v>45289</v>
      </c>
      <c r="C268" s="154">
        <v>2.02</v>
      </c>
      <c r="E268" s="169">
        <v>45289</v>
      </c>
      <c r="F268" s="170">
        <v>2.02</v>
      </c>
      <c r="H268" s="169">
        <v>45289</v>
      </c>
      <c r="I268" s="170">
        <v>2.02</v>
      </c>
      <c r="K268" s="169">
        <v>45289</v>
      </c>
      <c r="L268" s="170">
        <v>2.02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9"/>
  <sheetViews>
    <sheetView zoomScaleNormal="100" workbookViewId="0">
      <selection activeCell="D27" sqref="D27"/>
    </sheetView>
  </sheetViews>
  <sheetFormatPr defaultColWidth="27.140625" defaultRowHeight="15" x14ac:dyDescent="0.25"/>
  <cols>
    <col min="1" max="1" width="2.140625" style="11" customWidth="1"/>
    <col min="2" max="2" width="27" style="11" bestFit="1" customWidth="1"/>
    <col min="3" max="6" width="21.140625" style="11" customWidth="1"/>
    <col min="7" max="16384" width="27.140625" style="11"/>
  </cols>
  <sheetData>
    <row r="1" spans="2:6" ht="15.75" thickBot="1" x14ac:dyDescent="0.3"/>
    <row r="2" spans="2:6" ht="15.75" thickBot="1" x14ac:dyDescent="0.3">
      <c r="B2" s="274" t="s">
        <v>2</v>
      </c>
      <c r="C2" s="276"/>
    </row>
    <row r="4" spans="2:6" x14ac:dyDescent="0.25">
      <c r="B4" s="277" t="s">
        <v>43</v>
      </c>
      <c r="C4" s="278" t="s">
        <v>357</v>
      </c>
      <c r="D4" s="278"/>
      <c r="E4" s="27" t="s">
        <v>44</v>
      </c>
    </row>
    <row r="5" spans="2:6" ht="30" x14ac:dyDescent="0.25">
      <c r="B5" s="277"/>
      <c r="C5" s="28" t="s">
        <v>358</v>
      </c>
      <c r="D5" s="28" t="s">
        <v>359</v>
      </c>
      <c r="E5" s="171" t="s">
        <v>360</v>
      </c>
      <c r="F5" s="29"/>
    </row>
    <row r="6" spans="2:6" x14ac:dyDescent="0.25">
      <c r="B6" s="30" t="s">
        <v>45</v>
      </c>
      <c r="C6" s="31">
        <f>+[3]Blad3!B4/100</f>
        <v>2.6000000000000002E-2</v>
      </c>
      <c r="D6" s="31">
        <f>+[3]Blad3!C4/100</f>
        <v>4.7E-2</v>
      </c>
      <c r="E6" s="32">
        <v>350742</v>
      </c>
      <c r="F6" s="62"/>
    </row>
    <row r="7" spans="2:6" x14ac:dyDescent="0.25">
      <c r="B7" s="30" t="s">
        <v>46</v>
      </c>
      <c r="C7" s="31">
        <f>+[3]Blad3!B5/100</f>
        <v>5.0999999999999997E-2</v>
      </c>
      <c r="D7" s="31">
        <f>+[3]Blad3!C5/100</f>
        <v>8.1000000000000003E-2</v>
      </c>
      <c r="E7" s="32">
        <v>1988821</v>
      </c>
      <c r="F7" s="62"/>
    </row>
    <row r="8" spans="2:6" x14ac:dyDescent="0.25">
      <c r="B8" s="30" t="s">
        <v>47</v>
      </c>
      <c r="C8" s="31">
        <f>+[3]Blad3!B6/100</f>
        <v>5.7000000000000002E-2</v>
      </c>
      <c r="D8" s="31">
        <f>+[3]Blad3!C6/100</f>
        <v>9.1999999999999998E-2</v>
      </c>
      <c r="E8" s="32">
        <v>253271</v>
      </c>
      <c r="F8" s="62"/>
    </row>
    <row r="9" spans="2:6" x14ac:dyDescent="0.25">
      <c r="B9" s="30" t="s">
        <v>48</v>
      </c>
      <c r="C9" s="31">
        <f>+[3]Blad3!B7/100</f>
        <v>3.4000000000000002E-2</v>
      </c>
      <c r="D9" s="31">
        <f>+[3]Blad3!C7/100</f>
        <v>5.7000000000000002E-2</v>
      </c>
      <c r="E9" s="32">
        <v>2684606</v>
      </c>
      <c r="F9" s="62"/>
    </row>
    <row r="10" spans="2:6" x14ac:dyDescent="0.25">
      <c r="B10" s="30" t="s">
        <v>49</v>
      </c>
      <c r="C10" s="31">
        <f>+[3]Blad3!B8/100</f>
        <v>2.8999999999999998E-2</v>
      </c>
      <c r="D10" s="31">
        <f>+[3]Blad3!C8/100</f>
        <v>4.9000000000000002E-2</v>
      </c>
      <c r="E10" s="32">
        <v>94181</v>
      </c>
      <c r="F10" s="62"/>
    </row>
    <row r="11" spans="2:6" x14ac:dyDescent="0.25">
      <c r="B11" s="30" t="s">
        <v>50</v>
      </c>
      <c r="C11" s="31">
        <f>+[3]Blad3!B9/100</f>
        <v>3.2000000000000001E-2</v>
      </c>
      <c r="D11" s="31">
        <f>+[3]Blad3!C9/100</f>
        <v>6.5000000000000002E-2</v>
      </c>
      <c r="E11" s="32">
        <v>528713</v>
      </c>
      <c r="F11" s="62"/>
    </row>
    <row r="12" spans="2:6" x14ac:dyDescent="0.25">
      <c r="B12" s="30" t="s">
        <v>51</v>
      </c>
      <c r="C12" s="31">
        <f>+[3]Blad3!B10/100</f>
        <v>3.6000000000000004E-2</v>
      </c>
      <c r="D12" s="31">
        <f>+[3]Blad3!C10/100</f>
        <v>5.9000000000000004E-2</v>
      </c>
      <c r="E12" s="32">
        <v>839927</v>
      </c>
      <c r="F12" s="62"/>
    </row>
    <row r="13" spans="2:6" x14ac:dyDescent="0.25">
      <c r="B13" s="30" t="s">
        <v>52</v>
      </c>
      <c r="C13" s="31">
        <f>+[3]Blad3!B11/100</f>
        <v>3.2000000000000001E-2</v>
      </c>
      <c r="D13" s="31">
        <f>+[3]Blad3!C11/100</f>
        <v>0.20600000000000002</v>
      </c>
      <c r="E13" s="32">
        <v>127029</v>
      </c>
      <c r="F13" s="62"/>
    </row>
    <row r="14" spans="2:6" x14ac:dyDescent="0.25">
      <c r="B14" s="30" t="s">
        <v>53</v>
      </c>
      <c r="C14" s="31">
        <f>+[3]Blad3!B12/100</f>
        <v>5.4000000000000006E-2</v>
      </c>
      <c r="D14" s="31">
        <f>+[3]Blad3!C12/100</f>
        <v>9.5000000000000001E-2</v>
      </c>
      <c r="E14" s="32">
        <v>79201</v>
      </c>
      <c r="F14" s="62"/>
    </row>
    <row r="15" spans="2:6" x14ac:dyDescent="0.25">
      <c r="B15" s="30" t="s">
        <v>54</v>
      </c>
      <c r="C15" s="31">
        <f>+[3]Blad3!B13/100</f>
        <v>1.8000000000000002E-2</v>
      </c>
      <c r="D15" s="31">
        <f>+[3]Blad3!C13/100</f>
        <v>3.7999999999999999E-2</v>
      </c>
      <c r="E15" s="32">
        <v>577187</v>
      </c>
      <c r="F15" s="62"/>
    </row>
    <row r="16" spans="2:6" x14ac:dyDescent="0.25">
      <c r="B16" s="30"/>
      <c r="C16" s="28"/>
      <c r="D16" s="28"/>
      <c r="E16" s="33"/>
    </row>
    <row r="17" spans="2:5" x14ac:dyDescent="0.25">
      <c r="B17" s="30" t="s">
        <v>55</v>
      </c>
      <c r="C17" s="31">
        <f>SUMPRODUCT(C6:C15,E6:E15)/SUM(E6:E15)</f>
        <v>3.7864565575507082E-2</v>
      </c>
      <c r="D17" s="31">
        <f>SUMPRODUCT(D6:D15,E6:E15)/SUM(E6:E15)</f>
        <v>6.6199660724448883E-2</v>
      </c>
      <c r="E17" s="34"/>
    </row>
    <row r="18" spans="2:5" x14ac:dyDescent="0.25">
      <c r="B18" s="30" t="s">
        <v>56</v>
      </c>
      <c r="C18" s="35">
        <v>0.5</v>
      </c>
      <c r="D18" s="35">
        <v>0.5</v>
      </c>
      <c r="E18" s="34"/>
    </row>
    <row r="19" spans="2:5" ht="30" x14ac:dyDescent="0.25">
      <c r="B19" s="36" t="s">
        <v>57</v>
      </c>
      <c r="C19" s="279">
        <f>ROUND(C17*C18+D17*D18,4)</f>
        <v>5.1999999999999998E-2</v>
      </c>
      <c r="D19" s="279"/>
      <c r="E19" s="34"/>
    </row>
  </sheetData>
  <mergeCells count="4">
    <mergeCell ref="B2:C2"/>
    <mergeCell ref="B4:B5"/>
    <mergeCell ref="C4:D4"/>
    <mergeCell ref="C19:D19"/>
  </mergeCells>
  <pageMargins left="0.7" right="0.7" top="0.75" bottom="0.75" header="0.3" footer="0.3"/>
  <pageSetup paperSize="9"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85E5-B42F-49BF-8F56-D02413A295C8}">
  <sheetPr>
    <tabColor theme="5"/>
  </sheetPr>
  <dimension ref="A1"/>
  <sheetViews>
    <sheetView workbookViewId="0">
      <selection activeCell="J42" sqref="J42"/>
    </sheetView>
  </sheetViews>
  <sheetFormatPr defaultColWidth="10.7109375" defaultRowHeight="15" x14ac:dyDescent="0.25"/>
  <cols>
    <col min="1" max="16384" width="10.7109375" style="11"/>
  </cols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3271-F94E-44B8-A382-29A634E16E16}">
  <dimension ref="B2:W234"/>
  <sheetViews>
    <sheetView zoomScale="80" zoomScaleNormal="80" workbookViewId="0">
      <selection activeCell="J172" sqref="J172"/>
    </sheetView>
  </sheetViews>
  <sheetFormatPr defaultColWidth="10.7109375" defaultRowHeight="15" x14ac:dyDescent="0.25"/>
  <cols>
    <col min="1" max="1" width="10.7109375" style="148"/>
    <col min="2" max="3" width="30.7109375" style="148" customWidth="1"/>
    <col min="4" max="7" width="15.7109375" style="148" customWidth="1"/>
    <col min="8" max="8" width="20.7109375" style="148" customWidth="1"/>
    <col min="9" max="9" width="15.7109375" style="148" customWidth="1"/>
    <col min="10" max="10" width="20.7109375" style="148" customWidth="1"/>
    <col min="11" max="11" width="15.7109375" style="148" customWidth="1"/>
    <col min="12" max="12" width="20.7109375" style="148" customWidth="1"/>
    <col min="13" max="13" width="15.7109375" style="148" customWidth="1"/>
    <col min="14" max="14" width="20.7109375" style="148" customWidth="1"/>
    <col min="15" max="15" width="15.7109375" style="148" customWidth="1"/>
    <col min="16" max="16" width="20.7109375" style="148" customWidth="1"/>
    <col min="17" max="17" width="15.7109375" style="148" customWidth="1"/>
    <col min="18" max="18" width="20.7109375" style="148" customWidth="1"/>
    <col min="19" max="19" width="15.7109375" style="148" customWidth="1"/>
    <col min="20" max="20" width="20.7109375" style="148" customWidth="1"/>
    <col min="21" max="21" width="15.7109375" style="148" customWidth="1"/>
    <col min="22" max="22" width="20.7109375" style="148" customWidth="1"/>
    <col min="23" max="23" width="15.7109375" style="148" customWidth="1"/>
    <col min="24" max="16384" width="10.7109375" style="148"/>
  </cols>
  <sheetData>
    <row r="2" spans="2:23" ht="30" customHeight="1" x14ac:dyDescent="0.25">
      <c r="B2" s="314" t="s">
        <v>417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6"/>
    </row>
    <row r="4" spans="2:23" ht="45" customHeight="1" x14ac:dyDescent="0.25">
      <c r="B4" s="58" t="s">
        <v>122</v>
      </c>
      <c r="C4" s="282"/>
      <c r="D4" s="282"/>
      <c r="E4" s="282"/>
      <c r="F4" s="282"/>
    </row>
    <row r="6" spans="2:23" ht="18" x14ac:dyDescent="0.25">
      <c r="B6" s="193" t="s">
        <v>132</v>
      </c>
      <c r="C6" s="193" t="s">
        <v>123</v>
      </c>
      <c r="D6" s="194"/>
      <c r="E6" s="194"/>
      <c r="G6"/>
    </row>
    <row r="7" spans="2:23" ht="15" customHeight="1" x14ac:dyDescent="0.25">
      <c r="B7" s="195" t="str">
        <f>+TI_Elek!B12</f>
        <v>DNB 1</v>
      </c>
      <c r="C7" s="214" t="e">
        <f>TI_En_Elek_2025!$G$48</f>
        <v>#DIV/0!</v>
      </c>
      <c r="D7" s="196"/>
      <c r="E7" s="196"/>
    </row>
    <row r="8" spans="2:23" x14ac:dyDescent="0.25">
      <c r="B8" s="197" t="str">
        <f>+TI_Elek!B13</f>
        <v>DNB 2</v>
      </c>
      <c r="C8" s="215" t="e">
        <f>TI_En_Elek_2025!$G$49</f>
        <v>#DIV/0!</v>
      </c>
      <c r="D8" s="196"/>
      <c r="E8" s="196"/>
    </row>
    <row r="9" spans="2:23" x14ac:dyDescent="0.25">
      <c r="B9" s="197" t="str">
        <f>+TI_Elek!B14</f>
        <v>DNB 3</v>
      </c>
      <c r="C9" s="215" t="e">
        <f>TI_En_Elek_2025!$G$50</f>
        <v>#DIV/0!</v>
      </c>
      <c r="D9" s="196"/>
      <c r="E9" s="196"/>
    </row>
    <row r="10" spans="2:23" x14ac:dyDescent="0.25">
      <c r="B10" s="197" t="str">
        <f>+TI_Elek!B15</f>
        <v>DNB 4</v>
      </c>
      <c r="C10" s="215" t="e">
        <f>TI_En_Elek_2025!$G$51</f>
        <v>#DIV/0!</v>
      </c>
      <c r="D10" s="196"/>
      <c r="E10" s="196"/>
    </row>
    <row r="11" spans="2:23" x14ac:dyDescent="0.25">
      <c r="B11" s="197" t="str">
        <f>+TI_Elek!B16</f>
        <v>DNB 5</v>
      </c>
      <c r="C11" s="215" t="e">
        <f>TI_En_Elek_2025!$G$52</f>
        <v>#DIV/0!</v>
      </c>
      <c r="D11" s="196"/>
      <c r="E11" s="196"/>
    </row>
    <row r="12" spans="2:23" x14ac:dyDescent="0.25">
      <c r="B12" s="197" t="str">
        <f>+TI_Elek!B17</f>
        <v>DNB 6</v>
      </c>
      <c r="C12" s="215" t="e">
        <f>TI_En_Elek_2025!$G$53</f>
        <v>#DIV/0!</v>
      </c>
      <c r="D12" s="196"/>
      <c r="E12" s="196"/>
    </row>
    <row r="13" spans="2:23" x14ac:dyDescent="0.25">
      <c r="B13" s="197" t="str">
        <f>+TI_Elek!B18</f>
        <v>DNB 7</v>
      </c>
      <c r="C13" s="215" t="e">
        <f>TI_En_Elek_2025!$G$54</f>
        <v>#DIV/0!</v>
      </c>
      <c r="D13" s="196"/>
      <c r="E13" s="196"/>
    </row>
    <row r="14" spans="2:23" x14ac:dyDescent="0.25">
      <c r="B14" s="198" t="str">
        <f>+TI_Elek!B19</f>
        <v>DNB 8</v>
      </c>
      <c r="C14" s="216" t="e">
        <f>TI_En_Elek_2025!$G$55</f>
        <v>#DIV/0!</v>
      </c>
      <c r="D14" s="196"/>
      <c r="E14" s="196"/>
    </row>
    <row r="16" spans="2:23" ht="18" x14ac:dyDescent="0.25">
      <c r="B16" s="193" t="s">
        <v>131</v>
      </c>
      <c r="C16" s="193" t="s">
        <v>124</v>
      </c>
      <c r="D16" s="193" t="s">
        <v>125</v>
      </c>
      <c r="E16" s="193" t="s">
        <v>126</v>
      </c>
    </row>
    <row r="17" spans="2:5" x14ac:dyDescent="0.25">
      <c r="B17" s="199">
        <v>2025</v>
      </c>
      <c r="C17" s="217">
        <f>TI_En_Elek_2025!$C$37</f>
        <v>0</v>
      </c>
      <c r="D17" s="217">
        <f>TI_En_Elek_2025!$C$88</f>
        <v>0</v>
      </c>
      <c r="E17" s="200" t="e">
        <f>$D17/$C$17-1</f>
        <v>#DIV/0!</v>
      </c>
    </row>
    <row r="18" spans="2:5" x14ac:dyDescent="0.25">
      <c r="B18" s="201">
        <v>2026</v>
      </c>
      <c r="C18" s="202"/>
      <c r="D18" s="218">
        <f>TI_En_Elek_2026!$C$158</f>
        <v>0</v>
      </c>
      <c r="E18" s="197" t="e">
        <f t="shared" ref="E18:E19" si="0">$D18/$C$17-1</f>
        <v>#DIV/0!</v>
      </c>
    </row>
    <row r="19" spans="2:5" x14ac:dyDescent="0.25">
      <c r="B19" s="201">
        <v>2027</v>
      </c>
      <c r="C19" s="202"/>
      <c r="D19" s="218">
        <f>TI_En_Elek_2027!$C$228</f>
        <v>0</v>
      </c>
      <c r="E19" s="197" t="e">
        <f t="shared" si="0"/>
        <v>#DIV/0!</v>
      </c>
    </row>
    <row r="20" spans="2:5" x14ac:dyDescent="0.25">
      <c r="B20" s="203">
        <v>2028</v>
      </c>
      <c r="C20" s="204"/>
      <c r="D20" s="219">
        <f>TI_En_Elek_2028!$C$298</f>
        <v>0</v>
      </c>
      <c r="E20" s="198" t="e">
        <f>$D20/$C$17-1</f>
        <v>#DIV/0!</v>
      </c>
    </row>
    <row r="22" spans="2:5" x14ac:dyDescent="0.25">
      <c r="B22" s="286" t="s">
        <v>129</v>
      </c>
      <c r="C22" s="287"/>
      <c r="D22" s="283" t="s">
        <v>130</v>
      </c>
      <c r="E22" s="283"/>
    </row>
    <row r="23" spans="2:5" x14ac:dyDescent="0.25">
      <c r="B23" s="288"/>
      <c r="C23" s="289"/>
      <c r="D23" s="178" t="s">
        <v>127</v>
      </c>
      <c r="E23" s="178" t="s">
        <v>128</v>
      </c>
    </row>
    <row r="24" spans="2:5" x14ac:dyDescent="0.25">
      <c r="B24" s="284" t="s">
        <v>96</v>
      </c>
      <c r="C24" s="285"/>
      <c r="D24" s="227">
        <v>1.4999999999999999E-2</v>
      </c>
      <c r="E24" s="227">
        <v>1.4999999999999999E-2</v>
      </c>
    </row>
    <row r="25" spans="2:5" x14ac:dyDescent="0.25">
      <c r="B25" s="280" t="s">
        <v>97</v>
      </c>
      <c r="C25" s="281"/>
      <c r="D25" s="228">
        <v>2.4750000000000002E-3</v>
      </c>
      <c r="E25" s="228">
        <v>2.4750000000000002E-3</v>
      </c>
    </row>
    <row r="26" spans="2:5" x14ac:dyDescent="0.25">
      <c r="B26" s="280" t="s">
        <v>98</v>
      </c>
      <c r="C26" s="281"/>
      <c r="D26" s="228">
        <v>5.7749999999999998E-3</v>
      </c>
      <c r="E26" s="228">
        <v>5.7749999999999998E-3</v>
      </c>
    </row>
    <row r="27" spans="2:5" x14ac:dyDescent="0.25">
      <c r="B27" s="280" t="s">
        <v>99</v>
      </c>
      <c r="C27" s="281"/>
      <c r="D27" s="228">
        <v>2.0249999999999999E-3</v>
      </c>
      <c r="E27" s="228">
        <v>2.0249999999999999E-3</v>
      </c>
    </row>
    <row r="28" spans="2:5" x14ac:dyDescent="0.25">
      <c r="B28" s="280" t="s">
        <v>100</v>
      </c>
      <c r="C28" s="281"/>
      <c r="D28" s="228">
        <v>4.725E-3</v>
      </c>
      <c r="E28" s="228">
        <v>4.725E-3</v>
      </c>
    </row>
    <row r="29" spans="2:5" x14ac:dyDescent="0.25">
      <c r="B29" s="290" t="s">
        <v>101</v>
      </c>
      <c r="C29" s="291"/>
      <c r="D29" s="229">
        <v>7.4999999999999997E-3</v>
      </c>
      <c r="E29" s="229">
        <v>7.4999999999999997E-3</v>
      </c>
    </row>
    <row r="30" spans="2:5" x14ac:dyDescent="0.25">
      <c r="B30" s="280" t="s">
        <v>102</v>
      </c>
      <c r="C30" s="281"/>
      <c r="D30" s="228">
        <v>2.0249999999999999E-3</v>
      </c>
      <c r="E30" s="228">
        <v>2.0249999999999999E-3</v>
      </c>
    </row>
    <row r="31" spans="2:5" x14ac:dyDescent="0.25">
      <c r="B31" s="280" t="s">
        <v>103</v>
      </c>
      <c r="C31" s="281"/>
      <c r="D31" s="228">
        <v>2.2499999999999999E-4</v>
      </c>
      <c r="E31" s="228">
        <v>2.2499999999999999E-4</v>
      </c>
    </row>
    <row r="32" spans="2:5" x14ac:dyDescent="0.25">
      <c r="B32" s="280" t="s">
        <v>104</v>
      </c>
      <c r="C32" s="281"/>
      <c r="D32" s="228">
        <v>4.725E-3</v>
      </c>
      <c r="E32" s="228">
        <v>4.725E-3</v>
      </c>
    </row>
    <row r="33" spans="2:8" x14ac:dyDescent="0.25">
      <c r="B33" s="280" t="s">
        <v>105</v>
      </c>
      <c r="C33" s="281"/>
      <c r="D33" s="228">
        <v>5.2499999999999997E-4</v>
      </c>
      <c r="E33" s="228">
        <v>5.2499999999999997E-4</v>
      </c>
    </row>
    <row r="34" spans="2:8" x14ac:dyDescent="0.25">
      <c r="B34" s="290" t="s">
        <v>106</v>
      </c>
      <c r="C34" s="291"/>
      <c r="D34" s="229">
        <v>5.0000000000000001E-3</v>
      </c>
      <c r="E34" s="229">
        <v>2.5000000000000001E-3</v>
      </c>
    </row>
    <row r="35" spans="2:8" x14ac:dyDescent="0.25">
      <c r="B35" s="280" t="s">
        <v>107</v>
      </c>
      <c r="C35" s="281"/>
      <c r="D35" s="228">
        <v>3.3179999999999999E-4</v>
      </c>
      <c r="E35" s="228">
        <v>1.6589999999999999E-4</v>
      </c>
    </row>
    <row r="36" spans="2:8" x14ac:dyDescent="0.25">
      <c r="B36" s="280" t="s">
        <v>108</v>
      </c>
      <c r="C36" s="281"/>
      <c r="D36" s="228">
        <v>7.1980000000000004E-4</v>
      </c>
      <c r="E36" s="228">
        <v>3.5990000000000002E-4</v>
      </c>
    </row>
    <row r="37" spans="2:8" x14ac:dyDescent="0.25">
      <c r="B37" s="280" t="s">
        <v>109</v>
      </c>
      <c r="C37" s="281"/>
      <c r="D37" s="228">
        <v>1.1934000000000001E-3</v>
      </c>
      <c r="E37" s="228">
        <v>5.9670000000000003E-4</v>
      </c>
    </row>
    <row r="38" spans="2:8" x14ac:dyDescent="0.25">
      <c r="B38" s="280" t="s">
        <v>110</v>
      </c>
      <c r="C38" s="281"/>
      <c r="D38" s="228">
        <v>2.5500000000000002E-4</v>
      </c>
      <c r="E38" s="228">
        <v>1.2750000000000001E-4</v>
      </c>
    </row>
    <row r="39" spans="2:8" x14ac:dyDescent="0.25">
      <c r="B39" s="280" t="s">
        <v>111</v>
      </c>
      <c r="C39" s="281"/>
      <c r="D39" s="228">
        <v>2.2407E-3</v>
      </c>
      <c r="E39" s="228">
        <v>1.1203999999999999E-3</v>
      </c>
    </row>
    <row r="40" spans="2:8" x14ac:dyDescent="0.25">
      <c r="B40" s="280" t="s">
        <v>112</v>
      </c>
      <c r="C40" s="281"/>
      <c r="D40" s="228">
        <v>1.1900000000000001E-4</v>
      </c>
      <c r="E40" s="228">
        <v>5.9500000000000003E-5</v>
      </c>
    </row>
    <row r="41" spans="2:8" x14ac:dyDescent="0.25">
      <c r="B41" s="280" t="s">
        <v>113</v>
      </c>
      <c r="C41" s="281"/>
      <c r="D41" s="228">
        <v>7.7799999999999994E-5</v>
      </c>
      <c r="E41" s="228">
        <v>3.8899999999999997E-5</v>
      </c>
    </row>
    <row r="42" spans="2:8" x14ac:dyDescent="0.25">
      <c r="B42" s="280" t="s">
        <v>114</v>
      </c>
      <c r="C42" s="281"/>
      <c r="D42" s="228">
        <v>6.2500000000000001E-5</v>
      </c>
      <c r="E42" s="228">
        <v>3.1300000000000002E-5</v>
      </c>
    </row>
    <row r="43" spans="2:8" x14ac:dyDescent="0.25">
      <c r="B43" s="290" t="s">
        <v>115</v>
      </c>
      <c r="C43" s="291"/>
      <c r="D43" s="229">
        <v>2.5000000000000001E-3</v>
      </c>
      <c r="E43" s="229">
        <v>5.0000000000000001E-3</v>
      </c>
    </row>
    <row r="44" spans="2:8" x14ac:dyDescent="0.25">
      <c r="B44" s="280" t="s">
        <v>116</v>
      </c>
      <c r="C44" s="281"/>
      <c r="D44" s="228">
        <v>1E-3</v>
      </c>
      <c r="E44" s="228">
        <v>2E-3</v>
      </c>
    </row>
    <row r="45" spans="2:8" x14ac:dyDescent="0.25">
      <c r="B45" s="280" t="s">
        <v>117</v>
      </c>
      <c r="C45" s="281"/>
      <c r="D45" s="228">
        <v>1.5E-3</v>
      </c>
      <c r="E45" s="228">
        <v>3.0000000000000001E-3</v>
      </c>
    </row>
    <row r="46" spans="2:8" x14ac:dyDescent="0.25">
      <c r="B46" s="290" t="s">
        <v>118</v>
      </c>
      <c r="C46" s="291"/>
      <c r="D46" s="229">
        <v>7.4999999999999997E-3</v>
      </c>
      <c r="E46" s="229">
        <v>2.5000000000000001E-3</v>
      </c>
    </row>
    <row r="47" spans="2:8" x14ac:dyDescent="0.25">
      <c r="B47" s="280" t="s">
        <v>119</v>
      </c>
      <c r="C47" s="281"/>
      <c r="D47" s="228">
        <v>7.4999999999999997E-3</v>
      </c>
      <c r="E47" s="228">
        <v>2.5000000000000001E-3</v>
      </c>
    </row>
    <row r="48" spans="2:8" x14ac:dyDescent="0.25">
      <c r="B48" s="290" t="s">
        <v>120</v>
      </c>
      <c r="C48" s="291"/>
      <c r="D48" s="229">
        <v>5.0000000000000001E-3</v>
      </c>
      <c r="E48" s="229">
        <v>0</v>
      </c>
      <c r="H48" s="226"/>
    </row>
    <row r="49" spans="2:22" x14ac:dyDescent="0.25">
      <c r="B49" s="306" t="s">
        <v>121</v>
      </c>
      <c r="C49" s="307"/>
      <c r="D49" s="230">
        <v>5.0000000000000001E-3</v>
      </c>
      <c r="E49" s="230">
        <v>0</v>
      </c>
    </row>
    <row r="52" spans="2:22" ht="30" customHeight="1" x14ac:dyDescent="0.25">
      <c r="B52" s="311" t="s">
        <v>138</v>
      </c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3"/>
    </row>
    <row r="54" spans="2:22" ht="15" customHeight="1" x14ac:dyDescent="0.25">
      <c r="B54" s="286" t="s">
        <v>129</v>
      </c>
      <c r="C54" s="308"/>
      <c r="D54" s="297" t="s">
        <v>133</v>
      </c>
      <c r="E54" s="300" t="s">
        <v>135</v>
      </c>
      <c r="F54" s="303" t="s">
        <v>134</v>
      </c>
      <c r="G54" s="292" t="str">
        <f>+TI_Elek!$B$12</f>
        <v>DNB 1</v>
      </c>
      <c r="H54" s="292"/>
      <c r="I54" s="292" t="str">
        <f>+TI_Elek!$B$13</f>
        <v>DNB 2</v>
      </c>
      <c r="J54" s="292"/>
      <c r="K54" s="292" t="str">
        <f>+TI_Elek!$B$14</f>
        <v>DNB 3</v>
      </c>
      <c r="L54" s="292"/>
      <c r="M54" s="292" t="str">
        <f>+TI_Elek!$B$15</f>
        <v>DNB 4</v>
      </c>
      <c r="N54" s="292"/>
      <c r="O54" s="292" t="str">
        <f>+TI_Elek!$B$16</f>
        <v>DNB 5</v>
      </c>
      <c r="P54" s="292"/>
      <c r="Q54" s="292" t="str">
        <f>+TI_Elek!$B$17</f>
        <v>DNB 6</v>
      </c>
      <c r="R54" s="292"/>
      <c r="S54" s="292" t="str">
        <f>+TI_Elek!$B$18</f>
        <v>DNB 7</v>
      </c>
      <c r="T54" s="292"/>
      <c r="U54" s="292" t="str">
        <f>+TI_Elek!$B$19</f>
        <v>DNB 8</v>
      </c>
      <c r="V54" s="292"/>
    </row>
    <row r="55" spans="2:22" ht="15" customHeight="1" x14ac:dyDescent="0.25">
      <c r="B55" s="309"/>
      <c r="C55" s="310"/>
      <c r="D55" s="298"/>
      <c r="E55" s="301"/>
      <c r="F55" s="304"/>
      <c r="G55" s="293" t="s">
        <v>418</v>
      </c>
      <c r="H55" s="295" t="s">
        <v>137</v>
      </c>
      <c r="I55" s="293" t="s">
        <v>418</v>
      </c>
      <c r="J55" s="295" t="s">
        <v>137</v>
      </c>
      <c r="K55" s="293" t="s">
        <v>418</v>
      </c>
      <c r="L55" s="295" t="s">
        <v>137</v>
      </c>
      <c r="M55" s="293" t="s">
        <v>418</v>
      </c>
      <c r="N55" s="295" t="s">
        <v>137</v>
      </c>
      <c r="O55" s="293" t="s">
        <v>418</v>
      </c>
      <c r="P55" s="295" t="s">
        <v>137</v>
      </c>
      <c r="Q55" s="293" t="s">
        <v>418</v>
      </c>
      <c r="R55" s="295" t="s">
        <v>137</v>
      </c>
      <c r="S55" s="293" t="s">
        <v>418</v>
      </c>
      <c r="T55" s="295" t="s">
        <v>137</v>
      </c>
      <c r="U55" s="293" t="s">
        <v>418</v>
      </c>
      <c r="V55" s="295" t="s">
        <v>137</v>
      </c>
    </row>
    <row r="56" spans="2:22" x14ac:dyDescent="0.25">
      <c r="B56" s="288"/>
      <c r="C56" s="289"/>
      <c r="D56" s="299"/>
      <c r="E56" s="302"/>
      <c r="F56" s="305"/>
      <c r="G56" s="294"/>
      <c r="H56" s="296"/>
      <c r="I56" s="294"/>
      <c r="J56" s="296"/>
      <c r="K56" s="294"/>
      <c r="L56" s="296"/>
      <c r="M56" s="294"/>
      <c r="N56" s="296"/>
      <c r="O56" s="294"/>
      <c r="P56" s="296"/>
      <c r="Q56" s="294"/>
      <c r="R56" s="296"/>
      <c r="S56" s="294"/>
      <c r="T56" s="296"/>
      <c r="U56" s="294"/>
      <c r="V56" s="296"/>
    </row>
    <row r="57" spans="2:22" x14ac:dyDescent="0.25">
      <c r="B57" s="284" t="s">
        <v>96</v>
      </c>
      <c r="C57" s="285"/>
      <c r="D57" s="205"/>
      <c r="E57" s="206"/>
      <c r="F57" s="207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</row>
    <row r="58" spans="2:22" x14ac:dyDescent="0.25">
      <c r="B58" s="280" t="s">
        <v>97</v>
      </c>
      <c r="C58" s="281"/>
      <c r="D58" s="208">
        <v>3.0439999999999998E-2</v>
      </c>
      <c r="E58" s="209">
        <v>5.2540000000000003E-2</v>
      </c>
      <c r="F58" s="210">
        <v>7.4630000000000002E-2</v>
      </c>
      <c r="G58" s="224"/>
      <c r="H58" s="222">
        <f>IF(ISNUMBER($G58),IF(OR(AND($D58&gt;=$E58,$G58&gt;=$E58),AND($D58&lt;$E58,$G58&lt;$E58)),+MIN(ABS($G58-$E58)/MAX(ABS($D58-$E58),ABS($F58-$E58)),1),-MIN(ABS($G58-$E58)/MAX(ABS($D58-$E58),ABS($F58-$E58)),1)),0)</f>
        <v>0</v>
      </c>
      <c r="I58" s="224"/>
      <c r="J58" s="222">
        <f>IF(ISNUMBER($I58),IF(OR(AND($D58&gt;=$E58,$I58&gt;=$E58),AND($D58&lt;$E58,$I58&lt;$E58)),+MIN(ABS($I58-$E58)/MAX(ABS($D58-$E58),ABS($F58-$E58)),1),-MIN(ABS($I58-$E58)/MAX(ABS($D58-$E58),ABS($F58-$E58)),1)),0)</f>
        <v>0</v>
      </c>
      <c r="K58" s="224"/>
      <c r="L58" s="222">
        <f>IF(ISNUMBER($K58),IF(OR(AND($D58&gt;=$E58,$K58&gt;=$E58),AND($D58&lt;$E58,$K58&lt;$E58)),+MIN(ABS($K58-$E58)/MAX(ABS($D58-$E58),ABS($F58-$E58)),1),-MIN(ABS($K58-$E58)/MAX(ABS($D58-$E58),ABS($F58-$E58)),1)),0)</f>
        <v>0</v>
      </c>
      <c r="M58" s="224"/>
      <c r="N58" s="222">
        <f>IF(ISNUMBER($M58),IF(OR(AND($D58&gt;=$E58,$M58&gt;=$E58),AND($D58&lt;$E58,$M58&lt;$E58)),+MIN(ABS($M58-$E58)/MAX(ABS($D58-$E58),ABS($F58-$E58)),1),-MIN(ABS($M58-$E58)/MAX(ABS($D58-$E58),ABS($F58-$E58)),1)),0)</f>
        <v>0</v>
      </c>
      <c r="O58" s="224"/>
      <c r="P58" s="222">
        <f>IF(ISNUMBER($O58),IF(OR(AND($D58&gt;=$E58,$O58&gt;=$E58),AND($D58&lt;$E58,$O58&lt;$E58)),+MIN(ABS($O58-$E58)/MAX(ABS($D58-$E58),ABS($F58-$E58)),1),-MIN(ABS($O58-$E58)/MAX(ABS($D58-$E58),ABS($F58-$E58)),1)),0)</f>
        <v>0</v>
      </c>
      <c r="Q58" s="224"/>
      <c r="R58" s="222">
        <f>IF(ISNUMBER($Q58),IF(OR(AND($D58&gt;=$E58,$Q58&gt;=$E58),AND($D58&lt;$E58,$Q58&lt;$E58)),+MIN(ABS($Q58-$E58)/MAX(ABS($D58-$E58),ABS($F58-$E58)),1),-MIN(ABS($Q58-$E58)/MAX(ABS($D58-$E58),ABS($F58-$E58)),1)),0)</f>
        <v>0</v>
      </c>
      <c r="S58" s="224"/>
      <c r="T58" s="222">
        <f>IF(ISNUMBER($S58),IF(OR(AND($D58&gt;=$E58,$S58&gt;=$E58),AND($D58&lt;$E58,$S58&lt;$E58)),+MIN(ABS($S58-$E58)/MAX(ABS($D58-$E58),ABS($F58-$E58)),1),-MIN(ABS($S58-$E58)/MAX(ABS($D58-$E58),ABS($F58-$E58)),1)),0)</f>
        <v>0</v>
      </c>
      <c r="U58" s="224"/>
      <c r="V58" s="222">
        <f>IF(ISNUMBER($U58),IF(OR(AND($D58&gt;=$E58,$U58&gt;=$E58),AND($D58&lt;$E58,$U58&lt;$E58)),+MIN(ABS($U58-$E58)/MAX(ABS($D58-$E58),ABS($F58-$E58)),1),-MIN(ABS($U58-$E58)/MAX(ABS($D58-$E58),ABS($F58-$E58)),1)),0)</f>
        <v>0</v>
      </c>
    </row>
    <row r="59" spans="2:22" x14ac:dyDescent="0.25">
      <c r="B59" s="280" t="s">
        <v>98</v>
      </c>
      <c r="C59" s="281"/>
      <c r="D59" s="208">
        <v>0.22905</v>
      </c>
      <c r="E59" s="209">
        <v>0.33951999999999999</v>
      </c>
      <c r="F59" s="210">
        <v>0.44999</v>
      </c>
      <c r="G59" s="224"/>
      <c r="H59" s="222">
        <f>IF(ISNUMBER($G59),IF(OR(AND($D59&gt;=$E59,$G59&gt;=$E59),AND($D59&lt;$E59,$G59&lt;$E59)),+MIN(ABS($G59-$E59)/MAX(ABS($D59-$E59),ABS($F59-$E59)),1),-MIN(ABS($G59-$E59)/MAX(ABS($D59-$E59),ABS($F59-$E59)),1)),0)</f>
        <v>0</v>
      </c>
      <c r="I59" s="224"/>
      <c r="J59" s="222">
        <f>IF(ISNUMBER($I59),IF(OR(AND($D59&gt;=$E59,$I59&gt;=$E59),AND($D59&lt;$E59,$I59&lt;$E59)),+MIN(ABS($I59-$E59)/MAX(ABS($D59-$E59),ABS($F59-$E59)),1),-MIN(ABS($I59-$E59)/MAX(ABS($D59-$E59),ABS($F59-$E59)),1)),0)</f>
        <v>0</v>
      </c>
      <c r="K59" s="224"/>
      <c r="L59" s="222">
        <f>IF(ISNUMBER($K59),IF(OR(AND($D59&gt;=$E59,$K59&gt;=$E59),AND($D59&lt;$E59,$K59&lt;$E59)),+MIN(ABS($K59-$E59)/MAX(ABS($D59-$E59),ABS($F59-$E59)),1),-MIN(ABS($K59-$E59)/MAX(ABS($D59-$E59),ABS($F59-$E59)),1)),0)</f>
        <v>0</v>
      </c>
      <c r="M59" s="224"/>
      <c r="N59" s="222">
        <f>IF(ISNUMBER($M59),IF(OR(AND($D59&gt;=$E59,$M59&gt;=$E59),AND($D59&lt;$E59,$M59&lt;$E59)),+MIN(ABS($M59-$E59)/MAX(ABS($D59-$E59),ABS($F59-$E59)),1),-MIN(ABS($M59-$E59)/MAX(ABS($D59-$E59),ABS($F59-$E59)),1)),0)</f>
        <v>0</v>
      </c>
      <c r="O59" s="224"/>
      <c r="P59" s="222">
        <f>IF(ISNUMBER($O59),IF(OR(AND($D59&gt;=$E59,$O59&gt;=$E59),AND($D59&lt;$E59,$O59&lt;$E59)),+MIN(ABS($O59-$E59)/MAX(ABS($D59-$E59),ABS($F59-$E59)),1),-MIN(ABS($O59-$E59)/MAX(ABS($D59-$E59),ABS($F59-$E59)),1)),0)</f>
        <v>0</v>
      </c>
      <c r="Q59" s="224"/>
      <c r="R59" s="222">
        <f>IF(ISNUMBER($Q59),IF(OR(AND($D59&gt;=$E59,$Q59&gt;=$E59),AND($D59&lt;$E59,$Q59&lt;$E59)),+MIN(ABS($Q59-$E59)/MAX(ABS($D59-$E59),ABS($F59-$E59)),1),-MIN(ABS($Q59-$E59)/MAX(ABS($D59-$E59),ABS($F59-$E59)),1)),0)</f>
        <v>0</v>
      </c>
      <c r="S59" s="224"/>
      <c r="T59" s="222">
        <f>IF(ISNUMBER($S59),IF(OR(AND($D59&gt;=$E59,$S59&gt;=$E59),AND($D59&lt;$E59,$S59&lt;$E59)),+MIN(ABS($S59-$E59)/MAX(ABS($D59-$E59),ABS($F59-$E59)),1),-MIN(ABS($S59-$E59)/MAX(ABS($D59-$E59),ABS($F59-$E59)),1)),0)</f>
        <v>0</v>
      </c>
      <c r="U59" s="224"/>
      <c r="V59" s="222">
        <f>IF(ISNUMBER($U59),IF(OR(AND($D59&gt;=$E59,$U59&gt;=$E59),AND($D59&lt;$E59,$U59&lt;$E59)),+MIN(ABS($U59-$E59)/MAX(ABS($D59-$E59),ABS($F59-$E59)),1),-MIN(ABS($U59-$E59)/MAX(ABS($D59-$E59),ABS($F59-$E59)),1)),0)</f>
        <v>0</v>
      </c>
    </row>
    <row r="60" spans="2:22" x14ac:dyDescent="0.25">
      <c r="B60" s="280" t="s">
        <v>99</v>
      </c>
      <c r="C60" s="281"/>
      <c r="D60" s="231">
        <v>0.10274305555555556</v>
      </c>
      <c r="E60" s="232">
        <v>0.13251157407407407</v>
      </c>
      <c r="F60" s="233">
        <v>0.1622800925925926</v>
      </c>
      <c r="G60" s="234"/>
      <c r="H60" s="222">
        <f t="shared" ref="H60:H61" si="1">IF(ISNUMBER($G60),IF(OR(AND($D60&gt;=$E60,$G60&gt;=$E60),AND($D60&lt;$E60,$G60&lt;$E60)),+MIN(ABS($G60-$E60)/MAX(ABS($D60-$E60),ABS($F60-$E60)),1),-MIN(ABS($G60-$E60)/MAX(ABS($D60-$E60),ABS($F60-$E60)),1)),0)</f>
        <v>0</v>
      </c>
      <c r="I60" s="234"/>
      <c r="J60" s="222">
        <f>IF(ISNUMBER($I60),IF(OR(AND($D60&gt;=$E60,$I60&gt;=$E60),AND($D60&lt;$E60,$I60&lt;$E60)),+MIN(ABS($I60-$E60)/MAX(ABS($D60-$E60),ABS($F60-$E60)),1),-MIN(ABS($I60-$E60)/MAX(ABS($D60-$E60),ABS($F60-$E60)),1)),0)</f>
        <v>0</v>
      </c>
      <c r="K60" s="234"/>
      <c r="L60" s="222">
        <f>IF(ISNUMBER($K60),IF(OR(AND($D60&gt;=$E60,$K60&gt;=$E60),AND($D60&lt;$E60,$K60&lt;$E60)),+MIN(ABS($K60-$E60)/MAX(ABS($D60-$E60),ABS($F60-$E60)),1),-MIN(ABS($K60-$E60)/MAX(ABS($D60-$E60),ABS($F60-$E60)),1)),0)</f>
        <v>0</v>
      </c>
      <c r="M60" s="234"/>
      <c r="N60" s="222">
        <f>IF(ISNUMBER($M60),IF(OR(AND($D60&gt;=$E60,$M60&gt;=$E60),AND($D60&lt;$E60,$M60&lt;$E60)),+MIN(ABS($M60-$E60)/MAX(ABS($D60-$E60),ABS($F60-$E60)),1),-MIN(ABS($M60-$E60)/MAX(ABS($D60-$E60),ABS($F60-$E60)),1)),0)</f>
        <v>0</v>
      </c>
      <c r="O60" s="234"/>
      <c r="P60" s="222">
        <f>IF(ISNUMBER($O60),IF(OR(AND($D60&gt;=$E60,$O60&gt;=$E60),AND($D60&lt;$E60,$O60&lt;$E60)),+MIN(ABS($O60-$E60)/MAX(ABS($D60-$E60),ABS($F60-$E60)),1),-MIN(ABS($O60-$E60)/MAX(ABS($D60-$E60),ABS($F60-$E60)),1)),0)</f>
        <v>0</v>
      </c>
      <c r="Q60" s="234"/>
      <c r="R60" s="222">
        <f>IF(ISNUMBER($Q60),IF(OR(AND($D60&gt;=$E60,$Q60&gt;=$E60),AND($D60&lt;$E60,$Q60&lt;$E60)),+MIN(ABS($Q60-$E60)/MAX(ABS($D60-$E60),ABS($F60-$E60)),1),-MIN(ABS($Q60-$E60)/MAX(ABS($D60-$E60),ABS($F60-$E60)),1)),0)</f>
        <v>0</v>
      </c>
      <c r="S60" s="234"/>
      <c r="T60" s="222">
        <f>IF(ISNUMBER($S60),IF(OR(AND($D60&gt;=$E60,$S60&gt;=$E60),AND($D60&lt;$E60,$S60&lt;$E60)),+MIN(ABS($S60-$E60)/MAX(ABS($D60-$E60),ABS($F60-$E60)),1),-MIN(ABS($S60-$E60)/MAX(ABS($D60-$E60),ABS($F60-$E60)),1)),0)</f>
        <v>0</v>
      </c>
      <c r="U60" s="234"/>
      <c r="V60" s="222">
        <f>IF(ISNUMBER($U60),IF(OR(AND($D60&gt;=$E60,$U60&gt;=$E60),AND($D60&lt;$E60,$U60&lt;$E60)),+MIN(ABS($U60-$E60)/MAX(ABS($D60-$E60),ABS($F60-$E60)),1),-MIN(ABS($U60-$E60)/MAX(ABS($D60-$E60),ABS($F60-$E60)),1)),0)</f>
        <v>0</v>
      </c>
    </row>
    <row r="61" spans="2:22" x14ac:dyDescent="0.25">
      <c r="B61" s="280" t="s">
        <v>100</v>
      </c>
      <c r="C61" s="281"/>
      <c r="D61" s="231">
        <v>2.1203703703703707E-2</v>
      </c>
      <c r="E61" s="232">
        <v>2.7534722222222221E-2</v>
      </c>
      <c r="F61" s="233">
        <v>3.3877314814814811E-2</v>
      </c>
      <c r="G61" s="234"/>
      <c r="H61" s="222">
        <f t="shared" si="1"/>
        <v>0</v>
      </c>
      <c r="I61" s="234"/>
      <c r="J61" s="222">
        <f>IF(ISNUMBER($I61),IF(OR(AND($D61&gt;=$E61,$I61&gt;=$E61),AND($D61&lt;$E61,$I61&lt;$E61)),+MIN(ABS($I61-$E61)/MAX(ABS($D61-$E61),ABS($F61-$E61)),1),-MIN(ABS($I61-$E61)/MAX(ABS($D61-$E61),ABS($F61-$E61)),1)),0)</f>
        <v>0</v>
      </c>
      <c r="K61" s="234"/>
      <c r="L61" s="222">
        <f>IF(ISNUMBER($K61),IF(OR(AND($D61&gt;=$E61,$K61&gt;=$E61),AND($D61&lt;$E61,$K61&lt;$E61)),+MIN(ABS($K61-$E61)/MAX(ABS($D61-$E61),ABS($F61-$E61)),1),-MIN(ABS($K61-$E61)/MAX(ABS($D61-$E61),ABS($F61-$E61)),1)),0)</f>
        <v>0</v>
      </c>
      <c r="M61" s="234"/>
      <c r="N61" s="222">
        <f>IF(ISNUMBER($M61),IF(OR(AND($D61&gt;=$E61,$M61&gt;=$E61),AND($D61&lt;$E61,$M61&lt;$E61)),+MIN(ABS($M61-$E61)/MAX(ABS($D61-$E61),ABS($F61-$E61)),1),-MIN(ABS($M61-$E61)/MAX(ABS($D61-$E61),ABS($F61-$E61)),1)),0)</f>
        <v>0</v>
      </c>
      <c r="O61" s="234"/>
      <c r="P61" s="222">
        <f>IF(ISNUMBER($O61),IF(OR(AND($D61&gt;=$E61,$O61&gt;=$E61),AND($D61&lt;$E61,$O61&lt;$E61)),+MIN(ABS($O61-$E61)/MAX(ABS($D61-$E61),ABS($F61-$E61)),1),-MIN(ABS($O61-$E61)/MAX(ABS($D61-$E61),ABS($F61-$E61)),1)),0)</f>
        <v>0</v>
      </c>
      <c r="Q61" s="234"/>
      <c r="R61" s="222">
        <f>IF(ISNUMBER($Q61),IF(OR(AND($D61&gt;=$E61,$Q61&gt;=$E61),AND($D61&lt;$E61,$Q61&lt;$E61)),+MIN(ABS($Q61-$E61)/MAX(ABS($D61-$E61),ABS($F61-$E61)),1),-MIN(ABS($Q61-$E61)/MAX(ABS($D61-$E61),ABS($F61-$E61)),1)),0)</f>
        <v>0</v>
      </c>
      <c r="S61" s="234"/>
      <c r="T61" s="222">
        <f>IF(ISNUMBER($S61),IF(OR(AND($D61&gt;=$E61,$S61&gt;=$E61),AND($D61&lt;$E61,$S61&lt;$E61)),+MIN(ABS($S61-$E61)/MAX(ABS($D61-$E61),ABS($F61-$E61)),1),-MIN(ABS($S61-$E61)/MAX(ABS($D61-$E61),ABS($F61-$E61)),1)),0)</f>
        <v>0</v>
      </c>
      <c r="U61" s="234"/>
      <c r="V61" s="222">
        <f>IF(ISNUMBER($U61),IF(OR(AND($D61&gt;=$E61,$U61&gt;=$E61),AND($D61&lt;$E61,$U61&lt;$E61)),+MIN(ABS($U61-$E61)/MAX(ABS($D61-$E61),ABS($F61-$E61)),1),-MIN(ABS($U61-$E61)/MAX(ABS($D61-$E61),ABS($F61-$E61)),1)),0)</f>
        <v>0</v>
      </c>
    </row>
    <row r="62" spans="2:22" x14ac:dyDescent="0.25">
      <c r="B62" s="290" t="s">
        <v>101</v>
      </c>
      <c r="C62" s="291"/>
      <c r="D62" s="208"/>
      <c r="E62" s="209"/>
      <c r="F62" s="210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</row>
    <row r="63" spans="2:22" x14ac:dyDescent="0.25">
      <c r="B63" s="280" t="s">
        <v>102</v>
      </c>
      <c r="C63" s="281"/>
      <c r="D63" s="236">
        <v>0.99339999999999995</v>
      </c>
      <c r="E63" s="237">
        <v>0.87350000000000005</v>
      </c>
      <c r="F63" s="238">
        <v>0.75349999999999995</v>
      </c>
      <c r="G63" s="242"/>
      <c r="H63" s="222">
        <f t="shared" ref="H63:H66" si="2">IF(ISNUMBER($G63),IF(OR(AND($D63&gt;=$E63,$G63&gt;=$E63),AND($D63&lt;$E63,$G63&lt;$E63)),+MIN(ABS($G63-$E63)/MAX(ABS($D63-$E63),ABS($F63-$E63)),1),-MIN(ABS($G63-$E63)/MAX(ABS($D63-$E63),ABS($F63-$E63)),1)),0)</f>
        <v>0</v>
      </c>
      <c r="I63" s="242"/>
      <c r="J63" s="222">
        <f>IF(ISNUMBER($I63),IF(OR(AND($D63&gt;=$E63,$I63&gt;=$E63),AND($D63&lt;$E63,$I63&lt;$E63)),+MIN(ABS($I63-$E63)/MAX(ABS($D63-$E63),ABS($F63-$E63)),1),-MIN(ABS($I63-$E63)/MAX(ABS($D63-$E63),ABS($F63-$E63)),1)),0)</f>
        <v>0</v>
      </c>
      <c r="K63" s="242"/>
      <c r="L63" s="222">
        <f>IF(ISNUMBER($K63),IF(OR(AND($D63&gt;=$E63,$K63&gt;=$E63),AND($D63&lt;$E63,$K63&lt;$E63)),+MIN(ABS($K63-$E63)/MAX(ABS($D63-$E63),ABS($F63-$E63)),1),-MIN(ABS($K63-$E63)/MAX(ABS($D63-$E63),ABS($F63-$E63)),1)),0)</f>
        <v>0</v>
      </c>
      <c r="M63" s="242"/>
      <c r="N63" s="222">
        <f>IF(ISNUMBER($M63),IF(OR(AND($D63&gt;=$E63,$M63&gt;=$E63),AND($D63&lt;$E63,$M63&lt;$E63)),+MIN(ABS($M63-$E63)/MAX(ABS($D63-$E63),ABS($F63-$E63)),1),-MIN(ABS($M63-$E63)/MAX(ABS($D63-$E63),ABS($F63-$E63)),1)),0)</f>
        <v>0</v>
      </c>
      <c r="O63" s="242"/>
      <c r="P63" s="222">
        <f>IF(ISNUMBER($O63),IF(OR(AND($D63&gt;=$E63,$O63&gt;=$E63),AND($D63&lt;$E63,$O63&lt;$E63)),+MIN(ABS($O63-$E63)/MAX(ABS($D63-$E63),ABS($F63-$E63)),1),-MIN(ABS($O63-$E63)/MAX(ABS($D63-$E63),ABS($F63-$E63)),1)),0)</f>
        <v>0</v>
      </c>
      <c r="Q63" s="242"/>
      <c r="R63" s="222">
        <f>IF(ISNUMBER($Q63),IF(OR(AND($D63&gt;=$E63,$Q63&gt;=$E63),AND($D63&lt;$E63,$Q63&lt;$E63)),+MIN(ABS($Q63-$E63)/MAX(ABS($D63-$E63),ABS($F63-$E63)),1),-MIN(ABS($Q63-$E63)/MAX(ABS($D63-$E63),ABS($F63-$E63)),1)),0)</f>
        <v>0</v>
      </c>
      <c r="S63" s="242"/>
      <c r="T63" s="222">
        <f>IF(ISNUMBER($S63),IF(OR(AND($D63&gt;=$E63,$S63&gt;=$E63),AND($D63&lt;$E63,$S63&lt;$E63)),+MIN(ABS($S63-$E63)/MAX(ABS($D63-$E63),ABS($F63-$E63)),1),-MIN(ABS($S63-$E63)/MAX(ABS($D63-$E63),ABS($F63-$E63)),1)),0)</f>
        <v>0</v>
      </c>
      <c r="U63" s="242"/>
      <c r="V63" s="222">
        <f>IF(ISNUMBER($U63),IF(OR(AND($D63&gt;=$E63,$U63&gt;=$E63),AND($D63&lt;$E63,$U63&lt;$E63)),+MIN(ABS($U63-$E63)/MAX(ABS($D63-$E63),ABS($F63-$E63)),1),-MIN(ABS($U63-$E63)/MAX(ABS($D63-$E63),ABS($F63-$E63)),1)),0)</f>
        <v>0</v>
      </c>
    </row>
    <row r="64" spans="2:22" x14ac:dyDescent="0.25">
      <c r="B64" s="280" t="s">
        <v>103</v>
      </c>
      <c r="C64" s="281"/>
      <c r="D64" s="236">
        <v>1</v>
      </c>
      <c r="E64" s="237">
        <v>0.86619999999999997</v>
      </c>
      <c r="F64" s="238">
        <v>0.59199999999999997</v>
      </c>
      <c r="G64" s="242"/>
      <c r="H64" s="222">
        <f t="shared" si="2"/>
        <v>0</v>
      </c>
      <c r="I64" s="242"/>
      <c r="J64" s="222">
        <f>IF(ISNUMBER($I64),IF(OR(AND($D64&gt;=$E64,$I64&gt;=$E64),AND($D64&lt;$E64,$I64&lt;$E64)),+MIN(ABS($I64-$E64)/MAX(ABS($D64-$E64),ABS($F64-$E64)),1),-MIN(ABS($I64-$E64)/MAX(ABS($D64-$E64),ABS($F64-$E64)),1)),0)</f>
        <v>0</v>
      </c>
      <c r="K64" s="242"/>
      <c r="L64" s="222">
        <f>IF(ISNUMBER($K64),IF(OR(AND($D64&gt;=$E64,$K64&gt;=$E64),AND($D64&lt;$E64,$K64&lt;$E64)),+MIN(ABS($K64-$E64)/MAX(ABS($D64-$E64),ABS($F64-$E64)),1),-MIN(ABS($K64-$E64)/MAX(ABS($D64-$E64),ABS($F64-$E64)),1)),0)</f>
        <v>0</v>
      </c>
      <c r="M64" s="242"/>
      <c r="N64" s="222">
        <f>IF(ISNUMBER($M64),IF(OR(AND($D64&gt;=$E64,$M64&gt;=$E64),AND($D64&lt;$E64,$M64&lt;$E64)),+MIN(ABS($M64-$E64)/MAX(ABS($D64-$E64),ABS($F64-$E64)),1),-MIN(ABS($M64-$E64)/MAX(ABS($D64-$E64),ABS($F64-$E64)),1)),0)</f>
        <v>0</v>
      </c>
      <c r="O64" s="242"/>
      <c r="P64" s="222">
        <f>IF(ISNUMBER($O64),IF(OR(AND($D64&gt;=$E64,$O64&gt;=$E64),AND($D64&lt;$E64,$O64&lt;$E64)),+MIN(ABS($O64-$E64)/MAX(ABS($D64-$E64),ABS($F64-$E64)),1),-MIN(ABS($O64-$E64)/MAX(ABS($D64-$E64),ABS($F64-$E64)),1)),0)</f>
        <v>0</v>
      </c>
      <c r="Q64" s="242"/>
      <c r="R64" s="222">
        <f>IF(ISNUMBER($Q64),IF(OR(AND($D64&gt;=$E64,$Q64&gt;=$E64),AND($D64&lt;$E64,$Q64&lt;$E64)),+MIN(ABS($Q64-$E64)/MAX(ABS($D64-$E64),ABS($F64-$E64)),1),-MIN(ABS($Q64-$E64)/MAX(ABS($D64-$E64),ABS($F64-$E64)),1)),0)</f>
        <v>0</v>
      </c>
      <c r="S64" s="242"/>
      <c r="T64" s="222">
        <f>IF(ISNUMBER($S64),IF(OR(AND($D64&gt;=$E64,$S64&gt;=$E64),AND($D64&lt;$E64,$S64&lt;$E64)),+MIN(ABS($S64-$E64)/MAX(ABS($D64-$E64),ABS($F64-$E64)),1),-MIN(ABS($S64-$E64)/MAX(ABS($D64-$E64),ABS($F64-$E64)),1)),0)</f>
        <v>0</v>
      </c>
      <c r="U64" s="242"/>
      <c r="V64" s="222">
        <f>IF(ISNUMBER($U64),IF(OR(AND($D64&gt;=$E64,$U64&gt;=$E64),AND($D64&lt;$E64,$U64&lt;$E64)),+MIN(ABS($U64-$E64)/MAX(ABS($D64-$E64),ABS($F64-$E64)),1),-MIN(ABS($U64-$E64)/MAX(ABS($D64-$E64),ABS($F64-$E64)),1)),0)</f>
        <v>0</v>
      </c>
    </row>
    <row r="65" spans="2:22" x14ac:dyDescent="0.25">
      <c r="B65" s="280" t="s">
        <v>104</v>
      </c>
      <c r="C65" s="281"/>
      <c r="D65" s="236">
        <v>1</v>
      </c>
      <c r="E65" s="237">
        <v>0.77410000000000001</v>
      </c>
      <c r="F65" s="238">
        <v>0.48959999999999998</v>
      </c>
      <c r="G65" s="242"/>
      <c r="H65" s="222">
        <f t="shared" si="2"/>
        <v>0</v>
      </c>
      <c r="I65" s="242"/>
      <c r="J65" s="222">
        <f>IF(ISNUMBER($I65),IF(OR(AND($D65&gt;=$E65,$I65&gt;=$E65),AND($D65&lt;$E65,$I65&lt;$E65)),+MIN(ABS($I65-$E65)/MAX(ABS($D65-$E65),ABS($F65-$E65)),1),-MIN(ABS($I65-$E65)/MAX(ABS($D65-$E65),ABS($F65-$E65)),1)),0)</f>
        <v>0</v>
      </c>
      <c r="K65" s="242"/>
      <c r="L65" s="222">
        <f>IF(ISNUMBER($K65),IF(OR(AND($D65&gt;=$E65,$K65&gt;=$E65),AND($D65&lt;$E65,$K65&lt;$E65)),+MIN(ABS($K65-$E65)/MAX(ABS($D65-$E65),ABS($F65-$E65)),1),-MIN(ABS($K65-$E65)/MAX(ABS($D65-$E65),ABS($F65-$E65)),1)),0)</f>
        <v>0</v>
      </c>
      <c r="M65" s="242"/>
      <c r="N65" s="222">
        <f>IF(ISNUMBER($M65),IF(OR(AND($D65&gt;=$E65,$M65&gt;=$E65),AND($D65&lt;$E65,$M65&lt;$E65)),+MIN(ABS($M65-$E65)/MAX(ABS($D65-$E65),ABS($F65-$E65)),1),-MIN(ABS($M65-$E65)/MAX(ABS($D65-$E65),ABS($F65-$E65)),1)),0)</f>
        <v>0</v>
      </c>
      <c r="O65" s="242"/>
      <c r="P65" s="222">
        <f>IF(ISNUMBER($O65),IF(OR(AND($D65&gt;=$E65,$O65&gt;=$E65),AND($D65&lt;$E65,$O65&lt;$E65)),+MIN(ABS($O65-$E65)/MAX(ABS($D65-$E65),ABS($F65-$E65)),1),-MIN(ABS($O65-$E65)/MAX(ABS($D65-$E65),ABS($F65-$E65)),1)),0)</f>
        <v>0</v>
      </c>
      <c r="Q65" s="242"/>
      <c r="R65" s="222">
        <f>IF(ISNUMBER($Q65),IF(OR(AND($D65&gt;=$E65,$Q65&gt;=$E65),AND($D65&lt;$E65,$Q65&lt;$E65)),+MIN(ABS($Q65-$E65)/MAX(ABS($D65-$E65),ABS($F65-$E65)),1),-MIN(ABS($Q65-$E65)/MAX(ABS($D65-$E65),ABS($F65-$E65)),1)),0)</f>
        <v>0</v>
      </c>
      <c r="S65" s="242"/>
      <c r="T65" s="222">
        <f>IF(ISNUMBER($S65),IF(OR(AND($D65&gt;=$E65,$S65&gt;=$E65),AND($D65&lt;$E65,$S65&lt;$E65)),+MIN(ABS($S65-$E65)/MAX(ABS($D65-$E65),ABS($F65-$E65)),1),-MIN(ABS($S65-$E65)/MAX(ABS($D65-$E65),ABS($F65-$E65)),1)),0)</f>
        <v>0</v>
      </c>
      <c r="U65" s="242"/>
      <c r="V65" s="222">
        <f>IF(ISNUMBER($U65),IF(OR(AND($D65&gt;=$E65,$U65&gt;=$E65),AND($D65&lt;$E65,$U65&lt;$E65)),+MIN(ABS($U65-$E65)/MAX(ABS($D65-$E65),ABS($F65-$E65)),1),-MIN(ABS($U65-$E65)/MAX(ABS($D65-$E65),ABS($F65-$E65)),1)),0)</f>
        <v>0</v>
      </c>
    </row>
    <row r="66" spans="2:22" x14ac:dyDescent="0.25">
      <c r="B66" s="280" t="s">
        <v>105</v>
      </c>
      <c r="C66" s="281"/>
      <c r="D66" s="236">
        <v>1</v>
      </c>
      <c r="E66" s="237">
        <v>0.78610000000000002</v>
      </c>
      <c r="F66" s="238">
        <v>0.51019999999999999</v>
      </c>
      <c r="G66" s="242"/>
      <c r="H66" s="222">
        <f t="shared" si="2"/>
        <v>0</v>
      </c>
      <c r="I66" s="242"/>
      <c r="J66" s="222">
        <f>IF(ISNUMBER($I66),IF(OR(AND($D66&gt;=$E66,$I66&gt;=$E66),AND($D66&lt;$E66,$I66&lt;$E66)),+MIN(ABS($I66-$E66)/MAX(ABS($D66-$E66),ABS($F66-$E66)),1),-MIN(ABS($I66-$E66)/MAX(ABS($D66-$E66),ABS($F66-$E66)),1)),0)</f>
        <v>0</v>
      </c>
      <c r="K66" s="242"/>
      <c r="L66" s="222">
        <f>IF(ISNUMBER($K66),IF(OR(AND($D66&gt;=$E66,$K66&gt;=$E66),AND($D66&lt;$E66,$K66&lt;$E66)),+MIN(ABS($K66-$E66)/MAX(ABS($D66-$E66),ABS($F66-$E66)),1),-MIN(ABS($K66-$E66)/MAX(ABS($D66-$E66),ABS($F66-$E66)),1)),0)</f>
        <v>0</v>
      </c>
      <c r="M66" s="242"/>
      <c r="N66" s="222">
        <f>IF(ISNUMBER($M66),IF(OR(AND($D66&gt;=$E66,$M66&gt;=$E66),AND($D66&lt;$E66,$M66&lt;$E66)),+MIN(ABS($M66-$E66)/MAX(ABS($D66-$E66),ABS($F66-$E66)),1),-MIN(ABS($M66-$E66)/MAX(ABS($D66-$E66),ABS($F66-$E66)),1)),0)</f>
        <v>0</v>
      </c>
      <c r="O66" s="242"/>
      <c r="P66" s="222">
        <f>IF(ISNUMBER($O66),IF(OR(AND($D66&gt;=$E66,$O66&gt;=$E66),AND($D66&lt;$E66,$O66&lt;$E66)),+MIN(ABS($O66-$E66)/MAX(ABS($D66-$E66),ABS($F66-$E66)),1),-MIN(ABS($O66-$E66)/MAX(ABS($D66-$E66),ABS($F66-$E66)),1)),0)</f>
        <v>0</v>
      </c>
      <c r="Q66" s="242"/>
      <c r="R66" s="222">
        <f>IF(ISNUMBER($Q66),IF(OR(AND($D66&gt;=$E66,$Q66&gt;=$E66),AND($D66&lt;$E66,$Q66&lt;$E66)),+MIN(ABS($Q66-$E66)/MAX(ABS($D66-$E66),ABS($F66-$E66)),1),-MIN(ABS($Q66-$E66)/MAX(ABS($D66-$E66),ABS($F66-$E66)),1)),0)</f>
        <v>0</v>
      </c>
      <c r="S66" s="242"/>
      <c r="T66" s="222">
        <f>IF(ISNUMBER($S66),IF(OR(AND($D66&gt;=$E66,$S66&gt;=$E66),AND($D66&lt;$E66,$S66&lt;$E66)),+MIN(ABS($S66-$E66)/MAX(ABS($D66-$E66),ABS($F66-$E66)),1),-MIN(ABS($S66-$E66)/MAX(ABS($D66-$E66),ABS($F66-$E66)),1)),0)</f>
        <v>0</v>
      </c>
      <c r="U66" s="242"/>
      <c r="V66" s="222">
        <f>IF(ISNUMBER($U66),IF(OR(AND($D66&gt;=$E66,$U66&gt;=$E66),AND($D66&lt;$E66,$U66&lt;$E66)),+MIN(ABS($U66-$E66)/MAX(ABS($D66-$E66),ABS($F66-$E66)),1),-MIN(ABS($U66-$E66)/MAX(ABS($D66-$E66),ABS($F66-$E66)),1)),0)</f>
        <v>0</v>
      </c>
    </row>
    <row r="67" spans="2:22" x14ac:dyDescent="0.25">
      <c r="B67" s="290" t="s">
        <v>106</v>
      </c>
      <c r="C67" s="291"/>
      <c r="D67" s="208"/>
      <c r="E67" s="209"/>
      <c r="F67" s="210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</row>
    <row r="68" spans="2:22" x14ac:dyDescent="0.25">
      <c r="B68" s="280" t="s">
        <v>107</v>
      </c>
      <c r="C68" s="281"/>
      <c r="D68" s="239" t="s">
        <v>136</v>
      </c>
      <c r="E68" s="240" t="s">
        <v>136</v>
      </c>
      <c r="F68" s="241" t="s">
        <v>136</v>
      </c>
      <c r="G68" s="243"/>
      <c r="H68" s="222">
        <f t="shared" ref="H68:H75" si="3">IF(ISNUMBER($G68),IF(OR(AND($D68&gt;=$E68,$G68&gt;=$E68),AND($D68&lt;$E68,$G68&lt;$E68)),+MIN(ABS($G68-$E68)/MAX(ABS($D68-$E68),ABS($F68-$E68)),1),-MIN(ABS($G68-$E68)/MAX(ABS($D68-$E68),ABS($F68-$E68)),1)),0)</f>
        <v>0</v>
      </c>
      <c r="I68" s="243"/>
      <c r="J68" s="222">
        <f t="shared" ref="J68:J75" si="4">IF(ISNUMBER($I68),IF(OR(AND($D68&gt;=$E68,$I68&gt;=$E68),AND($D68&lt;$E68,$I68&lt;$E68)),+MIN(ABS($I68-$E68)/MAX(ABS($D68-$E68),ABS($F68-$E68)),1),-MIN(ABS($I68-$E68)/MAX(ABS($D68-$E68),ABS($F68-$E68)),1)),0)</f>
        <v>0</v>
      </c>
      <c r="K68" s="243"/>
      <c r="L68" s="222">
        <f t="shared" ref="L68:L75" si="5">IF(ISNUMBER($K68),IF(OR(AND($D68&gt;=$E68,$K68&gt;=$E68),AND($D68&lt;$E68,$K68&lt;$E68)),+MIN(ABS($K68-$E68)/MAX(ABS($D68-$E68),ABS($F68-$E68)),1),-MIN(ABS($K68-$E68)/MAX(ABS($D68-$E68),ABS($F68-$E68)),1)),0)</f>
        <v>0</v>
      </c>
      <c r="M68" s="243"/>
      <c r="N68" s="222">
        <f t="shared" ref="N68:N75" si="6">IF(ISNUMBER($M68),IF(OR(AND($D68&gt;=$E68,$M68&gt;=$E68),AND($D68&lt;$E68,$M68&lt;$E68)),+MIN(ABS($M68-$E68)/MAX(ABS($D68-$E68),ABS($F68-$E68)),1),-MIN(ABS($M68-$E68)/MAX(ABS($D68-$E68),ABS($F68-$E68)),1)),0)</f>
        <v>0</v>
      </c>
      <c r="O68" s="243"/>
      <c r="P68" s="222">
        <f t="shared" ref="P68:P75" si="7">IF(ISNUMBER($O68),IF(OR(AND($D68&gt;=$E68,$O68&gt;=$E68),AND($D68&lt;$E68,$O68&lt;$E68)),+MIN(ABS($O68-$E68)/MAX(ABS($D68-$E68),ABS($F68-$E68)),1),-MIN(ABS($O68-$E68)/MAX(ABS($D68-$E68),ABS($F68-$E68)),1)),0)</f>
        <v>0</v>
      </c>
      <c r="Q68" s="243"/>
      <c r="R68" s="222">
        <f t="shared" ref="R68:R75" si="8">IF(ISNUMBER($Q68),IF(OR(AND($D68&gt;=$E68,$Q68&gt;=$E68),AND($D68&lt;$E68,$Q68&lt;$E68)),+MIN(ABS($Q68-$E68)/MAX(ABS($D68-$E68),ABS($F68-$E68)),1),-MIN(ABS($Q68-$E68)/MAX(ABS($D68-$E68),ABS($F68-$E68)),1)),0)</f>
        <v>0</v>
      </c>
      <c r="S68" s="243"/>
      <c r="T68" s="222">
        <f t="shared" ref="T68:T75" si="9">IF(ISNUMBER($S68),IF(OR(AND($D68&gt;=$E68,$S68&gt;=$E68),AND($D68&lt;$E68,$S68&lt;$E68)),+MIN(ABS($S68-$E68)/MAX(ABS($D68-$E68),ABS($F68-$E68)),1),-MIN(ABS($S68-$E68)/MAX(ABS($D68-$E68),ABS($F68-$E68)),1)),0)</f>
        <v>0</v>
      </c>
      <c r="U68" s="243"/>
      <c r="V68" s="222">
        <f t="shared" ref="V68:V75" si="10">IF(ISNUMBER($U68),IF(OR(AND($D68&gt;=$E68,$U68&gt;=$E68),AND($D68&lt;$E68,$U68&lt;$E68)),+MIN(ABS($U68-$E68)/MAX(ABS($D68-$E68),ABS($F68-$E68)),1),-MIN(ABS($U68-$E68)/MAX(ABS($D68-$E68),ABS($F68-$E68)),1)),0)</f>
        <v>0</v>
      </c>
    </row>
    <row r="69" spans="2:22" x14ac:dyDescent="0.25">
      <c r="B69" s="280" t="s">
        <v>108</v>
      </c>
      <c r="C69" s="281"/>
      <c r="D69" s="239" t="s">
        <v>136</v>
      </c>
      <c r="E69" s="240" t="s">
        <v>136</v>
      </c>
      <c r="F69" s="241" t="s">
        <v>136</v>
      </c>
      <c r="G69" s="243"/>
      <c r="H69" s="222">
        <f t="shared" si="3"/>
        <v>0</v>
      </c>
      <c r="I69" s="243"/>
      <c r="J69" s="222">
        <f t="shared" si="4"/>
        <v>0</v>
      </c>
      <c r="K69" s="243"/>
      <c r="L69" s="222">
        <f t="shared" si="5"/>
        <v>0</v>
      </c>
      <c r="M69" s="243"/>
      <c r="N69" s="222">
        <f t="shared" si="6"/>
        <v>0</v>
      </c>
      <c r="O69" s="243"/>
      <c r="P69" s="222">
        <f t="shared" si="7"/>
        <v>0</v>
      </c>
      <c r="Q69" s="243"/>
      <c r="R69" s="222">
        <f t="shared" si="8"/>
        <v>0</v>
      </c>
      <c r="S69" s="243"/>
      <c r="T69" s="222">
        <f t="shared" si="9"/>
        <v>0</v>
      </c>
      <c r="U69" s="243"/>
      <c r="V69" s="222">
        <f t="shared" si="10"/>
        <v>0</v>
      </c>
    </row>
    <row r="70" spans="2:22" x14ac:dyDescent="0.25">
      <c r="B70" s="280" t="s">
        <v>109</v>
      </c>
      <c r="C70" s="281"/>
      <c r="D70" s="239" t="s">
        <v>136</v>
      </c>
      <c r="E70" s="240" t="s">
        <v>136</v>
      </c>
      <c r="F70" s="241" t="s">
        <v>136</v>
      </c>
      <c r="G70" s="243"/>
      <c r="H70" s="222">
        <f t="shared" si="3"/>
        <v>0</v>
      </c>
      <c r="I70" s="243"/>
      <c r="J70" s="222">
        <f t="shared" si="4"/>
        <v>0</v>
      </c>
      <c r="K70" s="243"/>
      <c r="L70" s="222">
        <f t="shared" si="5"/>
        <v>0</v>
      </c>
      <c r="M70" s="243"/>
      <c r="N70" s="222">
        <f t="shared" si="6"/>
        <v>0</v>
      </c>
      <c r="O70" s="243"/>
      <c r="P70" s="222">
        <f t="shared" si="7"/>
        <v>0</v>
      </c>
      <c r="Q70" s="243"/>
      <c r="R70" s="222">
        <f t="shared" si="8"/>
        <v>0</v>
      </c>
      <c r="S70" s="243"/>
      <c r="T70" s="222">
        <f t="shared" si="9"/>
        <v>0</v>
      </c>
      <c r="U70" s="243"/>
      <c r="V70" s="222">
        <f t="shared" si="10"/>
        <v>0</v>
      </c>
    </row>
    <row r="71" spans="2:22" x14ac:dyDescent="0.25">
      <c r="B71" s="280" t="s">
        <v>110</v>
      </c>
      <c r="C71" s="281"/>
      <c r="D71" s="239" t="s">
        <v>136</v>
      </c>
      <c r="E71" s="240" t="s">
        <v>136</v>
      </c>
      <c r="F71" s="241" t="s">
        <v>136</v>
      </c>
      <c r="G71" s="243"/>
      <c r="H71" s="222">
        <f t="shared" si="3"/>
        <v>0</v>
      </c>
      <c r="I71" s="243"/>
      <c r="J71" s="222">
        <f t="shared" si="4"/>
        <v>0</v>
      </c>
      <c r="K71" s="243"/>
      <c r="L71" s="222">
        <f t="shared" si="5"/>
        <v>0</v>
      </c>
      <c r="M71" s="243"/>
      <c r="N71" s="222">
        <f t="shared" si="6"/>
        <v>0</v>
      </c>
      <c r="O71" s="243"/>
      <c r="P71" s="222">
        <f t="shared" si="7"/>
        <v>0</v>
      </c>
      <c r="Q71" s="243"/>
      <c r="R71" s="222">
        <f t="shared" si="8"/>
        <v>0</v>
      </c>
      <c r="S71" s="243"/>
      <c r="T71" s="222">
        <f t="shared" si="9"/>
        <v>0</v>
      </c>
      <c r="U71" s="243"/>
      <c r="V71" s="222">
        <f t="shared" si="10"/>
        <v>0</v>
      </c>
    </row>
    <row r="72" spans="2:22" x14ac:dyDescent="0.25">
      <c r="B72" s="280" t="s">
        <v>111</v>
      </c>
      <c r="C72" s="281"/>
      <c r="D72" s="236" t="s">
        <v>136</v>
      </c>
      <c r="E72" s="237" t="s">
        <v>136</v>
      </c>
      <c r="F72" s="238" t="s">
        <v>136</v>
      </c>
      <c r="G72" s="242"/>
      <c r="H72" s="222">
        <f t="shared" si="3"/>
        <v>0</v>
      </c>
      <c r="I72" s="242"/>
      <c r="J72" s="222">
        <f t="shared" si="4"/>
        <v>0</v>
      </c>
      <c r="K72" s="242"/>
      <c r="L72" s="222">
        <f t="shared" si="5"/>
        <v>0</v>
      </c>
      <c r="M72" s="242"/>
      <c r="N72" s="222">
        <f t="shared" si="6"/>
        <v>0</v>
      </c>
      <c r="O72" s="242"/>
      <c r="P72" s="222">
        <f t="shared" si="7"/>
        <v>0</v>
      </c>
      <c r="Q72" s="242"/>
      <c r="R72" s="222">
        <f t="shared" si="8"/>
        <v>0</v>
      </c>
      <c r="S72" s="242"/>
      <c r="T72" s="222">
        <f t="shared" si="9"/>
        <v>0</v>
      </c>
      <c r="U72" s="242"/>
      <c r="V72" s="222">
        <f t="shared" si="10"/>
        <v>0</v>
      </c>
    </row>
    <row r="73" spans="2:22" x14ac:dyDescent="0.25">
      <c r="B73" s="280" t="s">
        <v>112</v>
      </c>
      <c r="C73" s="281"/>
      <c r="D73" s="236" t="s">
        <v>136</v>
      </c>
      <c r="E73" s="237" t="s">
        <v>136</v>
      </c>
      <c r="F73" s="238" t="s">
        <v>136</v>
      </c>
      <c r="G73" s="242"/>
      <c r="H73" s="222">
        <f t="shared" si="3"/>
        <v>0</v>
      </c>
      <c r="I73" s="242"/>
      <c r="J73" s="222">
        <f t="shared" si="4"/>
        <v>0</v>
      </c>
      <c r="K73" s="242"/>
      <c r="L73" s="222">
        <f t="shared" si="5"/>
        <v>0</v>
      </c>
      <c r="M73" s="242"/>
      <c r="N73" s="222">
        <f t="shared" si="6"/>
        <v>0</v>
      </c>
      <c r="O73" s="242"/>
      <c r="P73" s="222">
        <f t="shared" si="7"/>
        <v>0</v>
      </c>
      <c r="Q73" s="242"/>
      <c r="R73" s="222">
        <f t="shared" si="8"/>
        <v>0</v>
      </c>
      <c r="S73" s="242"/>
      <c r="T73" s="222">
        <f t="shared" si="9"/>
        <v>0</v>
      </c>
      <c r="U73" s="242"/>
      <c r="V73" s="222">
        <f t="shared" si="10"/>
        <v>0</v>
      </c>
    </row>
    <row r="74" spans="2:22" x14ac:dyDescent="0.25">
      <c r="B74" s="280" t="s">
        <v>113</v>
      </c>
      <c r="C74" s="281"/>
      <c r="D74" s="236" t="s">
        <v>136</v>
      </c>
      <c r="E74" s="237" t="s">
        <v>136</v>
      </c>
      <c r="F74" s="238" t="s">
        <v>136</v>
      </c>
      <c r="G74" s="242"/>
      <c r="H74" s="222">
        <f t="shared" si="3"/>
        <v>0</v>
      </c>
      <c r="I74" s="242"/>
      <c r="J74" s="222">
        <f t="shared" si="4"/>
        <v>0</v>
      </c>
      <c r="K74" s="242"/>
      <c r="L74" s="222">
        <f t="shared" si="5"/>
        <v>0</v>
      </c>
      <c r="M74" s="242"/>
      <c r="N74" s="222">
        <f t="shared" si="6"/>
        <v>0</v>
      </c>
      <c r="O74" s="242"/>
      <c r="P74" s="222">
        <f t="shared" si="7"/>
        <v>0</v>
      </c>
      <c r="Q74" s="242"/>
      <c r="R74" s="222">
        <f t="shared" si="8"/>
        <v>0</v>
      </c>
      <c r="S74" s="242"/>
      <c r="T74" s="222">
        <f t="shared" si="9"/>
        <v>0</v>
      </c>
      <c r="U74" s="242"/>
      <c r="V74" s="222">
        <f t="shared" si="10"/>
        <v>0</v>
      </c>
    </row>
    <row r="75" spans="2:22" x14ac:dyDescent="0.25">
      <c r="B75" s="280" t="s">
        <v>114</v>
      </c>
      <c r="C75" s="281"/>
      <c r="D75" s="236" t="s">
        <v>136</v>
      </c>
      <c r="E75" s="237" t="s">
        <v>136</v>
      </c>
      <c r="F75" s="238" t="s">
        <v>136</v>
      </c>
      <c r="G75" s="242"/>
      <c r="H75" s="222">
        <f t="shared" si="3"/>
        <v>0</v>
      </c>
      <c r="I75" s="242"/>
      <c r="J75" s="222">
        <f t="shared" si="4"/>
        <v>0</v>
      </c>
      <c r="K75" s="242"/>
      <c r="L75" s="222">
        <f t="shared" si="5"/>
        <v>0</v>
      </c>
      <c r="M75" s="242"/>
      <c r="N75" s="222">
        <f t="shared" si="6"/>
        <v>0</v>
      </c>
      <c r="O75" s="242"/>
      <c r="P75" s="222">
        <f t="shared" si="7"/>
        <v>0</v>
      </c>
      <c r="Q75" s="242"/>
      <c r="R75" s="222">
        <f t="shared" si="8"/>
        <v>0</v>
      </c>
      <c r="S75" s="242"/>
      <c r="T75" s="222">
        <f t="shared" si="9"/>
        <v>0</v>
      </c>
      <c r="U75" s="242"/>
      <c r="V75" s="222">
        <f t="shared" si="10"/>
        <v>0</v>
      </c>
    </row>
    <row r="76" spans="2:22" x14ac:dyDescent="0.25">
      <c r="B76" s="290" t="s">
        <v>115</v>
      </c>
      <c r="C76" s="291"/>
      <c r="D76" s="208"/>
      <c r="E76" s="209"/>
      <c r="F76" s="210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</row>
    <row r="77" spans="2:22" x14ac:dyDescent="0.25">
      <c r="B77" s="280" t="s">
        <v>116</v>
      </c>
      <c r="C77" s="281"/>
      <c r="D77" s="236">
        <v>1</v>
      </c>
      <c r="E77" s="237">
        <v>0.99980000000000002</v>
      </c>
      <c r="F77" s="238">
        <v>0.99960000000000004</v>
      </c>
      <c r="G77" s="242"/>
      <c r="H77" s="222">
        <f t="shared" ref="H77:H78" si="11">IF(ISNUMBER($G77),IF(OR(AND($D77&gt;=$E77,$G77&gt;=$E77),AND($D77&lt;$E77,$G77&lt;$E77)),+MIN(ABS($G77-$E77)/MAX(ABS($D77-$E77),ABS($F77-$E77)),1),-MIN(ABS($G77-$E77)/MAX(ABS($D77-$E77),ABS($F77-$E77)),1)),0)</f>
        <v>0</v>
      </c>
      <c r="I77" s="242"/>
      <c r="J77" s="222">
        <f>IF(ISNUMBER($I77),IF(OR(AND($D77&gt;=$E77,$I77&gt;=$E77),AND($D77&lt;$E77,$I77&lt;$E77)),+MIN(ABS($I77-$E77)/MAX(ABS($D77-$E77),ABS($F77-$E77)),1),-MIN(ABS($I77-$E77)/MAX(ABS($D77-$E77),ABS($F77-$E77)),1)),0)</f>
        <v>0</v>
      </c>
      <c r="K77" s="242"/>
      <c r="L77" s="222">
        <f>IF(ISNUMBER($K77),IF(OR(AND($D77&gt;=$E77,$K77&gt;=$E77),AND($D77&lt;$E77,$K77&lt;$E77)),+MIN(ABS($K77-$E77)/MAX(ABS($D77-$E77),ABS($F77-$E77)),1),-MIN(ABS($K77-$E77)/MAX(ABS($D77-$E77),ABS($F77-$E77)),1)),0)</f>
        <v>0</v>
      </c>
      <c r="M77" s="242"/>
      <c r="N77" s="222">
        <f>IF(ISNUMBER($M77),IF(OR(AND($D77&gt;=$E77,$M77&gt;=$E77),AND($D77&lt;$E77,$M77&lt;$E77)),+MIN(ABS($M77-$E77)/MAX(ABS($D77-$E77),ABS($F77-$E77)),1),-MIN(ABS($M77-$E77)/MAX(ABS($D77-$E77),ABS($F77-$E77)),1)),0)</f>
        <v>0</v>
      </c>
      <c r="O77" s="242"/>
      <c r="P77" s="222">
        <f>IF(ISNUMBER($O77),IF(OR(AND($D77&gt;=$E77,$O77&gt;=$E77),AND($D77&lt;$E77,$O77&lt;$E77)),+MIN(ABS($O77-$E77)/MAX(ABS($D77-$E77),ABS($F77-$E77)),1),-MIN(ABS($O77-$E77)/MAX(ABS($D77-$E77),ABS($F77-$E77)),1)),0)</f>
        <v>0</v>
      </c>
      <c r="Q77" s="242"/>
      <c r="R77" s="222">
        <f>IF(ISNUMBER($Q77),IF(OR(AND($D77&gt;=$E77,$Q77&gt;=$E77),AND($D77&lt;$E77,$Q77&lt;$E77)),+MIN(ABS($Q77-$E77)/MAX(ABS($D77-$E77),ABS($F77-$E77)),1),-MIN(ABS($Q77-$E77)/MAX(ABS($D77-$E77),ABS($F77-$E77)),1)),0)</f>
        <v>0</v>
      </c>
      <c r="S77" s="242"/>
      <c r="T77" s="222">
        <f>IF(ISNUMBER($S77),IF(OR(AND($D77&gt;=$E77,$S77&gt;=$E77),AND($D77&lt;$E77,$S77&lt;$E77)),+MIN(ABS($S77-$E77)/MAX(ABS($D77-$E77),ABS($F77-$E77)),1),-MIN(ABS($S77-$E77)/MAX(ABS($D77-$E77),ABS($F77-$E77)),1)),0)</f>
        <v>0</v>
      </c>
      <c r="U77" s="242"/>
      <c r="V77" s="222">
        <f>IF(ISNUMBER($U77),IF(OR(AND($D77&gt;=$E77,$U77&gt;=$E77),AND($D77&lt;$E77,$U77&lt;$E77)),+MIN(ABS($U77-$E77)/MAX(ABS($D77-$E77),ABS($F77-$E77)),1),-MIN(ABS($U77-$E77)/MAX(ABS($D77-$E77),ABS($F77-$E77)),1)),0)</f>
        <v>0</v>
      </c>
    </row>
    <row r="78" spans="2:22" x14ac:dyDescent="0.25">
      <c r="B78" s="280" t="s">
        <v>117</v>
      </c>
      <c r="C78" s="281"/>
      <c r="D78" s="236">
        <v>1</v>
      </c>
      <c r="E78" s="237">
        <v>0.99990000000000001</v>
      </c>
      <c r="F78" s="238">
        <v>0.99980000000000002</v>
      </c>
      <c r="G78" s="242"/>
      <c r="H78" s="222">
        <f t="shared" si="11"/>
        <v>0</v>
      </c>
      <c r="I78" s="242"/>
      <c r="J78" s="222">
        <f>IF(ISNUMBER($I78),IF(OR(AND($D78&gt;=$E78,$I78&gt;=$E78),AND($D78&lt;$E78,$I78&lt;$E78)),+MIN(ABS($I78-$E78)/MAX(ABS($D78-$E78),ABS($F78-$E78)),1),-MIN(ABS($I78-$E78)/MAX(ABS($D78-$E78),ABS($F78-$E78)),1)),0)</f>
        <v>0</v>
      </c>
      <c r="K78" s="242"/>
      <c r="L78" s="222">
        <f>IF(ISNUMBER($K78),IF(OR(AND($D78&gt;=$E78,$K78&gt;=$E78),AND($D78&lt;$E78,$K78&lt;$E78)),+MIN(ABS($K78-$E78)/MAX(ABS($D78-$E78),ABS($F78-$E78)),1),-MIN(ABS($K78-$E78)/MAX(ABS($D78-$E78),ABS($F78-$E78)),1)),0)</f>
        <v>0</v>
      </c>
      <c r="M78" s="242"/>
      <c r="N78" s="222">
        <f>IF(ISNUMBER($M78),IF(OR(AND($D78&gt;=$E78,$M78&gt;=$E78),AND($D78&lt;$E78,$M78&lt;$E78)),+MIN(ABS($M78-$E78)/MAX(ABS($D78-$E78),ABS($F78-$E78)),1),-MIN(ABS($M78-$E78)/MAX(ABS($D78-$E78),ABS($F78-$E78)),1)),0)</f>
        <v>0</v>
      </c>
      <c r="O78" s="242"/>
      <c r="P78" s="222">
        <f>IF(ISNUMBER($O78),IF(OR(AND($D78&gt;=$E78,$O78&gt;=$E78),AND($D78&lt;$E78,$O78&lt;$E78)),+MIN(ABS($O78-$E78)/MAX(ABS($D78-$E78),ABS($F78-$E78)),1),-MIN(ABS($O78-$E78)/MAX(ABS($D78-$E78),ABS($F78-$E78)),1)),0)</f>
        <v>0</v>
      </c>
      <c r="Q78" s="242"/>
      <c r="R78" s="222">
        <f>IF(ISNUMBER($Q78),IF(OR(AND($D78&gt;=$E78,$Q78&gt;=$E78),AND($D78&lt;$E78,$Q78&lt;$E78)),+MIN(ABS($Q78-$E78)/MAX(ABS($D78-$E78),ABS($F78-$E78)),1),-MIN(ABS($Q78-$E78)/MAX(ABS($D78-$E78),ABS($F78-$E78)),1)),0)</f>
        <v>0</v>
      </c>
      <c r="S78" s="242"/>
      <c r="T78" s="222">
        <f>IF(ISNUMBER($S78),IF(OR(AND($D78&gt;=$E78,$S78&gt;=$E78),AND($D78&lt;$E78,$S78&lt;$E78)),+MIN(ABS($S78-$E78)/MAX(ABS($D78-$E78),ABS($F78-$E78)),1),-MIN(ABS($S78-$E78)/MAX(ABS($D78-$E78),ABS($F78-$E78)),1)),0)</f>
        <v>0</v>
      </c>
      <c r="U78" s="242"/>
      <c r="V78" s="222">
        <f>IF(ISNUMBER($U78),IF(OR(AND($D78&gt;=$E78,$U78&gt;=$E78),AND($D78&lt;$E78,$U78&lt;$E78)),+MIN(ABS($U78-$E78)/MAX(ABS($D78-$E78),ABS($F78-$E78)),1),-MIN(ABS($U78-$E78)/MAX(ABS($D78-$E78),ABS($F78-$E78)),1)),0)</f>
        <v>0</v>
      </c>
    </row>
    <row r="79" spans="2:22" x14ac:dyDescent="0.25">
      <c r="B79" s="290" t="s">
        <v>118</v>
      </c>
      <c r="C79" s="291"/>
      <c r="D79" s="208"/>
      <c r="E79" s="209"/>
      <c r="F79" s="210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</row>
    <row r="80" spans="2:22" x14ac:dyDescent="0.25">
      <c r="B80" s="280" t="s">
        <v>119</v>
      </c>
      <c r="C80" s="281"/>
      <c r="D80" s="239" t="s">
        <v>136</v>
      </c>
      <c r="E80" s="240" t="s">
        <v>136</v>
      </c>
      <c r="F80" s="241" t="s">
        <v>136</v>
      </c>
      <c r="G80" s="243"/>
      <c r="H80" s="222">
        <f>IF(ISNUMBER($G80),IF(OR(AND($D80&gt;=$E80,$G80&gt;=$E80),AND($D80&lt;$E80,$G80&lt;$E80)),+MIN(ABS($G80-$E80)/MAX(ABS($D80-$E80),ABS($F80-$E80)),1),-MIN(ABS($G80-$E80)/MAX(ABS($D80-$E80),ABS($F80-$E80)),1)),0)</f>
        <v>0</v>
      </c>
      <c r="I80" s="243"/>
      <c r="J80" s="222">
        <f>IF(ISNUMBER($I80),IF(OR(AND($D80&gt;=$E80,$I80&gt;=$E80),AND($D80&lt;$E80,$I80&lt;$E80)),+MIN(ABS($I80-$E80)/MAX(ABS($D80-$E80),ABS($F80-$E80)),1),-MIN(ABS($I80-$E80)/MAX(ABS($D80-$E80),ABS($F80-$E80)),1)),0)</f>
        <v>0</v>
      </c>
      <c r="K80" s="243"/>
      <c r="L80" s="222">
        <f>IF(ISNUMBER($K80),IF(OR(AND($D80&gt;=$E80,$K80&gt;=$E80),AND($D80&lt;$E80,$K80&lt;$E80)),+MIN(ABS($K80-$E80)/MAX(ABS($D80-$E80),ABS($F80-$E80)),1),-MIN(ABS($K80-$E80)/MAX(ABS($D80-$E80),ABS($F80-$E80)),1)),0)</f>
        <v>0</v>
      </c>
      <c r="M80" s="243"/>
      <c r="N80" s="222">
        <f>IF(ISNUMBER($M80),IF(OR(AND($D80&gt;=$E80,$M80&gt;=$E80),AND($D80&lt;$E80,$M80&lt;$E80)),+MIN(ABS($M80-$E80)/MAX(ABS($D80-$E80),ABS($F80-$E80)),1),-MIN(ABS($M80-$E80)/MAX(ABS($D80-$E80),ABS($F80-$E80)),1)),0)</f>
        <v>0</v>
      </c>
      <c r="O80" s="243"/>
      <c r="P80" s="222">
        <f>IF(ISNUMBER($O80),IF(OR(AND($D80&gt;=$E80,$O80&gt;=$E80),AND($D80&lt;$E80,$O80&lt;$E80)),+MIN(ABS($O80-$E80)/MAX(ABS($D80-$E80),ABS($F80-$E80)),1),-MIN(ABS($O80-$E80)/MAX(ABS($D80-$E80),ABS($F80-$E80)),1)),0)</f>
        <v>0</v>
      </c>
      <c r="Q80" s="243"/>
      <c r="R80" s="222">
        <f>IF(ISNUMBER($Q80),IF(OR(AND($D80&gt;=$E80,$Q80&gt;=$E80),AND($D80&lt;$E80,$Q80&lt;$E80)),+MIN(ABS($Q80-$E80)/MAX(ABS($D80-$E80),ABS($F80-$E80)),1),-MIN(ABS($Q80-$E80)/MAX(ABS($D80-$E80),ABS($F80-$E80)),1)),0)</f>
        <v>0</v>
      </c>
      <c r="S80" s="243"/>
      <c r="T80" s="222">
        <f>IF(ISNUMBER($S80),IF(OR(AND($D80&gt;=$E80,$S80&gt;=$E80),AND($D80&lt;$E80,$S80&lt;$E80)),+MIN(ABS($S80-$E80)/MAX(ABS($D80-$E80),ABS($F80-$E80)),1),-MIN(ABS($S80-$E80)/MAX(ABS($D80-$E80),ABS($F80-$E80)),1)),0)</f>
        <v>0</v>
      </c>
      <c r="U80" s="243"/>
      <c r="V80" s="222">
        <f>IF(ISNUMBER($U80),IF(OR(AND($D80&gt;=$E80,$U80&gt;=$E80),AND($D80&lt;$E80,$U80&lt;$E80)),+MIN(ABS($U80-$E80)/MAX(ABS($D80-$E80),ABS($F80-$E80)),1),-MIN(ABS($U80-$E80)/MAX(ABS($D80-$E80),ABS($F80-$E80)),1)),0)</f>
        <v>0</v>
      </c>
    </row>
    <row r="81" spans="2:22" x14ac:dyDescent="0.25">
      <c r="B81" s="290" t="s">
        <v>120</v>
      </c>
      <c r="C81" s="291"/>
      <c r="D81" s="208"/>
      <c r="E81" s="209"/>
      <c r="F81" s="210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</row>
    <row r="82" spans="2:22" x14ac:dyDescent="0.25">
      <c r="B82" s="306" t="s">
        <v>121</v>
      </c>
      <c r="C82" s="307"/>
      <c r="D82" s="211"/>
      <c r="E82" s="212"/>
      <c r="F82" s="213"/>
      <c r="G82" s="225"/>
      <c r="H82" s="223"/>
      <c r="I82" s="225"/>
      <c r="J82" s="223"/>
      <c r="K82" s="225"/>
      <c r="L82" s="223"/>
      <c r="M82" s="225"/>
      <c r="N82" s="223"/>
      <c r="O82" s="225"/>
      <c r="P82" s="223"/>
      <c r="Q82" s="225"/>
      <c r="R82" s="223"/>
      <c r="S82" s="225"/>
      <c r="T82" s="223"/>
      <c r="U82" s="225"/>
      <c r="V82" s="223"/>
    </row>
    <row r="85" spans="2:22" ht="30" customHeight="1" x14ac:dyDescent="0.25">
      <c r="B85" s="311" t="s">
        <v>139</v>
      </c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3"/>
    </row>
    <row r="87" spans="2:22" x14ac:dyDescent="0.25">
      <c r="B87" s="286" t="s">
        <v>129</v>
      </c>
      <c r="C87" s="308"/>
      <c r="D87" s="297" t="s">
        <v>133</v>
      </c>
      <c r="E87" s="300" t="s">
        <v>135</v>
      </c>
      <c r="F87" s="303" t="s">
        <v>134</v>
      </c>
      <c r="G87" s="292" t="str">
        <f>+TI_Elek!$B$12</f>
        <v>DNB 1</v>
      </c>
      <c r="H87" s="292"/>
      <c r="I87" s="292" t="str">
        <f>+TI_Elek!$B$13</f>
        <v>DNB 2</v>
      </c>
      <c r="J87" s="292"/>
      <c r="K87" s="292" t="str">
        <f>+TI_Elek!$B$14</f>
        <v>DNB 3</v>
      </c>
      <c r="L87" s="292"/>
      <c r="M87" s="292" t="str">
        <f>+TI_Elek!$B$15</f>
        <v>DNB 4</v>
      </c>
      <c r="N87" s="292"/>
      <c r="O87" s="292" t="str">
        <f>+TI_Elek!$B$16</f>
        <v>DNB 5</v>
      </c>
      <c r="P87" s="292"/>
      <c r="Q87" s="292" t="str">
        <f>+TI_Elek!$B$17</f>
        <v>DNB 6</v>
      </c>
      <c r="R87" s="292"/>
      <c r="S87" s="292" t="str">
        <f>+TI_Elek!$B$18</f>
        <v>DNB 7</v>
      </c>
      <c r="T87" s="292"/>
      <c r="U87" s="292" t="str">
        <f>+TI_Elek!$B$19</f>
        <v>DNB 8</v>
      </c>
      <c r="V87" s="292"/>
    </row>
    <row r="88" spans="2:22" ht="15" customHeight="1" x14ac:dyDescent="0.25">
      <c r="B88" s="309"/>
      <c r="C88" s="310"/>
      <c r="D88" s="298"/>
      <c r="E88" s="301"/>
      <c r="F88" s="304"/>
      <c r="G88" s="293" t="s">
        <v>418</v>
      </c>
      <c r="H88" s="295" t="s">
        <v>137</v>
      </c>
      <c r="I88" s="293" t="s">
        <v>418</v>
      </c>
      <c r="J88" s="295" t="s">
        <v>137</v>
      </c>
      <c r="K88" s="293" t="s">
        <v>418</v>
      </c>
      <c r="L88" s="295" t="s">
        <v>137</v>
      </c>
      <c r="M88" s="293" t="s">
        <v>418</v>
      </c>
      <c r="N88" s="295" t="s">
        <v>137</v>
      </c>
      <c r="O88" s="293" t="s">
        <v>418</v>
      </c>
      <c r="P88" s="295" t="s">
        <v>137</v>
      </c>
      <c r="Q88" s="293" t="s">
        <v>418</v>
      </c>
      <c r="R88" s="295" t="s">
        <v>137</v>
      </c>
      <c r="S88" s="293" t="s">
        <v>418</v>
      </c>
      <c r="T88" s="295" t="s">
        <v>137</v>
      </c>
      <c r="U88" s="293" t="s">
        <v>418</v>
      </c>
      <c r="V88" s="295" t="s">
        <v>137</v>
      </c>
    </row>
    <row r="89" spans="2:22" x14ac:dyDescent="0.25">
      <c r="B89" s="288"/>
      <c r="C89" s="289"/>
      <c r="D89" s="299"/>
      <c r="E89" s="302"/>
      <c r="F89" s="305"/>
      <c r="G89" s="294"/>
      <c r="H89" s="296"/>
      <c r="I89" s="294"/>
      <c r="J89" s="296"/>
      <c r="K89" s="294"/>
      <c r="L89" s="296"/>
      <c r="M89" s="294"/>
      <c r="N89" s="296"/>
      <c r="O89" s="294"/>
      <c r="P89" s="296"/>
      <c r="Q89" s="294"/>
      <c r="R89" s="296"/>
      <c r="S89" s="294"/>
      <c r="T89" s="296"/>
      <c r="U89" s="294"/>
      <c r="V89" s="296"/>
    </row>
    <row r="90" spans="2:22" x14ac:dyDescent="0.25">
      <c r="B90" s="284" t="s">
        <v>96</v>
      </c>
      <c r="C90" s="285"/>
      <c r="D90" s="205"/>
      <c r="E90" s="206"/>
      <c r="F90" s="207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</row>
    <row r="91" spans="2:22" x14ac:dyDescent="0.25">
      <c r="B91" s="280" t="s">
        <v>97</v>
      </c>
      <c r="C91" s="281"/>
      <c r="D91" s="208">
        <v>3.0439999999999998E-2</v>
      </c>
      <c r="E91" s="209">
        <v>5.2540000000000003E-2</v>
      </c>
      <c r="F91" s="210">
        <v>7.4630000000000002E-2</v>
      </c>
      <c r="G91" s="224"/>
      <c r="H91" s="222">
        <f>IF(ISNUMBER($G91),IF(OR(AND($D91&gt;=$E91,$G91&gt;=$E91),AND($D91&lt;$E91,$G91&lt;$E91)),+MIN(ABS($G91-$E91)/MAX(ABS($D91-$E91),ABS($F91-$E91)),1),-MIN(ABS($G91-$E91)/MAX(ABS($D91-$E91),ABS($F91-$E91)),1)),0)</f>
        <v>0</v>
      </c>
      <c r="I91" s="224"/>
      <c r="J91" s="222">
        <f>IF(ISNUMBER($I91),IF(OR(AND($D91&gt;=$E91,$I91&gt;=$E91),AND($D91&lt;$E91,$I91&lt;$E91)),+MIN(ABS($I91-$E91)/MAX(ABS($D91-$E91),ABS($F91-$E91)),1),-MIN(ABS($I91-$E91)/MAX(ABS($D91-$E91),ABS($F91-$E91)),1)),0)</f>
        <v>0</v>
      </c>
      <c r="K91" s="224"/>
      <c r="L91" s="222">
        <f>IF(ISNUMBER($K91),IF(OR(AND($D91&gt;=$E91,$K91&gt;=$E91),AND($D91&lt;$E91,$K91&lt;$E91)),+MIN(ABS($K91-$E91)/MAX(ABS($D91-$E91),ABS($F91-$E91)),1),-MIN(ABS($K91-$E91)/MAX(ABS($D91-$E91),ABS($F91-$E91)),1)),0)</f>
        <v>0</v>
      </c>
      <c r="M91" s="224"/>
      <c r="N91" s="222">
        <f>IF(ISNUMBER($M91),IF(OR(AND($D91&gt;=$E91,$M91&gt;=$E91),AND($D91&lt;$E91,$M91&lt;$E91)),+MIN(ABS($M91-$E91)/MAX(ABS($D91-$E91),ABS($F91-$E91)),1),-MIN(ABS($M91-$E91)/MAX(ABS($D91-$E91),ABS($F91-$E91)),1)),0)</f>
        <v>0</v>
      </c>
      <c r="O91" s="224"/>
      <c r="P91" s="222">
        <f>IF(ISNUMBER($O91),IF(OR(AND($D91&gt;=$E91,$O91&gt;=$E91),AND($D91&lt;$E91,$O91&lt;$E91)),+MIN(ABS($O91-$E91)/MAX(ABS($D91-$E91),ABS($F91-$E91)),1),-MIN(ABS($O91-$E91)/MAX(ABS($D91-$E91),ABS($F91-$E91)),1)),0)</f>
        <v>0</v>
      </c>
      <c r="Q91" s="224"/>
      <c r="R91" s="222">
        <f>IF(ISNUMBER($Q91),IF(OR(AND($D91&gt;=$E91,$Q91&gt;=$E91),AND($D91&lt;$E91,$Q91&lt;$E91)),+MIN(ABS($Q91-$E91)/MAX(ABS($D91-$E91),ABS($F91-$E91)),1),-MIN(ABS($Q91-$E91)/MAX(ABS($D91-$E91),ABS($F91-$E91)),1)),0)</f>
        <v>0</v>
      </c>
      <c r="S91" s="224"/>
      <c r="T91" s="222">
        <f>IF(ISNUMBER($S91),IF(OR(AND($D91&gt;=$E91,$S91&gt;=$E91),AND($D91&lt;$E91,$S91&lt;$E91)),+MIN(ABS($S91-$E91)/MAX(ABS($D91-$E91),ABS($F91-$E91)),1),-MIN(ABS($S91-$E91)/MAX(ABS($D91-$E91),ABS($F91-$E91)),1)),0)</f>
        <v>0</v>
      </c>
      <c r="U91" s="224"/>
      <c r="V91" s="222">
        <f>IF(ISNUMBER($U91),IF(OR(AND($D91&gt;=$E91,$U91&gt;=$E91),AND($D91&lt;$E91,$U91&lt;$E91)),+MIN(ABS($U91-$E91)/MAX(ABS($D91-$E91),ABS($F91-$E91)),1),-MIN(ABS($U91-$E91)/MAX(ABS($D91-$E91),ABS($F91-$E91)),1)),0)</f>
        <v>0</v>
      </c>
    </row>
    <row r="92" spans="2:22" x14ac:dyDescent="0.25">
      <c r="B92" s="280" t="s">
        <v>98</v>
      </c>
      <c r="C92" s="281"/>
      <c r="D92" s="208">
        <v>0.22905</v>
      </c>
      <c r="E92" s="209">
        <v>0.33951999999999999</v>
      </c>
      <c r="F92" s="210">
        <v>0.44999</v>
      </c>
      <c r="G92" s="224"/>
      <c r="H92" s="222">
        <f>IF(ISNUMBER($G92),IF(OR(AND($D92&gt;=$E92,$G92&gt;=$E92),AND($D92&lt;$E92,$G92&lt;$E92)),+MIN(ABS($G92-$E92)/MAX(ABS($D92-$E92),ABS($F92-$E92)),1),-MIN(ABS($G92-$E92)/MAX(ABS($D92-$E92),ABS($F92-$E92)),1)),0)</f>
        <v>0</v>
      </c>
      <c r="I92" s="224"/>
      <c r="J92" s="222">
        <f>IF(ISNUMBER($I92),IF(OR(AND($D92&gt;=$E92,$I92&gt;=$E92),AND($D92&lt;$E92,$I92&lt;$E92)),+MIN(ABS($I92-$E92)/MAX(ABS($D92-$E92),ABS($F92-$E92)),1),-MIN(ABS($I92-$E92)/MAX(ABS($D92-$E92),ABS($F92-$E92)),1)),0)</f>
        <v>0</v>
      </c>
      <c r="K92" s="224"/>
      <c r="L92" s="222">
        <f>IF(ISNUMBER($K92),IF(OR(AND($D92&gt;=$E92,$K92&gt;=$E92),AND($D92&lt;$E92,$K92&lt;$E92)),+MIN(ABS($K92-$E92)/MAX(ABS($D92-$E92),ABS($F92-$E92)),1),-MIN(ABS($K92-$E92)/MAX(ABS($D92-$E92),ABS($F92-$E92)),1)),0)</f>
        <v>0</v>
      </c>
      <c r="M92" s="224"/>
      <c r="N92" s="222">
        <f>IF(ISNUMBER($M92),IF(OR(AND($D92&gt;=$E92,$M92&gt;=$E92),AND($D92&lt;$E92,$M92&lt;$E92)),+MIN(ABS($M92-$E92)/MAX(ABS($D92-$E92),ABS($F92-$E92)),1),-MIN(ABS($M92-$E92)/MAX(ABS($D92-$E92),ABS($F92-$E92)),1)),0)</f>
        <v>0</v>
      </c>
      <c r="O92" s="224"/>
      <c r="P92" s="222">
        <f>IF(ISNUMBER($O92),IF(OR(AND($D92&gt;=$E92,$O92&gt;=$E92),AND($D92&lt;$E92,$O92&lt;$E92)),+MIN(ABS($O92-$E92)/MAX(ABS($D92-$E92),ABS($F92-$E92)),1),-MIN(ABS($O92-$E92)/MAX(ABS($D92-$E92),ABS($F92-$E92)),1)),0)</f>
        <v>0</v>
      </c>
      <c r="Q92" s="224"/>
      <c r="R92" s="222">
        <f>IF(ISNUMBER($Q92),IF(OR(AND($D92&gt;=$E92,$Q92&gt;=$E92),AND($D92&lt;$E92,$Q92&lt;$E92)),+MIN(ABS($Q92-$E92)/MAX(ABS($D92-$E92),ABS($F92-$E92)),1),-MIN(ABS($Q92-$E92)/MAX(ABS($D92-$E92),ABS($F92-$E92)),1)),0)</f>
        <v>0</v>
      </c>
      <c r="S92" s="224"/>
      <c r="T92" s="222">
        <f>IF(ISNUMBER($S92),IF(OR(AND($D92&gt;=$E92,$S92&gt;=$E92),AND($D92&lt;$E92,$S92&lt;$E92)),+MIN(ABS($S92-$E92)/MAX(ABS($D92-$E92),ABS($F92-$E92)),1),-MIN(ABS($S92-$E92)/MAX(ABS($D92-$E92),ABS($F92-$E92)),1)),0)</f>
        <v>0</v>
      </c>
      <c r="U92" s="224"/>
      <c r="V92" s="222">
        <f>IF(ISNUMBER($U92),IF(OR(AND($D92&gt;=$E92,$U92&gt;=$E92),AND($D92&lt;$E92,$U92&lt;$E92)),+MIN(ABS($U92-$E92)/MAX(ABS($D92-$E92),ABS($F92-$E92)),1),-MIN(ABS($U92-$E92)/MAX(ABS($D92-$E92),ABS($F92-$E92)),1)),0)</f>
        <v>0</v>
      </c>
    </row>
    <row r="93" spans="2:22" x14ac:dyDescent="0.25">
      <c r="B93" s="280" t="s">
        <v>99</v>
      </c>
      <c r="C93" s="281"/>
      <c r="D93" s="231">
        <v>0.10274305555555556</v>
      </c>
      <c r="E93" s="232">
        <v>0.13251157407407407</v>
      </c>
      <c r="F93" s="233">
        <v>0.1622800925925926</v>
      </c>
      <c r="G93" s="234"/>
      <c r="H93" s="222">
        <f t="shared" ref="H93:H94" si="12">IF(ISNUMBER($G93),IF(OR(AND($D93&gt;=$E93,$G93&gt;=$E93),AND($D93&lt;$E93,$G93&lt;$E93)),+MIN(ABS($G93-$E93)/MAX(ABS($D93-$E93),ABS($F93-$E93)),1),-MIN(ABS($G93-$E93)/MAX(ABS($D93-$E93),ABS($F93-$E93)),1)),0)</f>
        <v>0</v>
      </c>
      <c r="I93" s="234"/>
      <c r="J93" s="222">
        <f>IF(ISNUMBER($I93),IF(OR(AND($D93&gt;=$E93,$I93&gt;=$E93),AND($D93&lt;$E93,$I93&lt;$E93)),+MIN(ABS($I93-$E93)/MAX(ABS($D93-$E93),ABS($F93-$E93)),1),-MIN(ABS($I93-$E93)/MAX(ABS($D93-$E93),ABS($F93-$E93)),1)),0)</f>
        <v>0</v>
      </c>
      <c r="K93" s="234"/>
      <c r="L93" s="222">
        <f>IF(ISNUMBER($K93),IF(OR(AND($D93&gt;=$E93,$K93&gt;=$E93),AND($D93&lt;$E93,$K93&lt;$E93)),+MIN(ABS($K93-$E93)/MAX(ABS($D93-$E93),ABS($F93-$E93)),1),-MIN(ABS($K93-$E93)/MAX(ABS($D93-$E93),ABS($F93-$E93)),1)),0)</f>
        <v>0</v>
      </c>
      <c r="M93" s="234"/>
      <c r="N93" s="222">
        <f>IF(ISNUMBER($M93),IF(OR(AND($D93&gt;=$E93,$M93&gt;=$E93),AND($D93&lt;$E93,$M93&lt;$E93)),+MIN(ABS($M93-$E93)/MAX(ABS($D93-$E93),ABS($F93-$E93)),1),-MIN(ABS($M93-$E93)/MAX(ABS($D93-$E93),ABS($F93-$E93)),1)),0)</f>
        <v>0</v>
      </c>
      <c r="O93" s="234"/>
      <c r="P93" s="222">
        <f>IF(ISNUMBER($O93),IF(OR(AND($D93&gt;=$E93,$O93&gt;=$E93),AND($D93&lt;$E93,$O93&lt;$E93)),+MIN(ABS($O93-$E93)/MAX(ABS($D93-$E93),ABS($F93-$E93)),1),-MIN(ABS($O93-$E93)/MAX(ABS($D93-$E93),ABS($F93-$E93)),1)),0)</f>
        <v>0</v>
      </c>
      <c r="Q93" s="234"/>
      <c r="R93" s="222">
        <f>IF(ISNUMBER($Q93),IF(OR(AND($D93&gt;=$E93,$Q93&gt;=$E93),AND($D93&lt;$E93,$Q93&lt;$E93)),+MIN(ABS($Q93-$E93)/MAX(ABS($D93-$E93),ABS($F93-$E93)),1),-MIN(ABS($Q93-$E93)/MAX(ABS($D93-$E93),ABS($F93-$E93)),1)),0)</f>
        <v>0</v>
      </c>
      <c r="S93" s="234"/>
      <c r="T93" s="222">
        <f>IF(ISNUMBER($S93),IF(OR(AND($D93&gt;=$E93,$S93&gt;=$E93),AND($D93&lt;$E93,$S93&lt;$E93)),+MIN(ABS($S93-$E93)/MAX(ABS($D93-$E93),ABS($F93-$E93)),1),-MIN(ABS($S93-$E93)/MAX(ABS($D93-$E93),ABS($F93-$E93)),1)),0)</f>
        <v>0</v>
      </c>
      <c r="U93" s="234"/>
      <c r="V93" s="222">
        <f>IF(ISNUMBER($U93),IF(OR(AND($D93&gt;=$E93,$U93&gt;=$E93),AND($D93&lt;$E93,$U93&lt;$E93)),+MIN(ABS($U93-$E93)/MAX(ABS($D93-$E93),ABS($F93-$E93)),1),-MIN(ABS($U93-$E93)/MAX(ABS($D93-$E93),ABS($F93-$E93)),1)),0)</f>
        <v>0</v>
      </c>
    </row>
    <row r="94" spans="2:22" x14ac:dyDescent="0.25">
      <c r="B94" s="280" t="s">
        <v>100</v>
      </c>
      <c r="C94" s="281"/>
      <c r="D94" s="231">
        <v>2.1203703703703707E-2</v>
      </c>
      <c r="E94" s="232">
        <v>2.7534722222222221E-2</v>
      </c>
      <c r="F94" s="233">
        <v>3.3877314814814811E-2</v>
      </c>
      <c r="G94" s="234"/>
      <c r="H94" s="222">
        <f t="shared" si="12"/>
        <v>0</v>
      </c>
      <c r="I94" s="234"/>
      <c r="J94" s="222">
        <f>IF(ISNUMBER($I94),IF(OR(AND($D94&gt;=$E94,$I94&gt;=$E94),AND($D94&lt;$E94,$I94&lt;$E94)),+MIN(ABS($I94-$E94)/MAX(ABS($D94-$E94),ABS($F94-$E94)),1),-MIN(ABS($I94-$E94)/MAX(ABS($D94-$E94),ABS($F94-$E94)),1)),0)</f>
        <v>0</v>
      </c>
      <c r="K94" s="234"/>
      <c r="L94" s="222">
        <f>IF(ISNUMBER($K94),IF(OR(AND($D94&gt;=$E94,$K94&gt;=$E94),AND($D94&lt;$E94,$K94&lt;$E94)),+MIN(ABS($K94-$E94)/MAX(ABS($D94-$E94),ABS($F94-$E94)),1),-MIN(ABS($K94-$E94)/MAX(ABS($D94-$E94),ABS($F94-$E94)),1)),0)</f>
        <v>0</v>
      </c>
      <c r="M94" s="234"/>
      <c r="N94" s="222">
        <f>IF(ISNUMBER($M94),IF(OR(AND($D94&gt;=$E94,$M94&gt;=$E94),AND($D94&lt;$E94,$M94&lt;$E94)),+MIN(ABS($M94-$E94)/MAX(ABS($D94-$E94),ABS($F94-$E94)),1),-MIN(ABS($M94-$E94)/MAX(ABS($D94-$E94),ABS($F94-$E94)),1)),0)</f>
        <v>0</v>
      </c>
      <c r="O94" s="234"/>
      <c r="P94" s="222">
        <f>IF(ISNUMBER($O94),IF(OR(AND($D94&gt;=$E94,$O94&gt;=$E94),AND($D94&lt;$E94,$O94&lt;$E94)),+MIN(ABS($O94-$E94)/MAX(ABS($D94-$E94),ABS($F94-$E94)),1),-MIN(ABS($O94-$E94)/MAX(ABS($D94-$E94),ABS($F94-$E94)),1)),0)</f>
        <v>0</v>
      </c>
      <c r="Q94" s="234"/>
      <c r="R94" s="222">
        <f>IF(ISNUMBER($Q94),IF(OR(AND($D94&gt;=$E94,$Q94&gt;=$E94),AND($D94&lt;$E94,$Q94&lt;$E94)),+MIN(ABS($Q94-$E94)/MAX(ABS($D94-$E94),ABS($F94-$E94)),1),-MIN(ABS($Q94-$E94)/MAX(ABS($D94-$E94),ABS($F94-$E94)),1)),0)</f>
        <v>0</v>
      </c>
      <c r="S94" s="234"/>
      <c r="T94" s="222">
        <f>IF(ISNUMBER($S94),IF(OR(AND($D94&gt;=$E94,$S94&gt;=$E94),AND($D94&lt;$E94,$S94&lt;$E94)),+MIN(ABS($S94-$E94)/MAX(ABS($D94-$E94),ABS($F94-$E94)),1),-MIN(ABS($S94-$E94)/MAX(ABS($D94-$E94),ABS($F94-$E94)),1)),0)</f>
        <v>0</v>
      </c>
      <c r="U94" s="234"/>
      <c r="V94" s="222">
        <f>IF(ISNUMBER($U94),IF(OR(AND($D94&gt;=$E94,$U94&gt;=$E94),AND($D94&lt;$E94,$U94&lt;$E94)),+MIN(ABS($U94-$E94)/MAX(ABS($D94-$E94),ABS($F94-$E94)),1),-MIN(ABS($U94-$E94)/MAX(ABS($D94-$E94),ABS($F94-$E94)),1)),0)</f>
        <v>0</v>
      </c>
    </row>
    <row r="95" spans="2:22" x14ac:dyDescent="0.25">
      <c r="B95" s="290" t="s">
        <v>101</v>
      </c>
      <c r="C95" s="291"/>
      <c r="D95" s="208"/>
      <c r="E95" s="209"/>
      <c r="F95" s="210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</row>
    <row r="96" spans="2:22" x14ac:dyDescent="0.25">
      <c r="B96" s="280" t="s">
        <v>102</v>
      </c>
      <c r="C96" s="281"/>
      <c r="D96" s="236">
        <v>0.99339999999999995</v>
      </c>
      <c r="E96" s="237">
        <v>0.87350000000000005</v>
      </c>
      <c r="F96" s="238">
        <v>0.75349999999999995</v>
      </c>
      <c r="G96" s="242"/>
      <c r="H96" s="222">
        <f t="shared" ref="H96:H98" si="13">IF(ISNUMBER($G96),IF(OR(AND($D96&gt;=$E96,$G96&gt;=$E96),AND($D96&lt;$E96,$G96&lt;$E96)),+MIN(ABS($G96-$E96)/MAX(ABS($D96-$E96),ABS($F96-$E96)),1),-MIN(ABS($G96-$E96)/MAX(ABS($D96-$E96),ABS($F96-$E96)),1)),0)</f>
        <v>0</v>
      </c>
      <c r="I96" s="242"/>
      <c r="J96" s="222">
        <f>IF(ISNUMBER($I96),IF(OR(AND($D96&gt;=$E96,$I96&gt;=$E96),AND($D96&lt;$E96,$I96&lt;$E96)),+MIN(ABS($I96-$E96)/MAX(ABS($D96-$E96),ABS($F96-$E96)),1),-MIN(ABS($I96-$E96)/MAX(ABS($D96-$E96),ABS($F96-$E96)),1)),0)</f>
        <v>0</v>
      </c>
      <c r="K96" s="242"/>
      <c r="L96" s="222">
        <f>IF(ISNUMBER($K96),IF(OR(AND($D96&gt;=$E96,$K96&gt;=$E96),AND($D96&lt;$E96,$K96&lt;$E96)),+MIN(ABS($K96-$E96)/MAX(ABS($D96-$E96),ABS($F96-$E96)),1),-MIN(ABS($K96-$E96)/MAX(ABS($D96-$E96),ABS($F96-$E96)),1)),0)</f>
        <v>0</v>
      </c>
      <c r="M96" s="242"/>
      <c r="N96" s="222">
        <f>IF(ISNUMBER($M96),IF(OR(AND($D96&gt;=$E96,$M96&gt;=$E96),AND($D96&lt;$E96,$M96&lt;$E96)),+MIN(ABS($M96-$E96)/MAX(ABS($D96-$E96),ABS($F96-$E96)),1),-MIN(ABS($M96-$E96)/MAX(ABS($D96-$E96),ABS($F96-$E96)),1)),0)</f>
        <v>0</v>
      </c>
      <c r="O96" s="242"/>
      <c r="P96" s="222">
        <f>IF(ISNUMBER($O96),IF(OR(AND($D96&gt;=$E96,$O96&gt;=$E96),AND($D96&lt;$E96,$O96&lt;$E96)),+MIN(ABS($O96-$E96)/MAX(ABS($D96-$E96),ABS($F96-$E96)),1),-MIN(ABS($O96-$E96)/MAX(ABS($D96-$E96),ABS($F96-$E96)),1)),0)</f>
        <v>0</v>
      </c>
      <c r="Q96" s="242"/>
      <c r="R96" s="222">
        <f>IF(ISNUMBER($Q96),IF(OR(AND($D96&gt;=$E96,$Q96&gt;=$E96),AND($D96&lt;$E96,$Q96&lt;$E96)),+MIN(ABS($Q96-$E96)/MAX(ABS($D96-$E96),ABS($F96-$E96)),1),-MIN(ABS($Q96-$E96)/MAX(ABS($D96-$E96),ABS($F96-$E96)),1)),0)</f>
        <v>0</v>
      </c>
      <c r="S96" s="242"/>
      <c r="T96" s="222">
        <f>IF(ISNUMBER($S96),IF(OR(AND($D96&gt;=$E96,$S96&gt;=$E96),AND($D96&lt;$E96,$S96&lt;$E96)),+MIN(ABS($S96-$E96)/MAX(ABS($D96-$E96),ABS($F96-$E96)),1),-MIN(ABS($S96-$E96)/MAX(ABS($D96-$E96),ABS($F96-$E96)),1)),0)</f>
        <v>0</v>
      </c>
      <c r="U96" s="242"/>
      <c r="V96" s="222">
        <f>IF(ISNUMBER($U96),IF(OR(AND($D96&gt;=$E96,$U96&gt;=$E96),AND($D96&lt;$E96,$U96&lt;$E96)),+MIN(ABS($U96-$E96)/MAX(ABS($D96-$E96),ABS($F96-$E96)),1),-MIN(ABS($U96-$E96)/MAX(ABS($D96-$E96),ABS($F96-$E96)),1)),0)</f>
        <v>0</v>
      </c>
    </row>
    <row r="97" spans="2:22" x14ac:dyDescent="0.25">
      <c r="B97" s="280" t="s">
        <v>103</v>
      </c>
      <c r="C97" s="281"/>
      <c r="D97" s="236">
        <v>1</v>
      </c>
      <c r="E97" s="237">
        <v>0.86619999999999997</v>
      </c>
      <c r="F97" s="238">
        <v>0.59199999999999997</v>
      </c>
      <c r="G97" s="242"/>
      <c r="H97" s="222">
        <f t="shared" si="13"/>
        <v>0</v>
      </c>
      <c r="I97" s="242"/>
      <c r="J97" s="222">
        <f>IF(ISNUMBER($I97),IF(OR(AND($D97&gt;=$E97,$I97&gt;=$E97),AND($D97&lt;$E97,$I97&lt;$E97)),+MIN(ABS($I97-$E97)/MAX(ABS($D97-$E97),ABS($F97-$E97)),1),-MIN(ABS($I97-$E97)/MAX(ABS($D97-$E97),ABS($F97-$E97)),1)),0)</f>
        <v>0</v>
      </c>
      <c r="K97" s="242"/>
      <c r="L97" s="222">
        <f>IF(ISNUMBER($K97),IF(OR(AND($D97&gt;=$E97,$K97&gt;=$E97),AND($D97&lt;$E97,$K97&lt;$E97)),+MIN(ABS($K97-$E97)/MAX(ABS($D97-$E97),ABS($F97-$E97)),1),-MIN(ABS($K97-$E97)/MAX(ABS($D97-$E97),ABS($F97-$E97)),1)),0)</f>
        <v>0</v>
      </c>
      <c r="M97" s="242"/>
      <c r="N97" s="222">
        <f>IF(ISNUMBER($M97),IF(OR(AND($D97&gt;=$E97,$M97&gt;=$E97),AND($D97&lt;$E97,$M97&lt;$E97)),+MIN(ABS($M97-$E97)/MAX(ABS($D97-$E97),ABS($F97-$E97)),1),-MIN(ABS($M97-$E97)/MAX(ABS($D97-$E97),ABS($F97-$E97)),1)),0)</f>
        <v>0</v>
      </c>
      <c r="O97" s="242"/>
      <c r="P97" s="222">
        <f>IF(ISNUMBER($O97),IF(OR(AND($D97&gt;=$E97,$O97&gt;=$E97),AND($D97&lt;$E97,$O97&lt;$E97)),+MIN(ABS($O97-$E97)/MAX(ABS($D97-$E97),ABS($F97-$E97)),1),-MIN(ABS($O97-$E97)/MAX(ABS($D97-$E97),ABS($F97-$E97)),1)),0)</f>
        <v>0</v>
      </c>
      <c r="Q97" s="242"/>
      <c r="R97" s="222">
        <f>IF(ISNUMBER($Q97),IF(OR(AND($D97&gt;=$E97,$Q97&gt;=$E97),AND($D97&lt;$E97,$Q97&lt;$E97)),+MIN(ABS($Q97-$E97)/MAX(ABS($D97-$E97),ABS($F97-$E97)),1),-MIN(ABS($Q97-$E97)/MAX(ABS($D97-$E97),ABS($F97-$E97)),1)),0)</f>
        <v>0</v>
      </c>
      <c r="S97" s="242"/>
      <c r="T97" s="222">
        <f>IF(ISNUMBER($S97),IF(OR(AND($D97&gt;=$E97,$S97&gt;=$E97),AND($D97&lt;$E97,$S97&lt;$E97)),+MIN(ABS($S97-$E97)/MAX(ABS($D97-$E97),ABS($F97-$E97)),1),-MIN(ABS($S97-$E97)/MAX(ABS($D97-$E97),ABS($F97-$E97)),1)),0)</f>
        <v>0</v>
      </c>
      <c r="U97" s="242"/>
      <c r="V97" s="222">
        <f>IF(ISNUMBER($U97),IF(OR(AND($D97&gt;=$E97,$U97&gt;=$E97),AND($D97&lt;$E97,$U97&lt;$E97)),+MIN(ABS($U97-$E97)/MAX(ABS($D97-$E97),ABS($F97-$E97)),1),-MIN(ABS($U97-$E97)/MAX(ABS($D97-$E97),ABS($F97-$E97)),1)),0)</f>
        <v>0</v>
      </c>
    </row>
    <row r="98" spans="2:22" x14ac:dyDescent="0.25">
      <c r="B98" s="280" t="s">
        <v>104</v>
      </c>
      <c r="C98" s="281"/>
      <c r="D98" s="236">
        <v>1</v>
      </c>
      <c r="E98" s="237">
        <v>0.77410000000000001</v>
      </c>
      <c r="F98" s="238">
        <v>0.48959999999999998</v>
      </c>
      <c r="G98" s="242"/>
      <c r="H98" s="222">
        <f t="shared" si="13"/>
        <v>0</v>
      </c>
      <c r="I98" s="242"/>
      <c r="J98" s="222">
        <f>IF(ISNUMBER($I98),IF(OR(AND($D98&gt;=$E98,$I98&gt;=$E98),AND($D98&lt;$E98,$I98&lt;$E98)),+MIN(ABS($I98-$E98)/MAX(ABS($D98-$E98),ABS($F98-$E98)),1),-MIN(ABS($I98-$E98)/MAX(ABS($D98-$E98),ABS($F98-$E98)),1)),0)</f>
        <v>0</v>
      </c>
      <c r="K98" s="242"/>
      <c r="L98" s="222">
        <f>IF(ISNUMBER($K98),IF(OR(AND($D98&gt;=$E98,$K98&gt;=$E98),AND($D98&lt;$E98,$K98&lt;$E98)),+MIN(ABS($K98-$E98)/MAX(ABS($D98-$E98),ABS($F98-$E98)),1),-MIN(ABS($K98-$E98)/MAX(ABS($D98-$E98),ABS($F98-$E98)),1)),0)</f>
        <v>0</v>
      </c>
      <c r="M98" s="242"/>
      <c r="N98" s="222">
        <f>IF(ISNUMBER($M98),IF(OR(AND($D98&gt;=$E98,$M98&gt;=$E98),AND($D98&lt;$E98,$M98&lt;$E98)),+MIN(ABS($M98-$E98)/MAX(ABS($D98-$E98),ABS($F98-$E98)),1),-MIN(ABS($M98-$E98)/MAX(ABS($D98-$E98),ABS($F98-$E98)),1)),0)</f>
        <v>0</v>
      </c>
      <c r="O98" s="242"/>
      <c r="P98" s="222">
        <f>IF(ISNUMBER($O98),IF(OR(AND($D98&gt;=$E98,$O98&gt;=$E98),AND($D98&lt;$E98,$O98&lt;$E98)),+MIN(ABS($O98-$E98)/MAX(ABS($D98-$E98),ABS($F98-$E98)),1),-MIN(ABS($O98-$E98)/MAX(ABS($D98-$E98),ABS($F98-$E98)),1)),0)</f>
        <v>0</v>
      </c>
      <c r="Q98" s="242"/>
      <c r="R98" s="222">
        <f>IF(ISNUMBER($Q98),IF(OR(AND($D98&gt;=$E98,$Q98&gt;=$E98),AND($D98&lt;$E98,$Q98&lt;$E98)),+MIN(ABS($Q98-$E98)/MAX(ABS($D98-$E98),ABS($F98-$E98)),1),-MIN(ABS($Q98-$E98)/MAX(ABS($D98-$E98),ABS($F98-$E98)),1)),0)</f>
        <v>0</v>
      </c>
      <c r="S98" s="242"/>
      <c r="T98" s="222">
        <f>IF(ISNUMBER($S98),IF(OR(AND($D98&gt;=$E98,$S98&gt;=$E98),AND($D98&lt;$E98,$S98&lt;$E98)),+MIN(ABS($S98-$E98)/MAX(ABS($D98-$E98),ABS($F98-$E98)),1),-MIN(ABS($S98-$E98)/MAX(ABS($D98-$E98),ABS($F98-$E98)),1)),0)</f>
        <v>0</v>
      </c>
      <c r="U98" s="242"/>
      <c r="V98" s="222">
        <f>IF(ISNUMBER($U98),IF(OR(AND($D98&gt;=$E98,$U98&gt;=$E98),AND($D98&lt;$E98,$U98&lt;$E98)),+MIN(ABS($U98-$E98)/MAX(ABS($D98-$E98),ABS($F98-$E98)),1),-MIN(ABS($U98-$E98)/MAX(ABS($D98-$E98),ABS($F98-$E98)),1)),0)</f>
        <v>0</v>
      </c>
    </row>
    <row r="99" spans="2:22" x14ac:dyDescent="0.25">
      <c r="B99" s="280" t="s">
        <v>105</v>
      </c>
      <c r="C99" s="281"/>
      <c r="D99" s="236">
        <v>1</v>
      </c>
      <c r="E99" s="237">
        <v>0.78610000000000002</v>
      </c>
      <c r="F99" s="238">
        <v>0.51019999999999999</v>
      </c>
      <c r="G99" s="242"/>
      <c r="H99" s="222">
        <f>IF(ISNUMBER($G99),IF(OR(AND($D99&gt;=$E99,$G99&gt;=$E99),AND($D99&lt;$E99,$G99&lt;$E99)),+MIN(ABS($G99-$E99)/MAX(ABS($D99-$E99),ABS($F99-$E99)),1),-MIN(ABS($G99-$E99)/MAX(ABS($D99-$E99),ABS($F99-$E99)),1)),0)</f>
        <v>0</v>
      </c>
      <c r="I99" s="242"/>
      <c r="J99" s="222">
        <f>IF(ISNUMBER($I99),IF(OR(AND($D99&gt;=$E99,$I99&gt;=$E99),AND($D99&lt;$E99,$I99&lt;$E99)),+MIN(ABS($I99-$E99)/MAX(ABS($D99-$E99),ABS($F99-$E99)),1),-MIN(ABS($I99-$E99)/MAX(ABS($D99-$E99),ABS($F99-$E99)),1)),0)</f>
        <v>0</v>
      </c>
      <c r="K99" s="242"/>
      <c r="L99" s="222">
        <f>IF(ISNUMBER($K99),IF(OR(AND($D99&gt;=$E99,$K99&gt;=$E99),AND($D99&lt;$E99,$K99&lt;$E99)),+MIN(ABS($K99-$E99)/MAX(ABS($D99-$E99),ABS($F99-$E99)),1),-MIN(ABS($K99-$E99)/MAX(ABS($D99-$E99),ABS($F99-$E99)),1)),0)</f>
        <v>0</v>
      </c>
      <c r="M99" s="242"/>
      <c r="N99" s="222">
        <f>IF(ISNUMBER($M99),IF(OR(AND($D99&gt;=$E99,$M99&gt;=$E99),AND($D99&lt;$E99,$M99&lt;$E99)),+MIN(ABS($M99-$E99)/MAX(ABS($D99-$E99),ABS($F99-$E99)),1),-MIN(ABS($M99-$E99)/MAX(ABS($D99-$E99),ABS($F99-$E99)),1)),0)</f>
        <v>0</v>
      </c>
      <c r="O99" s="242"/>
      <c r="P99" s="222">
        <f>IF(ISNUMBER($O99),IF(OR(AND($D99&gt;=$E99,$O99&gt;=$E99),AND($D99&lt;$E99,$O99&lt;$E99)),+MIN(ABS($O99-$E99)/MAX(ABS($D99-$E99),ABS($F99-$E99)),1),-MIN(ABS($O99-$E99)/MAX(ABS($D99-$E99),ABS($F99-$E99)),1)),0)</f>
        <v>0</v>
      </c>
      <c r="Q99" s="242"/>
      <c r="R99" s="222">
        <f>IF(ISNUMBER($Q99),IF(OR(AND($D99&gt;=$E99,$Q99&gt;=$E99),AND($D99&lt;$E99,$Q99&lt;$E99)),+MIN(ABS($Q99-$E99)/MAX(ABS($D99-$E99),ABS($F99-$E99)),1),-MIN(ABS($Q99-$E99)/MAX(ABS($D99-$E99),ABS($F99-$E99)),1)),0)</f>
        <v>0</v>
      </c>
      <c r="S99" s="242"/>
      <c r="T99" s="222">
        <f>IF(ISNUMBER($S99),IF(OR(AND($D99&gt;=$E99,$S99&gt;=$E99),AND($D99&lt;$E99,$S99&lt;$E99)),+MIN(ABS($S99-$E99)/MAX(ABS($D99-$E99),ABS($F99-$E99)),1),-MIN(ABS($S99-$E99)/MAX(ABS($D99-$E99),ABS($F99-$E99)),1)),0)</f>
        <v>0</v>
      </c>
      <c r="U99" s="242"/>
      <c r="V99" s="222">
        <f>IF(ISNUMBER($U99),IF(OR(AND($D99&gt;=$E99,$U99&gt;=$E99),AND($D99&lt;$E99,$U99&lt;$E99)),+MIN(ABS($U99-$E99)/MAX(ABS($D99-$E99),ABS($F99-$E99)),1),-MIN(ABS($U99-$E99)/MAX(ABS($D99-$E99),ABS($F99-$E99)),1)),0)</f>
        <v>0</v>
      </c>
    </row>
    <row r="100" spans="2:22" x14ac:dyDescent="0.25">
      <c r="B100" s="290" t="s">
        <v>106</v>
      </c>
      <c r="C100" s="291"/>
      <c r="D100" s="208"/>
      <c r="E100" s="209"/>
      <c r="F100" s="210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</row>
    <row r="101" spans="2:22" x14ac:dyDescent="0.25">
      <c r="B101" s="280" t="s">
        <v>107</v>
      </c>
      <c r="C101" s="281"/>
      <c r="D101" s="239">
        <v>0</v>
      </c>
      <c r="E101" s="240">
        <v>1.75</v>
      </c>
      <c r="F101" s="241">
        <v>4.9000000000000004</v>
      </c>
      <c r="G101" s="243"/>
      <c r="H101" s="222">
        <f t="shared" ref="H101:H108" si="14">IF(ISNUMBER($G101),IF(OR(AND($D101&gt;=$E101,$G101&gt;=$E101),AND($D101&lt;$E101,$G101&lt;$E101)),+MIN(ABS($G101-$E101)/MAX(ABS($D101-$E101),ABS($F101-$E101)),1),-MIN(ABS($G101-$E101)/MAX(ABS($D101-$E101),ABS($F101-$E101)),1)),0)</f>
        <v>0</v>
      </c>
      <c r="I101" s="243"/>
      <c r="J101" s="222">
        <f t="shared" ref="J101:J108" si="15">IF(ISNUMBER($I101),IF(OR(AND($D101&gt;=$E101,$I101&gt;=$E101),AND($D101&lt;$E101,$I101&lt;$E101)),+MIN(ABS($I101-$E101)/MAX(ABS($D101-$E101),ABS($F101-$E101)),1),-MIN(ABS($I101-$E101)/MAX(ABS($D101-$E101),ABS($F101-$E101)),1)),0)</f>
        <v>0</v>
      </c>
      <c r="K101" s="243"/>
      <c r="L101" s="222">
        <f t="shared" ref="L101:L108" si="16">IF(ISNUMBER($K101),IF(OR(AND($D101&gt;=$E101,$K101&gt;=$E101),AND($D101&lt;$E101,$K101&lt;$E101)),+MIN(ABS($K101-$E101)/MAX(ABS($D101-$E101),ABS($F101-$E101)),1),-MIN(ABS($K101-$E101)/MAX(ABS($D101-$E101),ABS($F101-$E101)),1)),0)</f>
        <v>0</v>
      </c>
      <c r="M101" s="243"/>
      <c r="N101" s="222">
        <f t="shared" ref="N101:N108" si="17">IF(ISNUMBER($M101),IF(OR(AND($D101&gt;=$E101,$M101&gt;=$E101),AND($D101&lt;$E101,$M101&lt;$E101)),+MIN(ABS($M101-$E101)/MAX(ABS($D101-$E101),ABS($F101-$E101)),1),-MIN(ABS($M101-$E101)/MAX(ABS($D101-$E101),ABS($F101-$E101)),1)),0)</f>
        <v>0</v>
      </c>
      <c r="O101" s="243"/>
      <c r="P101" s="222">
        <f t="shared" ref="P101:P108" si="18">IF(ISNUMBER($O101),IF(OR(AND($D101&gt;=$E101,$O101&gt;=$E101),AND($D101&lt;$E101,$O101&lt;$E101)),+MIN(ABS($O101-$E101)/MAX(ABS($D101-$E101),ABS($F101-$E101)),1),-MIN(ABS($O101-$E101)/MAX(ABS($D101-$E101),ABS($F101-$E101)),1)),0)</f>
        <v>0</v>
      </c>
      <c r="Q101" s="243"/>
      <c r="R101" s="222">
        <f t="shared" ref="R101:R108" si="19">IF(ISNUMBER($Q101),IF(OR(AND($D101&gt;=$E101,$Q101&gt;=$E101),AND($D101&lt;$E101,$Q101&lt;$E101)),+MIN(ABS($Q101-$E101)/MAX(ABS($D101-$E101),ABS($F101-$E101)),1),-MIN(ABS($Q101-$E101)/MAX(ABS($D101-$E101),ABS($F101-$E101)),1)),0)</f>
        <v>0</v>
      </c>
      <c r="S101" s="243"/>
      <c r="T101" s="222">
        <f t="shared" ref="T101:T108" si="20">IF(ISNUMBER($S101),IF(OR(AND($D101&gt;=$E101,$S101&gt;=$E101),AND($D101&lt;$E101,$S101&lt;$E101)),+MIN(ABS($S101-$E101)/MAX(ABS($D101-$E101),ABS($F101-$E101)),1),-MIN(ABS($S101-$E101)/MAX(ABS($D101-$E101),ABS($F101-$E101)),1)),0)</f>
        <v>0</v>
      </c>
      <c r="U101" s="243"/>
      <c r="V101" s="222">
        <f t="shared" ref="V101:V108" si="21">IF(ISNUMBER($U101),IF(OR(AND($D101&gt;=$E101,$U101&gt;=$E101),AND($D101&lt;$E101,$U101&lt;$E101)),+MIN(ABS($U101-$E101)/MAX(ABS($D101-$E101),ABS($F101-$E101)),1),-MIN(ABS($U101-$E101)/MAX(ABS($D101-$E101),ABS($F101-$E101)),1)),0)</f>
        <v>0</v>
      </c>
    </row>
    <row r="102" spans="2:22" x14ac:dyDescent="0.25">
      <c r="B102" s="280" t="s">
        <v>108</v>
      </c>
      <c r="C102" s="281"/>
      <c r="D102" s="239">
        <v>0</v>
      </c>
      <c r="E102" s="240">
        <v>1.54</v>
      </c>
      <c r="F102" s="241">
        <v>3.36</v>
      </c>
      <c r="G102" s="243"/>
      <c r="H102" s="222">
        <f t="shared" si="14"/>
        <v>0</v>
      </c>
      <c r="I102" s="243"/>
      <c r="J102" s="222">
        <f t="shared" si="15"/>
        <v>0</v>
      </c>
      <c r="K102" s="243"/>
      <c r="L102" s="222">
        <f t="shared" si="16"/>
        <v>0</v>
      </c>
      <c r="M102" s="243"/>
      <c r="N102" s="222">
        <f t="shared" si="17"/>
        <v>0</v>
      </c>
      <c r="O102" s="243"/>
      <c r="P102" s="222">
        <f t="shared" si="18"/>
        <v>0</v>
      </c>
      <c r="Q102" s="243"/>
      <c r="R102" s="222">
        <f t="shared" si="19"/>
        <v>0</v>
      </c>
      <c r="S102" s="243"/>
      <c r="T102" s="222">
        <f t="shared" si="20"/>
        <v>0</v>
      </c>
      <c r="U102" s="243"/>
      <c r="V102" s="222">
        <f t="shared" si="21"/>
        <v>0</v>
      </c>
    </row>
    <row r="103" spans="2:22" x14ac:dyDescent="0.25">
      <c r="B103" s="280" t="s">
        <v>109</v>
      </c>
      <c r="C103" s="281"/>
      <c r="D103" s="239">
        <v>0</v>
      </c>
      <c r="E103" s="240">
        <v>1.1299999999999999</v>
      </c>
      <c r="F103" s="241">
        <v>5.84</v>
      </c>
      <c r="G103" s="243"/>
      <c r="H103" s="222">
        <f t="shared" si="14"/>
        <v>0</v>
      </c>
      <c r="I103" s="243"/>
      <c r="J103" s="222">
        <f t="shared" si="15"/>
        <v>0</v>
      </c>
      <c r="K103" s="243"/>
      <c r="L103" s="222">
        <f t="shared" si="16"/>
        <v>0</v>
      </c>
      <c r="M103" s="243"/>
      <c r="N103" s="222">
        <f t="shared" si="17"/>
        <v>0</v>
      </c>
      <c r="O103" s="243"/>
      <c r="P103" s="222">
        <f t="shared" si="18"/>
        <v>0</v>
      </c>
      <c r="Q103" s="243"/>
      <c r="R103" s="222">
        <f t="shared" si="19"/>
        <v>0</v>
      </c>
      <c r="S103" s="243"/>
      <c r="T103" s="222">
        <f t="shared" si="20"/>
        <v>0</v>
      </c>
      <c r="U103" s="243"/>
      <c r="V103" s="222">
        <f t="shared" si="21"/>
        <v>0</v>
      </c>
    </row>
    <row r="104" spans="2:22" x14ac:dyDescent="0.25">
      <c r="B104" s="280" t="s">
        <v>110</v>
      </c>
      <c r="C104" s="281"/>
      <c r="D104" s="239">
        <v>0</v>
      </c>
      <c r="E104" s="240">
        <v>0.1</v>
      </c>
      <c r="F104" s="241">
        <v>0.37</v>
      </c>
      <c r="G104" s="243"/>
      <c r="H104" s="222">
        <f t="shared" si="14"/>
        <v>0</v>
      </c>
      <c r="I104" s="243"/>
      <c r="J104" s="222">
        <f t="shared" si="15"/>
        <v>0</v>
      </c>
      <c r="K104" s="243"/>
      <c r="L104" s="222">
        <f t="shared" si="16"/>
        <v>0</v>
      </c>
      <c r="M104" s="243"/>
      <c r="N104" s="222">
        <f t="shared" si="17"/>
        <v>0</v>
      </c>
      <c r="O104" s="243"/>
      <c r="P104" s="222">
        <f t="shared" si="18"/>
        <v>0</v>
      </c>
      <c r="Q104" s="243"/>
      <c r="R104" s="222">
        <f t="shared" si="19"/>
        <v>0</v>
      </c>
      <c r="S104" s="243"/>
      <c r="T104" s="222">
        <f t="shared" si="20"/>
        <v>0</v>
      </c>
      <c r="U104" s="243"/>
      <c r="V104" s="222">
        <f t="shared" si="21"/>
        <v>0</v>
      </c>
    </row>
    <row r="105" spans="2:22" x14ac:dyDescent="0.25">
      <c r="B105" s="280" t="s">
        <v>111</v>
      </c>
      <c r="C105" s="281"/>
      <c r="D105" s="236">
        <v>1</v>
      </c>
      <c r="E105" s="237">
        <v>0.97160000000000002</v>
      </c>
      <c r="F105" s="238">
        <v>0.92700000000000005</v>
      </c>
      <c r="G105" s="242"/>
      <c r="H105" s="222">
        <f t="shared" si="14"/>
        <v>0</v>
      </c>
      <c r="I105" s="242"/>
      <c r="J105" s="222">
        <f t="shared" si="15"/>
        <v>0</v>
      </c>
      <c r="K105" s="242"/>
      <c r="L105" s="222">
        <f t="shared" si="16"/>
        <v>0</v>
      </c>
      <c r="M105" s="242"/>
      <c r="N105" s="222">
        <f t="shared" si="17"/>
        <v>0</v>
      </c>
      <c r="O105" s="242"/>
      <c r="P105" s="222">
        <f t="shared" si="18"/>
        <v>0</v>
      </c>
      <c r="Q105" s="242"/>
      <c r="R105" s="222">
        <f t="shared" si="19"/>
        <v>0</v>
      </c>
      <c r="S105" s="242"/>
      <c r="T105" s="222">
        <f t="shared" si="20"/>
        <v>0</v>
      </c>
      <c r="U105" s="242"/>
      <c r="V105" s="222">
        <f t="shared" si="21"/>
        <v>0</v>
      </c>
    </row>
    <row r="106" spans="2:22" x14ac:dyDescent="0.25">
      <c r="B106" s="280" t="s">
        <v>112</v>
      </c>
      <c r="C106" s="281"/>
      <c r="D106" s="236">
        <v>0.50790000000000002</v>
      </c>
      <c r="E106" s="237">
        <v>0.31630000000000003</v>
      </c>
      <c r="F106" s="238">
        <v>0.12479999999999999</v>
      </c>
      <c r="G106" s="242"/>
      <c r="H106" s="222">
        <f t="shared" si="14"/>
        <v>0</v>
      </c>
      <c r="I106" s="242"/>
      <c r="J106" s="222">
        <f t="shared" si="15"/>
        <v>0</v>
      </c>
      <c r="K106" s="242"/>
      <c r="L106" s="222">
        <f t="shared" si="16"/>
        <v>0</v>
      </c>
      <c r="M106" s="242"/>
      <c r="N106" s="222">
        <f t="shared" si="17"/>
        <v>0</v>
      </c>
      <c r="O106" s="242"/>
      <c r="P106" s="222">
        <f t="shared" si="18"/>
        <v>0</v>
      </c>
      <c r="Q106" s="242"/>
      <c r="R106" s="222">
        <f t="shared" si="19"/>
        <v>0</v>
      </c>
      <c r="S106" s="242"/>
      <c r="T106" s="222">
        <f t="shared" si="20"/>
        <v>0</v>
      </c>
      <c r="U106" s="242"/>
      <c r="V106" s="222">
        <f t="shared" si="21"/>
        <v>0</v>
      </c>
    </row>
    <row r="107" spans="2:22" x14ac:dyDescent="0.25">
      <c r="B107" s="280" t="s">
        <v>113</v>
      </c>
      <c r="C107" s="281"/>
      <c r="D107" s="236">
        <v>0.36799999999999999</v>
      </c>
      <c r="E107" s="237">
        <v>0.15820000000000001</v>
      </c>
      <c r="F107" s="238">
        <v>0</v>
      </c>
      <c r="G107" s="242"/>
      <c r="H107" s="222">
        <f t="shared" si="14"/>
        <v>0</v>
      </c>
      <c r="I107" s="242"/>
      <c r="J107" s="222">
        <f t="shared" si="15"/>
        <v>0</v>
      </c>
      <c r="K107" s="242"/>
      <c r="L107" s="222">
        <f t="shared" si="16"/>
        <v>0</v>
      </c>
      <c r="M107" s="242"/>
      <c r="N107" s="222">
        <f t="shared" si="17"/>
        <v>0</v>
      </c>
      <c r="O107" s="242"/>
      <c r="P107" s="222">
        <f t="shared" si="18"/>
        <v>0</v>
      </c>
      <c r="Q107" s="242"/>
      <c r="R107" s="222">
        <f t="shared" si="19"/>
        <v>0</v>
      </c>
      <c r="S107" s="242"/>
      <c r="T107" s="222">
        <f t="shared" si="20"/>
        <v>0</v>
      </c>
      <c r="U107" s="242"/>
      <c r="V107" s="222">
        <f t="shared" si="21"/>
        <v>0</v>
      </c>
    </row>
    <row r="108" spans="2:22" x14ac:dyDescent="0.25">
      <c r="B108" s="280" t="s">
        <v>114</v>
      </c>
      <c r="C108" s="281"/>
      <c r="D108" s="236">
        <v>0.73240000000000005</v>
      </c>
      <c r="E108" s="237">
        <v>0.47970000000000002</v>
      </c>
      <c r="F108" s="238">
        <v>0.2271</v>
      </c>
      <c r="G108" s="242"/>
      <c r="H108" s="222">
        <f t="shared" si="14"/>
        <v>0</v>
      </c>
      <c r="I108" s="242"/>
      <c r="J108" s="222">
        <f t="shared" si="15"/>
        <v>0</v>
      </c>
      <c r="K108" s="242"/>
      <c r="L108" s="222">
        <f t="shared" si="16"/>
        <v>0</v>
      </c>
      <c r="M108" s="242"/>
      <c r="N108" s="222">
        <f t="shared" si="17"/>
        <v>0</v>
      </c>
      <c r="O108" s="242"/>
      <c r="P108" s="222">
        <f t="shared" si="18"/>
        <v>0</v>
      </c>
      <c r="Q108" s="242"/>
      <c r="R108" s="222">
        <f t="shared" si="19"/>
        <v>0</v>
      </c>
      <c r="S108" s="242"/>
      <c r="T108" s="222">
        <f t="shared" si="20"/>
        <v>0</v>
      </c>
      <c r="U108" s="242"/>
      <c r="V108" s="222">
        <f t="shared" si="21"/>
        <v>0</v>
      </c>
    </row>
    <row r="109" spans="2:22" x14ac:dyDescent="0.25">
      <c r="B109" s="290" t="s">
        <v>115</v>
      </c>
      <c r="C109" s="291"/>
      <c r="D109" s="208"/>
      <c r="E109" s="209"/>
      <c r="F109" s="210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</row>
    <row r="110" spans="2:22" x14ac:dyDescent="0.25">
      <c r="B110" s="280" t="s">
        <v>116</v>
      </c>
      <c r="C110" s="281"/>
      <c r="D110" s="236">
        <v>1</v>
      </c>
      <c r="E110" s="237">
        <v>0.99980000000000002</v>
      </c>
      <c r="F110" s="238">
        <v>0.99960000000000004</v>
      </c>
      <c r="G110" s="242"/>
      <c r="H110" s="222">
        <f t="shared" ref="H110:H111" si="22">IF(ISNUMBER($G110),IF(OR(AND($D110&gt;=$E110,$G110&gt;=$E110),AND($D110&lt;$E110,$G110&lt;$E110)),+MIN(ABS($G110-$E110)/MAX(ABS($D110-$E110),ABS($F110-$E110)),1),-MIN(ABS($G110-$E110)/MAX(ABS($D110-$E110),ABS($F110-$E110)),1)),0)</f>
        <v>0</v>
      </c>
      <c r="I110" s="242"/>
      <c r="J110" s="222">
        <f>IF(ISNUMBER($I110),IF(OR(AND($D110&gt;=$E110,$I110&gt;=$E110),AND($D110&lt;$E110,$I110&lt;$E110)),+MIN(ABS($I110-$E110)/MAX(ABS($D110-$E110),ABS($F110-$E110)),1),-MIN(ABS($I110-$E110)/MAX(ABS($D110-$E110),ABS($F110-$E110)),1)),0)</f>
        <v>0</v>
      </c>
      <c r="K110" s="242"/>
      <c r="L110" s="222">
        <f>IF(ISNUMBER($K110),IF(OR(AND($D110&gt;=$E110,$K110&gt;=$E110),AND($D110&lt;$E110,$K110&lt;$E110)),+MIN(ABS($K110-$E110)/MAX(ABS($D110-$E110),ABS($F110-$E110)),1),-MIN(ABS($K110-$E110)/MAX(ABS($D110-$E110),ABS($F110-$E110)),1)),0)</f>
        <v>0</v>
      </c>
      <c r="M110" s="242"/>
      <c r="N110" s="222">
        <f>IF(ISNUMBER($M110),IF(OR(AND($D110&gt;=$E110,$M110&gt;=$E110),AND($D110&lt;$E110,$M110&lt;$E110)),+MIN(ABS($M110-$E110)/MAX(ABS($D110-$E110),ABS($F110-$E110)),1),-MIN(ABS($M110-$E110)/MAX(ABS($D110-$E110),ABS($F110-$E110)),1)),0)</f>
        <v>0</v>
      </c>
      <c r="O110" s="242"/>
      <c r="P110" s="222">
        <f>IF(ISNUMBER($O110),IF(OR(AND($D110&gt;=$E110,$O110&gt;=$E110),AND($D110&lt;$E110,$O110&lt;$E110)),+MIN(ABS($O110-$E110)/MAX(ABS($D110-$E110),ABS($F110-$E110)),1),-MIN(ABS($O110-$E110)/MAX(ABS($D110-$E110),ABS($F110-$E110)),1)),0)</f>
        <v>0</v>
      </c>
      <c r="Q110" s="242"/>
      <c r="R110" s="222">
        <f>IF(ISNUMBER($Q110),IF(OR(AND($D110&gt;=$E110,$Q110&gt;=$E110),AND($D110&lt;$E110,$Q110&lt;$E110)),+MIN(ABS($Q110-$E110)/MAX(ABS($D110-$E110),ABS($F110-$E110)),1),-MIN(ABS($Q110-$E110)/MAX(ABS($D110-$E110),ABS($F110-$E110)),1)),0)</f>
        <v>0</v>
      </c>
      <c r="S110" s="242"/>
      <c r="T110" s="222">
        <f>IF(ISNUMBER($S110),IF(OR(AND($D110&gt;=$E110,$S110&gt;=$E110),AND($D110&lt;$E110,$S110&lt;$E110)),+MIN(ABS($S110-$E110)/MAX(ABS($D110-$E110),ABS($F110-$E110)),1),-MIN(ABS($S110-$E110)/MAX(ABS($D110-$E110),ABS($F110-$E110)),1)),0)</f>
        <v>0</v>
      </c>
      <c r="U110" s="242"/>
      <c r="V110" s="222">
        <f>IF(ISNUMBER($U110),IF(OR(AND($D110&gt;=$E110,$U110&gt;=$E110),AND($D110&lt;$E110,$U110&lt;$E110)),+MIN(ABS($U110-$E110)/MAX(ABS($D110-$E110),ABS($F110-$E110)),1),-MIN(ABS($U110-$E110)/MAX(ABS($D110-$E110),ABS($F110-$E110)),1)),0)</f>
        <v>0</v>
      </c>
    </row>
    <row r="111" spans="2:22" x14ac:dyDescent="0.25">
      <c r="B111" s="280" t="s">
        <v>117</v>
      </c>
      <c r="C111" s="281"/>
      <c r="D111" s="236">
        <v>1</v>
      </c>
      <c r="E111" s="237">
        <v>0.99990000000000001</v>
      </c>
      <c r="F111" s="238">
        <v>0.99980000000000002</v>
      </c>
      <c r="G111" s="242"/>
      <c r="H111" s="222">
        <f t="shared" si="22"/>
        <v>0</v>
      </c>
      <c r="I111" s="242"/>
      <c r="J111" s="222">
        <f>IF(ISNUMBER($I111),IF(OR(AND($D111&gt;=$E111,$I111&gt;=$E111),AND($D111&lt;$E111,$I111&lt;$E111)),+MIN(ABS($I111-$E111)/MAX(ABS($D111-$E111),ABS($F111-$E111)),1),-MIN(ABS($I111-$E111)/MAX(ABS($D111-$E111),ABS($F111-$E111)),1)),0)</f>
        <v>0</v>
      </c>
      <c r="K111" s="242"/>
      <c r="L111" s="222">
        <f>IF(ISNUMBER($K111),IF(OR(AND($D111&gt;=$E111,$K111&gt;=$E111),AND($D111&lt;$E111,$K111&lt;$E111)),+MIN(ABS($K111-$E111)/MAX(ABS($D111-$E111),ABS($F111-$E111)),1),-MIN(ABS($K111-$E111)/MAX(ABS($D111-$E111),ABS($F111-$E111)),1)),0)</f>
        <v>0</v>
      </c>
      <c r="M111" s="242"/>
      <c r="N111" s="222">
        <f>IF(ISNUMBER($M111),IF(OR(AND($D111&gt;=$E111,$M111&gt;=$E111),AND($D111&lt;$E111,$M111&lt;$E111)),+MIN(ABS($M111-$E111)/MAX(ABS($D111-$E111),ABS($F111-$E111)),1),-MIN(ABS($M111-$E111)/MAX(ABS($D111-$E111),ABS($F111-$E111)),1)),0)</f>
        <v>0</v>
      </c>
      <c r="O111" s="242"/>
      <c r="P111" s="222">
        <f>IF(ISNUMBER($O111),IF(OR(AND($D111&gt;=$E111,$O111&gt;=$E111),AND($D111&lt;$E111,$O111&lt;$E111)),+MIN(ABS($O111-$E111)/MAX(ABS($D111-$E111),ABS($F111-$E111)),1),-MIN(ABS($O111-$E111)/MAX(ABS($D111-$E111),ABS($F111-$E111)),1)),0)</f>
        <v>0</v>
      </c>
      <c r="Q111" s="242"/>
      <c r="R111" s="222">
        <f>IF(ISNUMBER($Q111),IF(OR(AND($D111&gt;=$E111,$Q111&gt;=$E111),AND($D111&lt;$E111,$Q111&lt;$E111)),+MIN(ABS($Q111-$E111)/MAX(ABS($D111-$E111),ABS($F111-$E111)),1),-MIN(ABS($Q111-$E111)/MAX(ABS($D111-$E111),ABS($F111-$E111)),1)),0)</f>
        <v>0</v>
      </c>
      <c r="S111" s="242"/>
      <c r="T111" s="222">
        <f>IF(ISNUMBER($S111),IF(OR(AND($D111&gt;=$E111,$S111&gt;=$E111),AND($D111&lt;$E111,$S111&lt;$E111)),+MIN(ABS($S111-$E111)/MAX(ABS($D111-$E111),ABS($F111-$E111)),1),-MIN(ABS($S111-$E111)/MAX(ABS($D111-$E111),ABS($F111-$E111)),1)),0)</f>
        <v>0</v>
      </c>
      <c r="U111" s="242"/>
      <c r="V111" s="222">
        <f>IF(ISNUMBER($U111),IF(OR(AND($D111&gt;=$E111,$U111&gt;=$E111),AND($D111&lt;$E111,$U111&lt;$E111)),+MIN(ABS($U111-$E111)/MAX(ABS($D111-$E111),ABS($F111-$E111)),1),-MIN(ABS($U111-$E111)/MAX(ABS($D111-$E111),ABS($F111-$E111)),1)),0)</f>
        <v>0</v>
      </c>
    </row>
    <row r="112" spans="2:22" x14ac:dyDescent="0.25">
      <c r="B112" s="290" t="s">
        <v>118</v>
      </c>
      <c r="C112" s="291"/>
      <c r="D112" s="208"/>
      <c r="E112" s="209"/>
      <c r="F112" s="210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</row>
    <row r="113" spans="2:22" x14ac:dyDescent="0.25">
      <c r="B113" s="280" t="s">
        <v>119</v>
      </c>
      <c r="C113" s="281"/>
      <c r="D113" s="239">
        <v>4.0199999999999996</v>
      </c>
      <c r="E113" s="240">
        <v>3.62</v>
      </c>
      <c r="F113" s="241">
        <v>3.21</v>
      </c>
      <c r="G113" s="243"/>
      <c r="H113" s="222">
        <f>IF(ISNUMBER($G113),IF(OR(AND($D113&gt;=$E113,$G113&gt;=$E113),AND($D113&lt;$E113,$G113&lt;$E113)),+MIN(ABS($G113-$E113)/MAX(ABS($D113-$E113),ABS($F113-$E113)),1),-MIN(ABS($G113-$E113)/MAX(ABS($D113-$E113),ABS($F113-$E113)),1)),0)</f>
        <v>0</v>
      </c>
      <c r="I113" s="243"/>
      <c r="J113" s="222">
        <f>IF(ISNUMBER($I113),IF(OR(AND($D113&gt;=$E113,$I113&gt;=$E113),AND($D113&lt;$E113,$I113&lt;$E113)),+MIN(ABS($I113-$E113)/MAX(ABS($D113-$E113),ABS($F113-$E113)),1),-MIN(ABS($I113-$E113)/MAX(ABS($D113-$E113),ABS($F113-$E113)),1)),0)</f>
        <v>0</v>
      </c>
      <c r="K113" s="243"/>
      <c r="L113" s="222">
        <f>IF(ISNUMBER($K113),IF(OR(AND($D113&gt;=$E113,$K113&gt;=$E113),AND($D113&lt;$E113,$K113&lt;$E113)),+MIN(ABS($K113-$E113)/MAX(ABS($D113-$E113),ABS($F113-$E113)),1),-MIN(ABS($K113-$E113)/MAX(ABS($D113-$E113),ABS($F113-$E113)),1)),0)</f>
        <v>0</v>
      </c>
      <c r="M113" s="243"/>
      <c r="N113" s="222">
        <f>IF(ISNUMBER($M113),IF(OR(AND($D113&gt;=$E113,$M113&gt;=$E113),AND($D113&lt;$E113,$M113&lt;$E113)),+MIN(ABS($M113-$E113)/MAX(ABS($D113-$E113),ABS($F113-$E113)),1),-MIN(ABS($M113-$E113)/MAX(ABS($D113-$E113),ABS($F113-$E113)),1)),0)</f>
        <v>0</v>
      </c>
      <c r="O113" s="243"/>
      <c r="P113" s="222">
        <f>IF(ISNUMBER($O113),IF(OR(AND($D113&gt;=$E113,$O113&gt;=$E113),AND($D113&lt;$E113,$O113&lt;$E113)),+MIN(ABS($O113-$E113)/MAX(ABS($D113-$E113),ABS($F113-$E113)),1),-MIN(ABS($O113-$E113)/MAX(ABS($D113-$E113),ABS($F113-$E113)),1)),0)</f>
        <v>0</v>
      </c>
      <c r="Q113" s="243"/>
      <c r="R113" s="222">
        <f>IF(ISNUMBER($Q113),IF(OR(AND($D113&gt;=$E113,$Q113&gt;=$E113),AND($D113&lt;$E113,$Q113&lt;$E113)),+MIN(ABS($Q113-$E113)/MAX(ABS($D113-$E113),ABS($F113-$E113)),1),-MIN(ABS($Q113-$E113)/MAX(ABS($D113-$E113),ABS($F113-$E113)),1)),0)</f>
        <v>0</v>
      </c>
      <c r="S113" s="243"/>
      <c r="T113" s="222">
        <f>IF(ISNUMBER($S113),IF(OR(AND($D113&gt;=$E113,$S113&gt;=$E113),AND($D113&lt;$E113,$S113&lt;$E113)),+MIN(ABS($S113-$E113)/MAX(ABS($D113-$E113),ABS($F113-$E113)),1),-MIN(ABS($S113-$E113)/MAX(ABS($D113-$E113),ABS($F113-$E113)),1)),0)</f>
        <v>0</v>
      </c>
      <c r="U113" s="243"/>
      <c r="V113" s="222">
        <f>IF(ISNUMBER($U113),IF(OR(AND($D113&gt;=$E113,$U113&gt;=$E113),AND($D113&lt;$E113,$U113&lt;$E113)),+MIN(ABS($U113-$E113)/MAX(ABS($D113-$E113),ABS($F113-$E113)),1),-MIN(ABS($U113-$E113)/MAX(ABS($D113-$E113),ABS($F113-$E113)),1)),0)</f>
        <v>0</v>
      </c>
    </row>
    <row r="114" spans="2:22" x14ac:dyDescent="0.25">
      <c r="B114" s="290" t="s">
        <v>120</v>
      </c>
      <c r="C114" s="291"/>
      <c r="D114" s="208"/>
      <c r="E114" s="209"/>
      <c r="F114" s="210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</row>
    <row r="115" spans="2:22" x14ac:dyDescent="0.25">
      <c r="B115" s="306" t="s">
        <v>121</v>
      </c>
      <c r="C115" s="307"/>
      <c r="D115" s="211"/>
      <c r="E115" s="212"/>
      <c r="F115" s="213"/>
      <c r="G115" s="225"/>
      <c r="H115" s="223"/>
      <c r="I115" s="225"/>
      <c r="J115" s="223"/>
      <c r="K115" s="225"/>
      <c r="L115" s="223"/>
      <c r="M115" s="225"/>
      <c r="N115" s="223"/>
      <c r="O115" s="225"/>
      <c r="P115" s="223"/>
      <c r="Q115" s="225"/>
      <c r="R115" s="223"/>
      <c r="S115" s="225"/>
      <c r="T115" s="223"/>
      <c r="U115" s="225"/>
      <c r="V115" s="223"/>
    </row>
    <row r="118" spans="2:22" ht="30" customHeight="1" x14ac:dyDescent="0.25">
      <c r="B118" s="311" t="s">
        <v>140</v>
      </c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3"/>
    </row>
    <row r="120" spans="2:22" x14ac:dyDescent="0.25">
      <c r="B120" s="286" t="s">
        <v>129</v>
      </c>
      <c r="C120" s="308"/>
      <c r="D120" s="297" t="s">
        <v>133</v>
      </c>
      <c r="E120" s="300" t="s">
        <v>135</v>
      </c>
      <c r="F120" s="303" t="s">
        <v>134</v>
      </c>
      <c r="G120" s="292" t="str">
        <f>+TI_Elek!$B$12</f>
        <v>DNB 1</v>
      </c>
      <c r="H120" s="292"/>
      <c r="I120" s="292" t="str">
        <f>+TI_Elek!$B$13</f>
        <v>DNB 2</v>
      </c>
      <c r="J120" s="292"/>
      <c r="K120" s="292" t="str">
        <f>+TI_Elek!$B$14</f>
        <v>DNB 3</v>
      </c>
      <c r="L120" s="292"/>
      <c r="M120" s="292" t="str">
        <f>+TI_Elek!$B$15</f>
        <v>DNB 4</v>
      </c>
      <c r="N120" s="292"/>
      <c r="O120" s="292" t="str">
        <f>+TI_Elek!$B$16</f>
        <v>DNB 5</v>
      </c>
      <c r="P120" s="292"/>
      <c r="Q120" s="292" t="str">
        <f>+TI_Elek!$B$17</f>
        <v>DNB 6</v>
      </c>
      <c r="R120" s="292"/>
      <c r="S120" s="292" t="str">
        <f>+TI_Elek!$B$18</f>
        <v>DNB 7</v>
      </c>
      <c r="T120" s="292"/>
      <c r="U120" s="292" t="str">
        <f>+TI_Elek!$B$19</f>
        <v>DNB 8</v>
      </c>
      <c r="V120" s="292"/>
    </row>
    <row r="121" spans="2:22" ht="15" customHeight="1" x14ac:dyDescent="0.25">
      <c r="B121" s="309"/>
      <c r="C121" s="310"/>
      <c r="D121" s="298"/>
      <c r="E121" s="301"/>
      <c r="F121" s="304"/>
      <c r="G121" s="293" t="s">
        <v>418</v>
      </c>
      <c r="H121" s="295" t="s">
        <v>137</v>
      </c>
      <c r="I121" s="293" t="s">
        <v>418</v>
      </c>
      <c r="J121" s="295" t="s">
        <v>137</v>
      </c>
      <c r="K121" s="293" t="s">
        <v>418</v>
      </c>
      <c r="L121" s="295" t="s">
        <v>137</v>
      </c>
      <c r="M121" s="293" t="s">
        <v>418</v>
      </c>
      <c r="N121" s="295" t="s">
        <v>137</v>
      </c>
      <c r="O121" s="293" t="s">
        <v>418</v>
      </c>
      <c r="P121" s="295" t="s">
        <v>137</v>
      </c>
      <c r="Q121" s="293" t="s">
        <v>418</v>
      </c>
      <c r="R121" s="295" t="s">
        <v>137</v>
      </c>
      <c r="S121" s="293" t="s">
        <v>418</v>
      </c>
      <c r="T121" s="295" t="s">
        <v>137</v>
      </c>
      <c r="U121" s="293" t="s">
        <v>418</v>
      </c>
      <c r="V121" s="295" t="s">
        <v>137</v>
      </c>
    </row>
    <row r="122" spans="2:22" x14ac:dyDescent="0.25">
      <c r="B122" s="288"/>
      <c r="C122" s="289"/>
      <c r="D122" s="299"/>
      <c r="E122" s="302"/>
      <c r="F122" s="305"/>
      <c r="G122" s="294"/>
      <c r="H122" s="296"/>
      <c r="I122" s="294"/>
      <c r="J122" s="296"/>
      <c r="K122" s="294"/>
      <c r="L122" s="296"/>
      <c r="M122" s="294"/>
      <c r="N122" s="296"/>
      <c r="O122" s="294"/>
      <c r="P122" s="296"/>
      <c r="Q122" s="294"/>
      <c r="R122" s="296"/>
      <c r="S122" s="294"/>
      <c r="T122" s="296"/>
      <c r="U122" s="294"/>
      <c r="V122" s="296"/>
    </row>
    <row r="123" spans="2:22" x14ac:dyDescent="0.25">
      <c r="B123" s="284" t="s">
        <v>96</v>
      </c>
      <c r="C123" s="285"/>
      <c r="D123" s="205"/>
      <c r="E123" s="206"/>
      <c r="F123" s="207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</row>
    <row r="124" spans="2:22" x14ac:dyDescent="0.25">
      <c r="B124" s="280" t="s">
        <v>97</v>
      </c>
      <c r="C124" s="281"/>
      <c r="D124" s="208">
        <v>3.0439999999999998E-2</v>
      </c>
      <c r="E124" s="209">
        <v>5.2540000000000003E-2</v>
      </c>
      <c r="F124" s="210">
        <v>7.4630000000000002E-2</v>
      </c>
      <c r="G124" s="224"/>
      <c r="H124" s="222">
        <f>IF(ISNUMBER($G124),IF(OR(AND($D124&gt;=$E124,$G124&gt;=$E124),AND($D124&lt;$E124,$G124&lt;$E124)),+MIN(ABS($G124-$E124)/MAX(ABS($D124-$E124),ABS($F124-$E124)),1),-MIN(ABS($G124-$E124)/MAX(ABS($D124-$E124),ABS($F124-$E124)),1)),0)</f>
        <v>0</v>
      </c>
      <c r="I124" s="224"/>
      <c r="J124" s="222">
        <f>IF(ISNUMBER($I124),IF(OR(AND($D124&gt;=$E124,$I124&gt;=$E124),AND($D124&lt;$E124,$I124&lt;$E124)),+MIN(ABS($I124-$E124)/MAX(ABS($D124-$E124),ABS($F124-$E124)),1),-MIN(ABS($I124-$E124)/MAX(ABS($D124-$E124),ABS($F124-$E124)),1)),0)</f>
        <v>0</v>
      </c>
      <c r="K124" s="224"/>
      <c r="L124" s="222">
        <f>IF(ISNUMBER($K124),IF(OR(AND($D124&gt;=$E124,$K124&gt;=$E124),AND($D124&lt;$E124,$K124&lt;$E124)),+MIN(ABS($K124-$E124)/MAX(ABS($D124-$E124),ABS($F124-$E124)),1),-MIN(ABS($K124-$E124)/MAX(ABS($D124-$E124),ABS($F124-$E124)),1)),0)</f>
        <v>0</v>
      </c>
      <c r="M124" s="224"/>
      <c r="N124" s="222">
        <f>IF(ISNUMBER($M124),IF(OR(AND($D124&gt;=$E124,$M124&gt;=$E124),AND($D124&lt;$E124,$M124&lt;$E124)),+MIN(ABS($M124-$E124)/MAX(ABS($D124-$E124),ABS($F124-$E124)),1),-MIN(ABS($M124-$E124)/MAX(ABS($D124-$E124),ABS($F124-$E124)),1)),0)</f>
        <v>0</v>
      </c>
      <c r="O124" s="224"/>
      <c r="P124" s="222">
        <f>IF(ISNUMBER($O124),IF(OR(AND($D124&gt;=$E124,$O124&gt;=$E124),AND($D124&lt;$E124,$O124&lt;$E124)),+MIN(ABS($O124-$E124)/MAX(ABS($D124-$E124),ABS($F124-$E124)),1),-MIN(ABS($O124-$E124)/MAX(ABS($D124-$E124),ABS($F124-$E124)),1)),0)</f>
        <v>0</v>
      </c>
      <c r="Q124" s="224"/>
      <c r="R124" s="222">
        <f>IF(ISNUMBER($Q124),IF(OR(AND($D124&gt;=$E124,$Q124&gt;=$E124),AND($D124&lt;$E124,$Q124&lt;$E124)),+MIN(ABS($Q124-$E124)/MAX(ABS($D124-$E124),ABS($F124-$E124)),1),-MIN(ABS($Q124-$E124)/MAX(ABS($D124-$E124),ABS($F124-$E124)),1)),0)</f>
        <v>0</v>
      </c>
      <c r="S124" s="224"/>
      <c r="T124" s="222">
        <f>IF(ISNUMBER($S124),IF(OR(AND($D124&gt;=$E124,$S124&gt;=$E124),AND($D124&lt;$E124,$S124&lt;$E124)),+MIN(ABS($S124-$E124)/MAX(ABS($D124-$E124),ABS($F124-$E124)),1),-MIN(ABS($S124-$E124)/MAX(ABS($D124-$E124),ABS($F124-$E124)),1)),0)</f>
        <v>0</v>
      </c>
      <c r="U124" s="224"/>
      <c r="V124" s="222">
        <f>IF(ISNUMBER($U124),IF(OR(AND($D124&gt;=$E124,$U124&gt;=$E124),AND($D124&lt;$E124,$U124&lt;$E124)),+MIN(ABS($U124-$E124)/MAX(ABS($D124-$E124),ABS($F124-$E124)),1),-MIN(ABS($U124-$E124)/MAX(ABS($D124-$E124),ABS($F124-$E124)),1)),0)</f>
        <v>0</v>
      </c>
    </row>
    <row r="125" spans="2:22" x14ac:dyDescent="0.25">
      <c r="B125" s="280" t="s">
        <v>98</v>
      </c>
      <c r="C125" s="281"/>
      <c r="D125" s="208">
        <v>0.22905</v>
      </c>
      <c r="E125" s="209">
        <v>0.33951999999999999</v>
      </c>
      <c r="F125" s="210">
        <v>0.44999</v>
      </c>
      <c r="G125" s="224"/>
      <c r="H125" s="222">
        <f>IF(ISNUMBER($G125),IF(OR(AND($D125&gt;=$E125,$G125&gt;=$E125),AND($D125&lt;$E125,$G125&lt;$E125)),+MIN(ABS($G125-$E125)/MAX(ABS($D125-$E125),ABS($F125-$E125)),1),-MIN(ABS($G125-$E125)/MAX(ABS($D125-$E125),ABS($F125-$E125)),1)),0)</f>
        <v>0</v>
      </c>
      <c r="I125" s="224"/>
      <c r="J125" s="222">
        <f>IF(ISNUMBER($I125),IF(OR(AND($D125&gt;=$E125,$I125&gt;=$E125),AND($D125&lt;$E125,$I125&lt;$E125)),+MIN(ABS($I125-$E125)/MAX(ABS($D125-$E125),ABS($F125-$E125)),1),-MIN(ABS($I125-$E125)/MAX(ABS($D125-$E125),ABS($F125-$E125)),1)),0)</f>
        <v>0</v>
      </c>
      <c r="K125" s="224"/>
      <c r="L125" s="222">
        <f>IF(ISNUMBER($K125),IF(OR(AND($D125&gt;=$E125,$K125&gt;=$E125),AND($D125&lt;$E125,$K125&lt;$E125)),+MIN(ABS($K125-$E125)/MAX(ABS($D125-$E125),ABS($F125-$E125)),1),-MIN(ABS($K125-$E125)/MAX(ABS($D125-$E125),ABS($F125-$E125)),1)),0)</f>
        <v>0</v>
      </c>
      <c r="M125" s="224"/>
      <c r="N125" s="222">
        <f>IF(ISNUMBER($M125),IF(OR(AND($D125&gt;=$E125,$M125&gt;=$E125),AND($D125&lt;$E125,$M125&lt;$E125)),+MIN(ABS($M125-$E125)/MAX(ABS($D125-$E125),ABS($F125-$E125)),1),-MIN(ABS($M125-$E125)/MAX(ABS($D125-$E125),ABS($F125-$E125)),1)),0)</f>
        <v>0</v>
      </c>
      <c r="O125" s="224"/>
      <c r="P125" s="222">
        <f>IF(ISNUMBER($O125),IF(OR(AND($D125&gt;=$E125,$O125&gt;=$E125),AND($D125&lt;$E125,$O125&lt;$E125)),+MIN(ABS($O125-$E125)/MAX(ABS($D125-$E125),ABS($F125-$E125)),1),-MIN(ABS($O125-$E125)/MAX(ABS($D125-$E125),ABS($F125-$E125)),1)),0)</f>
        <v>0</v>
      </c>
      <c r="Q125" s="224"/>
      <c r="R125" s="222">
        <f>IF(ISNUMBER($Q125),IF(OR(AND($D125&gt;=$E125,$Q125&gt;=$E125),AND($D125&lt;$E125,$Q125&lt;$E125)),+MIN(ABS($Q125-$E125)/MAX(ABS($D125-$E125),ABS($F125-$E125)),1),-MIN(ABS($Q125-$E125)/MAX(ABS($D125-$E125),ABS($F125-$E125)),1)),0)</f>
        <v>0</v>
      </c>
      <c r="S125" s="224"/>
      <c r="T125" s="222">
        <f>IF(ISNUMBER($S125),IF(OR(AND($D125&gt;=$E125,$S125&gt;=$E125),AND($D125&lt;$E125,$S125&lt;$E125)),+MIN(ABS($S125-$E125)/MAX(ABS($D125-$E125),ABS($F125-$E125)),1),-MIN(ABS($S125-$E125)/MAX(ABS($D125-$E125),ABS($F125-$E125)),1)),0)</f>
        <v>0</v>
      </c>
      <c r="U125" s="224"/>
      <c r="V125" s="222">
        <f>IF(ISNUMBER($U125),IF(OR(AND($D125&gt;=$E125,$U125&gt;=$E125),AND($D125&lt;$E125,$U125&lt;$E125)),+MIN(ABS($U125-$E125)/MAX(ABS($D125-$E125),ABS($F125-$E125)),1),-MIN(ABS($U125-$E125)/MAX(ABS($D125-$E125),ABS($F125-$E125)),1)),0)</f>
        <v>0</v>
      </c>
    </row>
    <row r="126" spans="2:22" x14ac:dyDescent="0.25">
      <c r="B126" s="280" t="s">
        <v>99</v>
      </c>
      <c r="C126" s="281"/>
      <c r="D126" s="231">
        <v>0.10274305555555556</v>
      </c>
      <c r="E126" s="232">
        <v>0.13251157407407407</v>
      </c>
      <c r="F126" s="233">
        <v>0.1622800925925926</v>
      </c>
      <c r="G126" s="234"/>
      <c r="H126" s="222">
        <f t="shared" ref="H126:H127" si="23">IF(ISNUMBER($G126),IF(OR(AND($D126&gt;=$E126,$G126&gt;=$E126),AND($D126&lt;$E126,$G126&lt;$E126)),+MIN(ABS($G126-$E126)/MAX(ABS($D126-$E126),ABS($F126-$E126)),1),-MIN(ABS($G126-$E126)/MAX(ABS($D126-$E126),ABS($F126-$E126)),1)),0)</f>
        <v>0</v>
      </c>
      <c r="I126" s="234"/>
      <c r="J126" s="222">
        <f>IF(ISNUMBER($I126),IF(OR(AND($D126&gt;=$E126,$I126&gt;=$E126),AND($D126&lt;$E126,$I126&lt;$E126)),+MIN(ABS($I126-$E126)/MAX(ABS($D126-$E126),ABS($F126-$E126)),1),-MIN(ABS($I126-$E126)/MAX(ABS($D126-$E126),ABS($F126-$E126)),1)),0)</f>
        <v>0</v>
      </c>
      <c r="K126" s="234"/>
      <c r="L126" s="222">
        <f>IF(ISNUMBER($K126),IF(OR(AND($D126&gt;=$E126,$K126&gt;=$E126),AND($D126&lt;$E126,$K126&lt;$E126)),+MIN(ABS($K126-$E126)/MAX(ABS($D126-$E126),ABS($F126-$E126)),1),-MIN(ABS($K126-$E126)/MAX(ABS($D126-$E126),ABS($F126-$E126)),1)),0)</f>
        <v>0</v>
      </c>
      <c r="M126" s="234"/>
      <c r="N126" s="222">
        <f>IF(ISNUMBER($M126),IF(OR(AND($D126&gt;=$E126,$M126&gt;=$E126),AND($D126&lt;$E126,$M126&lt;$E126)),+MIN(ABS($M126-$E126)/MAX(ABS($D126-$E126),ABS($F126-$E126)),1),-MIN(ABS($M126-$E126)/MAX(ABS($D126-$E126),ABS($F126-$E126)),1)),0)</f>
        <v>0</v>
      </c>
      <c r="O126" s="234"/>
      <c r="P126" s="222">
        <f>IF(ISNUMBER($O126),IF(OR(AND($D126&gt;=$E126,$O126&gt;=$E126),AND($D126&lt;$E126,$O126&lt;$E126)),+MIN(ABS($O126-$E126)/MAX(ABS($D126-$E126),ABS($F126-$E126)),1),-MIN(ABS($O126-$E126)/MAX(ABS($D126-$E126),ABS($F126-$E126)),1)),0)</f>
        <v>0</v>
      </c>
      <c r="Q126" s="234"/>
      <c r="R126" s="222">
        <f>IF(ISNUMBER($Q126),IF(OR(AND($D126&gt;=$E126,$Q126&gt;=$E126),AND($D126&lt;$E126,$Q126&lt;$E126)),+MIN(ABS($Q126-$E126)/MAX(ABS($D126-$E126),ABS($F126-$E126)),1),-MIN(ABS($Q126-$E126)/MAX(ABS($D126-$E126),ABS($F126-$E126)),1)),0)</f>
        <v>0</v>
      </c>
      <c r="S126" s="234"/>
      <c r="T126" s="222">
        <f>IF(ISNUMBER($S126),IF(OR(AND($D126&gt;=$E126,$S126&gt;=$E126),AND($D126&lt;$E126,$S126&lt;$E126)),+MIN(ABS($S126-$E126)/MAX(ABS($D126-$E126),ABS($F126-$E126)),1),-MIN(ABS($S126-$E126)/MAX(ABS($D126-$E126),ABS($F126-$E126)),1)),0)</f>
        <v>0</v>
      </c>
      <c r="U126" s="234"/>
      <c r="V126" s="222">
        <f>IF(ISNUMBER($U126),IF(OR(AND($D126&gt;=$E126,$U126&gt;=$E126),AND($D126&lt;$E126,$U126&lt;$E126)),+MIN(ABS($U126-$E126)/MAX(ABS($D126-$E126),ABS($F126-$E126)),1),-MIN(ABS($U126-$E126)/MAX(ABS($D126-$E126),ABS($F126-$E126)),1)),0)</f>
        <v>0</v>
      </c>
    </row>
    <row r="127" spans="2:22" x14ac:dyDescent="0.25">
      <c r="B127" s="280" t="s">
        <v>100</v>
      </c>
      <c r="C127" s="281"/>
      <c r="D127" s="231">
        <v>2.1203703703703707E-2</v>
      </c>
      <c r="E127" s="232">
        <v>2.7534722222222221E-2</v>
      </c>
      <c r="F127" s="233">
        <v>3.3877314814814811E-2</v>
      </c>
      <c r="G127" s="234"/>
      <c r="H127" s="222">
        <f t="shared" si="23"/>
        <v>0</v>
      </c>
      <c r="I127" s="234"/>
      <c r="J127" s="222">
        <f>IF(ISNUMBER($I127),IF(OR(AND($D127&gt;=$E127,$I127&gt;=$E127),AND($D127&lt;$E127,$I127&lt;$E127)),+MIN(ABS($I127-$E127)/MAX(ABS($D127-$E127),ABS($F127-$E127)),1),-MIN(ABS($I127-$E127)/MAX(ABS($D127-$E127),ABS($F127-$E127)),1)),0)</f>
        <v>0</v>
      </c>
      <c r="K127" s="234"/>
      <c r="L127" s="222">
        <f>IF(ISNUMBER($K127),IF(OR(AND($D127&gt;=$E127,$K127&gt;=$E127),AND($D127&lt;$E127,$K127&lt;$E127)),+MIN(ABS($K127-$E127)/MAX(ABS($D127-$E127),ABS($F127-$E127)),1),-MIN(ABS($K127-$E127)/MAX(ABS($D127-$E127),ABS($F127-$E127)),1)),0)</f>
        <v>0</v>
      </c>
      <c r="M127" s="234"/>
      <c r="N127" s="222">
        <f>IF(ISNUMBER($M127),IF(OR(AND($D127&gt;=$E127,$M127&gt;=$E127),AND($D127&lt;$E127,$M127&lt;$E127)),+MIN(ABS($M127-$E127)/MAX(ABS($D127-$E127),ABS($F127-$E127)),1),-MIN(ABS($M127-$E127)/MAX(ABS($D127-$E127),ABS($F127-$E127)),1)),0)</f>
        <v>0</v>
      </c>
      <c r="O127" s="234"/>
      <c r="P127" s="222">
        <f>IF(ISNUMBER($O127),IF(OR(AND($D127&gt;=$E127,$O127&gt;=$E127),AND($D127&lt;$E127,$O127&lt;$E127)),+MIN(ABS($O127-$E127)/MAX(ABS($D127-$E127),ABS($F127-$E127)),1),-MIN(ABS($O127-$E127)/MAX(ABS($D127-$E127),ABS($F127-$E127)),1)),0)</f>
        <v>0</v>
      </c>
      <c r="Q127" s="234"/>
      <c r="R127" s="222">
        <f>IF(ISNUMBER($Q127),IF(OR(AND($D127&gt;=$E127,$Q127&gt;=$E127),AND($D127&lt;$E127,$Q127&lt;$E127)),+MIN(ABS($Q127-$E127)/MAX(ABS($D127-$E127),ABS($F127-$E127)),1),-MIN(ABS($Q127-$E127)/MAX(ABS($D127-$E127),ABS($F127-$E127)),1)),0)</f>
        <v>0</v>
      </c>
      <c r="S127" s="234"/>
      <c r="T127" s="222">
        <f>IF(ISNUMBER($S127),IF(OR(AND($D127&gt;=$E127,$S127&gt;=$E127),AND($D127&lt;$E127,$S127&lt;$E127)),+MIN(ABS($S127-$E127)/MAX(ABS($D127-$E127),ABS($F127-$E127)),1),-MIN(ABS($S127-$E127)/MAX(ABS($D127-$E127),ABS($F127-$E127)),1)),0)</f>
        <v>0</v>
      </c>
      <c r="U127" s="234"/>
      <c r="V127" s="222">
        <f>IF(ISNUMBER($U127),IF(OR(AND($D127&gt;=$E127,$U127&gt;=$E127),AND($D127&lt;$E127,$U127&lt;$E127)),+MIN(ABS($U127-$E127)/MAX(ABS($D127-$E127),ABS($F127-$E127)),1),-MIN(ABS($U127-$E127)/MAX(ABS($D127-$E127),ABS($F127-$E127)),1)),0)</f>
        <v>0</v>
      </c>
    </row>
    <row r="128" spans="2:22" x14ac:dyDescent="0.25">
      <c r="B128" s="290" t="s">
        <v>101</v>
      </c>
      <c r="C128" s="291"/>
      <c r="D128" s="208"/>
      <c r="E128" s="209"/>
      <c r="F128" s="210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</row>
    <row r="129" spans="2:22" x14ac:dyDescent="0.25">
      <c r="B129" s="280" t="s">
        <v>102</v>
      </c>
      <c r="C129" s="281"/>
      <c r="D129" s="236">
        <v>0.99339999999999995</v>
      </c>
      <c r="E129" s="237">
        <v>0.87350000000000005</v>
      </c>
      <c r="F129" s="238">
        <v>0.75349999999999995</v>
      </c>
      <c r="G129" s="242"/>
      <c r="H129" s="222">
        <f t="shared" ref="H129:H132" si="24">IF(ISNUMBER($G129),IF(OR(AND($D129&gt;=$E129,$G129&gt;=$E129),AND($D129&lt;$E129,$G129&lt;$E129)),+MIN(ABS($G129-$E129)/MAX(ABS($D129-$E129),ABS($F129-$E129)),1),-MIN(ABS($G129-$E129)/MAX(ABS($D129-$E129),ABS($F129-$E129)),1)),0)</f>
        <v>0</v>
      </c>
      <c r="I129" s="242"/>
      <c r="J129" s="222">
        <f>IF(ISNUMBER($I129),IF(OR(AND($D129&gt;=$E129,$I129&gt;=$E129),AND($D129&lt;$E129,$I129&lt;$E129)),+MIN(ABS($I129-$E129)/MAX(ABS($D129-$E129),ABS($F129-$E129)),1),-MIN(ABS($I129-$E129)/MAX(ABS($D129-$E129),ABS($F129-$E129)),1)),0)</f>
        <v>0</v>
      </c>
      <c r="K129" s="242"/>
      <c r="L129" s="222">
        <f>IF(ISNUMBER($K129),IF(OR(AND($D129&gt;=$E129,$K129&gt;=$E129),AND($D129&lt;$E129,$K129&lt;$E129)),+MIN(ABS($K129-$E129)/MAX(ABS($D129-$E129),ABS($F129-$E129)),1),-MIN(ABS($K129-$E129)/MAX(ABS($D129-$E129),ABS($F129-$E129)),1)),0)</f>
        <v>0</v>
      </c>
      <c r="M129" s="242"/>
      <c r="N129" s="222">
        <f>IF(ISNUMBER($M129),IF(OR(AND($D129&gt;=$E129,$M129&gt;=$E129),AND($D129&lt;$E129,$M129&lt;$E129)),+MIN(ABS($M129-$E129)/MAX(ABS($D129-$E129),ABS($F129-$E129)),1),-MIN(ABS($M129-$E129)/MAX(ABS($D129-$E129),ABS($F129-$E129)),1)),0)</f>
        <v>0</v>
      </c>
      <c r="O129" s="242"/>
      <c r="P129" s="222">
        <f>IF(ISNUMBER($O129),IF(OR(AND($D129&gt;=$E129,$O129&gt;=$E129),AND($D129&lt;$E129,$O129&lt;$E129)),+MIN(ABS($O129-$E129)/MAX(ABS($D129-$E129),ABS($F129-$E129)),1),-MIN(ABS($O129-$E129)/MAX(ABS($D129-$E129),ABS($F129-$E129)),1)),0)</f>
        <v>0</v>
      </c>
      <c r="Q129" s="242"/>
      <c r="R129" s="222">
        <f>IF(ISNUMBER($Q129),IF(OR(AND($D129&gt;=$E129,$Q129&gt;=$E129),AND($D129&lt;$E129,$Q129&lt;$E129)),+MIN(ABS($Q129-$E129)/MAX(ABS($D129-$E129),ABS($F129-$E129)),1),-MIN(ABS($Q129-$E129)/MAX(ABS($D129-$E129),ABS($F129-$E129)),1)),0)</f>
        <v>0</v>
      </c>
      <c r="S129" s="242"/>
      <c r="T129" s="222">
        <f>IF(ISNUMBER($S129),IF(OR(AND($D129&gt;=$E129,$S129&gt;=$E129),AND($D129&lt;$E129,$S129&lt;$E129)),+MIN(ABS($S129-$E129)/MAX(ABS($D129-$E129),ABS($F129-$E129)),1),-MIN(ABS($S129-$E129)/MAX(ABS($D129-$E129),ABS($F129-$E129)),1)),0)</f>
        <v>0</v>
      </c>
      <c r="U129" s="242"/>
      <c r="V129" s="222">
        <f>IF(ISNUMBER($U129),IF(OR(AND($D129&gt;=$E129,$U129&gt;=$E129),AND($D129&lt;$E129,$U129&lt;$E129)),+MIN(ABS($U129-$E129)/MAX(ABS($D129-$E129),ABS($F129-$E129)),1),-MIN(ABS($U129-$E129)/MAX(ABS($D129-$E129),ABS($F129-$E129)),1)),0)</f>
        <v>0</v>
      </c>
    </row>
    <row r="130" spans="2:22" x14ac:dyDescent="0.25">
      <c r="B130" s="280" t="s">
        <v>103</v>
      </c>
      <c r="C130" s="281"/>
      <c r="D130" s="236">
        <v>1</v>
      </c>
      <c r="E130" s="237">
        <v>0.86619999999999997</v>
      </c>
      <c r="F130" s="238">
        <v>0.59199999999999997</v>
      </c>
      <c r="G130" s="242"/>
      <c r="H130" s="222">
        <f t="shared" si="24"/>
        <v>0</v>
      </c>
      <c r="I130" s="242"/>
      <c r="J130" s="222">
        <f>IF(ISNUMBER($I130),IF(OR(AND($D130&gt;=$E130,$I130&gt;=$E130),AND($D130&lt;$E130,$I130&lt;$E130)),+MIN(ABS($I130-$E130)/MAX(ABS($D130-$E130),ABS($F130-$E130)),1),-MIN(ABS($I130-$E130)/MAX(ABS($D130-$E130),ABS($F130-$E130)),1)),0)</f>
        <v>0</v>
      </c>
      <c r="K130" s="242"/>
      <c r="L130" s="222">
        <f>IF(ISNUMBER($K130),IF(OR(AND($D130&gt;=$E130,$K130&gt;=$E130),AND($D130&lt;$E130,$K130&lt;$E130)),+MIN(ABS($K130-$E130)/MAX(ABS($D130-$E130),ABS($F130-$E130)),1),-MIN(ABS($K130-$E130)/MAX(ABS($D130-$E130),ABS($F130-$E130)),1)),0)</f>
        <v>0</v>
      </c>
      <c r="M130" s="242"/>
      <c r="N130" s="222">
        <f>IF(ISNUMBER($M130),IF(OR(AND($D130&gt;=$E130,$M130&gt;=$E130),AND($D130&lt;$E130,$M130&lt;$E130)),+MIN(ABS($M130-$E130)/MAX(ABS($D130-$E130),ABS($F130-$E130)),1),-MIN(ABS($M130-$E130)/MAX(ABS($D130-$E130),ABS($F130-$E130)),1)),0)</f>
        <v>0</v>
      </c>
      <c r="O130" s="242"/>
      <c r="P130" s="222">
        <f>IF(ISNUMBER($O130),IF(OR(AND($D130&gt;=$E130,$O130&gt;=$E130),AND($D130&lt;$E130,$O130&lt;$E130)),+MIN(ABS($O130-$E130)/MAX(ABS($D130-$E130),ABS($F130-$E130)),1),-MIN(ABS($O130-$E130)/MAX(ABS($D130-$E130),ABS($F130-$E130)),1)),0)</f>
        <v>0</v>
      </c>
      <c r="Q130" s="242"/>
      <c r="R130" s="222">
        <f>IF(ISNUMBER($Q130),IF(OR(AND($D130&gt;=$E130,$Q130&gt;=$E130),AND($D130&lt;$E130,$Q130&lt;$E130)),+MIN(ABS($Q130-$E130)/MAX(ABS($D130-$E130),ABS($F130-$E130)),1),-MIN(ABS($Q130-$E130)/MAX(ABS($D130-$E130),ABS($F130-$E130)),1)),0)</f>
        <v>0</v>
      </c>
      <c r="S130" s="242"/>
      <c r="T130" s="222">
        <f>IF(ISNUMBER($S130),IF(OR(AND($D130&gt;=$E130,$S130&gt;=$E130),AND($D130&lt;$E130,$S130&lt;$E130)),+MIN(ABS($S130-$E130)/MAX(ABS($D130-$E130),ABS($F130-$E130)),1),-MIN(ABS($S130-$E130)/MAX(ABS($D130-$E130),ABS($F130-$E130)),1)),0)</f>
        <v>0</v>
      </c>
      <c r="U130" s="242"/>
      <c r="V130" s="222">
        <f>IF(ISNUMBER($U130),IF(OR(AND($D130&gt;=$E130,$U130&gt;=$E130),AND($D130&lt;$E130,$U130&lt;$E130)),+MIN(ABS($U130-$E130)/MAX(ABS($D130-$E130),ABS($F130-$E130)),1),-MIN(ABS($U130-$E130)/MAX(ABS($D130-$E130),ABS($F130-$E130)),1)),0)</f>
        <v>0</v>
      </c>
    </row>
    <row r="131" spans="2:22" x14ac:dyDescent="0.25">
      <c r="B131" s="280" t="s">
        <v>104</v>
      </c>
      <c r="C131" s="281"/>
      <c r="D131" s="236">
        <v>1</v>
      </c>
      <c r="E131" s="237">
        <v>0.77410000000000001</v>
      </c>
      <c r="F131" s="238">
        <v>0.48959999999999998</v>
      </c>
      <c r="G131" s="242"/>
      <c r="H131" s="222">
        <f t="shared" si="24"/>
        <v>0</v>
      </c>
      <c r="I131" s="242"/>
      <c r="J131" s="222">
        <f>IF(ISNUMBER($I131),IF(OR(AND($D131&gt;=$E131,$I131&gt;=$E131),AND($D131&lt;$E131,$I131&lt;$E131)),+MIN(ABS($I131-$E131)/MAX(ABS($D131-$E131),ABS($F131-$E131)),1),-MIN(ABS($I131-$E131)/MAX(ABS($D131-$E131),ABS($F131-$E131)),1)),0)</f>
        <v>0</v>
      </c>
      <c r="K131" s="242"/>
      <c r="L131" s="222">
        <f>IF(ISNUMBER($K131),IF(OR(AND($D131&gt;=$E131,$K131&gt;=$E131),AND($D131&lt;$E131,$K131&lt;$E131)),+MIN(ABS($K131-$E131)/MAX(ABS($D131-$E131),ABS($F131-$E131)),1),-MIN(ABS($K131-$E131)/MAX(ABS($D131-$E131),ABS($F131-$E131)),1)),0)</f>
        <v>0</v>
      </c>
      <c r="M131" s="242"/>
      <c r="N131" s="222">
        <f>IF(ISNUMBER($M131),IF(OR(AND($D131&gt;=$E131,$M131&gt;=$E131),AND($D131&lt;$E131,$M131&lt;$E131)),+MIN(ABS($M131-$E131)/MAX(ABS($D131-$E131),ABS($F131-$E131)),1),-MIN(ABS($M131-$E131)/MAX(ABS($D131-$E131),ABS($F131-$E131)),1)),0)</f>
        <v>0</v>
      </c>
      <c r="O131" s="242"/>
      <c r="P131" s="222">
        <f>IF(ISNUMBER($O131),IF(OR(AND($D131&gt;=$E131,$O131&gt;=$E131),AND($D131&lt;$E131,$O131&lt;$E131)),+MIN(ABS($O131-$E131)/MAX(ABS($D131-$E131),ABS($F131-$E131)),1),-MIN(ABS($O131-$E131)/MAX(ABS($D131-$E131),ABS($F131-$E131)),1)),0)</f>
        <v>0</v>
      </c>
      <c r="Q131" s="242"/>
      <c r="R131" s="222">
        <f>IF(ISNUMBER($Q131),IF(OR(AND($D131&gt;=$E131,$Q131&gt;=$E131),AND($D131&lt;$E131,$Q131&lt;$E131)),+MIN(ABS($Q131-$E131)/MAX(ABS($D131-$E131),ABS($F131-$E131)),1),-MIN(ABS($Q131-$E131)/MAX(ABS($D131-$E131),ABS($F131-$E131)),1)),0)</f>
        <v>0</v>
      </c>
      <c r="S131" s="242"/>
      <c r="T131" s="222">
        <f>IF(ISNUMBER($S131),IF(OR(AND($D131&gt;=$E131,$S131&gt;=$E131),AND($D131&lt;$E131,$S131&lt;$E131)),+MIN(ABS($S131-$E131)/MAX(ABS($D131-$E131),ABS($F131-$E131)),1),-MIN(ABS($S131-$E131)/MAX(ABS($D131-$E131),ABS($F131-$E131)),1)),0)</f>
        <v>0</v>
      </c>
      <c r="U131" s="242"/>
      <c r="V131" s="222">
        <f>IF(ISNUMBER($U131),IF(OR(AND($D131&gt;=$E131,$U131&gt;=$E131),AND($D131&lt;$E131,$U131&lt;$E131)),+MIN(ABS($U131-$E131)/MAX(ABS($D131-$E131),ABS($F131-$E131)),1),-MIN(ABS($U131-$E131)/MAX(ABS($D131-$E131),ABS($F131-$E131)),1)),0)</f>
        <v>0</v>
      </c>
    </row>
    <row r="132" spans="2:22" x14ac:dyDescent="0.25">
      <c r="B132" s="280" t="s">
        <v>105</v>
      </c>
      <c r="C132" s="281"/>
      <c r="D132" s="236">
        <v>1</v>
      </c>
      <c r="E132" s="237">
        <v>0.78610000000000002</v>
      </c>
      <c r="F132" s="238">
        <v>0.51019999999999999</v>
      </c>
      <c r="G132" s="242"/>
      <c r="H132" s="222">
        <f t="shared" si="24"/>
        <v>0</v>
      </c>
      <c r="I132" s="242"/>
      <c r="J132" s="222">
        <f>IF(ISNUMBER($I132),IF(OR(AND($D132&gt;=$E132,$I132&gt;=$E132),AND($D132&lt;$E132,$I132&lt;$E132)),+MIN(ABS($I132-$E132)/MAX(ABS($D132-$E132),ABS($F132-$E132)),1),-MIN(ABS($I132-$E132)/MAX(ABS($D132-$E132),ABS($F132-$E132)),1)),0)</f>
        <v>0</v>
      </c>
      <c r="K132" s="242"/>
      <c r="L132" s="222">
        <f>IF(ISNUMBER($K132),IF(OR(AND($D132&gt;=$E132,$K132&gt;=$E132),AND($D132&lt;$E132,$K132&lt;$E132)),+MIN(ABS($K132-$E132)/MAX(ABS($D132-$E132),ABS($F132-$E132)),1),-MIN(ABS($K132-$E132)/MAX(ABS($D132-$E132),ABS($F132-$E132)),1)),0)</f>
        <v>0</v>
      </c>
      <c r="M132" s="242"/>
      <c r="N132" s="222">
        <f>IF(ISNUMBER($M132),IF(OR(AND($D132&gt;=$E132,$M132&gt;=$E132),AND($D132&lt;$E132,$M132&lt;$E132)),+MIN(ABS($M132-$E132)/MAX(ABS($D132-$E132),ABS($F132-$E132)),1),-MIN(ABS($M132-$E132)/MAX(ABS($D132-$E132),ABS($F132-$E132)),1)),0)</f>
        <v>0</v>
      </c>
      <c r="O132" s="242"/>
      <c r="P132" s="222">
        <f>IF(ISNUMBER($O132),IF(OR(AND($D132&gt;=$E132,$O132&gt;=$E132),AND($D132&lt;$E132,$O132&lt;$E132)),+MIN(ABS($O132-$E132)/MAX(ABS($D132-$E132),ABS($F132-$E132)),1),-MIN(ABS($O132-$E132)/MAX(ABS($D132-$E132),ABS($F132-$E132)),1)),0)</f>
        <v>0</v>
      </c>
      <c r="Q132" s="242"/>
      <c r="R132" s="222">
        <f>IF(ISNUMBER($Q132),IF(OR(AND($D132&gt;=$E132,$Q132&gt;=$E132),AND($D132&lt;$E132,$Q132&lt;$E132)),+MIN(ABS($Q132-$E132)/MAX(ABS($D132-$E132),ABS($F132-$E132)),1),-MIN(ABS($Q132-$E132)/MAX(ABS($D132-$E132),ABS($F132-$E132)),1)),0)</f>
        <v>0</v>
      </c>
      <c r="S132" s="242"/>
      <c r="T132" s="222">
        <f>IF(ISNUMBER($S132),IF(OR(AND($D132&gt;=$E132,$S132&gt;=$E132),AND($D132&lt;$E132,$S132&lt;$E132)),+MIN(ABS($S132-$E132)/MAX(ABS($D132-$E132),ABS($F132-$E132)),1),-MIN(ABS($S132-$E132)/MAX(ABS($D132-$E132),ABS($F132-$E132)),1)),0)</f>
        <v>0</v>
      </c>
      <c r="U132" s="242"/>
      <c r="V132" s="222">
        <f>IF(ISNUMBER($U132),IF(OR(AND($D132&gt;=$E132,$U132&gt;=$E132),AND($D132&lt;$E132,$U132&lt;$E132)),+MIN(ABS($U132-$E132)/MAX(ABS($D132-$E132),ABS($F132-$E132)),1),-MIN(ABS($U132-$E132)/MAX(ABS($D132-$E132),ABS($F132-$E132)),1)),0)</f>
        <v>0</v>
      </c>
    </row>
    <row r="133" spans="2:22" x14ac:dyDescent="0.25">
      <c r="B133" s="290" t="s">
        <v>106</v>
      </c>
      <c r="C133" s="291"/>
      <c r="D133" s="208"/>
      <c r="E133" s="209"/>
      <c r="F133" s="210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</row>
    <row r="134" spans="2:22" x14ac:dyDescent="0.25">
      <c r="B134" s="280" t="s">
        <v>107</v>
      </c>
      <c r="C134" s="281"/>
      <c r="D134" s="239">
        <v>0</v>
      </c>
      <c r="E134" s="240">
        <v>1.75</v>
      </c>
      <c r="F134" s="241">
        <v>4.9000000000000004</v>
      </c>
      <c r="G134" s="243"/>
      <c r="H134" s="222">
        <f t="shared" ref="H134:H141" si="25">IF(ISNUMBER($G134),IF(OR(AND($D134&gt;=$E134,$G134&gt;=$E134),AND($D134&lt;$E134,$G134&lt;$E134)),+MIN(ABS($G134-$E134)/MAX(ABS($D134-$E134),ABS($F134-$E134)),1),-MIN(ABS($G134-$E134)/MAX(ABS($D134-$E134),ABS($F134-$E134)),1)),0)</f>
        <v>0</v>
      </c>
      <c r="I134" s="243"/>
      <c r="J134" s="222">
        <f t="shared" ref="J134:J141" si="26">IF(ISNUMBER($I134),IF(OR(AND($D134&gt;=$E134,$I134&gt;=$E134),AND($D134&lt;$E134,$I134&lt;$E134)),+MIN(ABS($I134-$E134)/MAX(ABS($D134-$E134),ABS($F134-$E134)),1),-MIN(ABS($I134-$E134)/MAX(ABS($D134-$E134),ABS($F134-$E134)),1)),0)</f>
        <v>0</v>
      </c>
      <c r="K134" s="243"/>
      <c r="L134" s="222">
        <f t="shared" ref="L134:L141" si="27">IF(ISNUMBER($K134),IF(OR(AND($D134&gt;=$E134,$K134&gt;=$E134),AND($D134&lt;$E134,$K134&lt;$E134)),+MIN(ABS($K134-$E134)/MAX(ABS($D134-$E134),ABS($F134-$E134)),1),-MIN(ABS($K134-$E134)/MAX(ABS($D134-$E134),ABS($F134-$E134)),1)),0)</f>
        <v>0</v>
      </c>
      <c r="M134" s="243"/>
      <c r="N134" s="222">
        <f t="shared" ref="N134:N141" si="28">IF(ISNUMBER($M134),IF(OR(AND($D134&gt;=$E134,$M134&gt;=$E134),AND($D134&lt;$E134,$M134&lt;$E134)),+MIN(ABS($M134-$E134)/MAX(ABS($D134-$E134),ABS($F134-$E134)),1),-MIN(ABS($M134-$E134)/MAX(ABS($D134-$E134),ABS($F134-$E134)),1)),0)</f>
        <v>0</v>
      </c>
      <c r="O134" s="243"/>
      <c r="P134" s="222">
        <f t="shared" ref="P134:P141" si="29">IF(ISNUMBER($O134),IF(OR(AND($D134&gt;=$E134,$O134&gt;=$E134),AND($D134&lt;$E134,$O134&lt;$E134)),+MIN(ABS($O134-$E134)/MAX(ABS($D134-$E134),ABS($F134-$E134)),1),-MIN(ABS($O134-$E134)/MAX(ABS($D134-$E134),ABS($F134-$E134)),1)),0)</f>
        <v>0</v>
      </c>
      <c r="Q134" s="243"/>
      <c r="R134" s="222">
        <f t="shared" ref="R134:R141" si="30">IF(ISNUMBER($Q134),IF(OR(AND($D134&gt;=$E134,$Q134&gt;=$E134),AND($D134&lt;$E134,$Q134&lt;$E134)),+MIN(ABS($Q134-$E134)/MAX(ABS($D134-$E134),ABS($F134-$E134)),1),-MIN(ABS($Q134-$E134)/MAX(ABS($D134-$E134),ABS($F134-$E134)),1)),0)</f>
        <v>0</v>
      </c>
      <c r="S134" s="243"/>
      <c r="T134" s="222">
        <f t="shared" ref="T134:T141" si="31">IF(ISNUMBER($S134),IF(OR(AND($D134&gt;=$E134,$S134&gt;=$E134),AND($D134&lt;$E134,$S134&lt;$E134)),+MIN(ABS($S134-$E134)/MAX(ABS($D134-$E134),ABS($F134-$E134)),1),-MIN(ABS($S134-$E134)/MAX(ABS($D134-$E134),ABS($F134-$E134)),1)),0)</f>
        <v>0</v>
      </c>
      <c r="U134" s="243"/>
      <c r="V134" s="222">
        <f t="shared" ref="V134:V141" si="32">IF(ISNUMBER($U134),IF(OR(AND($D134&gt;=$E134,$U134&gt;=$E134),AND($D134&lt;$E134,$U134&lt;$E134)),+MIN(ABS($U134-$E134)/MAX(ABS($D134-$E134),ABS($F134-$E134)),1),-MIN(ABS($U134-$E134)/MAX(ABS($D134-$E134),ABS($F134-$E134)),1)),0)</f>
        <v>0</v>
      </c>
    </row>
    <row r="135" spans="2:22" x14ac:dyDescent="0.25">
      <c r="B135" s="280" t="s">
        <v>108</v>
      </c>
      <c r="C135" s="281"/>
      <c r="D135" s="239">
        <v>0</v>
      </c>
      <c r="E135" s="240">
        <v>1.54</v>
      </c>
      <c r="F135" s="241">
        <v>3.36</v>
      </c>
      <c r="G135" s="243"/>
      <c r="H135" s="222">
        <f t="shared" si="25"/>
        <v>0</v>
      </c>
      <c r="I135" s="243"/>
      <c r="J135" s="222">
        <f t="shared" si="26"/>
        <v>0</v>
      </c>
      <c r="K135" s="243"/>
      <c r="L135" s="222">
        <f t="shared" si="27"/>
        <v>0</v>
      </c>
      <c r="M135" s="243"/>
      <c r="N135" s="222">
        <f t="shared" si="28"/>
        <v>0</v>
      </c>
      <c r="O135" s="243"/>
      <c r="P135" s="222">
        <f t="shared" si="29"/>
        <v>0</v>
      </c>
      <c r="Q135" s="243"/>
      <c r="R135" s="222">
        <f t="shared" si="30"/>
        <v>0</v>
      </c>
      <c r="S135" s="243"/>
      <c r="T135" s="222">
        <f t="shared" si="31"/>
        <v>0</v>
      </c>
      <c r="U135" s="243"/>
      <c r="V135" s="222">
        <f t="shared" si="32"/>
        <v>0</v>
      </c>
    </row>
    <row r="136" spans="2:22" x14ac:dyDescent="0.25">
      <c r="B136" s="280" t="s">
        <v>109</v>
      </c>
      <c r="C136" s="281"/>
      <c r="D136" s="239">
        <v>0</v>
      </c>
      <c r="E136" s="240">
        <v>1.1299999999999999</v>
      </c>
      <c r="F136" s="241">
        <v>5.84</v>
      </c>
      <c r="G136" s="243"/>
      <c r="H136" s="222">
        <f t="shared" si="25"/>
        <v>0</v>
      </c>
      <c r="I136" s="243"/>
      <c r="J136" s="222">
        <f t="shared" si="26"/>
        <v>0</v>
      </c>
      <c r="K136" s="243"/>
      <c r="L136" s="222">
        <f t="shared" si="27"/>
        <v>0</v>
      </c>
      <c r="M136" s="243"/>
      <c r="N136" s="222">
        <f t="shared" si="28"/>
        <v>0</v>
      </c>
      <c r="O136" s="243"/>
      <c r="P136" s="222">
        <f t="shared" si="29"/>
        <v>0</v>
      </c>
      <c r="Q136" s="243"/>
      <c r="R136" s="222">
        <f t="shared" si="30"/>
        <v>0</v>
      </c>
      <c r="S136" s="243"/>
      <c r="T136" s="222">
        <f t="shared" si="31"/>
        <v>0</v>
      </c>
      <c r="U136" s="243"/>
      <c r="V136" s="222">
        <f t="shared" si="32"/>
        <v>0</v>
      </c>
    </row>
    <row r="137" spans="2:22" x14ac:dyDescent="0.25">
      <c r="B137" s="280" t="s">
        <v>110</v>
      </c>
      <c r="C137" s="281"/>
      <c r="D137" s="239">
        <v>0</v>
      </c>
      <c r="E137" s="240">
        <v>0.1</v>
      </c>
      <c r="F137" s="241">
        <v>0.37</v>
      </c>
      <c r="G137" s="243"/>
      <c r="H137" s="222">
        <f t="shared" si="25"/>
        <v>0</v>
      </c>
      <c r="I137" s="243"/>
      <c r="J137" s="222">
        <f t="shared" si="26"/>
        <v>0</v>
      </c>
      <c r="K137" s="243"/>
      <c r="L137" s="222">
        <f t="shared" si="27"/>
        <v>0</v>
      </c>
      <c r="M137" s="243"/>
      <c r="N137" s="222">
        <f t="shared" si="28"/>
        <v>0</v>
      </c>
      <c r="O137" s="243"/>
      <c r="P137" s="222">
        <f t="shared" si="29"/>
        <v>0</v>
      </c>
      <c r="Q137" s="243"/>
      <c r="R137" s="222">
        <f t="shared" si="30"/>
        <v>0</v>
      </c>
      <c r="S137" s="243"/>
      <c r="T137" s="222">
        <f t="shared" si="31"/>
        <v>0</v>
      </c>
      <c r="U137" s="243"/>
      <c r="V137" s="222">
        <f t="shared" si="32"/>
        <v>0</v>
      </c>
    </row>
    <row r="138" spans="2:22" x14ac:dyDescent="0.25">
      <c r="B138" s="280" t="s">
        <v>111</v>
      </c>
      <c r="C138" s="281"/>
      <c r="D138" s="236">
        <v>1</v>
      </c>
      <c r="E138" s="237">
        <v>0.97160000000000002</v>
      </c>
      <c r="F138" s="238">
        <v>0.92700000000000005</v>
      </c>
      <c r="G138" s="242"/>
      <c r="H138" s="222">
        <f t="shared" si="25"/>
        <v>0</v>
      </c>
      <c r="I138" s="242"/>
      <c r="J138" s="222">
        <f t="shared" si="26"/>
        <v>0</v>
      </c>
      <c r="K138" s="242"/>
      <c r="L138" s="222">
        <f t="shared" si="27"/>
        <v>0</v>
      </c>
      <c r="M138" s="242"/>
      <c r="N138" s="222">
        <f t="shared" si="28"/>
        <v>0</v>
      </c>
      <c r="O138" s="242"/>
      <c r="P138" s="222">
        <f t="shared" si="29"/>
        <v>0</v>
      </c>
      <c r="Q138" s="242"/>
      <c r="R138" s="222">
        <f t="shared" si="30"/>
        <v>0</v>
      </c>
      <c r="S138" s="242"/>
      <c r="T138" s="222">
        <f t="shared" si="31"/>
        <v>0</v>
      </c>
      <c r="U138" s="242"/>
      <c r="V138" s="222">
        <f t="shared" si="32"/>
        <v>0</v>
      </c>
    </row>
    <row r="139" spans="2:22" x14ac:dyDescent="0.25">
      <c r="B139" s="280" t="s">
        <v>112</v>
      </c>
      <c r="C139" s="281"/>
      <c r="D139" s="236">
        <v>0.50790000000000002</v>
      </c>
      <c r="E139" s="237">
        <v>0.31630000000000003</v>
      </c>
      <c r="F139" s="238">
        <v>0.12479999999999999</v>
      </c>
      <c r="G139" s="242"/>
      <c r="H139" s="222">
        <f t="shared" si="25"/>
        <v>0</v>
      </c>
      <c r="I139" s="242"/>
      <c r="J139" s="222">
        <f t="shared" si="26"/>
        <v>0</v>
      </c>
      <c r="K139" s="242"/>
      <c r="L139" s="222">
        <f t="shared" si="27"/>
        <v>0</v>
      </c>
      <c r="M139" s="242"/>
      <c r="N139" s="222">
        <f t="shared" si="28"/>
        <v>0</v>
      </c>
      <c r="O139" s="242"/>
      <c r="P139" s="222">
        <f t="shared" si="29"/>
        <v>0</v>
      </c>
      <c r="Q139" s="242"/>
      <c r="R139" s="222">
        <f t="shared" si="30"/>
        <v>0</v>
      </c>
      <c r="S139" s="242"/>
      <c r="T139" s="222">
        <f t="shared" si="31"/>
        <v>0</v>
      </c>
      <c r="U139" s="242"/>
      <c r="V139" s="222">
        <f t="shared" si="32"/>
        <v>0</v>
      </c>
    </row>
    <row r="140" spans="2:22" x14ac:dyDescent="0.25">
      <c r="B140" s="280" t="s">
        <v>113</v>
      </c>
      <c r="C140" s="281"/>
      <c r="D140" s="236">
        <v>0.36799999999999999</v>
      </c>
      <c r="E140" s="237">
        <v>0.15820000000000001</v>
      </c>
      <c r="F140" s="238">
        <v>0</v>
      </c>
      <c r="G140" s="242"/>
      <c r="H140" s="222">
        <f t="shared" si="25"/>
        <v>0</v>
      </c>
      <c r="I140" s="242"/>
      <c r="J140" s="222">
        <f t="shared" si="26"/>
        <v>0</v>
      </c>
      <c r="K140" s="242"/>
      <c r="L140" s="222">
        <f t="shared" si="27"/>
        <v>0</v>
      </c>
      <c r="M140" s="242"/>
      <c r="N140" s="222">
        <f t="shared" si="28"/>
        <v>0</v>
      </c>
      <c r="O140" s="242"/>
      <c r="P140" s="222">
        <f t="shared" si="29"/>
        <v>0</v>
      </c>
      <c r="Q140" s="242"/>
      <c r="R140" s="222">
        <f t="shared" si="30"/>
        <v>0</v>
      </c>
      <c r="S140" s="242"/>
      <c r="T140" s="222">
        <f t="shared" si="31"/>
        <v>0</v>
      </c>
      <c r="U140" s="242"/>
      <c r="V140" s="222">
        <f t="shared" si="32"/>
        <v>0</v>
      </c>
    </row>
    <row r="141" spans="2:22" x14ac:dyDescent="0.25">
      <c r="B141" s="280" t="s">
        <v>114</v>
      </c>
      <c r="C141" s="281"/>
      <c r="D141" s="236">
        <v>0.73240000000000005</v>
      </c>
      <c r="E141" s="237">
        <v>0.47970000000000002</v>
      </c>
      <c r="F141" s="238">
        <v>0.2271</v>
      </c>
      <c r="G141" s="242"/>
      <c r="H141" s="222">
        <f t="shared" si="25"/>
        <v>0</v>
      </c>
      <c r="I141" s="242"/>
      <c r="J141" s="222">
        <f t="shared" si="26"/>
        <v>0</v>
      </c>
      <c r="K141" s="242"/>
      <c r="L141" s="222">
        <f t="shared" si="27"/>
        <v>0</v>
      </c>
      <c r="M141" s="242"/>
      <c r="N141" s="222">
        <f t="shared" si="28"/>
        <v>0</v>
      </c>
      <c r="O141" s="242"/>
      <c r="P141" s="222">
        <f t="shared" si="29"/>
        <v>0</v>
      </c>
      <c r="Q141" s="242"/>
      <c r="R141" s="222">
        <f t="shared" si="30"/>
        <v>0</v>
      </c>
      <c r="S141" s="242"/>
      <c r="T141" s="222">
        <f t="shared" si="31"/>
        <v>0</v>
      </c>
      <c r="U141" s="242"/>
      <c r="V141" s="222">
        <f t="shared" si="32"/>
        <v>0</v>
      </c>
    </row>
    <row r="142" spans="2:22" x14ac:dyDescent="0.25">
      <c r="B142" s="290" t="s">
        <v>115</v>
      </c>
      <c r="C142" s="291"/>
      <c r="D142" s="208"/>
      <c r="E142" s="209"/>
      <c r="F142" s="210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</row>
    <row r="143" spans="2:22" x14ac:dyDescent="0.25">
      <c r="B143" s="280" t="s">
        <v>116</v>
      </c>
      <c r="C143" s="281"/>
      <c r="D143" s="236">
        <v>1</v>
      </c>
      <c r="E143" s="237">
        <v>0.99980000000000002</v>
      </c>
      <c r="F143" s="238">
        <v>0.99960000000000004</v>
      </c>
      <c r="G143" s="242"/>
      <c r="H143" s="222">
        <f t="shared" ref="H143:H144" si="33">IF(ISNUMBER($G143),IF(OR(AND($D143&gt;=$E143,$G143&gt;=$E143),AND($D143&lt;$E143,$G143&lt;$E143)),+MIN(ABS($G143-$E143)/MAX(ABS($D143-$E143),ABS($F143-$E143)),1),-MIN(ABS($G143-$E143)/MAX(ABS($D143-$E143),ABS($F143-$E143)),1)),0)</f>
        <v>0</v>
      </c>
      <c r="I143" s="242"/>
      <c r="J143" s="222">
        <f>IF(ISNUMBER($I143),IF(OR(AND($D143&gt;=$E143,$I143&gt;=$E143),AND($D143&lt;$E143,$I143&lt;$E143)),+MIN(ABS($I143-$E143)/MAX(ABS($D143-$E143),ABS($F143-$E143)),1),-MIN(ABS($I143-$E143)/MAX(ABS($D143-$E143),ABS($F143-$E143)),1)),0)</f>
        <v>0</v>
      </c>
      <c r="K143" s="242"/>
      <c r="L143" s="222">
        <f>IF(ISNUMBER($K143),IF(OR(AND($D143&gt;=$E143,$K143&gt;=$E143),AND($D143&lt;$E143,$K143&lt;$E143)),+MIN(ABS($K143-$E143)/MAX(ABS($D143-$E143),ABS($F143-$E143)),1),-MIN(ABS($K143-$E143)/MAX(ABS($D143-$E143),ABS($F143-$E143)),1)),0)</f>
        <v>0</v>
      </c>
      <c r="M143" s="242"/>
      <c r="N143" s="222">
        <f>IF(ISNUMBER($M143),IF(OR(AND($D143&gt;=$E143,$M143&gt;=$E143),AND($D143&lt;$E143,$M143&lt;$E143)),+MIN(ABS($M143-$E143)/MAX(ABS($D143-$E143),ABS($F143-$E143)),1),-MIN(ABS($M143-$E143)/MAX(ABS($D143-$E143),ABS($F143-$E143)),1)),0)</f>
        <v>0</v>
      </c>
      <c r="O143" s="242"/>
      <c r="P143" s="222">
        <f>IF(ISNUMBER($O143),IF(OR(AND($D143&gt;=$E143,$O143&gt;=$E143),AND($D143&lt;$E143,$O143&lt;$E143)),+MIN(ABS($O143-$E143)/MAX(ABS($D143-$E143),ABS($F143-$E143)),1),-MIN(ABS($O143-$E143)/MAX(ABS($D143-$E143),ABS($F143-$E143)),1)),0)</f>
        <v>0</v>
      </c>
      <c r="Q143" s="242"/>
      <c r="R143" s="222">
        <f>IF(ISNUMBER($Q143),IF(OR(AND($D143&gt;=$E143,$Q143&gt;=$E143),AND($D143&lt;$E143,$Q143&lt;$E143)),+MIN(ABS($Q143-$E143)/MAX(ABS($D143-$E143),ABS($F143-$E143)),1),-MIN(ABS($Q143-$E143)/MAX(ABS($D143-$E143),ABS($F143-$E143)),1)),0)</f>
        <v>0</v>
      </c>
      <c r="S143" s="242"/>
      <c r="T143" s="222">
        <f>IF(ISNUMBER($S143),IF(OR(AND($D143&gt;=$E143,$S143&gt;=$E143),AND($D143&lt;$E143,$S143&lt;$E143)),+MIN(ABS($S143-$E143)/MAX(ABS($D143-$E143),ABS($F143-$E143)),1),-MIN(ABS($S143-$E143)/MAX(ABS($D143-$E143),ABS($F143-$E143)),1)),0)</f>
        <v>0</v>
      </c>
      <c r="U143" s="242"/>
      <c r="V143" s="222">
        <f>IF(ISNUMBER($U143),IF(OR(AND($D143&gt;=$E143,$U143&gt;=$E143),AND($D143&lt;$E143,$U143&lt;$E143)),+MIN(ABS($U143-$E143)/MAX(ABS($D143-$E143),ABS($F143-$E143)),1),-MIN(ABS($U143-$E143)/MAX(ABS($D143-$E143),ABS($F143-$E143)),1)),0)</f>
        <v>0</v>
      </c>
    </row>
    <row r="144" spans="2:22" x14ac:dyDescent="0.25">
      <c r="B144" s="280" t="s">
        <v>117</v>
      </c>
      <c r="C144" s="281"/>
      <c r="D144" s="236">
        <v>1</v>
      </c>
      <c r="E144" s="237">
        <v>0.99990000000000001</v>
      </c>
      <c r="F144" s="238">
        <v>0.99980000000000002</v>
      </c>
      <c r="G144" s="242"/>
      <c r="H144" s="222">
        <f t="shared" si="33"/>
        <v>0</v>
      </c>
      <c r="I144" s="242"/>
      <c r="J144" s="222">
        <f>IF(ISNUMBER($I144),IF(OR(AND($D144&gt;=$E144,$I144&gt;=$E144),AND($D144&lt;$E144,$I144&lt;$E144)),+MIN(ABS($I144-$E144)/MAX(ABS($D144-$E144),ABS($F144-$E144)),1),-MIN(ABS($I144-$E144)/MAX(ABS($D144-$E144),ABS($F144-$E144)),1)),0)</f>
        <v>0</v>
      </c>
      <c r="K144" s="242"/>
      <c r="L144" s="222">
        <f>IF(ISNUMBER($K144),IF(OR(AND($D144&gt;=$E144,$K144&gt;=$E144),AND($D144&lt;$E144,$K144&lt;$E144)),+MIN(ABS($K144-$E144)/MAX(ABS($D144-$E144),ABS($F144-$E144)),1),-MIN(ABS($K144-$E144)/MAX(ABS($D144-$E144),ABS($F144-$E144)),1)),0)</f>
        <v>0</v>
      </c>
      <c r="M144" s="242"/>
      <c r="N144" s="222">
        <f>IF(ISNUMBER($M144),IF(OR(AND($D144&gt;=$E144,$M144&gt;=$E144),AND($D144&lt;$E144,$M144&lt;$E144)),+MIN(ABS($M144-$E144)/MAX(ABS($D144-$E144),ABS($F144-$E144)),1),-MIN(ABS($M144-$E144)/MAX(ABS($D144-$E144),ABS($F144-$E144)),1)),0)</f>
        <v>0</v>
      </c>
      <c r="O144" s="242"/>
      <c r="P144" s="222">
        <f>IF(ISNUMBER($O144),IF(OR(AND($D144&gt;=$E144,$O144&gt;=$E144),AND($D144&lt;$E144,$O144&lt;$E144)),+MIN(ABS($O144-$E144)/MAX(ABS($D144-$E144),ABS($F144-$E144)),1),-MIN(ABS($O144-$E144)/MAX(ABS($D144-$E144),ABS($F144-$E144)),1)),0)</f>
        <v>0</v>
      </c>
      <c r="Q144" s="242"/>
      <c r="R144" s="222">
        <f>IF(ISNUMBER($Q144),IF(OR(AND($D144&gt;=$E144,$Q144&gt;=$E144),AND($D144&lt;$E144,$Q144&lt;$E144)),+MIN(ABS($Q144-$E144)/MAX(ABS($D144-$E144),ABS($F144-$E144)),1),-MIN(ABS($Q144-$E144)/MAX(ABS($D144-$E144),ABS($F144-$E144)),1)),0)</f>
        <v>0</v>
      </c>
      <c r="S144" s="242"/>
      <c r="T144" s="222">
        <f>IF(ISNUMBER($S144),IF(OR(AND($D144&gt;=$E144,$S144&gt;=$E144),AND($D144&lt;$E144,$S144&lt;$E144)),+MIN(ABS($S144-$E144)/MAX(ABS($D144-$E144),ABS($F144-$E144)),1),-MIN(ABS($S144-$E144)/MAX(ABS($D144-$E144),ABS($F144-$E144)),1)),0)</f>
        <v>0</v>
      </c>
      <c r="U144" s="242"/>
      <c r="V144" s="222">
        <f>IF(ISNUMBER($U144),IF(OR(AND($D144&gt;=$E144,$U144&gt;=$E144),AND($D144&lt;$E144,$U144&lt;$E144)),+MIN(ABS($U144-$E144)/MAX(ABS($D144-$E144),ABS($F144-$E144)),1),-MIN(ABS($U144-$E144)/MAX(ABS($D144-$E144),ABS($F144-$E144)),1)),0)</f>
        <v>0</v>
      </c>
    </row>
    <row r="145" spans="2:22" x14ac:dyDescent="0.25">
      <c r="B145" s="290" t="s">
        <v>118</v>
      </c>
      <c r="C145" s="291"/>
      <c r="D145" s="208"/>
      <c r="E145" s="209"/>
      <c r="F145" s="210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</row>
    <row r="146" spans="2:22" x14ac:dyDescent="0.25">
      <c r="B146" s="280" t="s">
        <v>119</v>
      </c>
      <c r="C146" s="281"/>
      <c r="D146" s="239">
        <v>4.0199999999999996</v>
      </c>
      <c r="E146" s="240">
        <v>3.62</v>
      </c>
      <c r="F146" s="241">
        <v>3.21</v>
      </c>
      <c r="G146" s="243"/>
      <c r="H146" s="222">
        <f>IF(ISNUMBER($G146),IF(OR(AND($D146&gt;=$E146,$G146&gt;=$E146),AND($D146&lt;$E146,$G146&lt;$E146)),+MIN(ABS($G146-$E146)/MAX(ABS($D146-$E146),ABS($F146-$E146)),1),-MIN(ABS($G146-$E146)/MAX(ABS($D146-$E146),ABS($F146-$E146)),1)),0)</f>
        <v>0</v>
      </c>
      <c r="I146" s="243"/>
      <c r="J146" s="222">
        <f>IF(ISNUMBER($I146),IF(OR(AND($D146&gt;=$E146,$I146&gt;=$E146),AND($D146&lt;$E146,$I146&lt;$E146)),+MIN(ABS($I146-$E146)/MAX(ABS($D146-$E146),ABS($F146-$E146)),1),-MIN(ABS($I146-$E146)/MAX(ABS($D146-$E146),ABS($F146-$E146)),1)),0)</f>
        <v>0</v>
      </c>
      <c r="K146" s="243"/>
      <c r="L146" s="222">
        <f>IF(ISNUMBER($K146),IF(OR(AND($D146&gt;=$E146,$K146&gt;=$E146),AND($D146&lt;$E146,$K146&lt;$E146)),+MIN(ABS($K146-$E146)/MAX(ABS($D146-$E146),ABS($F146-$E146)),1),-MIN(ABS($K146-$E146)/MAX(ABS($D146-$E146),ABS($F146-$E146)),1)),0)</f>
        <v>0</v>
      </c>
      <c r="M146" s="243"/>
      <c r="N146" s="222">
        <f>IF(ISNUMBER($M146),IF(OR(AND($D146&gt;=$E146,$M146&gt;=$E146),AND($D146&lt;$E146,$M146&lt;$E146)),+MIN(ABS($M146-$E146)/MAX(ABS($D146-$E146),ABS($F146-$E146)),1),-MIN(ABS($M146-$E146)/MAX(ABS($D146-$E146),ABS($F146-$E146)),1)),0)</f>
        <v>0</v>
      </c>
      <c r="O146" s="243"/>
      <c r="P146" s="222">
        <f>IF(ISNUMBER($O146),IF(OR(AND($D146&gt;=$E146,$O146&gt;=$E146),AND($D146&lt;$E146,$O146&lt;$E146)),+MIN(ABS($O146-$E146)/MAX(ABS($D146-$E146),ABS($F146-$E146)),1),-MIN(ABS($O146-$E146)/MAX(ABS($D146-$E146),ABS($F146-$E146)),1)),0)</f>
        <v>0</v>
      </c>
      <c r="Q146" s="243"/>
      <c r="R146" s="222">
        <f>IF(ISNUMBER($Q146),IF(OR(AND($D146&gt;=$E146,$Q146&gt;=$E146),AND($D146&lt;$E146,$Q146&lt;$E146)),+MIN(ABS($Q146-$E146)/MAX(ABS($D146-$E146),ABS($F146-$E146)),1),-MIN(ABS($Q146-$E146)/MAX(ABS($D146-$E146),ABS($F146-$E146)),1)),0)</f>
        <v>0</v>
      </c>
      <c r="S146" s="243"/>
      <c r="T146" s="222">
        <f>IF(ISNUMBER($S146),IF(OR(AND($D146&gt;=$E146,$S146&gt;=$E146),AND($D146&lt;$E146,$S146&lt;$E146)),+MIN(ABS($S146-$E146)/MAX(ABS($D146-$E146),ABS($F146-$E146)),1),-MIN(ABS($S146-$E146)/MAX(ABS($D146-$E146),ABS($F146-$E146)),1)),0)</f>
        <v>0</v>
      </c>
      <c r="U146" s="243"/>
      <c r="V146" s="222">
        <f>IF(ISNUMBER($U146),IF(OR(AND($D146&gt;=$E146,$U146&gt;=$E146),AND($D146&lt;$E146,$U146&lt;$E146)),+MIN(ABS($U146-$E146)/MAX(ABS($D146-$E146),ABS($F146-$E146)),1),-MIN(ABS($U146-$E146)/MAX(ABS($D146-$E146),ABS($F146-$E146)),1)),0)</f>
        <v>0</v>
      </c>
    </row>
    <row r="147" spans="2:22" x14ac:dyDescent="0.25">
      <c r="B147" s="290" t="s">
        <v>120</v>
      </c>
      <c r="C147" s="291"/>
      <c r="D147" s="208"/>
      <c r="E147" s="209"/>
      <c r="F147" s="210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</row>
    <row r="148" spans="2:22" x14ac:dyDescent="0.25">
      <c r="B148" s="306" t="s">
        <v>121</v>
      </c>
      <c r="C148" s="307"/>
      <c r="D148" s="211"/>
      <c r="E148" s="212"/>
      <c r="F148" s="213"/>
      <c r="G148" s="225"/>
      <c r="H148" s="223"/>
      <c r="I148" s="225"/>
      <c r="J148" s="223"/>
      <c r="K148" s="225"/>
      <c r="L148" s="223"/>
      <c r="M148" s="225"/>
      <c r="N148" s="223"/>
      <c r="O148" s="225"/>
      <c r="P148" s="223"/>
      <c r="Q148" s="225"/>
      <c r="R148" s="223"/>
      <c r="S148" s="225"/>
      <c r="T148" s="223"/>
      <c r="U148" s="225"/>
      <c r="V148" s="223"/>
    </row>
    <row r="151" spans="2:22" ht="30" customHeight="1" x14ac:dyDescent="0.25">
      <c r="B151" s="311" t="s">
        <v>141</v>
      </c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3"/>
    </row>
    <row r="153" spans="2:22" x14ac:dyDescent="0.25">
      <c r="B153" s="286" t="s">
        <v>129</v>
      </c>
      <c r="C153" s="308"/>
      <c r="D153" s="297" t="s">
        <v>133</v>
      </c>
      <c r="E153" s="300" t="s">
        <v>135</v>
      </c>
      <c r="F153" s="303" t="s">
        <v>134</v>
      </c>
      <c r="G153" s="292" t="str">
        <f>+TI_Elek!$B$12</f>
        <v>DNB 1</v>
      </c>
      <c r="H153" s="292"/>
      <c r="I153" s="292" t="str">
        <f>+TI_Elek!$B$13</f>
        <v>DNB 2</v>
      </c>
      <c r="J153" s="292"/>
      <c r="K153" s="292" t="str">
        <f>+TI_Elek!$B$14</f>
        <v>DNB 3</v>
      </c>
      <c r="L153" s="292"/>
      <c r="M153" s="292" t="str">
        <f>+TI_Elek!$B$15</f>
        <v>DNB 4</v>
      </c>
      <c r="N153" s="292"/>
      <c r="O153" s="292" t="str">
        <f>+TI_Elek!$B$16</f>
        <v>DNB 5</v>
      </c>
      <c r="P153" s="292"/>
      <c r="Q153" s="292" t="str">
        <f>+TI_Elek!$B$17</f>
        <v>DNB 6</v>
      </c>
      <c r="R153" s="292"/>
      <c r="S153" s="292" t="str">
        <f>+TI_Elek!$B$18</f>
        <v>DNB 7</v>
      </c>
      <c r="T153" s="292"/>
      <c r="U153" s="292" t="str">
        <f>+TI_Elek!$B$19</f>
        <v>DNB 8</v>
      </c>
      <c r="V153" s="292"/>
    </row>
    <row r="154" spans="2:22" ht="15" customHeight="1" x14ac:dyDescent="0.25">
      <c r="B154" s="309"/>
      <c r="C154" s="310"/>
      <c r="D154" s="298"/>
      <c r="E154" s="301"/>
      <c r="F154" s="304"/>
      <c r="G154" s="293" t="s">
        <v>418</v>
      </c>
      <c r="H154" s="295" t="s">
        <v>137</v>
      </c>
      <c r="I154" s="293" t="s">
        <v>418</v>
      </c>
      <c r="J154" s="295" t="s">
        <v>137</v>
      </c>
      <c r="K154" s="293" t="s">
        <v>418</v>
      </c>
      <c r="L154" s="295" t="s">
        <v>137</v>
      </c>
      <c r="M154" s="293" t="s">
        <v>418</v>
      </c>
      <c r="N154" s="295" t="s">
        <v>137</v>
      </c>
      <c r="O154" s="293" t="s">
        <v>418</v>
      </c>
      <c r="P154" s="295" t="s">
        <v>137</v>
      </c>
      <c r="Q154" s="293" t="s">
        <v>418</v>
      </c>
      <c r="R154" s="295" t="s">
        <v>137</v>
      </c>
      <c r="S154" s="293" t="s">
        <v>418</v>
      </c>
      <c r="T154" s="295" t="s">
        <v>137</v>
      </c>
      <c r="U154" s="293" t="s">
        <v>418</v>
      </c>
      <c r="V154" s="295" t="s">
        <v>137</v>
      </c>
    </row>
    <row r="155" spans="2:22" x14ac:dyDescent="0.25">
      <c r="B155" s="288"/>
      <c r="C155" s="289"/>
      <c r="D155" s="299"/>
      <c r="E155" s="302"/>
      <c r="F155" s="305"/>
      <c r="G155" s="294"/>
      <c r="H155" s="296"/>
      <c r="I155" s="294"/>
      <c r="J155" s="296"/>
      <c r="K155" s="294"/>
      <c r="L155" s="296"/>
      <c r="M155" s="294"/>
      <c r="N155" s="296"/>
      <c r="O155" s="294"/>
      <c r="P155" s="296"/>
      <c r="Q155" s="294"/>
      <c r="R155" s="296"/>
      <c r="S155" s="294"/>
      <c r="T155" s="296"/>
      <c r="U155" s="294"/>
      <c r="V155" s="296"/>
    </row>
    <row r="156" spans="2:22" x14ac:dyDescent="0.25">
      <c r="B156" s="284" t="s">
        <v>96</v>
      </c>
      <c r="C156" s="285"/>
      <c r="D156" s="205"/>
      <c r="E156" s="206"/>
      <c r="F156" s="207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</row>
    <row r="157" spans="2:22" x14ac:dyDescent="0.25">
      <c r="B157" s="280" t="s">
        <v>97</v>
      </c>
      <c r="C157" s="281"/>
      <c r="D157" s="208">
        <v>3.0439999999999998E-2</v>
      </c>
      <c r="E157" s="209">
        <v>5.2540000000000003E-2</v>
      </c>
      <c r="F157" s="210">
        <v>7.4630000000000002E-2</v>
      </c>
      <c r="G157" s="224"/>
      <c r="H157" s="222">
        <f>IF(ISNUMBER($G157),IF(OR(AND($D157&gt;=$E157,$G157&gt;=$E157),AND($D157&lt;$E157,$G157&lt;$E157)),+MIN(ABS($G157-$E157)/MAX(ABS($D157-$E157),ABS($F157-$E157)),1),-MIN(ABS($G157-$E157)/MAX(ABS($D157-$E157),ABS($F157-$E157)),1)),0)</f>
        <v>0</v>
      </c>
      <c r="I157" s="224"/>
      <c r="J157" s="222">
        <f>IF(ISNUMBER($I157),IF(OR(AND($D157&gt;=$E157,$I157&gt;=$E157),AND($D157&lt;$E157,$I157&lt;$E157)),+MIN(ABS($I157-$E157)/MAX(ABS($D157-$E157),ABS($F157-$E157)),1),-MIN(ABS($I157-$E157)/MAX(ABS($D157-$E157),ABS($F157-$E157)),1)),0)</f>
        <v>0</v>
      </c>
      <c r="K157" s="224"/>
      <c r="L157" s="222">
        <f>IF(ISNUMBER($K157),IF(OR(AND($D157&gt;=$E157,$K157&gt;=$E157),AND($D157&lt;$E157,$K157&lt;$E157)),+MIN(ABS($K157-$E157)/MAX(ABS($D157-$E157),ABS($F157-$E157)),1),-MIN(ABS($K157-$E157)/MAX(ABS($D157-$E157),ABS($F157-$E157)),1)),0)</f>
        <v>0</v>
      </c>
      <c r="M157" s="224"/>
      <c r="N157" s="222">
        <f>IF(ISNUMBER($M157),IF(OR(AND($D157&gt;=$E157,$M157&gt;=$E157),AND($D157&lt;$E157,$M157&lt;$E157)),+MIN(ABS($M157-$E157)/MAX(ABS($D157-$E157),ABS($F157-$E157)),1),-MIN(ABS($M157-$E157)/MAX(ABS($D157-$E157),ABS($F157-$E157)),1)),0)</f>
        <v>0</v>
      </c>
      <c r="O157" s="224"/>
      <c r="P157" s="222">
        <f>IF(ISNUMBER($O157),IF(OR(AND($D157&gt;=$E157,$O157&gt;=$E157),AND($D157&lt;$E157,$O157&lt;$E157)),+MIN(ABS($O157-$E157)/MAX(ABS($D157-$E157),ABS($F157-$E157)),1),-MIN(ABS($O157-$E157)/MAX(ABS($D157-$E157),ABS($F157-$E157)),1)),0)</f>
        <v>0</v>
      </c>
      <c r="Q157" s="224"/>
      <c r="R157" s="222">
        <f>IF(ISNUMBER($Q157),IF(OR(AND($D157&gt;=$E157,$Q157&gt;=$E157),AND($D157&lt;$E157,$Q157&lt;$E157)),+MIN(ABS($Q157-$E157)/MAX(ABS($D157-$E157),ABS($F157-$E157)),1),-MIN(ABS($Q157-$E157)/MAX(ABS($D157-$E157),ABS($F157-$E157)),1)),0)</f>
        <v>0</v>
      </c>
      <c r="S157" s="224"/>
      <c r="T157" s="222">
        <f>IF(ISNUMBER($S157),IF(OR(AND($D157&gt;=$E157,$S157&gt;=$E157),AND($D157&lt;$E157,$S157&lt;$E157)),+MIN(ABS($S157-$E157)/MAX(ABS($D157-$E157),ABS($F157-$E157)),1),-MIN(ABS($S157-$E157)/MAX(ABS($D157-$E157),ABS($F157-$E157)),1)),0)</f>
        <v>0</v>
      </c>
      <c r="U157" s="224"/>
      <c r="V157" s="222">
        <f>IF(ISNUMBER($U157),IF(OR(AND($D157&gt;=$E157,$U157&gt;=$E157),AND($D157&lt;$E157,$U157&lt;$E157)),+MIN(ABS($U157-$E157)/MAX(ABS($D157-$E157),ABS($F157-$E157)),1),-MIN(ABS($U157-$E157)/MAX(ABS($D157-$E157),ABS($F157-$E157)),1)),0)</f>
        <v>0</v>
      </c>
    </row>
    <row r="158" spans="2:22" x14ac:dyDescent="0.25">
      <c r="B158" s="280" t="s">
        <v>98</v>
      </c>
      <c r="C158" s="281"/>
      <c r="D158" s="208">
        <v>0.22905</v>
      </c>
      <c r="E158" s="209">
        <v>0.33951999999999999</v>
      </c>
      <c r="F158" s="210">
        <v>0.44999</v>
      </c>
      <c r="G158" s="224"/>
      <c r="H158" s="222">
        <f>IF(ISNUMBER($G158),IF(OR(AND($D158&gt;=$E158,$G158&gt;=$E158),AND($D158&lt;$E158,$G158&lt;$E158)),+MIN(ABS($G158-$E158)/MAX(ABS($D158-$E158),ABS($F158-$E158)),1),-MIN(ABS($G158-$E158)/MAX(ABS($D158-$E158),ABS($F158-$E158)),1)),0)</f>
        <v>0</v>
      </c>
      <c r="I158" s="224"/>
      <c r="J158" s="222">
        <f>IF(ISNUMBER($I158),IF(OR(AND($D158&gt;=$E158,$I158&gt;=$E158),AND($D158&lt;$E158,$I158&lt;$E158)),+MIN(ABS($I158-$E158)/MAX(ABS($D158-$E158),ABS($F158-$E158)),1),-MIN(ABS($I158-$E158)/MAX(ABS($D158-$E158),ABS($F158-$E158)),1)),0)</f>
        <v>0</v>
      </c>
      <c r="K158" s="224"/>
      <c r="L158" s="222">
        <f>IF(ISNUMBER($K158),IF(OR(AND($D158&gt;=$E158,$K158&gt;=$E158),AND($D158&lt;$E158,$K158&lt;$E158)),+MIN(ABS($K158-$E158)/MAX(ABS($D158-$E158),ABS($F158-$E158)),1),-MIN(ABS($K158-$E158)/MAX(ABS($D158-$E158),ABS($F158-$E158)),1)),0)</f>
        <v>0</v>
      </c>
      <c r="M158" s="224"/>
      <c r="N158" s="222">
        <f>IF(ISNUMBER($M158),IF(OR(AND($D158&gt;=$E158,$M158&gt;=$E158),AND($D158&lt;$E158,$M158&lt;$E158)),+MIN(ABS($M158-$E158)/MAX(ABS($D158-$E158),ABS($F158-$E158)),1),-MIN(ABS($M158-$E158)/MAX(ABS($D158-$E158),ABS($F158-$E158)),1)),0)</f>
        <v>0</v>
      </c>
      <c r="O158" s="224"/>
      <c r="P158" s="222">
        <f>IF(ISNUMBER($O158),IF(OR(AND($D158&gt;=$E158,$O158&gt;=$E158),AND($D158&lt;$E158,$O158&lt;$E158)),+MIN(ABS($O158-$E158)/MAX(ABS($D158-$E158),ABS($F158-$E158)),1),-MIN(ABS($O158-$E158)/MAX(ABS($D158-$E158),ABS($F158-$E158)),1)),0)</f>
        <v>0</v>
      </c>
      <c r="Q158" s="224"/>
      <c r="R158" s="222">
        <f>IF(ISNUMBER($Q158),IF(OR(AND($D158&gt;=$E158,$Q158&gt;=$E158),AND($D158&lt;$E158,$Q158&lt;$E158)),+MIN(ABS($Q158-$E158)/MAX(ABS($D158-$E158),ABS($F158-$E158)),1),-MIN(ABS($Q158-$E158)/MAX(ABS($D158-$E158),ABS($F158-$E158)),1)),0)</f>
        <v>0</v>
      </c>
      <c r="S158" s="224"/>
      <c r="T158" s="222">
        <f>IF(ISNUMBER($S158),IF(OR(AND($D158&gt;=$E158,$S158&gt;=$E158),AND($D158&lt;$E158,$S158&lt;$E158)),+MIN(ABS($S158-$E158)/MAX(ABS($D158-$E158),ABS($F158-$E158)),1),-MIN(ABS($S158-$E158)/MAX(ABS($D158-$E158),ABS($F158-$E158)),1)),0)</f>
        <v>0</v>
      </c>
      <c r="U158" s="224"/>
      <c r="V158" s="222">
        <f>IF(ISNUMBER($U158),IF(OR(AND($D158&gt;=$E158,$U158&gt;=$E158),AND($D158&lt;$E158,$U158&lt;$E158)),+MIN(ABS($U158-$E158)/MAX(ABS($D158-$E158),ABS($F158-$E158)),1),-MIN(ABS($U158-$E158)/MAX(ABS($D158-$E158),ABS($F158-$E158)),1)),0)</f>
        <v>0</v>
      </c>
    </row>
    <row r="159" spans="2:22" x14ac:dyDescent="0.25">
      <c r="B159" s="280" t="s">
        <v>99</v>
      </c>
      <c r="C159" s="281"/>
      <c r="D159" s="231">
        <v>0.10274305555555556</v>
      </c>
      <c r="E159" s="232">
        <v>0.13251157407407407</v>
      </c>
      <c r="F159" s="233">
        <v>0.1622800925925926</v>
      </c>
      <c r="G159" s="234"/>
      <c r="H159" s="222">
        <f t="shared" ref="H159:H160" si="34">IF(ISNUMBER($G159),IF(OR(AND($D159&gt;=$E159,$G159&gt;=$E159),AND($D159&lt;$E159,$G159&lt;$E159)),+MIN(ABS($G159-$E159)/MAX(ABS($D159-$E159),ABS($F159-$E159)),1),-MIN(ABS($G159-$E159)/MAX(ABS($D159-$E159),ABS($F159-$E159)),1)),0)</f>
        <v>0</v>
      </c>
      <c r="I159" s="234"/>
      <c r="J159" s="222">
        <f>IF(ISNUMBER($I159),IF(OR(AND($D159&gt;=$E159,$I159&gt;=$E159),AND($D159&lt;$E159,$I159&lt;$E159)),+MIN(ABS($I159-$E159)/MAX(ABS($D159-$E159),ABS($F159-$E159)),1),-MIN(ABS($I159-$E159)/MAX(ABS($D159-$E159),ABS($F159-$E159)),1)),0)</f>
        <v>0</v>
      </c>
      <c r="K159" s="234"/>
      <c r="L159" s="222">
        <f>IF(ISNUMBER($K159),IF(OR(AND($D159&gt;=$E159,$K159&gt;=$E159),AND($D159&lt;$E159,$K159&lt;$E159)),+MIN(ABS($K159-$E159)/MAX(ABS($D159-$E159),ABS($F159-$E159)),1),-MIN(ABS($K159-$E159)/MAX(ABS($D159-$E159),ABS($F159-$E159)),1)),0)</f>
        <v>0</v>
      </c>
      <c r="M159" s="234"/>
      <c r="N159" s="222">
        <f>IF(ISNUMBER($M159),IF(OR(AND($D159&gt;=$E159,$M159&gt;=$E159),AND($D159&lt;$E159,$M159&lt;$E159)),+MIN(ABS($M159-$E159)/MAX(ABS($D159-$E159),ABS($F159-$E159)),1),-MIN(ABS($M159-$E159)/MAX(ABS($D159-$E159),ABS($F159-$E159)),1)),0)</f>
        <v>0</v>
      </c>
      <c r="O159" s="234"/>
      <c r="P159" s="222">
        <f>IF(ISNUMBER($O159),IF(OR(AND($D159&gt;=$E159,$O159&gt;=$E159),AND($D159&lt;$E159,$O159&lt;$E159)),+MIN(ABS($O159-$E159)/MAX(ABS($D159-$E159),ABS($F159-$E159)),1),-MIN(ABS($O159-$E159)/MAX(ABS($D159-$E159),ABS($F159-$E159)),1)),0)</f>
        <v>0</v>
      </c>
      <c r="Q159" s="234"/>
      <c r="R159" s="222">
        <f>IF(ISNUMBER($Q159),IF(OR(AND($D159&gt;=$E159,$Q159&gt;=$E159),AND($D159&lt;$E159,$Q159&lt;$E159)),+MIN(ABS($Q159-$E159)/MAX(ABS($D159-$E159),ABS($F159-$E159)),1),-MIN(ABS($Q159-$E159)/MAX(ABS($D159-$E159),ABS($F159-$E159)),1)),0)</f>
        <v>0</v>
      </c>
      <c r="S159" s="234"/>
      <c r="T159" s="222">
        <f>IF(ISNUMBER($S159),IF(OR(AND($D159&gt;=$E159,$S159&gt;=$E159),AND($D159&lt;$E159,$S159&lt;$E159)),+MIN(ABS($S159-$E159)/MAX(ABS($D159-$E159),ABS($F159-$E159)),1),-MIN(ABS($S159-$E159)/MAX(ABS($D159-$E159),ABS($F159-$E159)),1)),0)</f>
        <v>0</v>
      </c>
      <c r="U159" s="234"/>
      <c r="V159" s="222">
        <f>IF(ISNUMBER($U159),IF(OR(AND($D159&gt;=$E159,$U159&gt;=$E159),AND($D159&lt;$E159,$U159&lt;$E159)),+MIN(ABS($U159-$E159)/MAX(ABS($D159-$E159),ABS($F159-$E159)),1),-MIN(ABS($U159-$E159)/MAX(ABS($D159-$E159),ABS($F159-$E159)),1)),0)</f>
        <v>0</v>
      </c>
    </row>
    <row r="160" spans="2:22" x14ac:dyDescent="0.25">
      <c r="B160" s="280" t="s">
        <v>100</v>
      </c>
      <c r="C160" s="281"/>
      <c r="D160" s="231">
        <v>2.1203703703703707E-2</v>
      </c>
      <c r="E160" s="232">
        <v>2.7534722222222221E-2</v>
      </c>
      <c r="F160" s="233">
        <v>3.3877314814814811E-2</v>
      </c>
      <c r="G160" s="234"/>
      <c r="H160" s="222">
        <f t="shared" si="34"/>
        <v>0</v>
      </c>
      <c r="I160" s="234"/>
      <c r="J160" s="222">
        <f>IF(ISNUMBER($I160),IF(OR(AND($D160&gt;=$E160,$I160&gt;=$E160),AND($D160&lt;$E160,$I160&lt;$E160)),+MIN(ABS($I160-$E160)/MAX(ABS($D160-$E160),ABS($F160-$E160)),1),-MIN(ABS($I160-$E160)/MAX(ABS($D160-$E160),ABS($F160-$E160)),1)),0)</f>
        <v>0</v>
      </c>
      <c r="K160" s="234"/>
      <c r="L160" s="222">
        <f>IF(ISNUMBER($K160),IF(OR(AND($D160&gt;=$E160,$K160&gt;=$E160),AND($D160&lt;$E160,$K160&lt;$E160)),+MIN(ABS($K160-$E160)/MAX(ABS($D160-$E160),ABS($F160-$E160)),1),-MIN(ABS($K160-$E160)/MAX(ABS($D160-$E160),ABS($F160-$E160)),1)),0)</f>
        <v>0</v>
      </c>
      <c r="M160" s="234"/>
      <c r="N160" s="222">
        <f>IF(ISNUMBER($M160),IF(OR(AND($D160&gt;=$E160,$M160&gt;=$E160),AND($D160&lt;$E160,$M160&lt;$E160)),+MIN(ABS($M160-$E160)/MAX(ABS($D160-$E160),ABS($F160-$E160)),1),-MIN(ABS($M160-$E160)/MAX(ABS($D160-$E160),ABS($F160-$E160)),1)),0)</f>
        <v>0</v>
      </c>
      <c r="O160" s="234"/>
      <c r="P160" s="222">
        <f>IF(ISNUMBER($O160),IF(OR(AND($D160&gt;=$E160,$O160&gt;=$E160),AND($D160&lt;$E160,$O160&lt;$E160)),+MIN(ABS($O160-$E160)/MAX(ABS($D160-$E160),ABS($F160-$E160)),1),-MIN(ABS($O160-$E160)/MAX(ABS($D160-$E160),ABS($F160-$E160)),1)),0)</f>
        <v>0</v>
      </c>
      <c r="Q160" s="234"/>
      <c r="R160" s="222">
        <f>IF(ISNUMBER($Q160),IF(OR(AND($D160&gt;=$E160,$Q160&gt;=$E160),AND($D160&lt;$E160,$Q160&lt;$E160)),+MIN(ABS($Q160-$E160)/MAX(ABS($D160-$E160),ABS($F160-$E160)),1),-MIN(ABS($Q160-$E160)/MAX(ABS($D160-$E160),ABS($F160-$E160)),1)),0)</f>
        <v>0</v>
      </c>
      <c r="S160" s="234"/>
      <c r="T160" s="222">
        <f>IF(ISNUMBER($S160),IF(OR(AND($D160&gt;=$E160,$S160&gt;=$E160),AND($D160&lt;$E160,$S160&lt;$E160)),+MIN(ABS($S160-$E160)/MAX(ABS($D160-$E160),ABS($F160-$E160)),1),-MIN(ABS($S160-$E160)/MAX(ABS($D160-$E160),ABS($F160-$E160)),1)),0)</f>
        <v>0</v>
      </c>
      <c r="U160" s="234"/>
      <c r="V160" s="222">
        <f>IF(ISNUMBER($U160),IF(OR(AND($D160&gt;=$E160,$U160&gt;=$E160),AND($D160&lt;$E160,$U160&lt;$E160)),+MIN(ABS($U160-$E160)/MAX(ABS($D160-$E160),ABS($F160-$E160)),1),-MIN(ABS($U160-$E160)/MAX(ABS($D160-$E160),ABS($F160-$E160)),1)),0)</f>
        <v>0</v>
      </c>
    </row>
    <row r="161" spans="2:22" x14ac:dyDescent="0.25">
      <c r="B161" s="290" t="s">
        <v>101</v>
      </c>
      <c r="C161" s="291"/>
      <c r="D161" s="208"/>
      <c r="E161" s="209"/>
      <c r="F161" s="210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</row>
    <row r="162" spans="2:22" x14ac:dyDescent="0.25">
      <c r="B162" s="280" t="s">
        <v>102</v>
      </c>
      <c r="C162" s="281"/>
      <c r="D162" s="236">
        <v>0.99339999999999995</v>
      </c>
      <c r="E162" s="237">
        <v>0.87350000000000005</v>
      </c>
      <c r="F162" s="238">
        <v>0.75349999999999995</v>
      </c>
      <c r="G162" s="242"/>
      <c r="H162" s="222">
        <f t="shared" ref="H162:H165" si="35">IF(ISNUMBER($G162),IF(OR(AND($D162&gt;=$E162,$G162&gt;=$E162),AND($D162&lt;$E162,$G162&lt;$E162)),+MIN(ABS($G162-$E162)/MAX(ABS($D162-$E162),ABS($F162-$E162)),1),-MIN(ABS($G162-$E162)/MAX(ABS($D162-$E162),ABS($F162-$E162)),1)),0)</f>
        <v>0</v>
      </c>
      <c r="I162" s="242"/>
      <c r="J162" s="222">
        <f>IF(ISNUMBER($I162),IF(OR(AND($D162&gt;=$E162,$I162&gt;=$E162),AND($D162&lt;$E162,$I162&lt;$E162)),+MIN(ABS($I162-$E162)/MAX(ABS($D162-$E162),ABS($F162-$E162)),1),-MIN(ABS($I162-$E162)/MAX(ABS($D162-$E162),ABS($F162-$E162)),1)),0)</f>
        <v>0</v>
      </c>
      <c r="K162" s="242"/>
      <c r="L162" s="222">
        <f>IF(ISNUMBER($K162),IF(OR(AND($D162&gt;=$E162,$K162&gt;=$E162),AND($D162&lt;$E162,$K162&lt;$E162)),+MIN(ABS($K162-$E162)/MAX(ABS($D162-$E162),ABS($F162-$E162)),1),-MIN(ABS($K162-$E162)/MAX(ABS($D162-$E162),ABS($F162-$E162)),1)),0)</f>
        <v>0</v>
      </c>
      <c r="M162" s="242"/>
      <c r="N162" s="222">
        <f>IF(ISNUMBER($M162),IF(OR(AND($D162&gt;=$E162,$M162&gt;=$E162),AND($D162&lt;$E162,$M162&lt;$E162)),+MIN(ABS($M162-$E162)/MAX(ABS($D162-$E162),ABS($F162-$E162)),1),-MIN(ABS($M162-$E162)/MAX(ABS($D162-$E162),ABS($F162-$E162)),1)),0)</f>
        <v>0</v>
      </c>
      <c r="O162" s="242"/>
      <c r="P162" s="222">
        <f>IF(ISNUMBER($O162),IF(OR(AND($D162&gt;=$E162,$O162&gt;=$E162),AND($D162&lt;$E162,$O162&lt;$E162)),+MIN(ABS($O162-$E162)/MAX(ABS($D162-$E162),ABS($F162-$E162)),1),-MIN(ABS($O162-$E162)/MAX(ABS($D162-$E162),ABS($F162-$E162)),1)),0)</f>
        <v>0</v>
      </c>
      <c r="Q162" s="242"/>
      <c r="R162" s="222">
        <f>IF(ISNUMBER($Q162),IF(OR(AND($D162&gt;=$E162,$Q162&gt;=$E162),AND($D162&lt;$E162,$Q162&lt;$E162)),+MIN(ABS($Q162-$E162)/MAX(ABS($D162-$E162),ABS($F162-$E162)),1),-MIN(ABS($Q162-$E162)/MAX(ABS($D162-$E162),ABS($F162-$E162)),1)),0)</f>
        <v>0</v>
      </c>
      <c r="S162" s="242"/>
      <c r="T162" s="222">
        <f>IF(ISNUMBER($S162),IF(OR(AND($D162&gt;=$E162,$S162&gt;=$E162),AND($D162&lt;$E162,$S162&lt;$E162)),+MIN(ABS($S162-$E162)/MAX(ABS($D162-$E162),ABS($F162-$E162)),1),-MIN(ABS($S162-$E162)/MAX(ABS($D162-$E162),ABS($F162-$E162)),1)),0)</f>
        <v>0</v>
      </c>
      <c r="U162" s="242"/>
      <c r="V162" s="222">
        <f>IF(ISNUMBER($U162),IF(OR(AND($D162&gt;=$E162,$U162&gt;=$E162),AND($D162&lt;$E162,$U162&lt;$E162)),+MIN(ABS($U162-$E162)/MAX(ABS($D162-$E162),ABS($F162-$E162)),1),-MIN(ABS($U162-$E162)/MAX(ABS($D162-$E162),ABS($F162-$E162)),1)),0)</f>
        <v>0</v>
      </c>
    </row>
    <row r="163" spans="2:22" x14ac:dyDescent="0.25">
      <c r="B163" s="280" t="s">
        <v>103</v>
      </c>
      <c r="C163" s="281"/>
      <c r="D163" s="236">
        <v>1</v>
      </c>
      <c r="E163" s="237">
        <v>0.86619999999999997</v>
      </c>
      <c r="F163" s="238">
        <v>0.59199999999999997</v>
      </c>
      <c r="G163" s="242"/>
      <c r="H163" s="222">
        <f t="shared" si="35"/>
        <v>0</v>
      </c>
      <c r="I163" s="242"/>
      <c r="J163" s="222">
        <f>IF(ISNUMBER($I163),IF(OR(AND($D163&gt;=$E163,$I163&gt;=$E163),AND($D163&lt;$E163,$I163&lt;$E163)),+MIN(ABS($I163-$E163)/MAX(ABS($D163-$E163),ABS($F163-$E163)),1),-MIN(ABS($I163-$E163)/MAX(ABS($D163-$E163),ABS($F163-$E163)),1)),0)</f>
        <v>0</v>
      </c>
      <c r="K163" s="242"/>
      <c r="L163" s="222">
        <f>IF(ISNUMBER($K163),IF(OR(AND($D163&gt;=$E163,$K163&gt;=$E163),AND($D163&lt;$E163,$K163&lt;$E163)),+MIN(ABS($K163-$E163)/MAX(ABS($D163-$E163),ABS($F163-$E163)),1),-MIN(ABS($K163-$E163)/MAX(ABS($D163-$E163),ABS($F163-$E163)),1)),0)</f>
        <v>0</v>
      </c>
      <c r="M163" s="242"/>
      <c r="N163" s="222">
        <f>IF(ISNUMBER($M163),IF(OR(AND($D163&gt;=$E163,$M163&gt;=$E163),AND($D163&lt;$E163,$M163&lt;$E163)),+MIN(ABS($M163-$E163)/MAX(ABS($D163-$E163),ABS($F163-$E163)),1),-MIN(ABS($M163-$E163)/MAX(ABS($D163-$E163),ABS($F163-$E163)),1)),0)</f>
        <v>0</v>
      </c>
      <c r="O163" s="242"/>
      <c r="P163" s="222">
        <f>IF(ISNUMBER($O163),IF(OR(AND($D163&gt;=$E163,$O163&gt;=$E163),AND($D163&lt;$E163,$O163&lt;$E163)),+MIN(ABS($O163-$E163)/MAX(ABS($D163-$E163),ABS($F163-$E163)),1),-MIN(ABS($O163-$E163)/MAX(ABS($D163-$E163),ABS($F163-$E163)),1)),0)</f>
        <v>0</v>
      </c>
      <c r="Q163" s="242"/>
      <c r="R163" s="222">
        <f>IF(ISNUMBER($Q163),IF(OR(AND($D163&gt;=$E163,$Q163&gt;=$E163),AND($D163&lt;$E163,$Q163&lt;$E163)),+MIN(ABS($Q163-$E163)/MAX(ABS($D163-$E163),ABS($F163-$E163)),1),-MIN(ABS($Q163-$E163)/MAX(ABS($D163-$E163),ABS($F163-$E163)),1)),0)</f>
        <v>0</v>
      </c>
      <c r="S163" s="242"/>
      <c r="T163" s="222">
        <f>IF(ISNUMBER($S163),IF(OR(AND($D163&gt;=$E163,$S163&gt;=$E163),AND($D163&lt;$E163,$S163&lt;$E163)),+MIN(ABS($S163-$E163)/MAX(ABS($D163-$E163),ABS($F163-$E163)),1),-MIN(ABS($S163-$E163)/MAX(ABS($D163-$E163),ABS($F163-$E163)),1)),0)</f>
        <v>0</v>
      </c>
      <c r="U163" s="242"/>
      <c r="V163" s="222">
        <f>IF(ISNUMBER($U163),IF(OR(AND($D163&gt;=$E163,$U163&gt;=$E163),AND($D163&lt;$E163,$U163&lt;$E163)),+MIN(ABS($U163-$E163)/MAX(ABS($D163-$E163),ABS($F163-$E163)),1),-MIN(ABS($U163-$E163)/MAX(ABS($D163-$E163),ABS($F163-$E163)),1)),0)</f>
        <v>0</v>
      </c>
    </row>
    <row r="164" spans="2:22" x14ac:dyDescent="0.25">
      <c r="B164" s="280" t="s">
        <v>104</v>
      </c>
      <c r="C164" s="281"/>
      <c r="D164" s="236">
        <v>1</v>
      </c>
      <c r="E164" s="237">
        <v>0.77410000000000001</v>
      </c>
      <c r="F164" s="238">
        <v>0.48959999999999998</v>
      </c>
      <c r="G164" s="242"/>
      <c r="H164" s="222">
        <f t="shared" si="35"/>
        <v>0</v>
      </c>
      <c r="I164" s="242"/>
      <c r="J164" s="222">
        <f>IF(ISNUMBER($I164),IF(OR(AND($D164&gt;=$E164,$I164&gt;=$E164),AND($D164&lt;$E164,$I164&lt;$E164)),+MIN(ABS($I164-$E164)/MAX(ABS($D164-$E164),ABS($F164-$E164)),1),-MIN(ABS($I164-$E164)/MAX(ABS($D164-$E164),ABS($F164-$E164)),1)),0)</f>
        <v>0</v>
      </c>
      <c r="K164" s="242"/>
      <c r="L164" s="222">
        <f>IF(ISNUMBER($K164),IF(OR(AND($D164&gt;=$E164,$K164&gt;=$E164),AND($D164&lt;$E164,$K164&lt;$E164)),+MIN(ABS($K164-$E164)/MAX(ABS($D164-$E164),ABS($F164-$E164)),1),-MIN(ABS($K164-$E164)/MAX(ABS($D164-$E164),ABS($F164-$E164)),1)),0)</f>
        <v>0</v>
      </c>
      <c r="M164" s="242"/>
      <c r="N164" s="222">
        <f>IF(ISNUMBER($M164),IF(OR(AND($D164&gt;=$E164,$M164&gt;=$E164),AND($D164&lt;$E164,$M164&lt;$E164)),+MIN(ABS($M164-$E164)/MAX(ABS($D164-$E164),ABS($F164-$E164)),1),-MIN(ABS($M164-$E164)/MAX(ABS($D164-$E164),ABS($F164-$E164)),1)),0)</f>
        <v>0</v>
      </c>
      <c r="O164" s="242"/>
      <c r="P164" s="222">
        <f>IF(ISNUMBER($O164),IF(OR(AND($D164&gt;=$E164,$O164&gt;=$E164),AND($D164&lt;$E164,$O164&lt;$E164)),+MIN(ABS($O164-$E164)/MAX(ABS($D164-$E164),ABS($F164-$E164)),1),-MIN(ABS($O164-$E164)/MAX(ABS($D164-$E164),ABS($F164-$E164)),1)),0)</f>
        <v>0</v>
      </c>
      <c r="Q164" s="242"/>
      <c r="R164" s="222">
        <f>IF(ISNUMBER($Q164),IF(OR(AND($D164&gt;=$E164,$Q164&gt;=$E164),AND($D164&lt;$E164,$Q164&lt;$E164)),+MIN(ABS($Q164-$E164)/MAX(ABS($D164-$E164),ABS($F164-$E164)),1),-MIN(ABS($Q164-$E164)/MAX(ABS($D164-$E164),ABS($F164-$E164)),1)),0)</f>
        <v>0</v>
      </c>
      <c r="S164" s="242"/>
      <c r="T164" s="222">
        <f>IF(ISNUMBER($S164),IF(OR(AND($D164&gt;=$E164,$S164&gt;=$E164),AND($D164&lt;$E164,$S164&lt;$E164)),+MIN(ABS($S164-$E164)/MAX(ABS($D164-$E164),ABS($F164-$E164)),1),-MIN(ABS($S164-$E164)/MAX(ABS($D164-$E164),ABS($F164-$E164)),1)),0)</f>
        <v>0</v>
      </c>
      <c r="U164" s="242"/>
      <c r="V164" s="222">
        <f>IF(ISNUMBER($U164),IF(OR(AND($D164&gt;=$E164,$U164&gt;=$E164),AND($D164&lt;$E164,$U164&lt;$E164)),+MIN(ABS($U164-$E164)/MAX(ABS($D164-$E164),ABS($F164-$E164)),1),-MIN(ABS($U164-$E164)/MAX(ABS($D164-$E164),ABS($F164-$E164)),1)),0)</f>
        <v>0</v>
      </c>
    </row>
    <row r="165" spans="2:22" x14ac:dyDescent="0.25">
      <c r="B165" s="280" t="s">
        <v>105</v>
      </c>
      <c r="C165" s="281"/>
      <c r="D165" s="236">
        <v>1</v>
      </c>
      <c r="E165" s="237">
        <v>0.78610000000000002</v>
      </c>
      <c r="F165" s="238">
        <v>0.51019999999999999</v>
      </c>
      <c r="G165" s="242"/>
      <c r="H165" s="222">
        <f t="shared" si="35"/>
        <v>0</v>
      </c>
      <c r="I165" s="242"/>
      <c r="J165" s="222">
        <f>IF(ISNUMBER($I165),IF(OR(AND($D165&gt;=$E165,$I165&gt;=$E165),AND($D165&lt;$E165,$I165&lt;$E165)),+MIN(ABS($I165-$E165)/MAX(ABS($D165-$E165),ABS($F165-$E165)),1),-MIN(ABS($I165-$E165)/MAX(ABS($D165-$E165),ABS($F165-$E165)),1)),0)</f>
        <v>0</v>
      </c>
      <c r="K165" s="242"/>
      <c r="L165" s="222">
        <f>IF(ISNUMBER($K165),IF(OR(AND($D165&gt;=$E165,$K165&gt;=$E165),AND($D165&lt;$E165,$K165&lt;$E165)),+MIN(ABS($K165-$E165)/MAX(ABS($D165-$E165),ABS($F165-$E165)),1),-MIN(ABS($K165-$E165)/MAX(ABS($D165-$E165),ABS($F165-$E165)),1)),0)</f>
        <v>0</v>
      </c>
      <c r="M165" s="242"/>
      <c r="N165" s="222">
        <f>IF(ISNUMBER($M165),IF(OR(AND($D165&gt;=$E165,$M165&gt;=$E165),AND($D165&lt;$E165,$M165&lt;$E165)),+MIN(ABS($M165-$E165)/MAX(ABS($D165-$E165),ABS($F165-$E165)),1),-MIN(ABS($M165-$E165)/MAX(ABS($D165-$E165),ABS($F165-$E165)),1)),0)</f>
        <v>0</v>
      </c>
      <c r="O165" s="242"/>
      <c r="P165" s="222">
        <f>IF(ISNUMBER($O165),IF(OR(AND($D165&gt;=$E165,$O165&gt;=$E165),AND($D165&lt;$E165,$O165&lt;$E165)),+MIN(ABS($O165-$E165)/MAX(ABS($D165-$E165),ABS($F165-$E165)),1),-MIN(ABS($O165-$E165)/MAX(ABS($D165-$E165),ABS($F165-$E165)),1)),0)</f>
        <v>0</v>
      </c>
      <c r="Q165" s="242"/>
      <c r="R165" s="222">
        <f>IF(ISNUMBER($Q165),IF(OR(AND($D165&gt;=$E165,$Q165&gt;=$E165),AND($D165&lt;$E165,$Q165&lt;$E165)),+MIN(ABS($Q165-$E165)/MAX(ABS($D165-$E165),ABS($F165-$E165)),1),-MIN(ABS($Q165-$E165)/MAX(ABS($D165-$E165),ABS($F165-$E165)),1)),0)</f>
        <v>0</v>
      </c>
      <c r="S165" s="242"/>
      <c r="T165" s="222">
        <f>IF(ISNUMBER($S165),IF(OR(AND($D165&gt;=$E165,$S165&gt;=$E165),AND($D165&lt;$E165,$S165&lt;$E165)),+MIN(ABS($S165-$E165)/MAX(ABS($D165-$E165),ABS($F165-$E165)),1),-MIN(ABS($S165-$E165)/MAX(ABS($D165-$E165),ABS($F165-$E165)),1)),0)</f>
        <v>0</v>
      </c>
      <c r="U165" s="242"/>
      <c r="V165" s="222">
        <f>IF(ISNUMBER($U165),IF(OR(AND($D165&gt;=$E165,$U165&gt;=$E165),AND($D165&lt;$E165,$U165&lt;$E165)),+MIN(ABS($U165-$E165)/MAX(ABS($D165-$E165),ABS($F165-$E165)),1),-MIN(ABS($U165-$E165)/MAX(ABS($D165-$E165),ABS($F165-$E165)),1)),0)</f>
        <v>0</v>
      </c>
    </row>
    <row r="166" spans="2:22" x14ac:dyDescent="0.25">
      <c r="B166" s="290" t="s">
        <v>106</v>
      </c>
      <c r="C166" s="291"/>
      <c r="D166" s="208"/>
      <c r="E166" s="209"/>
      <c r="F166" s="210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</row>
    <row r="167" spans="2:22" x14ac:dyDescent="0.25">
      <c r="B167" s="280" t="s">
        <v>107</v>
      </c>
      <c r="C167" s="281"/>
      <c r="D167" s="239">
        <v>0</v>
      </c>
      <c r="E167" s="240">
        <v>1.75</v>
      </c>
      <c r="F167" s="241">
        <v>4.9000000000000004</v>
      </c>
      <c r="G167" s="243"/>
      <c r="H167" s="222">
        <f t="shared" ref="H167:H174" si="36">IF(ISNUMBER($G167),IF(OR(AND($D167&gt;=$E167,$G167&gt;=$E167),AND($D167&lt;$E167,$G167&lt;$E167)),+MIN(ABS($G167-$E167)/MAX(ABS($D167-$E167),ABS($F167-$E167)),1),-MIN(ABS($G167-$E167)/MAX(ABS($D167-$E167),ABS($F167-$E167)),1)),0)</f>
        <v>0</v>
      </c>
      <c r="I167" s="243"/>
      <c r="J167" s="222">
        <f t="shared" ref="J167:J174" si="37">IF(ISNUMBER($I167),IF(OR(AND($D167&gt;=$E167,$I167&gt;=$E167),AND($D167&lt;$E167,$I167&lt;$E167)),+MIN(ABS($I167-$E167)/MAX(ABS($D167-$E167),ABS($F167-$E167)),1),-MIN(ABS($I167-$E167)/MAX(ABS($D167-$E167),ABS($F167-$E167)),1)),0)</f>
        <v>0</v>
      </c>
      <c r="K167" s="243"/>
      <c r="L167" s="222">
        <f t="shared" ref="L167:L174" si="38">IF(ISNUMBER($K167),IF(OR(AND($D167&gt;=$E167,$K167&gt;=$E167),AND($D167&lt;$E167,$K167&lt;$E167)),+MIN(ABS($K167-$E167)/MAX(ABS($D167-$E167),ABS($F167-$E167)),1),-MIN(ABS($K167-$E167)/MAX(ABS($D167-$E167),ABS($F167-$E167)),1)),0)</f>
        <v>0</v>
      </c>
      <c r="M167" s="243"/>
      <c r="N167" s="222">
        <f t="shared" ref="N167:N174" si="39">IF(ISNUMBER($M167),IF(OR(AND($D167&gt;=$E167,$M167&gt;=$E167),AND($D167&lt;$E167,$M167&lt;$E167)),+MIN(ABS($M167-$E167)/MAX(ABS($D167-$E167),ABS($F167-$E167)),1),-MIN(ABS($M167-$E167)/MAX(ABS($D167-$E167),ABS($F167-$E167)),1)),0)</f>
        <v>0</v>
      </c>
      <c r="O167" s="243"/>
      <c r="P167" s="222">
        <f t="shared" ref="P167:P174" si="40">IF(ISNUMBER($O167),IF(OR(AND($D167&gt;=$E167,$O167&gt;=$E167),AND($D167&lt;$E167,$O167&lt;$E167)),+MIN(ABS($O167-$E167)/MAX(ABS($D167-$E167),ABS($F167-$E167)),1),-MIN(ABS($O167-$E167)/MAX(ABS($D167-$E167),ABS($F167-$E167)),1)),0)</f>
        <v>0</v>
      </c>
      <c r="Q167" s="243"/>
      <c r="R167" s="222">
        <f t="shared" ref="R167:R174" si="41">IF(ISNUMBER($Q167),IF(OR(AND($D167&gt;=$E167,$Q167&gt;=$E167),AND($D167&lt;$E167,$Q167&lt;$E167)),+MIN(ABS($Q167-$E167)/MAX(ABS($D167-$E167),ABS($F167-$E167)),1),-MIN(ABS($Q167-$E167)/MAX(ABS($D167-$E167),ABS($F167-$E167)),1)),0)</f>
        <v>0</v>
      </c>
      <c r="S167" s="243"/>
      <c r="T167" s="222">
        <f t="shared" ref="T167:T174" si="42">IF(ISNUMBER($S167),IF(OR(AND($D167&gt;=$E167,$S167&gt;=$E167),AND($D167&lt;$E167,$S167&lt;$E167)),+MIN(ABS($S167-$E167)/MAX(ABS($D167-$E167),ABS($F167-$E167)),1),-MIN(ABS($S167-$E167)/MAX(ABS($D167-$E167),ABS($F167-$E167)),1)),0)</f>
        <v>0</v>
      </c>
      <c r="U167" s="243"/>
      <c r="V167" s="222">
        <f t="shared" ref="V167:V174" si="43">IF(ISNUMBER($U167),IF(OR(AND($D167&gt;=$E167,$U167&gt;=$E167),AND($D167&lt;$E167,$U167&lt;$E167)),+MIN(ABS($U167-$E167)/MAX(ABS($D167-$E167),ABS($F167-$E167)),1),-MIN(ABS($U167-$E167)/MAX(ABS($D167-$E167),ABS($F167-$E167)),1)),0)</f>
        <v>0</v>
      </c>
    </row>
    <row r="168" spans="2:22" x14ac:dyDescent="0.25">
      <c r="B168" s="280" t="s">
        <v>108</v>
      </c>
      <c r="C168" s="281"/>
      <c r="D168" s="239">
        <v>0</v>
      </c>
      <c r="E168" s="240">
        <v>1.54</v>
      </c>
      <c r="F168" s="241">
        <v>3.36</v>
      </c>
      <c r="G168" s="243"/>
      <c r="H168" s="222">
        <f t="shared" si="36"/>
        <v>0</v>
      </c>
      <c r="I168" s="243"/>
      <c r="J168" s="222">
        <f t="shared" si="37"/>
        <v>0</v>
      </c>
      <c r="K168" s="243"/>
      <c r="L168" s="222">
        <f t="shared" si="38"/>
        <v>0</v>
      </c>
      <c r="M168" s="243"/>
      <c r="N168" s="222">
        <f t="shared" si="39"/>
        <v>0</v>
      </c>
      <c r="O168" s="243"/>
      <c r="P168" s="222">
        <f t="shared" si="40"/>
        <v>0</v>
      </c>
      <c r="Q168" s="243"/>
      <c r="R168" s="222">
        <f t="shared" si="41"/>
        <v>0</v>
      </c>
      <c r="S168" s="243"/>
      <c r="T168" s="222">
        <f t="shared" si="42"/>
        <v>0</v>
      </c>
      <c r="U168" s="243"/>
      <c r="V168" s="222">
        <f t="shared" si="43"/>
        <v>0</v>
      </c>
    </row>
    <row r="169" spans="2:22" x14ac:dyDescent="0.25">
      <c r="B169" s="280" t="s">
        <v>109</v>
      </c>
      <c r="C169" s="281"/>
      <c r="D169" s="239">
        <v>0</v>
      </c>
      <c r="E169" s="240">
        <v>1.1299999999999999</v>
      </c>
      <c r="F169" s="241">
        <v>5.84</v>
      </c>
      <c r="G169" s="243"/>
      <c r="H169" s="222">
        <f t="shared" si="36"/>
        <v>0</v>
      </c>
      <c r="I169" s="243"/>
      <c r="J169" s="222">
        <f t="shared" si="37"/>
        <v>0</v>
      </c>
      <c r="K169" s="243"/>
      <c r="L169" s="222">
        <f t="shared" si="38"/>
        <v>0</v>
      </c>
      <c r="M169" s="243"/>
      <c r="N169" s="222">
        <f t="shared" si="39"/>
        <v>0</v>
      </c>
      <c r="O169" s="243"/>
      <c r="P169" s="222">
        <f t="shared" si="40"/>
        <v>0</v>
      </c>
      <c r="Q169" s="243"/>
      <c r="R169" s="222">
        <f t="shared" si="41"/>
        <v>0</v>
      </c>
      <c r="S169" s="243"/>
      <c r="T169" s="222">
        <f t="shared" si="42"/>
        <v>0</v>
      </c>
      <c r="U169" s="243"/>
      <c r="V169" s="222">
        <f t="shared" si="43"/>
        <v>0</v>
      </c>
    </row>
    <row r="170" spans="2:22" x14ac:dyDescent="0.25">
      <c r="B170" s="280" t="s">
        <v>110</v>
      </c>
      <c r="C170" s="281"/>
      <c r="D170" s="239">
        <v>0</v>
      </c>
      <c r="E170" s="240">
        <v>0.1</v>
      </c>
      <c r="F170" s="241">
        <v>0.37</v>
      </c>
      <c r="G170" s="243"/>
      <c r="H170" s="222">
        <f t="shared" si="36"/>
        <v>0</v>
      </c>
      <c r="I170" s="243"/>
      <c r="J170" s="222">
        <f t="shared" si="37"/>
        <v>0</v>
      </c>
      <c r="K170" s="243"/>
      <c r="L170" s="222">
        <f t="shared" si="38"/>
        <v>0</v>
      </c>
      <c r="M170" s="243"/>
      <c r="N170" s="222">
        <f t="shared" si="39"/>
        <v>0</v>
      </c>
      <c r="O170" s="243"/>
      <c r="P170" s="222">
        <f t="shared" si="40"/>
        <v>0</v>
      </c>
      <c r="Q170" s="243"/>
      <c r="R170" s="222">
        <f t="shared" si="41"/>
        <v>0</v>
      </c>
      <c r="S170" s="243"/>
      <c r="T170" s="222">
        <f t="shared" si="42"/>
        <v>0</v>
      </c>
      <c r="U170" s="243"/>
      <c r="V170" s="222">
        <f t="shared" si="43"/>
        <v>0</v>
      </c>
    </row>
    <row r="171" spans="2:22" x14ac:dyDescent="0.25">
      <c r="B171" s="280" t="s">
        <v>111</v>
      </c>
      <c r="C171" s="281"/>
      <c r="D171" s="236">
        <v>1</v>
      </c>
      <c r="E171" s="237">
        <v>0.97160000000000002</v>
      </c>
      <c r="F171" s="238">
        <v>0.92700000000000005</v>
      </c>
      <c r="G171" s="242"/>
      <c r="H171" s="222">
        <f t="shared" si="36"/>
        <v>0</v>
      </c>
      <c r="I171" s="242"/>
      <c r="J171" s="222">
        <f t="shared" si="37"/>
        <v>0</v>
      </c>
      <c r="K171" s="242"/>
      <c r="L171" s="222">
        <f t="shared" si="38"/>
        <v>0</v>
      </c>
      <c r="M171" s="242"/>
      <c r="N171" s="222">
        <f t="shared" si="39"/>
        <v>0</v>
      </c>
      <c r="O171" s="242"/>
      <c r="P171" s="222">
        <f t="shared" si="40"/>
        <v>0</v>
      </c>
      <c r="Q171" s="242"/>
      <c r="R171" s="222">
        <f t="shared" si="41"/>
        <v>0</v>
      </c>
      <c r="S171" s="242"/>
      <c r="T171" s="222">
        <f t="shared" si="42"/>
        <v>0</v>
      </c>
      <c r="U171" s="242"/>
      <c r="V171" s="222">
        <f t="shared" si="43"/>
        <v>0</v>
      </c>
    </row>
    <row r="172" spans="2:22" x14ac:dyDescent="0.25">
      <c r="B172" s="280" t="s">
        <v>112</v>
      </c>
      <c r="C172" s="281"/>
      <c r="D172" s="236">
        <v>0.50790000000000002</v>
      </c>
      <c r="E172" s="237">
        <v>0.31630000000000003</v>
      </c>
      <c r="F172" s="238">
        <v>0.12479999999999999</v>
      </c>
      <c r="G172" s="242"/>
      <c r="H172" s="222">
        <f t="shared" si="36"/>
        <v>0</v>
      </c>
      <c r="I172" s="242"/>
      <c r="J172" s="222">
        <f t="shared" si="37"/>
        <v>0</v>
      </c>
      <c r="K172" s="242"/>
      <c r="L172" s="222">
        <f t="shared" si="38"/>
        <v>0</v>
      </c>
      <c r="M172" s="242"/>
      <c r="N172" s="222">
        <f t="shared" si="39"/>
        <v>0</v>
      </c>
      <c r="O172" s="242"/>
      <c r="P172" s="222">
        <f t="shared" si="40"/>
        <v>0</v>
      </c>
      <c r="Q172" s="242"/>
      <c r="R172" s="222">
        <f t="shared" si="41"/>
        <v>0</v>
      </c>
      <c r="S172" s="242"/>
      <c r="T172" s="222">
        <f t="shared" si="42"/>
        <v>0</v>
      </c>
      <c r="U172" s="242"/>
      <c r="V172" s="222">
        <f t="shared" si="43"/>
        <v>0</v>
      </c>
    </row>
    <row r="173" spans="2:22" x14ac:dyDescent="0.25">
      <c r="B173" s="280" t="s">
        <v>113</v>
      </c>
      <c r="C173" s="281"/>
      <c r="D173" s="236">
        <v>0.36799999999999999</v>
      </c>
      <c r="E173" s="237">
        <v>0.15820000000000001</v>
      </c>
      <c r="F173" s="238">
        <v>0</v>
      </c>
      <c r="G173" s="242"/>
      <c r="H173" s="222">
        <f t="shared" si="36"/>
        <v>0</v>
      </c>
      <c r="I173" s="242"/>
      <c r="J173" s="222">
        <f t="shared" si="37"/>
        <v>0</v>
      </c>
      <c r="K173" s="242"/>
      <c r="L173" s="222">
        <f t="shared" si="38"/>
        <v>0</v>
      </c>
      <c r="M173" s="242"/>
      <c r="N173" s="222">
        <f t="shared" si="39"/>
        <v>0</v>
      </c>
      <c r="O173" s="242"/>
      <c r="P173" s="222">
        <f t="shared" si="40"/>
        <v>0</v>
      </c>
      <c r="Q173" s="242"/>
      <c r="R173" s="222">
        <f t="shared" si="41"/>
        <v>0</v>
      </c>
      <c r="S173" s="242"/>
      <c r="T173" s="222">
        <f t="shared" si="42"/>
        <v>0</v>
      </c>
      <c r="U173" s="242"/>
      <c r="V173" s="222">
        <f t="shared" si="43"/>
        <v>0</v>
      </c>
    </row>
    <row r="174" spans="2:22" x14ac:dyDescent="0.25">
      <c r="B174" s="280" t="s">
        <v>114</v>
      </c>
      <c r="C174" s="281"/>
      <c r="D174" s="236">
        <v>0.73240000000000005</v>
      </c>
      <c r="E174" s="237">
        <v>0.47970000000000002</v>
      </c>
      <c r="F174" s="238">
        <v>0.2271</v>
      </c>
      <c r="G174" s="242"/>
      <c r="H174" s="222">
        <f t="shared" si="36"/>
        <v>0</v>
      </c>
      <c r="I174" s="242"/>
      <c r="J174" s="222">
        <f t="shared" si="37"/>
        <v>0</v>
      </c>
      <c r="K174" s="242"/>
      <c r="L174" s="222">
        <f t="shared" si="38"/>
        <v>0</v>
      </c>
      <c r="M174" s="242"/>
      <c r="N174" s="222">
        <f t="shared" si="39"/>
        <v>0</v>
      </c>
      <c r="O174" s="242"/>
      <c r="P174" s="222">
        <f t="shared" si="40"/>
        <v>0</v>
      </c>
      <c r="Q174" s="242"/>
      <c r="R174" s="222">
        <f t="shared" si="41"/>
        <v>0</v>
      </c>
      <c r="S174" s="242"/>
      <c r="T174" s="222">
        <f t="shared" si="42"/>
        <v>0</v>
      </c>
      <c r="U174" s="242"/>
      <c r="V174" s="222">
        <f t="shared" si="43"/>
        <v>0</v>
      </c>
    </row>
    <row r="175" spans="2:22" x14ac:dyDescent="0.25">
      <c r="B175" s="290" t="s">
        <v>115</v>
      </c>
      <c r="C175" s="291"/>
      <c r="D175" s="208"/>
      <c r="E175" s="209"/>
      <c r="F175" s="210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</row>
    <row r="176" spans="2:22" x14ac:dyDescent="0.25">
      <c r="B176" s="280" t="s">
        <v>116</v>
      </c>
      <c r="C176" s="281"/>
      <c r="D176" s="236">
        <v>1</v>
      </c>
      <c r="E176" s="237">
        <v>0.99980000000000002</v>
      </c>
      <c r="F176" s="238">
        <v>0.99960000000000004</v>
      </c>
      <c r="G176" s="242"/>
      <c r="H176" s="222">
        <f t="shared" ref="H176:H177" si="44">IF(ISNUMBER($G176),IF(OR(AND($D176&gt;=$E176,$G176&gt;=$E176),AND($D176&lt;$E176,$G176&lt;$E176)),+MIN(ABS($G176-$E176)/MAX(ABS($D176-$E176),ABS($F176-$E176)),1),-MIN(ABS($G176-$E176)/MAX(ABS($D176-$E176),ABS($F176-$E176)),1)),0)</f>
        <v>0</v>
      </c>
      <c r="I176" s="242"/>
      <c r="J176" s="222">
        <f>IF(ISNUMBER($I176),IF(OR(AND($D176&gt;=$E176,$I176&gt;=$E176),AND($D176&lt;$E176,$I176&lt;$E176)),+MIN(ABS($I176-$E176)/MAX(ABS($D176-$E176),ABS($F176-$E176)),1),-MIN(ABS($I176-$E176)/MAX(ABS($D176-$E176),ABS($F176-$E176)),1)),0)</f>
        <v>0</v>
      </c>
      <c r="K176" s="242"/>
      <c r="L176" s="222">
        <f>IF(ISNUMBER($K176),IF(OR(AND($D176&gt;=$E176,$K176&gt;=$E176),AND($D176&lt;$E176,$K176&lt;$E176)),+MIN(ABS($K176-$E176)/MAX(ABS($D176-$E176),ABS($F176-$E176)),1),-MIN(ABS($K176-$E176)/MAX(ABS($D176-$E176),ABS($F176-$E176)),1)),0)</f>
        <v>0</v>
      </c>
      <c r="M176" s="242"/>
      <c r="N176" s="222">
        <f>IF(ISNUMBER($M176),IF(OR(AND($D176&gt;=$E176,$M176&gt;=$E176),AND($D176&lt;$E176,$M176&lt;$E176)),+MIN(ABS($M176-$E176)/MAX(ABS($D176-$E176),ABS($F176-$E176)),1),-MIN(ABS($M176-$E176)/MAX(ABS($D176-$E176),ABS($F176-$E176)),1)),0)</f>
        <v>0</v>
      </c>
      <c r="O176" s="242"/>
      <c r="P176" s="222">
        <f>IF(ISNUMBER($O176),IF(OR(AND($D176&gt;=$E176,$O176&gt;=$E176),AND($D176&lt;$E176,$O176&lt;$E176)),+MIN(ABS($O176-$E176)/MAX(ABS($D176-$E176),ABS($F176-$E176)),1),-MIN(ABS($O176-$E176)/MAX(ABS($D176-$E176),ABS($F176-$E176)),1)),0)</f>
        <v>0</v>
      </c>
      <c r="Q176" s="242"/>
      <c r="R176" s="222">
        <f>IF(ISNUMBER($Q176),IF(OR(AND($D176&gt;=$E176,$Q176&gt;=$E176),AND($D176&lt;$E176,$Q176&lt;$E176)),+MIN(ABS($Q176-$E176)/MAX(ABS($D176-$E176),ABS($F176-$E176)),1),-MIN(ABS($Q176-$E176)/MAX(ABS($D176-$E176),ABS($F176-$E176)),1)),0)</f>
        <v>0</v>
      </c>
      <c r="S176" s="242"/>
      <c r="T176" s="222">
        <f>IF(ISNUMBER($S176),IF(OR(AND($D176&gt;=$E176,$S176&gt;=$E176),AND($D176&lt;$E176,$S176&lt;$E176)),+MIN(ABS($S176-$E176)/MAX(ABS($D176-$E176),ABS($F176-$E176)),1),-MIN(ABS($S176-$E176)/MAX(ABS($D176-$E176),ABS($F176-$E176)),1)),0)</f>
        <v>0</v>
      </c>
      <c r="U176" s="242"/>
      <c r="V176" s="222">
        <f>IF(ISNUMBER($U176),IF(OR(AND($D176&gt;=$E176,$U176&gt;=$E176),AND($D176&lt;$E176,$U176&lt;$E176)),+MIN(ABS($U176-$E176)/MAX(ABS($D176-$E176),ABS($F176-$E176)),1),-MIN(ABS($U176-$E176)/MAX(ABS($D176-$E176),ABS($F176-$E176)),1)),0)</f>
        <v>0</v>
      </c>
    </row>
    <row r="177" spans="2:22" x14ac:dyDescent="0.25">
      <c r="B177" s="280" t="s">
        <v>117</v>
      </c>
      <c r="C177" s="281"/>
      <c r="D177" s="236">
        <v>1</v>
      </c>
      <c r="E177" s="237">
        <v>0.99990000000000001</v>
      </c>
      <c r="F177" s="238">
        <v>0.99980000000000002</v>
      </c>
      <c r="G177" s="242"/>
      <c r="H177" s="222">
        <f t="shared" si="44"/>
        <v>0</v>
      </c>
      <c r="I177" s="242"/>
      <c r="J177" s="222">
        <f>IF(ISNUMBER($I177),IF(OR(AND($D177&gt;=$E177,$I177&gt;=$E177),AND($D177&lt;$E177,$I177&lt;$E177)),+MIN(ABS($I177-$E177)/MAX(ABS($D177-$E177),ABS($F177-$E177)),1),-MIN(ABS($I177-$E177)/MAX(ABS($D177-$E177),ABS($F177-$E177)),1)),0)</f>
        <v>0</v>
      </c>
      <c r="K177" s="242"/>
      <c r="L177" s="222">
        <f>IF(ISNUMBER($K177),IF(OR(AND($D177&gt;=$E177,$K177&gt;=$E177),AND($D177&lt;$E177,$K177&lt;$E177)),+MIN(ABS($K177-$E177)/MAX(ABS($D177-$E177),ABS($F177-$E177)),1),-MIN(ABS($K177-$E177)/MAX(ABS($D177-$E177),ABS($F177-$E177)),1)),0)</f>
        <v>0</v>
      </c>
      <c r="M177" s="242"/>
      <c r="N177" s="222">
        <f>IF(ISNUMBER($M177),IF(OR(AND($D177&gt;=$E177,$M177&gt;=$E177),AND($D177&lt;$E177,$M177&lt;$E177)),+MIN(ABS($M177-$E177)/MAX(ABS($D177-$E177),ABS($F177-$E177)),1),-MIN(ABS($M177-$E177)/MAX(ABS($D177-$E177),ABS($F177-$E177)),1)),0)</f>
        <v>0</v>
      </c>
      <c r="O177" s="242"/>
      <c r="P177" s="222">
        <f>IF(ISNUMBER($O177),IF(OR(AND($D177&gt;=$E177,$O177&gt;=$E177),AND($D177&lt;$E177,$O177&lt;$E177)),+MIN(ABS($O177-$E177)/MAX(ABS($D177-$E177),ABS($F177-$E177)),1),-MIN(ABS($O177-$E177)/MAX(ABS($D177-$E177),ABS($F177-$E177)),1)),0)</f>
        <v>0</v>
      </c>
      <c r="Q177" s="242"/>
      <c r="R177" s="222">
        <f>IF(ISNUMBER($Q177),IF(OR(AND($D177&gt;=$E177,$Q177&gt;=$E177),AND($D177&lt;$E177,$Q177&lt;$E177)),+MIN(ABS($Q177-$E177)/MAX(ABS($D177-$E177),ABS($F177-$E177)),1),-MIN(ABS($Q177-$E177)/MAX(ABS($D177-$E177),ABS($F177-$E177)),1)),0)</f>
        <v>0</v>
      </c>
      <c r="S177" s="242"/>
      <c r="T177" s="222">
        <f>IF(ISNUMBER($S177),IF(OR(AND($D177&gt;=$E177,$S177&gt;=$E177),AND($D177&lt;$E177,$S177&lt;$E177)),+MIN(ABS($S177-$E177)/MAX(ABS($D177-$E177),ABS($F177-$E177)),1),-MIN(ABS($S177-$E177)/MAX(ABS($D177-$E177),ABS($F177-$E177)),1)),0)</f>
        <v>0</v>
      </c>
      <c r="U177" s="242"/>
      <c r="V177" s="222">
        <f>IF(ISNUMBER($U177),IF(OR(AND($D177&gt;=$E177,$U177&gt;=$E177),AND($D177&lt;$E177,$U177&lt;$E177)),+MIN(ABS($U177-$E177)/MAX(ABS($D177-$E177),ABS($F177-$E177)),1),-MIN(ABS($U177-$E177)/MAX(ABS($D177-$E177),ABS($F177-$E177)),1)),0)</f>
        <v>0</v>
      </c>
    </row>
    <row r="178" spans="2:22" x14ac:dyDescent="0.25">
      <c r="B178" s="290" t="s">
        <v>118</v>
      </c>
      <c r="C178" s="291"/>
      <c r="D178" s="208"/>
      <c r="E178" s="209"/>
      <c r="F178" s="210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</row>
    <row r="179" spans="2:22" x14ac:dyDescent="0.25">
      <c r="B179" s="280" t="s">
        <v>119</v>
      </c>
      <c r="C179" s="281"/>
      <c r="D179" s="239">
        <v>4.0199999999999996</v>
      </c>
      <c r="E179" s="240">
        <v>3.62</v>
      </c>
      <c r="F179" s="241">
        <v>3.21</v>
      </c>
      <c r="G179" s="243"/>
      <c r="H179" s="222">
        <f>IF(ISNUMBER($G179),IF(OR(AND($D179&gt;=$E179,$G179&gt;=$E179),AND($D179&lt;$E179,$G179&lt;$E179)),+MIN(ABS($G179-$E179)/MAX(ABS($D179-$E179),ABS($F179-$E179)),1),-MIN(ABS($G179-$E179)/MAX(ABS($D179-$E179),ABS($F179-$E179)),1)),0)</f>
        <v>0</v>
      </c>
      <c r="I179" s="243"/>
      <c r="J179" s="222">
        <f>IF(ISNUMBER($I179),IF(OR(AND($D179&gt;=$E179,$I179&gt;=$E179),AND($D179&lt;$E179,$I179&lt;$E179)),+MIN(ABS($I179-$E179)/MAX(ABS($D179-$E179),ABS($F179-$E179)),1),-MIN(ABS($I179-$E179)/MAX(ABS($D179-$E179),ABS($F179-$E179)),1)),0)</f>
        <v>0</v>
      </c>
      <c r="K179" s="243"/>
      <c r="L179" s="222">
        <f>IF(ISNUMBER($K179),IF(OR(AND($D179&gt;=$E179,$K179&gt;=$E179),AND($D179&lt;$E179,$K179&lt;$E179)),+MIN(ABS($K179-$E179)/MAX(ABS($D179-$E179),ABS($F179-$E179)),1),-MIN(ABS($K179-$E179)/MAX(ABS($D179-$E179),ABS($F179-$E179)),1)),0)</f>
        <v>0</v>
      </c>
      <c r="M179" s="243"/>
      <c r="N179" s="222">
        <f>IF(ISNUMBER($M179),IF(OR(AND($D179&gt;=$E179,$M179&gt;=$E179),AND($D179&lt;$E179,$M179&lt;$E179)),+MIN(ABS($M179-$E179)/MAX(ABS($D179-$E179),ABS($F179-$E179)),1),-MIN(ABS($M179-$E179)/MAX(ABS($D179-$E179),ABS($F179-$E179)),1)),0)</f>
        <v>0</v>
      </c>
      <c r="O179" s="243"/>
      <c r="P179" s="222">
        <f>IF(ISNUMBER($O179),IF(OR(AND($D179&gt;=$E179,$O179&gt;=$E179),AND($D179&lt;$E179,$O179&lt;$E179)),+MIN(ABS($O179-$E179)/MAX(ABS($D179-$E179),ABS($F179-$E179)),1),-MIN(ABS($O179-$E179)/MAX(ABS($D179-$E179),ABS($F179-$E179)),1)),0)</f>
        <v>0</v>
      </c>
      <c r="Q179" s="243"/>
      <c r="R179" s="222">
        <f>IF(ISNUMBER($Q179),IF(OR(AND($D179&gt;=$E179,$Q179&gt;=$E179),AND($D179&lt;$E179,$Q179&lt;$E179)),+MIN(ABS($Q179-$E179)/MAX(ABS($D179-$E179),ABS($F179-$E179)),1),-MIN(ABS($Q179-$E179)/MAX(ABS($D179-$E179),ABS($F179-$E179)),1)),0)</f>
        <v>0</v>
      </c>
      <c r="S179" s="243"/>
      <c r="T179" s="222">
        <f>IF(ISNUMBER($S179),IF(OR(AND($D179&gt;=$E179,$S179&gt;=$E179),AND($D179&lt;$E179,$S179&lt;$E179)),+MIN(ABS($S179-$E179)/MAX(ABS($D179-$E179),ABS($F179-$E179)),1),-MIN(ABS($S179-$E179)/MAX(ABS($D179-$E179),ABS($F179-$E179)),1)),0)</f>
        <v>0</v>
      </c>
      <c r="U179" s="243"/>
      <c r="V179" s="222">
        <f>IF(ISNUMBER($U179),IF(OR(AND($D179&gt;=$E179,$U179&gt;=$E179),AND($D179&lt;$E179,$U179&lt;$E179)),+MIN(ABS($U179-$E179)/MAX(ABS($D179-$E179),ABS($F179-$E179)),1),-MIN(ABS($U179-$E179)/MAX(ABS($D179-$E179),ABS($F179-$E179)),1)),0)</f>
        <v>0</v>
      </c>
    </row>
    <row r="180" spans="2:22" x14ac:dyDescent="0.25">
      <c r="B180" s="290" t="s">
        <v>120</v>
      </c>
      <c r="C180" s="291"/>
      <c r="D180" s="208"/>
      <c r="E180" s="209"/>
      <c r="F180" s="210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</row>
    <row r="181" spans="2:22" x14ac:dyDescent="0.25">
      <c r="B181" s="306" t="s">
        <v>121</v>
      </c>
      <c r="C181" s="307"/>
      <c r="D181" s="211"/>
      <c r="E181" s="212"/>
      <c r="F181" s="213"/>
      <c r="G181" s="225"/>
      <c r="H181" s="223"/>
      <c r="I181" s="225"/>
      <c r="J181" s="223"/>
      <c r="K181" s="225"/>
      <c r="L181" s="223"/>
      <c r="M181" s="225"/>
      <c r="N181" s="223"/>
      <c r="O181" s="225"/>
      <c r="P181" s="223"/>
      <c r="Q181" s="225"/>
      <c r="R181" s="223"/>
      <c r="S181" s="225"/>
      <c r="T181" s="223"/>
      <c r="U181" s="225"/>
      <c r="V181" s="223"/>
    </row>
    <row r="184" spans="2:22" ht="30" customHeight="1" x14ac:dyDescent="0.25">
      <c r="B184" s="311" t="s">
        <v>419</v>
      </c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  <c r="P184" s="312"/>
      <c r="Q184" s="312"/>
      <c r="R184" s="312"/>
      <c r="S184" s="312"/>
      <c r="T184" s="312"/>
      <c r="U184" s="312"/>
      <c r="V184" s="313"/>
    </row>
    <row r="186" spans="2:22" ht="18" x14ac:dyDescent="0.25">
      <c r="B186" s="193" t="s">
        <v>132</v>
      </c>
      <c r="C186" s="193" t="s">
        <v>412</v>
      </c>
      <c r="D186" s="194"/>
      <c r="E186" s="148" t="s">
        <v>421</v>
      </c>
    </row>
    <row r="187" spans="2:22" x14ac:dyDescent="0.25">
      <c r="B187" s="195" t="str">
        <f>+$B$7</f>
        <v>DNB 1</v>
      </c>
      <c r="C187" s="195" t="e">
        <f>$C$7*(1+$E$17)*(IF($H$58&gt;0,$D$25*$H$58,IF($H$58&lt;0,$E$25*$H$58,0))+IF($H$59&gt;0,$D$26*$H$59,IF($H$59&lt;0,$E$26*$H$59,0))+IF($H$60&gt;0,$D$27*$H$60,IF($H$60&lt;0,$E$27*$H$60,0))+IF($H$61&gt;0,$D$28*$H$61,IF($H$61&lt;0,$E$28*$H$61,0))+IF($H$63&gt;0,$D$30*$H$63,IF($H$63&lt;0,$E$30*$H$63,0))+IF($H$64&gt;0,$D$31*$H$64,IF($H$64&lt;0,$E$31*$H$64,0))+IF($H$65&gt;0,$D$32*$H$65,IF($H$65&lt;0,$E$32*$H$65,0))+IF($H$66&gt;0,$D$33*$H$66,IF($H$66&lt;0,$E$33*$H$66,0))+IF($H$68&gt;0,$D$35*$H$68,IF($H$68&lt;0,$E$35*$H$68,0))+IF($H$69&gt;0,$D$36*$H$69,IF($H$69&lt;0,$E$36*$H$69,0))+IF($H$70&gt;0,$D$37*$H$70,IF($H$70&lt;0,$E$37*$H$70,0))+IF($H$71&gt;0,$D$38*$H$71,IF($H$71&lt;0,$E$38*$H$71,0))+IF($H$72&gt;0,$D$39*$H$72,IF($H$72&lt;0,$E$39*$H$72,0))+IF($H$73&gt;0,$D$40*$H$73,IF($H$73&lt;0,$E$40*$H$73,0))+IF($H$74&gt;0,$D$41*$H$74,IF($H$74&lt;0,$E$41*$H$74,0))+IF($H$75&gt;0,$D$42*$H$75,IF($H$75&lt;0,$E$42*$H$75,0))+IF($H$77&gt;0,$D$44*$H$77,IF($H$77&lt;0,$E$44*$H$77,0))+IF($H$78&gt;0,$D$45*$H$78,IF($H$78&lt;0,$E$45*$H$78,0))+IF($H$80&gt;0,$D$47*$H$80,IF($H$80&lt;0,$E$47*$H$80,0))+IF($H$82&gt;0,$D$49*$H$82,IF($H$82&lt;0,$E$49*$H$82,0)))</f>
        <v>#DIV/0!</v>
      </c>
      <c r="D187" s="196"/>
      <c r="E187" s="196"/>
    </row>
    <row r="188" spans="2:22" x14ac:dyDescent="0.25">
      <c r="B188" s="197" t="str">
        <f>+$B$8</f>
        <v>DNB 2</v>
      </c>
      <c r="C188" s="197" t="e">
        <f>$C$8*(1+$E$17)*(IF($J$58&gt;0,$D$25*$J$58,IF($J$58&lt;0,$E$25*$J$58,0))+IF($J$59&gt;0,$D$26*$J$59,IF($J$59&lt;0,$E$26*$J$59,0))+IF($J$60&gt;0,$D$27*$J$60,IF($J$60&lt;0,$E$27*$J$60,0))+IF($J$61&gt;0,$D$28*$J$61,IF($J$61&lt;0,$E$28*$J$61,0))+IF($J$63&gt;0,$D$30*$J$63,IF($J$63&lt;0,$E$30*$J$63,0))+IF($J$64&gt;0,$D$31*$J$64,IF($J$64&lt;0,$E$31*$J$64,0))+IF($J$65&gt;0,$D$32*$J$65,IF($J$65&lt;0,$E$32*$J$65,0))+IF($J$66&gt;0,$D$33*$J$66,IF($J$66&lt;0,$E$33*$J$66,0))+IF($J$68&gt;0,$D$35*$J$68,IF($J$68&lt;0,$E$35*$J$68,0))+IF($J$69&gt;0,$D$36*$J$69,IF($J$69&lt;0,$E$36*$J$69,0))+IF($J$70&gt;0,$D$37*$J$70,IF($J$70&lt;0,$E$37*$J$70,0))+IF($J$71&gt;0,$D$38*$J$71,IF($J$71&lt;0,$E$38*$J$71,0))+IF($J$72&gt;0,$D$39*$J$72,IF($J$72&lt;0,$E$39*$J$72,0))+IF($J$73&gt;0,$D$40*$J$73,IF($J$73&lt;0,$E$40*$J$73,0))+IF($J$74&gt;0,$D$41*$J$74,IF($J$74&lt;0,$E$41*$J$74,0))+IF($J$75&gt;0,$D$42*$J$75,IF($J$75&lt;0,$E$42*$J$75,0))+IF($J$77&gt;0,$D$44*$J$77,IF($J$77&lt;0,$E$44*$J$77,0))+IF($J$78&gt;0,$D$45*$J$78,IF($J$78&lt;0,$E$45*$J$78,0))+IF($J$80&gt;0,$D$47*$J$80,IF($J$80&lt;0,$E$47*$J$80,0))+IF($J$82&gt;0,$D$49*$J$82,IF($J$82&lt;0,$E$49*$J$82,0)))</f>
        <v>#DIV/0!</v>
      </c>
      <c r="D188" s="196"/>
      <c r="E188" s="196"/>
    </row>
    <row r="189" spans="2:22" x14ac:dyDescent="0.25">
      <c r="B189" s="197" t="str">
        <f>+$B$9</f>
        <v>DNB 3</v>
      </c>
      <c r="C189" s="197" t="e">
        <f>$C$9*(1+$E$17)*(IF($L$58&gt;0,$D$25*$L$58,IF($L$58&lt;0,$E$25*$L$58,0))+IF($L$59&gt;0,$D$26*$L$59,IF($L$59&lt;0,$E$26*$L$59,0))+IF($L$60&gt;0,$D$27*$L$60,IF($L$60&lt;0,$E$27*$L$60,0))+IF($L$61&gt;0,$D$28*$L$61,IF($L$61&lt;0,$E$28*$L$61,0))+IF($L$63&gt;0,$D$30*$L$63,IF($L$63&lt;0,$E$30*$L$63,0))+IF($L$64&gt;0,$D$31*$L$64,IF($L$64&lt;0,$E$31*$L$64,0))+IF($L$65&gt;0,$D$32*$L$65,IF($L$65&lt;0,$E$32*$L$65,0))+IF($L$66&gt;0,$D$33*$L$66,IF($L$66&lt;0,$E$33*$L$66,0))+IF($L$68&gt;0,$D$35*$L$68,IF($L$68&lt;0,$E$35*$L$68,0))+IF($L$69&gt;0,$D$36*$L$69,IF($L$69&lt;0,$E$36*$L$69,0))+IF($L$70&gt;0,$D$37*$L$70,IF($L$70&lt;0,$E$37*$L$70,0))+IF($L$71&gt;0,$D$38*$L$71,IF($L$71&lt;0,$E$38*$L$71,0))+IF($L$72&gt;0,$D$39*$L$72,IF($L$72&lt;0,$E$39*$L$72,0))+IF($L$73&gt;0,$D$40*$L$73,IF($L$73&lt;0,$E$40*$L$73,0))+IF($L$74&gt;0,$D$41*$L$74,IF($L$74&lt;0,$E$41*$L$74,0))+IF($L$75&gt;0,$D$42*$L$75,IF($L$75&lt;0,$E$42*$L$75,0))+IF($L$77&gt;0,$D$44*$L$77,IF($L$77&lt;0,$E$44*$L$77,0))+IF($L$78&gt;0,$D$45*$L$78,IF($L$78&lt;0,$E$45*$L$78,0))+IF($L$80&gt;0,$D$47*$L$80,IF($L$80&lt;0,$E$47*$L$80,0))+IF($L$82&gt;0,$D$49*$L$82,IF($L$82&lt;0,$E$49*$L$82,0)))</f>
        <v>#DIV/0!</v>
      </c>
      <c r="D189" s="196"/>
      <c r="E189" s="196"/>
    </row>
    <row r="190" spans="2:22" x14ac:dyDescent="0.25">
      <c r="B190" s="197" t="str">
        <f>+$B$10</f>
        <v>DNB 4</v>
      </c>
      <c r="C190" s="197" t="e">
        <f>$C$10*(1+$E$17)*(IF($N$58&gt;0,$D$25*$N$58,IF($N$58&lt;0,$E$25*$N$58,0))+IF($N$59&gt;0,$D$26*$N$59,IF($N$59&lt;0,$E$26*$N$59,0))+IF($N$60&gt;0,$D$27*$N$60,IF($N$60&lt;0,$E$27*$N$60,0))+IF($N$61&gt;0,$D$28*$N$61,IF($N$61&lt;0,$E$28*$N$61,0))+IF($N$63&gt;0,$D$30*$N$63,IF($N$63&lt;0,$E$30*$N$63,0))+IF($N$64&gt;0,$D$31*$N$64,IF($N$64&lt;0,$E$31*$N$64,0))+IF($N$65&gt;0,$D$32*$N$65,IF($N$65&lt;0,$E$32*$N$65,0))+IF($N$66&gt;0,$D$33*$N$66,IF($N$66&lt;0,$E$33*$N$66,0))+IF($N$68&gt;0,$D$35*$N$68,IF($N$68&lt;0,$E$35*$N$68,0))+IF($N$69&gt;0,$D$36*$N$69,IF($N$69&lt;0,$E$36*$N$69,0))+IF($N$70&gt;0,$D$37*$N$70,IF($N$70&lt;0,$E$37*$N$70,0))+IF($N$71&gt;0,$D$38*$N$71,IF($N$71&lt;0,$E$38*$N$71,0))+IF($N$72&gt;0,$D$39*$N$72,IF($N$72&lt;0,$E$39*$N$72,0))+IF($N$73&gt;0,$D$40*$N$73,IF($N$73&lt;0,$E$40*$N$73,0))+IF($N$74&gt;0,$D$41*$N$74,IF($N$74&lt;0,$E$41*$N$74,0))+IF($N$75&gt;0,$D$42*$N$75,IF($N$75&lt;0,$E$42*$N$75,0))+IF($N$77&gt;0,$D$44*$N$77,IF($N$77&lt;0,$E$44*$N$77,0))+IF($N$78&gt;0,$D$45*$N$78,IF($N$78&lt;0,$E$45*$N$78,0))+IF($N$80&gt;0,$D$47*$N$80,IF($N$80&lt;0,$E$47*$N$80,0))+IF($N$82&gt;0,$D$49*$N$82,IF($N$82&lt;0,$E$49*$N$82,0)))</f>
        <v>#DIV/0!</v>
      </c>
      <c r="D190" s="196"/>
      <c r="E190" s="196"/>
    </row>
    <row r="191" spans="2:22" x14ac:dyDescent="0.25">
      <c r="B191" s="197" t="str">
        <f>+$B$11</f>
        <v>DNB 5</v>
      </c>
      <c r="C191" s="197" t="e">
        <f>$C$11*(1+$E$17)*(IF($P$58&gt;0,$D$25*$P$58,IF($P$58&lt;0,$E$25*$P$58,0))+IF($P$59&gt;0,$D$26*$P$59,IF($P$59&lt;0,$E$26*$P$59,0))+IF($P$60&gt;0,$D$27*$P$60,IF($P$60&lt;0,$E$27*$P$60,0))+IF($P$61&gt;0,$D$28*$P$61,IF($P$61&lt;0,$E$28*$P$61,0))+IF($P$63&gt;0,$D$30*$P$63,IF($P$63&lt;0,$E$30*$P$63,0))+IF($P$64&gt;0,$D$31*$P$64,IF($P$64&lt;0,$E$31*$P$64,0))+IF($P$65&gt;0,$D$32*$P$65,IF($P$65&lt;0,$E$32*$P$65,0))+IF($P$66&gt;0,$D$33*$P$66,IF($P$66&lt;0,$E$33*$P$66,0))+IF($P$68&gt;0,$D$35*$P$68,IF($P$68&lt;0,$E$35*$P$68,0))+IF($P$69&gt;0,$D$36*$P$69,IF($P$69&lt;0,$E$36*$P$69,0))+IF($P$70&gt;0,$D$37*$P$70,IF($P$70&lt;0,$E$37*$P$70,0))+IF($P$71&gt;0,$D$38*$P$71,IF($P$71&lt;0,$E$38*$P$71,0))+IF($P$72&gt;0,$D$39*$P$72,IF($P$72&lt;0,$E$39*$P$72,0))+IF($P$73&gt;0,$D$40*$P$73,IF($P$73&lt;0,$E$40*$P$73,0))+IF($P$74&gt;0,$D$41*$P$74,IF($P$74&lt;0,$E$41*$P$74,0))+IF($P$75&gt;0,$D$42*$P$75,IF($P$75&lt;0,$E$42*$P$75,0))+IF($P$77&gt;0,$D$44*$P$77,IF($P$77&lt;0,$E$44*$P$77,0))+IF($P$78&gt;0,$D$45*$P$78,IF($P$78&lt;0,$E$45*$P$78,0))+IF($P$80&gt;0,$D$47*$P$80,IF($P$80&lt;0,$E$47*$P$80,0))+IF($P$82&gt;0,$D$49*$P$82,IF($P$82&lt;0,$E$49*$P$82,0)))</f>
        <v>#DIV/0!</v>
      </c>
      <c r="D191" s="196"/>
      <c r="E191" s="196"/>
    </row>
    <row r="192" spans="2:22" x14ac:dyDescent="0.25">
      <c r="B192" s="197" t="str">
        <f>+$B$12</f>
        <v>DNB 6</v>
      </c>
      <c r="C192" s="197" t="e">
        <f>$C$12*(1+$E$17)*(IF($R$58&gt;0,$D$25*$R$58,IF($R$58&lt;0,$E$25*$R$58,0))+IF($R$59&gt;0,$D$26*$R$59,IF($R$59&lt;0,$E$26*$R$59,0))+IF($R$60&gt;0,$D$27*$R$60,IF($R$60&lt;0,$E$27*$R$60,0))+IF($R$61&gt;0,$D$28*$R$61,IF($R$61&lt;0,$E$28*$R$61,0))+IF($R$63&gt;0,$D$30*$R$63,IF($R$63&lt;0,$E$30*$R$63,0))+IF($R$64&gt;0,$D$31*$R$64,IF($R$64&lt;0,$E$31*$R$64,0))+IF($R$65&gt;0,$D$32*$R$65,IF($R$65&lt;0,$E$32*$R$65,0))+IF($R$66&gt;0,$D$33*$R$66,IF($R$66&lt;0,$E$33*$R$66,0))+IF($R$68&gt;0,$D$35*$R$68,IF($R$68&lt;0,$E$35*$R$68,0))+IF($R$69&gt;0,$D$36*$R$69,IF($R$69&lt;0,$E$36*$R$69,0))+IF($R$70&gt;0,$D$37*$R$70,IF($R$70&lt;0,$E$37*$R$70,0))+IF($R$71&gt;0,$D$38*$R$71,IF($R$71&lt;0,$E$38*$R$71,0))+IF($R$72&gt;0,$D$39*$R$72,IF($R$72&lt;0,$E$39*$R$72,0))+IF($R$73&gt;0,$D$40*$R$73,IF($R$73&lt;0,$E$40*$R$73,0))+IF($R$74&gt;0,$D$41*$R$74,IF($R$74&lt;0,$E$41*$R$74,0))+IF($R$75&gt;0,$D$42*$R$75,IF($R$75&lt;0,$E$42*$R$75,0))+IF($R$77&gt;0,$D$44*$R$77,IF($R$77&lt;0,$E$44*$R$77,0))+IF($R$78&gt;0,$D$45*$R$78,IF($R$78&lt;0,$E$45*$R$78,0))+IF($R$80&gt;0,$D$47*$R$80,IF($R$80&lt;0,$E$47*$R$80,0))+IF($R$82&gt;0,$D$49*$R$82,IF($R$82&lt;0,$E$49*$R$82,0)))</f>
        <v>#DIV/0!</v>
      </c>
      <c r="D192" s="196"/>
      <c r="E192" s="196"/>
    </row>
    <row r="193" spans="2:5" x14ac:dyDescent="0.25">
      <c r="B193" s="197" t="str">
        <f>+$B$13</f>
        <v>DNB 7</v>
      </c>
      <c r="C193" s="197" t="e">
        <f>$C$13*(1+$E$17)*(IF($T$58&gt;0,$D$25*$T$58,IF($T$58&lt;0,$E$25*$T$58,0))+IF($T$59&gt;0,$D$26*$T$59,IF($T$59&lt;0,$E$26*$T$59,0))+IF($T$60&gt;0,$D$27*$T$60,IF($T$60&lt;0,$E$27*$T$60,0))+IF($T$61&gt;0,$D$28*$T$61,IF($T$61&lt;0,$E$28*$T$61,0))+IF($T$63&gt;0,$D$30*$T$63,IF($T$63&lt;0,$E$30*$T$63,0))+IF($T$64&gt;0,$D$31*$T$64,IF($T$64&lt;0,$E$31*$T$64,0))+IF($T$65&gt;0,$D$32*$T$65,IF($T$65&lt;0,$E$32*$T$65,0))+IF($T$66&gt;0,$D$33*$T$66,IF($T$66&lt;0,$E$33*$T$66,0))+IF($T$68&gt;0,$D$35*$T$68,IF($T$68&lt;0,$E$35*$T$68,0))+IF($T$69&gt;0,$D$36*$T$69,IF($T$69&lt;0,$E$36*$T$69,0))+IF($T$70&gt;0,$D$37*$T$70,IF($T$70&lt;0,$E$37*$T$70,0))+IF($T$71&gt;0,$D$38*$T$71,IF($T$71&lt;0,$E$38*$T$71,0))+IF($T$72&gt;0,$D$39*$T$72,IF($T$72&lt;0,$E$39*$T$72,0))+IF($T$73&gt;0,$D$40*$T$73,IF($T$73&lt;0,$E$40*$T$73,0))+IF($T$74&gt;0,$D$41*$T$74,IF($T$74&lt;0,$E$41*$T$74,0))+IF($T$75&gt;0,$D$42*$T$75,IF($T$75&lt;0,$E$42*$T$75,0))+IF($T$77&gt;0,$D$44*$T$77,IF($T$77&lt;0,$E$44*$T$77,0))+IF($T$78&gt;0,$D$45*$T$78,IF($T$78&lt;0,$E$45*$T$78,0))+IF($T$80&gt;0,$D$47*$T$80,IF($T$80&lt;0,$E$47*$T$80,0))+IF($T$82&gt;0,$D$49*$T$82,IF($T$82&lt;0,$E$49*$T$82,0)))</f>
        <v>#DIV/0!</v>
      </c>
      <c r="D193" s="196"/>
      <c r="E193" s="196"/>
    </row>
    <row r="194" spans="2:5" x14ac:dyDescent="0.25">
      <c r="B194" s="198" t="str">
        <f>+$B$14</f>
        <v>DNB 8</v>
      </c>
      <c r="C194" s="198" t="e">
        <f>$C$14*(1+$E$17)*(IF($V$58&gt;0,$D$25*$V$58,IF($V$58&lt;0,$E$25*$V$58,0))+IF($V$59&gt;0,$D$26*$V$59,IF($V$59&lt;0,$E$26*$V$59,0))+IF($V$60&gt;0,$D$27*$V$60,IF($V$60&lt;0,$E$27*$V$60,0))+IF($V$61&gt;0,$D$28*$V$61,IF($V$61&lt;0,$E$28*$V$61,0))+IF($V$63&gt;0,$D$30*$V$63,IF($V$63&lt;0,$E$30*$V$63,0))+IF($V$64&gt;0,$D$31*$V$64,IF($V$64&lt;0,$E$31*$V$64,0))+IF($V$65&gt;0,$D$32*$V$65,IF($V$65&lt;0,$E$32*$V$65,0))+IF($V$66&gt;0,$D$33*$V$66,IF($V$66&lt;0,$E$33*$V$66,0))+IF($V$68&gt;0,$D$35*$V$68,IF($V$68&lt;0,$E$35*$V$68,0))+IF($V$69&gt;0,$D$36*$V$69,IF($V$69&lt;0,$E$36*$V$69,0))+IF($V$70&gt;0,$D$37*$V$70,IF($V$70&lt;0,$E$37*$V$70,0))+IF($V$71&gt;0,$D$38*$V$71,IF($V$71&lt;0,$E$38*$V$71,0))+IF($V$72&gt;0,$D$39*$V$72,IF($V$72&lt;0,$E$39*$V$72,0))+IF($V$73&gt;0,$D$40*$V$73,IF($V$73&lt;0,$E$40*$V$73,0))+IF($V$74&gt;0,$D$41*$V$74,IF($V$74&lt;0,$E$41*$V$74,0))+IF($V$75&gt;0,$D$42*$V$75,IF($V$75&lt;0,$E$42*$V$75,0))+IF($V$77&gt;0,$D$44*$V$77,IF($V$77&lt;0,$E$44*$V$77,0))+IF($V$78&gt;0,$D$45*$V$78,IF($V$78&lt;0,$E$45*$V$78,0))+IF($V$80&gt;0,$D$47*$V$80,IF($V$80&lt;0,$E$47*$V$80,0))+IF($V$82&gt;0,$D$49*$V$82,IF($V$82&lt;0,$E$49*$V$82,0)))</f>
        <v>#DIV/0!</v>
      </c>
      <c r="D194" s="196"/>
      <c r="E194" s="196"/>
    </row>
    <row r="196" spans="2:5" ht="18" x14ac:dyDescent="0.25">
      <c r="B196" s="193" t="s">
        <v>132</v>
      </c>
      <c r="C196" s="193" t="s">
        <v>413</v>
      </c>
      <c r="D196" s="194"/>
      <c r="E196" s="194"/>
    </row>
    <row r="197" spans="2:5" x14ac:dyDescent="0.25">
      <c r="B197" s="195" t="str">
        <f>+$B$7</f>
        <v>DNB 1</v>
      </c>
      <c r="C197" s="195" t="e">
        <f>$C$7*(1+$E$18)*(IF($H$91&gt;0,$D$25*$H$91,IF($H$91&lt;0,$E$25*$H$91,0))+IF($H$92&gt;0,$D$26*$H$92,IF($H$92&lt;0,$E$26*$H$92,0))+IF($H$93&gt;0,$D$27*$H$93,IF($H$93&lt;0,$E$27*$H$93,0))+IF($H$94&gt;0,$D$28*$H$94,IF($H$94&lt;0,$E$28*$H$94,0))+IF($H$96&gt;0,$D$30*$H$96,IF($H$96&lt;0,$E$30*$H$96,0))+IF($H$97&gt;0,$D$31*$H$97,IF($H$97&lt;0,$E$31*$H$97,0))+IF($H$98&gt;0,$D$32*$H$98,IF($H$98&lt;0,$E$32*$H$98,0))+IF($H$99&gt;0,$D$33*$H$99,IF($H$99&lt;0,$E$33*$H$99,0))+IF($H$101&gt;0,$D$35*$H$101,IF($H$101&lt;0,$E$35*$H$101,0))+IF($H$102&gt;0,$D$36*$H$102,IF($H$102&lt;0,$E$36*$H$102,0))+IF($H$103&gt;0,$D$37*$H$103,IF($H$103&lt;0,$E$37*$H$103,0))+IF($H$104&gt;0,$D$38*$H$104,IF($H$104&lt;0,$E$38*$H$104,0))+IF($H$105&gt;0,$D$39*$H$105,IF($H$105&lt;0,$E$39*$H$105,0))+IF($H$106&gt;0,$D$40*$H$106,IF($H$106&lt;0,$E$40*$H$106,0))+IF($H$107&gt;0,$D$41*$H$107,IF($H$107&lt;0,$E$41*$H$107,0))+IF($H$108&gt;0,$D$42*$H$108,IF($H$108&lt;0,$E$42*$H$108,0))+IF($H$110&gt;0,$D$44*$H$110,IF($H$110&lt;0,$E$44*$H$110,0))+IF($H$111&gt;0,$D$45*$H$111,IF($H$111&lt;0,$E$45*$H$111,0))+IF($H$113&gt;0,$D$47*$H$113,IF($H$113&lt;0,$E$47*$H$113,0))+IF($H$115&gt;0,$D$49*$H$115,IF($H$115&lt;0,$E$49*$H$115,0)))</f>
        <v>#DIV/0!</v>
      </c>
      <c r="D197" s="196"/>
      <c r="E197" s="196"/>
    </row>
    <row r="198" spans="2:5" x14ac:dyDescent="0.25">
      <c r="B198" s="197" t="str">
        <f>+$B$8</f>
        <v>DNB 2</v>
      </c>
      <c r="C198" s="197" t="e">
        <f>$C$8*(1+$E$18)*(IF($J$91&gt;0,$D$25*$J$91,IF($J$91&lt;0,$E$25*$J$91,0))+IF($J$92&gt;0,$D$26*$J$92,IF($J$92&lt;0,$E$26*$J$92,0))+IF($J$93&gt;0,$D$27*$J$93,IF($J$93&lt;0,$E$27*$J$93,0))+IF($J$94&gt;0,$D$28*$J$94,IF($J$94&lt;0,$E$28*$J$94,0))+IF($J$96&gt;0,$D$30*$J$96,IF($J$96&lt;0,$E$30*$J$96,0))+IF($J$97&gt;0,$D$31*$J$97,IF($J$97&lt;0,$E$31*$J$97,0))+IF($J$98&gt;0,$D$32*$J$98,IF($J$98&lt;0,$E$32*$J$98,0))+IF($J$99&gt;0,$D$33*$J$99,IF($J$99&lt;0,$E$33*$J$99,0))+IF($J$101&gt;0,$D$35*$J$101,IF($J$101&lt;0,$E$35*$J$101,0))+IF($J$102&gt;0,$D$36*$J$102,IF($J$102&lt;0,$E$36*$J$102,0))+IF($J$103&gt;0,$D$37*$J$103,IF($J$103&lt;0,$E$37*$J$103,0))+IF($J$104&gt;0,$D$38*$J$104,IF($J$104&lt;0,$E$38*$J$104,0))+IF($J$105&gt;0,$D$39*$J$105,IF($J$105&lt;0,$E$39*$J$105,0))+IF($J$106&gt;0,$D$40*$J$106,IF($J$106&lt;0,$E$40*$J$106,0))+IF($J$107&gt;0,$D$41*$J$107,IF($J$107&lt;0,$E$41*$J$107,0))+IF($J$108&gt;0,$D$42*$J$108,IF($J$108&lt;0,$E$42*$J$108,0))+IF($J$110&gt;0,$D$44*$J$110,IF($J$110&lt;0,$E$44*$J$110,0))+IF($J$111&gt;0,$D$45*$J$111,IF($J$111&lt;0,$E$45*$J$111,0))+IF($J$113&gt;0,$D$47*$J$113,IF($J$113&lt;0,$E$47*$J$113,0))+IF($J$115&gt;0,$D$49*$J$115,IF($J$115&lt;0,$E$49*$J$115,0)))</f>
        <v>#DIV/0!</v>
      </c>
      <c r="D198" s="196"/>
      <c r="E198" s="196"/>
    </row>
    <row r="199" spans="2:5" x14ac:dyDescent="0.25">
      <c r="B199" s="197" t="str">
        <f>+$B$9</f>
        <v>DNB 3</v>
      </c>
      <c r="C199" s="197" t="e">
        <f>$C$9*(1+$E$18)*(IF($L$91&gt;0,$D$25*$L$91,IF($L$91&lt;0,$E$25*$L$91,0))+IF($L$92&gt;0,$D$26*$L$92,IF($L$92&lt;0,$E$26*$L$92,0))+IF($L$93&gt;0,$D$27*$L$93,IF($L$93&lt;0,$E$27*$L$93,0))+IF($L$94&gt;0,$D$28*$L$94,IF($L$94&lt;0,$E$28*$L$94,0))+IF($L$96&gt;0,$D$30*$L$96,IF($L$96&lt;0,$E$30*$L$96,0))+IF($L$97&gt;0,$D$31*$L$97,IF($L$97&lt;0,$E$31*$L$97,0))+IF($L$98&gt;0,$D$32*$L$98,IF($L$98&lt;0,$E$32*$L$98,0))+IF($L$99&gt;0,$D$33*$L$99,IF($L$99&lt;0,$E$33*$L$99,0))+IF($L$101&gt;0,$D$35*$L$101,IF($L$101&lt;0,$E$35*$L$101,0))+IF($L$102&gt;0,$D$36*$L$102,IF($L$102&lt;0,$E$36*$L$102,0))+IF($L$103&gt;0,$D$37*$L$103,IF($L$103&lt;0,$E$37*$L$103,0))+IF($L$104&gt;0,$D$38*$L$104,IF($L$104&lt;0,$E$38*$L$104,0))+IF($L$105&gt;0,$D$39*$L$105,IF($L$105&lt;0,$E$39*$L$105,0))+IF($L$106&gt;0,$D$40*$L$106,IF($L$106&lt;0,$E$40*$L$106,0))+IF($L$107&gt;0,$D$41*$L$107,IF($L$107&lt;0,$E$41*$L$107,0))+IF($L$108&gt;0,$D$42*$L$108,IF($L$108&lt;0,$E$42*$L$108,0))+IF($L$110&gt;0,$D$44*$L$110,IF($L$110&lt;0,$E$44*$L$110,0))+IF($L$111&gt;0,$D$45*$L$111,IF($L$111&lt;0,$E$45*$L$111,0))+IF($L$113&gt;0,$D$47*$L$113,IF($L$113&lt;0,$E$47*$L$113,0))+IF($L$115&gt;0,$D$49*$L$115,IF($L$115&lt;0,$E$49*$L$115,0)))</f>
        <v>#DIV/0!</v>
      </c>
      <c r="D199" s="196"/>
      <c r="E199" s="196"/>
    </row>
    <row r="200" spans="2:5" x14ac:dyDescent="0.25">
      <c r="B200" s="197" t="str">
        <f>+$B$10</f>
        <v>DNB 4</v>
      </c>
      <c r="C200" s="215" t="e">
        <f>$C$10*(1+$E$18)*(IF($N$91&gt;0,$D$25*$N$91,IF($N$91&lt;0,$E$25*$N$91,0))+IF($N$92&gt;0,$D$26*$N$92,IF($N$92&lt;0,$E$26*$N$92,0))+IF($N$93&gt;0,$D$27*$N$93,IF($N$93&lt;0,$E$27*$N$93,0))+IF($N$94&gt;0,$D$28*$N$94,IF($N$94&lt;0,$E$28*$N$94,0))+IF($N$96&gt;0,$D$30*$N$96,IF($N$96&lt;0,$E$30*$N$96,0))+IF($N$97&gt;0,$D$31*$N$97,IF($N$97&lt;0,$E$31*$N$97,0))+IF($N$98&gt;0,$D$32*$N$98,IF($N$98&lt;0,$E$32*$N$98,0))+IF($N$99&gt;0,$D$33*$N$99,IF($N$99&lt;0,$E$33*$N$99,0))+IF($N$101&gt;0,$D$35*$N$101,IF($N$101&lt;0,$E$35*$N$101,0))+IF($N$102&gt;0,$D$36*$N$102,IF($N$102&lt;0,$E$36*$N$102,0))+IF($N$103&gt;0,$D$37*$N$103,IF($N$103&lt;0,$E$37*$N$103,0))+IF($N$104&gt;0,$D$38*$N$104,IF($N$104&lt;0,$E$38*$N$104,0))+IF($N$105&gt;0,$D$39*$N$105,IF($N$105&lt;0,$E$39*$N$105,0))+IF($N$106&gt;0,$D$40*$N$106,IF($N$106&lt;0,$E$40*$N$106,0))+IF($N$107&gt;0,$D$41*$N$107,IF($N$107&lt;0,$E$41*$N$107,0))+IF($N$108&gt;0,$D$42*$N$108,IF($N$108&lt;0,$E$42*$N$108,0))+IF($N$110&gt;0,$D$44*$N$110,IF($N$110&lt;0,$E$44*$N$110,0))+IF($N$111&gt;0,$D$45*$N$111,IF($N$111&lt;0,$E$45*$N$111,0))+IF($N$113&gt;0,$D$47*$N$113,IF($N$113&lt;0,$E$47*$N$113,0))+IF($N$115&gt;0,$D$49*$N$115,IF($N$115&lt;0,$E$49*$N$115,0)))</f>
        <v>#DIV/0!</v>
      </c>
      <c r="D200" s="196"/>
      <c r="E200" s="196"/>
    </row>
    <row r="201" spans="2:5" x14ac:dyDescent="0.25">
      <c r="B201" s="197" t="str">
        <f>+$B$11</f>
        <v>DNB 5</v>
      </c>
      <c r="C201" s="215" t="e">
        <f>$C$11*(1+$E$18)*(IF($P$91&gt;0,$D$25*$P$91,IF($P$91&lt;0,$E$25*$P$91,0))+IF($P$92&gt;0,$D$26*$P$92,IF($P$92&lt;0,$E$26*$P$92,0))+IF($P$93&gt;0,$D$27*$P$93,IF($P$93&lt;0,$E$27*$P$93,0))+IF($P$94&gt;0,$D$28*$P$94,IF($P$94&lt;0,$E$28*$P$94,0))+IF($P$96&gt;0,$D$30*$P$96,IF($P$96&lt;0,$E$30*$P$96,0))+IF($P$97&gt;0,$D$31*$P$97,IF($P$97&lt;0,$E$31*$P$97,0))+IF($P$98&gt;0,$D$32*$P$98,IF($P$98&lt;0,$E$32*$P$98,0))+IF($P$99&gt;0,$D$33*$P$99,IF($P$99&lt;0,$E$33*$P$99,0))+IF($P$101&gt;0,$D$35*$P$101,IF($P$101&lt;0,$E$35*$P$101,0))+IF($P$102&gt;0,$D$36*$P$102,IF($P$102&lt;0,$E$36*$P$102,0))+IF($P$103&gt;0,$D$37*$P$103,IF($P$103&lt;0,$E$37*$P$103,0))+IF($P$104&gt;0,$D$38*$P$104,IF($P$104&lt;0,$E$38*$P$104,0))+IF($P$105&gt;0,$D$39*$P$105,IF($P$105&lt;0,$E$39*$P$105,0))+IF($P$106&gt;0,$D$40*$P$106,IF($P$106&lt;0,$E$40*$P$106,0))+IF($P$107&gt;0,$D$41*$P$107,IF($P$107&lt;0,$E$41*$P$107,0))+IF($P$108&gt;0,$D$42*$P$108,IF($P$108&lt;0,$E$42*$P$108,0))+IF($P$110&gt;0,$D$44*$P$110,IF($P$110&lt;0,$E$44*$P$110,0))+IF($P$111&gt;0,$D$45*$P$111,IF($P$111&lt;0,$E$45*$P$111,0))+IF($P$113&gt;0,$D$47*$P$113,IF($P$113&lt;0,$E$47*$P$113,0))+IF($P$115&gt;0,$D$49*$P$115,IF($P$115&lt;0,$E$49*$P$115,0)))</f>
        <v>#DIV/0!</v>
      </c>
      <c r="D201" s="196"/>
      <c r="E201" s="196"/>
    </row>
    <row r="202" spans="2:5" x14ac:dyDescent="0.25">
      <c r="B202" s="197" t="str">
        <f>+$B$12</f>
        <v>DNB 6</v>
      </c>
      <c r="C202" s="215" t="e">
        <f>$C$12*(1+$E$18)*(IF($R$91&gt;0,$D$25*$R$91,IF($R$91&lt;0,$E$25*$R$91,0))+IF($R$92&gt;0,$D$26*$R$92,IF($R$92&lt;0,$E$26*$R$92,0))+IF($R$93&gt;0,$D$27*$R$93,IF($R$93&lt;0,$E$27*$R$93,0))+IF($R$94&gt;0,$D$28*$R$94,IF($R$94&lt;0,$E$28*$R$94,0))+IF($R$96&gt;0,$D$30*$R$96,IF($R$96&lt;0,$E$30*$R$96,0))+IF($R$97&gt;0,$D$31*$R$97,IF($R$97&lt;0,$E$31*$R$97,0))+IF($R$98&gt;0,$D$32*$R$98,IF($R$98&lt;0,$E$32*$R$98,0))+IF($R$99&gt;0,$D$33*$R$99,IF($R$99&lt;0,$E$33*$R$99,0))+IF($R$101&gt;0,$D$35*$R$101,IF($R$101&lt;0,$E$35*$R$101,0))+IF($R$102&gt;0,$D$36*$R$102,IF($R$102&lt;0,$E$36*$R$102,0))+IF($R$103&gt;0,$D$37*$R$103,IF($R$103&lt;0,$E$37*$R$103,0))+IF($R$104&gt;0,$D$38*$R$104,IF($R$104&lt;0,$E$38*$R$104,0))+IF($R$105&gt;0,$D$39*$R$105,IF($R$105&lt;0,$E$39*$R$105,0))+IF($R$106&gt;0,$D$40*$R$106,IF($R$106&lt;0,$E$40*$R$106,0))+IF($R$107&gt;0,$D$41*$R$107,IF($R$107&lt;0,$E$41*$R$107,0))+IF($R$108&gt;0,$D$42*$R$108,IF($R$108&lt;0,$E$42*$R$108,0))+IF($R$110&gt;0,$D$44*$R$110,IF($R$110&lt;0,$E$44*$R$110,0))+IF($R$111&gt;0,$D$45*$R$111,IF($R$111&lt;0,$E$45*$R$111,0))+IF($R$113&gt;0,$D$47*$R$113,IF($R$113&lt;0,$E$47*$R$113,0))+IF($R$115&gt;0,$D$49*$R$115,IF($R$115&lt;0,$E$49*$R$115,0)))</f>
        <v>#DIV/0!</v>
      </c>
      <c r="D202" s="196"/>
      <c r="E202" s="196"/>
    </row>
    <row r="203" spans="2:5" x14ac:dyDescent="0.25">
      <c r="B203" s="197" t="str">
        <f>+$B$13</f>
        <v>DNB 7</v>
      </c>
      <c r="C203" s="215" t="e">
        <f>$C$13*(1+$E$18)*(IF($T$91&gt;0,$D$25*$T$91,IF($T$91&lt;0,$E$25*$T$91,0))+IF($T$92&gt;0,$D$26*$T$92,IF($T$92&lt;0,$E$26*$T$92,0))+IF($T$93&gt;0,$D$27*$T$93,IF($T$93&lt;0,$E$27*$T$93,0))+IF($T$94&gt;0,$D$28*$T$94,IF($T$94&lt;0,$E$28*$T$94,0))+IF($T$96&gt;0,$D$30*$T$96,IF($T$96&lt;0,$E$30*$T$96,0))+IF($T$97&gt;0,$D$31*$T$97,IF($T$97&lt;0,$E$31*$T$97,0))+IF($T$98&gt;0,$D$32*$T$98,IF($T$98&lt;0,$E$32*$T$98,0))+IF($T$99&gt;0,$D$33*$T$99,IF($T$99&lt;0,$E$33*$T$99,0))+IF($T$101&gt;0,$D$35*$T$101,IF($T$101&lt;0,$E$35*$T$101,0))+IF($T$102&gt;0,$D$36*$T$102,IF($T$102&lt;0,$E$36*$T$102,0))+IF($T$103&gt;0,$D$37*$T$103,IF($T$103&lt;0,$E$37*$T$103,0))+IF($T$104&gt;0,$D$38*$T$104,IF($T$104&lt;0,$E$38*$T$104,0))+IF($T$105&gt;0,$D$39*$T$105,IF($T$105&lt;0,$E$39*$T$105,0))+IF($T$106&gt;0,$D$40*$T$106,IF($T$106&lt;0,$E$40*$T$106,0))+IF($T$107&gt;0,$D$41*$T$107,IF($T$107&lt;0,$E$41*$T$107,0))+IF($T$108&gt;0,$D$42*$T$108,IF($T$108&lt;0,$E$42*$T$108,0))+IF($T$110&gt;0,$D$44*$T$110,IF($T$110&lt;0,$E$44*$T$110,0))+IF($T$111&gt;0,$D$45*$T$111,IF($T$111&lt;0,$E$45*$T$111,0))+IF($T$113&gt;0,$D$47*$T$113,IF($T$113&lt;0,$E$47*$T$113,0))+IF($T$115&gt;0,$D$49*$T$115,IF($T$115&lt;0,$E$49*$T$115,0)))</f>
        <v>#DIV/0!</v>
      </c>
      <c r="D203" s="196"/>
      <c r="E203" s="196"/>
    </row>
    <row r="204" spans="2:5" x14ac:dyDescent="0.25">
      <c r="B204" s="198" t="str">
        <f>+$B$14</f>
        <v>DNB 8</v>
      </c>
      <c r="C204" s="216" t="e">
        <f>$C$14*(1+$E$18)*(IF($V$91&gt;0,$D$25*$V$91,IF($V$91&lt;0,$E$25*$V$91,0))+IF($V$92&gt;0,$D$26*$V$92,IF($V$92&lt;0,$E$26*$V$92,0))+IF($V$93&gt;0,$D$27*$V$93,IF($V$93&lt;0,$E$27*$V$93,0))+IF($V$94&gt;0,$D$28*$V$94,IF($V$94&lt;0,$E$28*$V$94,0))+IF($V$96&gt;0,$D$30*$V$96,IF($V$96&lt;0,$E$30*$V$96,0))+IF($V$97&gt;0,$D$31*$V$97,IF($V$97&lt;0,$E$31*$V$97,0))+IF($V$98&gt;0,$D$32*$V$98,IF($V$98&lt;0,$E$32*$V$98,0))+IF($V$99&gt;0,$D$33*$V$99,IF($V$99&lt;0,$E$33*$V$99,0))+IF($V$101&gt;0,$D$35*$V$101,IF($V$101&lt;0,$E$35*$V$101,0))+IF($V$102&gt;0,$D$36*$V$102,IF($V$102&lt;0,$E$36*$V$102,0))+IF($V$103&gt;0,$D$37*$V$103,IF($V$103&lt;0,$E$37*$V$103,0))+IF($V$104&gt;0,$D$38*$V$104,IF($V$104&lt;0,$E$38*$V$104,0))+IF($V$105&gt;0,$D$39*$V$105,IF($V$105&lt;0,$E$39*$V$105,0))+IF($V$106&gt;0,$D$40*$V$106,IF($V$106&lt;0,$E$40*$V$106,0))+IF($V$107&gt;0,$D$41*$V$107,IF($V$107&lt;0,$E$41*$V$107,0))+IF($V$108&gt;0,$D$42*$V$108,IF($V$108&lt;0,$E$42*$V$108,0))+IF($V$110&gt;0,$D$44*$V$110,IF($V$110&lt;0,$E$44*$V$110,0))+IF($V$111&gt;0,$D$45*$V$111,IF($V$111&lt;0,$E$45*$V$111,0))+IF($V$113&gt;0,$D$47*$V$113,IF($V$113&lt;0,$E$47*$V$113,0))+IF($V$115&gt;0,$D$49*$V$115,IF($V$115&lt;0,$E$49*$V$115,0)))</f>
        <v>#DIV/0!</v>
      </c>
      <c r="D204" s="196"/>
      <c r="E204" s="196"/>
    </row>
    <row r="206" spans="2:5" ht="18" x14ac:dyDescent="0.25">
      <c r="B206" s="193" t="s">
        <v>132</v>
      </c>
      <c r="C206" s="193" t="s">
        <v>414</v>
      </c>
      <c r="E206" s="148" t="s">
        <v>422</v>
      </c>
    </row>
    <row r="207" spans="2:5" x14ac:dyDescent="0.25">
      <c r="B207" s="195" t="str">
        <f>+$B$7</f>
        <v>DNB 1</v>
      </c>
      <c r="C207" s="220" t="e">
        <f>$C$7*(1+$E$19)*(IF($H$124&gt;0,$D$25*$H$124,IF($H$124&lt;0,$E$25*$H$124,0))+IF($H$125&gt;0,$D$26*$H$125,IF($H$125&lt;0,$E$26*$H$125,0))+IF($H$126&gt;0,$D$27*$H$126,IF($H$126&lt;0,$E$27*$H$126,0))+IF($H$127&gt;0,$D$28*$H$127,IF($H$127&lt;0,$E$28*$H$127,0))+IF($H$129&gt;0,$D$30*$H$129,IF($H$129&lt;0,$E$30*$H$129,0))+IF($H$130&gt;0,$D$31*$H$130,IF($H$130&lt;0,$E$31*$H$130,0))+IF($H$131&gt;0,$D$32*$H$131,IF($H$131&lt;0,$E$32*$H$131,0))+IF($H$132&gt;0,$D$33*$H$132,IF($H$132&lt;0,$E$33*$H$132,0))+IF($H$134&gt;0,$D$35*$H$134,IF($H$134&lt;0,$E$35*$H$134,0))+IF($H$135&gt;0,$D$36*$H$135,IF($H$135&lt;0,$E$36*$H$135,0))+IF($H$136&gt;0,$D$37*$H$136,IF($H$136&lt;0,$E$37*$H$136,0))+IF($H$137&gt;0,$D$38*$H$137,IF($H$137&lt;0,$E$38*$H$137,0))+IF($H$138&gt;0,$D$39*$H$138,IF($H$138&lt;0,$E$39*$H$138,0))+IF($H$139&gt;0,$D$40*$H$139,IF($H$139&lt;0,$E$40*$H$139,0))+IF($H$140&gt;0,$D$41*$H$140,IF($H$140&lt;0,$E$41*$H$140,0))+IF($H$141&gt;0,$D$42*$H$141,IF($H$141&lt;0,$E$42*$H$141,0))+IF($H$143&gt;0,$D$44*$H$143,IF($H$143&lt;0,$E$44*$H$143,0))+IF($H$144&gt;0,$D$45*$H$144,IF($H$144&lt;0,$E$45*$H$144,0))+IF($H$146&gt;0,$D$47*$H$146,IF($H$146&lt;0,$E$47*$H$146,0))+IF($H$148&gt;0,$D$49*$H$148,IF($H$148&lt;0,$E$49*$H$148,0)))</f>
        <v>#DIV/0!</v>
      </c>
    </row>
    <row r="208" spans="2:5" x14ac:dyDescent="0.25">
      <c r="B208" s="197" t="str">
        <f>+$B$8</f>
        <v>DNB 2</v>
      </c>
      <c r="C208" s="215" t="e">
        <f>$C$8*(1+$E$19)*(IF($J$124&gt;0,$D$25*$J$124,IF($J$124&lt;0,$E$25*$J$124,0))+IF($J$125&gt;0,$D$26*$J$125,IF($J$125&lt;0,$E$26*$J$125,0))+IF($J$126&gt;0,$D$27*$J$126,IF($J$126&lt;0,$E$27*$J$126,0))+IF($J$127&gt;0,$D$28*$J$127,IF($J$127&lt;0,$E$28*$J$127,0))+IF($J$129&gt;0,$D$30*$J$129,IF($J$129&lt;0,$E$30*$J$129,0))+IF($J$130&gt;0,$D$31*$J$130,IF($J$130&lt;0,$E$31*$J$130,0))+IF($J$131&gt;0,$D$32*$J$131,IF($J$131&lt;0,$E$32*$J$131,0))+IF($J$132&gt;0,$D$33*$J$132,IF($J$132&lt;0,$E$33*$J$132,0))+IF($J$134&gt;0,$D$35*$J$134,IF($J$134&lt;0,$E$35*$J$134,0))+IF($J$135&gt;0,$D$36*$J$135,IF($J$135&lt;0,$E$36*$J$135,0))+IF($J$136&gt;0,$D$37*$J$136,IF($J$136&lt;0,$E$37*$J$136,0))+IF($J$137&gt;0,$D$38*$J$137,IF($J$137&lt;0,$E$38*$J$137,0))+IF($J$138&gt;0,$D$39*$J$138,IF($J$138&lt;0,$E$39*$J$138,0))+IF($J$139&gt;0,$D$40*$J$139,IF($J$139&lt;0,$E$40*$J$139,0))+IF($J$140&gt;0,$D$41*$J$140,IF($J$140&lt;0,$E$41*$J$140,0))+IF($J$141&gt;0,$D$42*$J$141,IF($J$141&lt;0,$E$42*$J$141,0))+IF($J$143&gt;0,$D$44*$J$143,IF($J$143&lt;0,$E$44*$J$143,0))+IF($J$144&gt;0,$D$45*$J$144,IF($J$144&lt;0,$E$45*$J$144,0))+IF($J$146&gt;0,$D$47*$J$146,IF($J$146&lt;0,$E$47*$J$146,0))+IF($J$148&gt;0,$D$49*$J$148,IF($J$148&lt;0,$E$49*$J$148,0)))</f>
        <v>#DIV/0!</v>
      </c>
    </row>
    <row r="209" spans="2:3" x14ac:dyDescent="0.25">
      <c r="B209" s="197" t="str">
        <f>+$B$9</f>
        <v>DNB 3</v>
      </c>
      <c r="C209" s="215" t="e">
        <f>$C$9*(1+$E$19)*(IF($L$124&gt;0,$D$25*$L$124,IF($L$124&lt;0,$E$25*$L$124,0))+IF($L$125&gt;0,$D$26*$L$125,IF($L$125&lt;0,$E$26*$L$125,0))+IF($L$126&gt;0,$D$27*$L$126,IF($L$126&lt;0,$E$27*$L$126,0))+IF($L$127&gt;0,$D$28*$L$127,IF($L$127&lt;0,$E$28*$L$127,0))+IF($L$129&gt;0,$D$30*$L$129,IF($L$129&lt;0,$E$30*$L$129,0))+IF($L$130&gt;0,$D$31*$L$130,IF($L$130&lt;0,$E$31*$L$130,0))+IF($L$131&gt;0,$D$32*$L$131,IF($L$131&lt;0,$E$32*$L$131,0))+IF($L$132&gt;0,$D$33*$L$132,IF($L$132&lt;0,$E$33*$L$132,0))+IF($L$134&gt;0,$D$35*$L$134,IF($L$134&lt;0,$E$35*$L$134,0))+IF($L$135&gt;0,$D$36*$L$135,IF($L$135&lt;0,$E$36*$L$135,0))+IF($L$136&gt;0,$D$37*$L$136,IF($L$136&lt;0,$E$37*$L$136,0))+IF($L$137&gt;0,$D$38*$L$137,IF($L$137&lt;0,$E$38*$L$137,0))+IF($L$138&gt;0,$D$39*$L$138,IF($L$138&lt;0,$E$39*$L$138,0))+IF($L$139&gt;0,$D$40*$L$139,IF($L$139&lt;0,$E$40*$L$139,0))+IF($L$140&gt;0,$D$41*$L$140,IF($L$140&lt;0,$E$41*$L$140,0))+IF($L$141&gt;0,$D$42*$L$141,IF($L$141&lt;0,$E$42*$L$141,0))+IF($L$143&gt;0,$D$44*$L$143,IF($L$143&lt;0,$E$44*$L$143,0))+IF($L$144&gt;0,$D$45*$L$144,IF($L$144&lt;0,$E$45*$L$144,0))+IF($L$146&gt;0,$D$47*$L$146,IF($L$146&lt;0,$E$47*$L$146,0))+IF($L$148&gt;0,$D$49*$L$148,IF($L$148&lt;0,$E$49*$L$148,0)))</f>
        <v>#DIV/0!</v>
      </c>
    </row>
    <row r="210" spans="2:3" x14ac:dyDescent="0.25">
      <c r="B210" s="197" t="str">
        <f>+$B$10</f>
        <v>DNB 4</v>
      </c>
      <c r="C210" s="215" t="e">
        <f>$C$10*(1+$E$19)*(IF($N$124&gt;0,$D$25*$N$124,IF($N$124&lt;0,$E$25*$N$124,0))+IF($N$125&gt;0,$D$26*$N$125,IF($N$125&lt;0,$E$26*$N$125,0))+IF($N$126&gt;0,$D$27*$N$126,IF($N$126&lt;0,$E$27*$N$126,0))+IF($N$127&gt;0,$D$28*$N$127,IF($N$127&lt;0,$E$28*$N$127,0))+IF($N$129&gt;0,$D$30*$N$129,IF($N$129&lt;0,$E$30*$N$129,0))+IF($N$130&gt;0,$D$31*$N$130,IF($N$130&lt;0,$E$31*$N$130,0))+IF($N$131&gt;0,$D$32*$N$131,IF($N$131&lt;0,$E$32*$N$131,0))+IF($N$132&gt;0,$D$33*$N$132,IF($N$132&lt;0,$E$33*$N$132,0))+IF($N$134&gt;0,$D$35*$N$134,IF($N$134&lt;0,$E$35*$N$134,0))+IF($N$135&gt;0,$D$36*$N$135,IF($N$135&lt;0,$E$36*$N$135,0))+IF($N$136&gt;0,$D$37*$N$136,IF($N$136&lt;0,$E$37*$N$136,0))+IF($N$137&gt;0,$D$38*$N$137,IF($N$137&lt;0,$E$38*$N$137,0))+IF($N$138&gt;0,$D$39*$N$138,IF($N$138&lt;0,$E$39*$N$138,0))+IF($N$139&gt;0,$D$40*$N$139,IF($N$139&lt;0,$E$40*$N$139,0))+IF($N$140&gt;0,$D$41*$N$140,IF($N$140&lt;0,$E$41*$N$140,0))+IF($N$141&gt;0,$D$42*$N$141,IF($N$141&lt;0,$E$42*$N$141,0))+IF($N$143&gt;0,$D$44*$N$143,IF($N$143&lt;0,$E$44*$N$143,0))+IF($N$144&gt;0,$D$45*$N$144,IF($N$144&lt;0,$E$45*$N$144,0))+IF($N$146&gt;0,$D$47*$N$146,IF($N$146&lt;0,$E$47*$N$146,0))+IF($N$148&gt;0,$D$49*$N$148,IF($N$148&lt;0,$E$49*$N$148,0)))</f>
        <v>#DIV/0!</v>
      </c>
    </row>
    <row r="211" spans="2:3" x14ac:dyDescent="0.25">
      <c r="B211" s="197" t="str">
        <f>+$B$11</f>
        <v>DNB 5</v>
      </c>
      <c r="C211" s="215" t="e">
        <f>$C$11*(1+$E$19)*(IF($P$124&gt;0,$D$25*$P$124,IF($P$124&lt;0,$E$25*$P$124,0))+IF($P$125&gt;0,$D$26*$P$125,IF($P$125&lt;0,$E$26*$P$125,0))+IF($P$126&gt;0,$D$27*$P$126,IF($P$126&lt;0,$E$27*$P$126,0))+IF($P$127&gt;0,$D$28*$P$127,IF($P$127&lt;0,$E$28*$P$127,0))+IF($P$129&gt;0,$D$30*$P$129,IF($P$129&lt;0,$E$30*$P$129,0))+IF($P$130&gt;0,$D$31*$P$130,IF($P$130&lt;0,$E$31*$P$130,0))+IF($P$131&gt;0,$D$32*$P$131,IF($P$131&lt;0,$E$32*$P$131,0))+IF($P$132&gt;0,$D$33*$P$132,IF($P$132&lt;0,$E$33*$P$132,0))+IF($P$134&gt;0,$D$35*$P$134,IF($P$134&lt;0,$E$35*$P$134,0))+IF($P$135&gt;0,$D$36*$P$135,IF($P$135&lt;0,$E$36*$P$135,0))+IF($P$136&gt;0,$D$37*$P$136,IF($P$136&lt;0,$E$37*$P$136,0))+IF($P$137&gt;0,$D$38*$P$137,IF($P$137&lt;0,$E$38*$P$137,0))+IF($P$138&gt;0,$D$39*$P$138,IF($P$138&lt;0,$E$39*$P$138,0))+IF($P$139&gt;0,$D$40*$P$139,IF($P$139&lt;0,$E$40*$P$139,0))+IF($P$140&gt;0,$D$41*$P$140,IF($P$140&lt;0,$E$41*$P$140,0))+IF($P$141&gt;0,$D$42*$P$141,IF($P$141&lt;0,$E$42*$P$141,0))+IF($P$143&gt;0,$D$44*$P$143,IF($P$143&lt;0,$E$44*$P$143,0))+IF($P$144&gt;0,$D$45*$P$144,IF($P$144&lt;0,$E$45*$P$144,0))+IF($P$146&gt;0,$D$47*$P$146,IF($P$146&lt;0,$E$47*$P$146,0))+IF($P$148&gt;0,$D$49*$P$148,IF($P$148&lt;0,$E$49*$P$148,0)))</f>
        <v>#DIV/0!</v>
      </c>
    </row>
    <row r="212" spans="2:3" x14ac:dyDescent="0.25">
      <c r="B212" s="197" t="str">
        <f>+$B$12</f>
        <v>DNB 6</v>
      </c>
      <c r="C212" s="215" t="e">
        <f>$C$12*(1+$E$19)*(IF($R$124&gt;0,$D$25*$R$124,IF($R$124&lt;0,$E$25*$R$124,0))+IF($R$125&gt;0,$D$26*$R$125,IF($R$125&lt;0,$E$26*$R$125,0))+IF($R$126&gt;0,$D$27*$R$126,IF($R$126&lt;0,$E$27*$R$126,0))+IF($R$127&gt;0,$D$28*$R$127,IF($R$127&lt;0,$E$28*$R$127,0))+IF($R$129&gt;0,$D$30*$R$129,IF($R$129&lt;0,$E$30*$R$129,0))+IF($R$130&gt;0,$D$31*$R$130,IF($R$130&lt;0,$E$31*$R$130,0))+IF($R$131&gt;0,$D$32*$R$131,IF($R$131&lt;0,$E$32*$R$131,0))+IF($R$132&gt;0,$D$33*$R$132,IF($R$132&lt;0,$E$33*$R$132,0))+IF($R$134&gt;0,$D$35*$R$134,IF($R$134&lt;0,$E$35*$R$134,0))+IF($R$135&gt;0,$D$36*$R$135,IF($R$135&lt;0,$E$36*$R$135,0))+IF($R$136&gt;0,$D$37*$R$136,IF($R$136&lt;0,$E$37*$R$136,0))+IF($R$137&gt;0,$D$38*$R$137,IF($R$137&lt;0,$E$38*$R$137,0))+IF($R$138&gt;0,$D$39*$R$138,IF($R$138&lt;0,$E$39*$R$138,0))+IF($R$139&gt;0,$D$40*$R$139,IF($R$139&lt;0,$E$40*$R$139,0))+IF($R$140&gt;0,$D$41*$R$140,IF($R$140&lt;0,$E$41*$R$140,0))+IF($R$141&gt;0,$D$42*$R$141,IF($R$141&lt;0,$E$42*$R$141,0))+IF($R$143&gt;0,$D$44*$R$143,IF($R$143&lt;0,$E$44*$R$143,0))+IF($R$144&gt;0,$D$45*$R$144,IF($R$144&lt;0,$E$45*$R$144,0))+IF($R$146&gt;0,$D$47*$R$146,IF($R$146&lt;0,$E$47*$R$146,0))+IF($R$148&gt;0,$D$49*$R$148,IF($R$148&lt;0,$E$49*$R$148,0)))</f>
        <v>#DIV/0!</v>
      </c>
    </row>
    <row r="213" spans="2:3" x14ac:dyDescent="0.25">
      <c r="B213" s="197" t="str">
        <f>+$B$13</f>
        <v>DNB 7</v>
      </c>
      <c r="C213" s="215" t="e">
        <f>$C$13*(1+$E$19)*(IF($T$124&gt;0,$D$25*$T$124,IF($T$124&lt;0,$E$25*$T$124,0))+IF($T$125&gt;0,$D$26*$T$125,IF($T$125&lt;0,$E$26*$T$125,0))+IF($T$126&gt;0,$D$27*$T$126,IF($T$126&lt;0,$E$27*$T$126,0))+IF($T$127&gt;0,$D$28*$T$127,IF($T$127&lt;0,$E$28*$T$127,0))+IF($T$129&gt;0,$D$30*$T$129,IF($T$129&lt;0,$E$30*$T$129,0))+IF($T$130&gt;0,$D$31*$T$130,IF($T$130&lt;0,$E$31*$T$130,0))+IF($T$131&gt;0,$D$32*$T$131,IF($T$131&lt;0,$E$32*$T$131,0))+IF($T$132&gt;0,$D$33*$T$132,IF($T$132&lt;0,$E$33*$T$132,0))+IF($T$134&gt;0,$D$35*$T$134,IF($T$134&lt;0,$E$35*$T$134,0))+IF($T$135&gt;0,$D$36*$T$135,IF($T$135&lt;0,$E$36*$T$135,0))+IF($T$136&gt;0,$D$37*$T$136,IF($T$136&lt;0,$E$37*$T$136,0))+IF($T$137&gt;0,$D$38*$T$137,IF($T$137&lt;0,$E$38*$T$137,0))+IF($T$138&gt;0,$D$39*$T$138,IF($T$138&lt;0,$E$39*$T$138,0))+IF($T$139&gt;0,$D$40*$T$139,IF($T$139&lt;0,$E$40*$T$139,0))+IF($T$140&gt;0,$D$41*$T$140,IF($T$140&lt;0,$E$41*$T$140,0))+IF($T$141&gt;0,$D$42*$T$141,IF($T$141&lt;0,$E$42*$T$141,0))+IF($T$143&gt;0,$D$44*$T$143,IF($T$143&lt;0,$E$44*$T$143,0))+IF($T$144&gt;0,$D$45*$T$144,IF($T$144&lt;0,$E$45*$T$144,0))+IF($T$146&gt;0,$D$47*$T$146,IF($T$146&lt;0,$E$47*$T$146,0))+IF($T$148&gt;0,$D$49*$T$148,IF($T$148&lt;0,$E$49*$T$148,0)))</f>
        <v>#DIV/0!</v>
      </c>
    </row>
    <row r="214" spans="2:3" x14ac:dyDescent="0.25">
      <c r="B214" s="198" t="str">
        <f>+$B$14</f>
        <v>DNB 8</v>
      </c>
      <c r="C214" s="216" t="e">
        <f>$C$14*(1+$E$19)*(IF($V$124&gt;0,$D$25*$V$124,IF($V$124&lt;0,$E$25*$V$124,0))+IF($V$125&gt;0,$D$26*$V$125,IF($V$125&lt;0,$E$26*$V$125,0))+IF($V$126&gt;0,$D$27*$V$126,IF($V$126&lt;0,$E$27*$V$126,0))+IF($V$127&gt;0,$D$28*$V$127,IF($V$127&lt;0,$E$28*$V$127,0))+IF($V$129&gt;0,$D$30*$V$129,IF($V$129&lt;0,$E$30*$V$129,0))+IF($V$130&gt;0,$D$31*$V$130,IF($V$130&lt;0,$E$31*$V$130,0))+IF($V$131&gt;0,$D$32*$V$131,IF($V$131&lt;0,$E$32*$V$131,0))+IF($V$132&gt;0,$D$33*$V$132,IF($V$132&lt;0,$E$33*$V$132,0))+IF($V$134&gt;0,$D$35*$V$134,IF($V$134&lt;0,$E$35*$V$134,0))+IF($V$135&gt;0,$D$36*$V$135,IF($V$135&lt;0,$E$36*$V$135,0))+IF($V$136&gt;0,$D$37*$V$136,IF($V$136&lt;0,$E$37*$V$136,0))+IF($V$137&gt;0,$D$38*$V$137,IF($V$137&lt;0,$E$38*$V$137,0))+IF($V$138&gt;0,$D$39*$V$138,IF($V$138&lt;0,$E$39*$V$138,0))+IF($V$139&gt;0,$D$40*$V$139,IF($V$139&lt;0,$E$40*$V$139,0))+IF($V$140&gt;0,$D$41*$V$140,IF($V$140&lt;0,$E$41*$V$140,0))+IF($V$141&gt;0,$D$42*$V$141,IF($V$141&lt;0,$E$42*$V$141,0))+IF($V$143&gt;0,$D$44*$V$143,IF($V$143&lt;0,$E$44*$V$143,0))+IF($V$144&gt;0,$D$45*$V$144,IF($V$144&lt;0,$E$45*$V$144,0))+IF($V$146&gt;0,$D$47*$V$146,IF($V$146&lt;0,$E$47*$V$146,0))+IF($V$148&gt;0,$D$49*$V$148,IF($V$148&lt;0,$E$49*$V$148,0)))</f>
        <v>#DIV/0!</v>
      </c>
    </row>
    <row r="216" spans="2:3" ht="18" x14ac:dyDescent="0.25">
      <c r="B216" s="193" t="s">
        <v>132</v>
      </c>
      <c r="C216" s="193" t="s">
        <v>415</v>
      </c>
    </row>
    <row r="217" spans="2:3" x14ac:dyDescent="0.25">
      <c r="B217" s="195" t="str">
        <f>+$B$7</f>
        <v>DNB 1</v>
      </c>
      <c r="C217" s="220" t="e">
        <f>$C$7*(1+$E$20)*(IF($H$157&gt;0,$D$25*$H$157,IF($H$157&lt;0,$E$25*$H$157,0))+IF($H$158&gt;0,$D$26*$H$158,IF($H$158&lt;0,$E$26*$H$158,0))+IF($H$159&gt;0,$D$27*$H$159,IF($H$159&lt;0,$E$27*$H$159,0))+IF($H$160&gt;0,$D$28*$H$160,IF($H$160&lt;0,$E$28*$H$160,0))+IF($H$162&gt;0,$D$30*$H$162,IF($H$162&lt;0,$E$30*$H$162,0))+IF($H$163&gt;0,$D$31*$H$163,IF($H$163&lt;0,$E$31*$H$163,0))+IF($H$164&gt;0,$D$32*$H$164,IF($H$164&lt;0,$E$32*$H$164,0))+IF($H$165&gt;0,$D$33*$H$165,IF($H$165&lt;0,$E$33*$H$165,0))+IF($H$167&gt;0,$D$35*$H$167,IF($H$167&lt;0,$E$35*$H$167,0))+IF($H$168&gt;0,$D$36*$H$168,IF($H$168&lt;0,$E$36*$H$168,0))+IF($H$169&gt;0,$D$37*$H$169,IF($H$169&lt;0,$E$37*$H$169,0))+IF($H$170&gt;0,$D$38*$H$170,IF($H$170&lt;0,$E$38*$H$170,0))+IF($H$171&gt;0,$D$39*$H$171,IF($H$171&lt;0,$E$39*$H$171,0))+IF($H$172&gt;0,$D$40*$H$172,IF($H$172&lt;0,$E$40*$H$172,0))+IF($H$173&gt;0,$D$41*$H$173,IF($H$173&lt;0,$E$41*$H$173,0))+IF($H$174&gt;0,$D$42*$H$174,IF($H$174&lt;0,$E$42*$H$174,0))+IF($H$176&gt;0,$D$44*$H$176,IF($H$176&lt;0,$E$44*$H$176,0))+IF($H$177&gt;0,$D$45*$H$177,IF($H$177&lt;0,$E$45*$H$177,0))+IF($H$179&gt;0,$D$47*$H$179,IF($H$179&lt;0,$E$47*$H$179,0))+IF($H$181&gt;0,$D$49*$H$181,IF($H$181&lt;0,$E$49*$H$181,0)))</f>
        <v>#DIV/0!</v>
      </c>
    </row>
    <row r="218" spans="2:3" x14ac:dyDescent="0.25">
      <c r="B218" s="197" t="str">
        <f>+$B$8</f>
        <v>DNB 2</v>
      </c>
      <c r="C218" s="215" t="e">
        <f>$C$8*(1+$E$20)*(IF($J$157&gt;0,$D$25*$J$157,IF($J$157&lt;0,$E$25*$J$157,0))+IF($J$158&gt;0,$D$26*$J$158,IF($J$158&lt;0,$E$26*$J$158,0))+IF($J$159&gt;0,$D$27*$J$159,IF($J$159&lt;0,$E$27*$J$159,0))+IF($J$160&gt;0,$D$28*$J$160,IF($J$160&lt;0,$E$28*$J$160,0))+IF($J$162&gt;0,$D$30*$J$162,IF($J$162&lt;0,$E$30*$J$162,0))+IF($J$163&gt;0,$D$31*$J$163,IF($J$163&lt;0,$E$31*$J$163,0))+IF($J$164&gt;0,$D$32*$J$164,IF($J$164&lt;0,$E$32*$J$164,0))+IF($J$165&gt;0,$D$33*$J$165,IF($J$165&lt;0,$E$33*$J$165,0))+IF($J$167&gt;0,$D$35*$J$167,IF($J$167&lt;0,$E$35*$J$167,0))+IF($J$168&gt;0,$D$36*$J$168,IF($J$168&lt;0,$E$36*$J$168,0))+IF($J$169&gt;0,$D$37*$J$169,IF($J$169&lt;0,$E$37*$J$169,0))+IF($J$170&gt;0,$D$38*$J$170,IF($J$170&lt;0,$E$38*$J$170,0))+IF($J$171&gt;0,$D$39*$J$171,IF($J$171&lt;0,$E$39*$J$171,0))+IF($J$172&gt;0,$D$40*$J$172,IF($J$172&lt;0,$E$40*$J$172,0))+IF($J$173&gt;0,$D$41*$J$173,IF($J$173&lt;0,$E$41*$J$173,0))+IF($J$174&gt;0,$D$42*$J$174,IF($J$174&lt;0,$E$42*$J$174,0))+IF($J$176&gt;0,$D$44*$J$176,IF($J$176&lt;0,$E$44*$J$176,0))+IF($J$177&gt;0,$D$45*$J$177,IF($J$177&lt;0,$E$45*$J$177,0))+IF($J$179&gt;0,$D$47*$J$179,IF($J$179&lt;0,$E$47*$J$179,0))+IF($J$181&gt;0,$D$49*$J$181,IF($J$181&lt;0,$E$49*$J$181,0)))</f>
        <v>#DIV/0!</v>
      </c>
    </row>
    <row r="219" spans="2:3" x14ac:dyDescent="0.25">
      <c r="B219" s="197" t="str">
        <f>+$B$9</f>
        <v>DNB 3</v>
      </c>
      <c r="C219" s="215" t="e">
        <f>$C$9*(1+$E$20)*(IF($L$157&gt;0,$D$25*$L$157,IF($L$157&lt;0,$E$25*$L$157,0))+IF($L$158&gt;0,$D$26*$L$158,IF($L$158&lt;0,$E$26*$L$158,0))+IF($L$159&gt;0,$D$27*$L$159,IF($L$159&lt;0,$E$27*$L$159,0))+IF($L$160&gt;0,$D$28*$L$160,IF($L$160&lt;0,$E$28*$L$160,0))+IF($L$162&gt;0,$D$30*$L$162,IF($L$162&lt;0,$E$30*$L$162,0))+IF($L$163&gt;0,$D$31*$L$163,IF($L$163&lt;0,$E$31*$L$163,0))+IF($L$164&gt;0,$D$32*$L$164,IF($L$164&lt;0,$E$32*$L$164,0))+IF($L$165&gt;0,$D$33*$L$165,IF($L$165&lt;0,$E$33*$L$165,0))+IF($L$167&gt;0,$D$35*$L$167,IF($L$167&lt;0,$E$35*$L$167,0))+IF($L$168&gt;0,$D$36*$L$168,IF($L$168&lt;0,$E$36*$L$168,0))+IF($L$169&gt;0,$D$37*$L$169,IF($L$169&lt;0,$E$37*$L$169,0))+IF($L$170&gt;0,$D$38*$L$170,IF($L$170&lt;0,$E$38*$L$170,0))+IF($L$171&gt;0,$D$39*$L$171,IF($L$171&lt;0,$E$39*$L$171,0))+IF($L$172&gt;0,$D$40*$L$172,IF($L$172&lt;0,$E$40*$L$172,0))+IF($L$173&gt;0,$D$41*$L$173,IF($L$173&lt;0,$E$41*$L$173,0))+IF($L$174&gt;0,$D$42*$L$174,IF($L$174&lt;0,$E$42*$L$174,0))+IF($L$176&gt;0,$D$44*$L$176,IF($L$176&lt;0,$E$44*$L$176,0))+IF($L$177&gt;0,$D$45*$L$177,IF($L$177&lt;0,$E$45*$L$177,0))+IF($L$179&gt;0,$D$47*$L$179,IF($L$179&lt;0,$E$47*$L$179,0))+IF($L$181&gt;0,$D$49*$L$181,IF($L$181&lt;0,$E$49*$L$181,0)))</f>
        <v>#DIV/0!</v>
      </c>
    </row>
    <row r="220" spans="2:3" x14ac:dyDescent="0.25">
      <c r="B220" s="197" t="str">
        <f>+$B$10</f>
        <v>DNB 4</v>
      </c>
      <c r="C220" s="215" t="e">
        <f>$C$10*(1+$E$20)*(IF($N$157&gt;0,$D$25*$N$157,IF($N$157&lt;0,$E$25*$N$157,0))+IF($N$158&gt;0,$D$26*$N$158,IF($N$158&lt;0,$E$26*$N$158,0))+IF($N$159&gt;0,$D$27*$N$159,IF($N$159&lt;0,$E$27*$N$159,0))+IF($N$160&gt;0,$D$28*$N$160,IF($N$160&lt;0,$E$28*$N$160,0))+IF($N$162&gt;0,$D$30*$N$162,IF($N$162&lt;0,$E$30*$N$162,0))+IF($N$163&gt;0,$D$31*$N$163,IF($N$163&lt;0,$E$31*$N$163,0))+IF($N$164&gt;0,$D$32*$N$164,IF($N$164&lt;0,$E$32*$N$164,0))+IF($N$165&gt;0,$D$33*$N$165,IF($N$165&lt;0,$E$33*$N$165,0))+IF($N$167&gt;0,$D$35*$N$167,IF($N$167&lt;0,$E$35*$N$167,0))+IF($N$168&gt;0,$D$36*$N$168,IF($N$168&lt;0,$E$36*$N$168,0))+IF($N$169&gt;0,$D$37*$N$169,IF($N$169&lt;0,$E$37*$N$169,0))+IF($N$170&gt;0,$D$38*$N$170,IF($N$170&lt;0,$E$38*$N$170,0))+IF($N$171&gt;0,$D$39*$N$171,IF($N$171&lt;0,$E$39*$N$171,0))+IF($N$172&gt;0,$D$40*$N$172,IF($N$172&lt;0,$E$40*$N$172,0))+IF($N$173&gt;0,$D$41*$N$173,IF($N$173&lt;0,$E$41*$N$173,0))+IF($N$174&gt;0,$D$42*$N$174,IF($N$174&lt;0,$E$42*$N$174,0))+IF($N$176&gt;0,$D$44*$N$176,IF($N$176&lt;0,$E$44*$N$176,0))+IF($N$177&gt;0,$D$45*$N$177,IF($N$177&lt;0,$E$45*$N$177,0))+IF($N$179&gt;0,$D$47*$N$179,IF($N$179&lt;0,$E$47*$N$179,0))+IF($N$181&gt;0,$D$49*$N$181,IF($N$181&lt;0,$E$49*$N$181,0)))</f>
        <v>#DIV/0!</v>
      </c>
    </row>
    <row r="221" spans="2:3" x14ac:dyDescent="0.25">
      <c r="B221" s="197" t="str">
        <f>+$B$11</f>
        <v>DNB 5</v>
      </c>
      <c r="C221" s="215" t="e">
        <f>$C$11*(1+$E$20)*(IF($P$157&gt;0,$D$25*$P$157,IF($P$157&lt;0,$E$25*$P$157,0))+IF($P$158&gt;0,$D$26*$P$158,IF($P$158&lt;0,$E$26*$P$158,0))+IF($P$159&gt;0,$D$27*$P$159,IF($P$159&lt;0,$E$27*$P$159,0))+IF($P$160&gt;0,$D$28*$P$160,IF($P$160&lt;0,$E$28*$P$160,0))+IF($P$162&gt;0,$D$30*$P$162,IF($P$162&lt;0,$E$30*$P$162,0))+IF($P$163&gt;0,$D$31*$P$163,IF($P$163&lt;0,$E$31*$P$163,0))+IF($P$164&gt;0,$D$32*$P$164,IF($P$164&lt;0,$E$32*$P$164,0))+IF($P$165&gt;0,$D$33*$P$165,IF($P$165&lt;0,$E$33*$P$165,0))+IF($P$167&gt;0,$D$35*$P$167,IF($P$167&lt;0,$E$35*$P$167,0))+IF($P$168&gt;0,$D$36*$P$168,IF($P$168&lt;0,$E$36*$P$168,0))+IF($P$169&gt;0,$D$37*$P$169,IF($P$169&lt;0,$E$37*$P$169,0))+IF($P$170&gt;0,$D$38*$P$170,IF($P$170&lt;0,$E$38*$P$170,0))+IF($P$171&gt;0,$D$39*$P$171,IF($P$171&lt;0,$E$39*$P$171,0))+IF($P$172&gt;0,$D$40*$P$172,IF($P$172&lt;0,$E$40*$P$172,0))+IF($P$173&gt;0,$D$41*$P$173,IF($P$173&lt;0,$E$41*$P$173,0))+IF($P$174&gt;0,$D$42*$P$174,IF($P$174&lt;0,$E$42*$P$174,0))+IF($P$176&gt;0,$D$44*$P$176,IF($P$176&lt;0,$E$44*$P$176,0))+IF($P$177&gt;0,$D$45*$P$177,IF($P$177&lt;0,$E$45*$P$177,0))+IF($P$179&gt;0,$D$47*$P$179,IF($P$179&lt;0,$E$47*$P$179,0))+IF($P$181&gt;0,$D$49*$P$181,IF($P$181&lt;0,$E$49*$P$181,0)))</f>
        <v>#DIV/0!</v>
      </c>
    </row>
    <row r="222" spans="2:3" x14ac:dyDescent="0.25">
      <c r="B222" s="197" t="str">
        <f>+$B$12</f>
        <v>DNB 6</v>
      </c>
      <c r="C222" s="215" t="e">
        <f>$C$12*(1+$E$20)*(IF($R$157&gt;0,$D$25*$R$157,IF($R$157&lt;0,$E$25*$R$157,0))+IF($R$158&gt;0,$D$26*$R$158,IF($R$158&lt;0,$E$26*$R$158,0))+IF($R$159&gt;0,$D$27*$R$159,IF($R$159&lt;0,$E$27*$R$159,0))+IF($R$160&gt;0,$D$28*$R$160,IF($R$160&lt;0,$E$28*$R$160,0))+IF($R$162&gt;0,$D$30*$R$162,IF($R$162&lt;0,$E$30*$R$162,0))+IF($R$163&gt;0,$D$31*$R$163,IF($R$163&lt;0,$E$31*$R$163,0))+IF($R$164&gt;0,$D$32*$R$164,IF($R$164&lt;0,$E$32*$R$164,0))+IF($R$165&gt;0,$D$33*$R$165,IF($R$165&lt;0,$E$33*$R$165,0))+IF($R$167&gt;0,$D$35*$R$167,IF($R$167&lt;0,$E$35*$R$167,0))+IF($R$168&gt;0,$D$36*$R$168,IF($R$168&lt;0,$E$36*$R$168,0))+IF($R$169&gt;0,$D$37*$R$169,IF($R$169&lt;0,$E$37*$R$169,0))+IF($R$170&gt;0,$D$38*$R$170,IF($R$170&lt;0,$E$38*$R$170,0))+IF($R$171&gt;0,$D$39*$R$171,IF($R$171&lt;0,$E$39*$R$171,0))+IF($R$172&gt;0,$D$40*$R$172,IF($R$172&lt;0,$E$40*$R$172,0))+IF($R$173&gt;0,$D$41*$R$173,IF($R$173&lt;0,$E$41*$R$173,0))+IF($R$174&gt;0,$D$42*$R$174,IF($R$174&lt;0,$E$42*$R$174,0))+IF($R$176&gt;0,$D$44*$R$176,IF($R$176&lt;0,$E$44*$R$176,0))+IF($R$177&gt;0,$D$45*$R$177,IF($R$177&lt;0,$E$45*$R$177,0))+IF($R$179&gt;0,$D$47*$R$179,IF($R$179&lt;0,$E$47*$R$179,0))+IF($R$181&gt;0,$D$49*$R$181,IF($R$181&lt;0,$E$49*$R$181,0)))</f>
        <v>#DIV/0!</v>
      </c>
    </row>
    <row r="223" spans="2:3" x14ac:dyDescent="0.25">
      <c r="B223" s="197" t="str">
        <f>+$B$13</f>
        <v>DNB 7</v>
      </c>
      <c r="C223" s="215" t="e">
        <f>$C$13*(1+$E$20)*(IF($T$157&gt;0,$D$25*$T$157,IF($T$157&lt;0,$E$25*$T$157,0))+IF($T$158&gt;0,$D$26*$T$158,IF($T$158&lt;0,$E$26*$T$158,0))+IF($T$159&gt;0,$D$27*$T$159,IF($T$159&lt;0,$E$27*$T$159,0))+IF($T$160&gt;0,$D$28*$T$160,IF($T$160&lt;0,$E$28*$T$160,0))+IF($T$162&gt;0,$D$30*$T$162,IF($T$162&lt;0,$E$30*$T$162,0))+IF($T$163&gt;0,$D$31*$T$163,IF($T$163&lt;0,$E$31*$T$163,0))+IF($T$164&gt;0,$D$32*$T$164,IF($T$164&lt;0,$E$32*$T$164,0))+IF($T$165&gt;0,$D$33*$T$165,IF($T$165&lt;0,$E$33*$T$165,0))+IF($T$167&gt;0,$D$35*$T$167,IF($T$167&lt;0,$E$35*$T$167,0))+IF($T$168&gt;0,$D$36*$T$168,IF($T$168&lt;0,$E$36*$T$168,0))+IF($T$169&gt;0,$D$37*$T$169,IF($T$169&lt;0,$E$37*$T$169,0))+IF($T$170&gt;0,$D$38*$T$170,IF($T$170&lt;0,$E$38*$T$170,0))+IF($T$171&gt;0,$D$39*$T$171,IF($T$171&lt;0,$E$39*$T$171,0))+IF($T$172&gt;0,$D$40*$T$172,IF($T$172&lt;0,$E$40*$T$172,0))+IF($T$173&gt;0,$D$41*$T$173,IF($T$173&lt;0,$E$41*$T$173,0))+IF($T$174&gt;0,$D$42*$T$174,IF($T$174&lt;0,$E$42*$T$174,0))+IF($T$176&gt;0,$D$44*$T$176,IF($T$176&lt;0,$E$44*$T$176,0))+IF($T$177&gt;0,$D$45*$T$177,IF($T$177&lt;0,$E$45*$T$177,0))+IF($T$179&gt;0,$D$47*$T$179,IF($T$179&lt;0,$E$47*$T$179,0))+IF($T$181&gt;0,$D$49*$T$181,IF($T$181&lt;0,$E$49*$T$181,0)))</f>
        <v>#DIV/0!</v>
      </c>
    </row>
    <row r="224" spans="2:3" x14ac:dyDescent="0.25">
      <c r="B224" s="198" t="str">
        <f>+$B$14</f>
        <v>DNB 8</v>
      </c>
      <c r="C224" s="198" t="e">
        <f>$C$14*(1+$E$20)*(IF($V$157&gt;0,$D$25*$V$157,IF($V$157&lt;0,$E$25*$V$157,0))+IF($V$158&gt;0,$D$26*$V$158,IF($V$158&lt;0,$E$26*$V$158,0))+IF($V$159&gt;0,$D$27*$V$159,IF($V$159&lt;0,$E$27*$V$159,0))+IF($V$160&gt;0,$D$28*$V$160,IF($V$160&lt;0,$E$28*$V$160,0))+IF($V$162&gt;0,$D$30*$V$162,IF($V$162&lt;0,$E$30*$V$162,0))+IF($V$163&gt;0,$D$31*$V$163,IF($V$163&lt;0,$E$31*$V$163,0))+IF($V$164&gt;0,$D$32*$V$164,IF($V$164&lt;0,$E$32*$V$164,0))+IF($V$165&gt;0,$D$33*$V$165,IF($V$165&lt;0,$E$33*$V$165,0))+IF($V$167&gt;0,$D$35*$V$167,IF($V$167&lt;0,$E$35*$V$167,0))+IF($V$168&gt;0,$D$36*$V$168,IF($V$168&lt;0,$E$36*$V$168,0))+IF($V$169&gt;0,$D$37*$V$169,IF($V$169&lt;0,$E$37*$V$169,0))+IF($V$170&gt;0,$D$38*$V$170,IF($V$170&lt;0,$E$38*$V$170,0))+IF($V$171&gt;0,$D$39*$V$171,IF($V$171&lt;0,$E$39*$V$171,0))+IF($V$172&gt;0,$D$40*$V$172,IF($V$172&lt;0,$E$40*$V$172,0))+IF($V$173&gt;0,$D$41*$V$173,IF($V$173&lt;0,$E$41*$V$173,0))+IF($V$174&gt;0,$D$42*$V$174,IF($V$174&lt;0,$E$42*$V$174,0))+IF($V$176&gt;0,$D$44*$V$176,IF($V$176&lt;0,$E$44*$V$176,0))+IF($V$177&gt;0,$D$45*$V$177,IF($V$177&lt;0,$E$45*$V$177,0))+IF($V$179&gt;0,$D$47*$V$179,IF($V$179&lt;0,$E$47*$V$179,0))+IF($V$181&gt;0,$D$49*$V$181,IF($V$181&lt;0,$E$49*$V$181,0)))</f>
        <v>#DIV/0!</v>
      </c>
    </row>
    <row r="226" spans="2:3" ht="18" x14ac:dyDescent="0.25">
      <c r="B226" s="193" t="s">
        <v>132</v>
      </c>
      <c r="C226" s="193" t="s">
        <v>416</v>
      </c>
    </row>
    <row r="227" spans="2:3" x14ac:dyDescent="0.25">
      <c r="B227" s="195" t="str">
        <f>+$B$7</f>
        <v>DNB 1</v>
      </c>
      <c r="C227" s="220">
        <v>0</v>
      </c>
    </row>
    <row r="228" spans="2:3" x14ac:dyDescent="0.25">
      <c r="B228" s="197" t="str">
        <f>+$B$8</f>
        <v>DNB 2</v>
      </c>
      <c r="C228" s="215">
        <v>0</v>
      </c>
    </row>
    <row r="229" spans="2:3" x14ac:dyDescent="0.25">
      <c r="B229" s="197" t="str">
        <f>+$B$9</f>
        <v>DNB 3</v>
      </c>
      <c r="C229" s="215">
        <v>0</v>
      </c>
    </row>
    <row r="230" spans="2:3" x14ac:dyDescent="0.25">
      <c r="B230" s="197" t="str">
        <f>+$B$10</f>
        <v>DNB 4</v>
      </c>
      <c r="C230" s="215">
        <v>0</v>
      </c>
    </row>
    <row r="231" spans="2:3" x14ac:dyDescent="0.25">
      <c r="B231" s="197" t="str">
        <f>+$B$11</f>
        <v>DNB 5</v>
      </c>
      <c r="C231" s="215">
        <v>0</v>
      </c>
    </row>
    <row r="232" spans="2:3" x14ac:dyDescent="0.25">
      <c r="B232" s="197" t="str">
        <f>+$B$12</f>
        <v>DNB 6</v>
      </c>
      <c r="C232" s="215">
        <v>0</v>
      </c>
    </row>
    <row r="233" spans="2:3" x14ac:dyDescent="0.25">
      <c r="B233" s="197" t="str">
        <f>+$B$13</f>
        <v>DNB 7</v>
      </c>
      <c r="C233" s="215">
        <v>0</v>
      </c>
    </row>
    <row r="234" spans="2:3" x14ac:dyDescent="0.25">
      <c r="B234" s="198" t="str">
        <f>+$B$14</f>
        <v>DNB 8</v>
      </c>
      <c r="C234" s="216">
        <v>0</v>
      </c>
    </row>
  </sheetData>
  <mergeCells count="251">
    <mergeCell ref="B177:C177"/>
    <mergeCell ref="B178:C178"/>
    <mergeCell ref="B179:C179"/>
    <mergeCell ref="B180:C180"/>
    <mergeCell ref="B181:C181"/>
    <mergeCell ref="B52:V52"/>
    <mergeCell ref="B85:V85"/>
    <mergeCell ref="B118:V118"/>
    <mergeCell ref="B151:V151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59:C159"/>
    <mergeCell ref="B160:C160"/>
    <mergeCell ref="B161:C161"/>
    <mergeCell ref="B162:C162"/>
    <mergeCell ref="B163:C163"/>
    <mergeCell ref="B164:C164"/>
    <mergeCell ref="B77:C77"/>
    <mergeCell ref="B78:C78"/>
    <mergeCell ref="B79:C79"/>
    <mergeCell ref="B165:C165"/>
    <mergeCell ref="B166:C166"/>
    <mergeCell ref="B167:C167"/>
    <mergeCell ref="B80:C80"/>
    <mergeCell ref="B81:C81"/>
    <mergeCell ref="B82:C82"/>
    <mergeCell ref="B87:C89"/>
    <mergeCell ref="B90:C90"/>
    <mergeCell ref="B91:C91"/>
    <mergeCell ref="B92:C92"/>
    <mergeCell ref="B93:C93"/>
    <mergeCell ref="B94:C94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K153:L153"/>
    <mergeCell ref="M153:N153"/>
    <mergeCell ref="O153:P153"/>
    <mergeCell ref="Q153:R153"/>
    <mergeCell ref="S153:T153"/>
    <mergeCell ref="U153:V153"/>
    <mergeCell ref="G154:G155"/>
    <mergeCell ref="B49:C49"/>
    <mergeCell ref="B48:C48"/>
    <mergeCell ref="B54:C56"/>
    <mergeCell ref="B57:C57"/>
    <mergeCell ref="B58:C58"/>
    <mergeCell ref="B59:C59"/>
    <mergeCell ref="B60:C60"/>
    <mergeCell ref="B61:C61"/>
    <mergeCell ref="B62:C62"/>
    <mergeCell ref="B63:C63"/>
    <mergeCell ref="B64:C64"/>
    <mergeCell ref="B71:C71"/>
    <mergeCell ref="B72:C72"/>
    <mergeCell ref="B73:C73"/>
    <mergeCell ref="B74:C74"/>
    <mergeCell ref="B75:C75"/>
    <mergeCell ref="B76:C76"/>
    <mergeCell ref="J154:J155"/>
    <mergeCell ref="K154:K155"/>
    <mergeCell ref="L154:L155"/>
    <mergeCell ref="M154:M155"/>
    <mergeCell ref="T154:T155"/>
    <mergeCell ref="U154:U155"/>
    <mergeCell ref="V154:V155"/>
    <mergeCell ref="B184:V184"/>
    <mergeCell ref="B2:W2"/>
    <mergeCell ref="N154:N155"/>
    <mergeCell ref="O154:O155"/>
    <mergeCell ref="P154:P155"/>
    <mergeCell ref="Q154:Q155"/>
    <mergeCell ref="R154:R155"/>
    <mergeCell ref="S154:S155"/>
    <mergeCell ref="B153:C155"/>
    <mergeCell ref="B156:C156"/>
    <mergeCell ref="B157:C157"/>
    <mergeCell ref="B158:C158"/>
    <mergeCell ref="D153:D155"/>
    <mergeCell ref="E153:E155"/>
    <mergeCell ref="F153:F155"/>
    <mergeCell ref="G153:H153"/>
    <mergeCell ref="I153:J153"/>
    <mergeCell ref="B127:C127"/>
    <mergeCell ref="B128:C128"/>
    <mergeCell ref="B129:C129"/>
    <mergeCell ref="B130:C130"/>
    <mergeCell ref="B131:C131"/>
    <mergeCell ref="B132:C132"/>
    <mergeCell ref="B133:C133"/>
    <mergeCell ref="H154:H155"/>
    <mergeCell ref="I154:I155"/>
    <mergeCell ref="B146:C146"/>
    <mergeCell ref="B147:C147"/>
    <mergeCell ref="B148:C148"/>
    <mergeCell ref="B134:C134"/>
    <mergeCell ref="B135:C135"/>
    <mergeCell ref="B136:C136"/>
    <mergeCell ref="B120:C122"/>
    <mergeCell ref="B123:C123"/>
    <mergeCell ref="B124:C124"/>
    <mergeCell ref="K120:L120"/>
    <mergeCell ref="M120:N120"/>
    <mergeCell ref="O120:P120"/>
    <mergeCell ref="Q120:R120"/>
    <mergeCell ref="B125:C125"/>
    <mergeCell ref="B126:C126"/>
    <mergeCell ref="M121:M122"/>
    <mergeCell ref="N121:N122"/>
    <mergeCell ref="O121:O122"/>
    <mergeCell ref="P121:P122"/>
    <mergeCell ref="Q121:Q122"/>
    <mergeCell ref="R121:R122"/>
    <mergeCell ref="G121:G122"/>
    <mergeCell ref="H121:H122"/>
    <mergeCell ref="I121:I122"/>
    <mergeCell ref="J121:J122"/>
    <mergeCell ref="K121:K122"/>
    <mergeCell ref="L121:L122"/>
    <mergeCell ref="S120:T120"/>
    <mergeCell ref="U120:V120"/>
    <mergeCell ref="D120:D122"/>
    <mergeCell ref="E120:E122"/>
    <mergeCell ref="F120:F122"/>
    <mergeCell ref="G120:H120"/>
    <mergeCell ref="I120:J120"/>
    <mergeCell ref="S121:S122"/>
    <mergeCell ref="T121:T122"/>
    <mergeCell ref="U121:U122"/>
    <mergeCell ref="V121:V122"/>
    <mergeCell ref="B95:C95"/>
    <mergeCell ref="B96:C96"/>
    <mergeCell ref="B113:C113"/>
    <mergeCell ref="B114:C114"/>
    <mergeCell ref="B115:C115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97:C97"/>
    <mergeCell ref="B98:C98"/>
    <mergeCell ref="B99:C99"/>
    <mergeCell ref="B100:C100"/>
    <mergeCell ref="U87:V87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I87:J87"/>
    <mergeCell ref="K87:L87"/>
    <mergeCell ref="M87:N87"/>
    <mergeCell ref="O87:P87"/>
    <mergeCell ref="Q87:R87"/>
    <mergeCell ref="S87:T87"/>
    <mergeCell ref="V88:V89"/>
    <mergeCell ref="P88:P89"/>
    <mergeCell ref="Q88:Q89"/>
    <mergeCell ref="R88:R89"/>
    <mergeCell ref="S88:S89"/>
    <mergeCell ref="T88:T89"/>
    <mergeCell ref="U88:U89"/>
    <mergeCell ref="U54:V54"/>
    <mergeCell ref="U55:U56"/>
    <mergeCell ref="V55:V56"/>
    <mergeCell ref="D87:D89"/>
    <mergeCell ref="E87:E89"/>
    <mergeCell ref="F87:F89"/>
    <mergeCell ref="G87:H87"/>
    <mergeCell ref="Q54:R54"/>
    <mergeCell ref="Q55:Q56"/>
    <mergeCell ref="R55:R56"/>
    <mergeCell ref="S54:T54"/>
    <mergeCell ref="S55:S56"/>
    <mergeCell ref="T55:T56"/>
    <mergeCell ref="M54:N54"/>
    <mergeCell ref="M55:M56"/>
    <mergeCell ref="N55:N56"/>
    <mergeCell ref="O54:P54"/>
    <mergeCell ref="O55:O56"/>
    <mergeCell ref="P55:P56"/>
    <mergeCell ref="F54:F56"/>
    <mergeCell ref="G54:H54"/>
    <mergeCell ref="I54:J54"/>
    <mergeCell ref="I55:I56"/>
    <mergeCell ref="J55:J56"/>
    <mergeCell ref="B70:C70"/>
    <mergeCell ref="B31:C31"/>
    <mergeCell ref="B30:C30"/>
    <mergeCell ref="B29:C29"/>
    <mergeCell ref="B28:C28"/>
    <mergeCell ref="B27:C27"/>
    <mergeCell ref="K54:L54"/>
    <mergeCell ref="K55:K56"/>
    <mergeCell ref="L55:L56"/>
    <mergeCell ref="H55:H56"/>
    <mergeCell ref="G55:G56"/>
    <mergeCell ref="D54:D56"/>
    <mergeCell ref="E54:E56"/>
    <mergeCell ref="B65:C65"/>
    <mergeCell ref="B66:C66"/>
    <mergeCell ref="B47:C47"/>
    <mergeCell ref="B46:C46"/>
    <mergeCell ref="B45:C45"/>
    <mergeCell ref="B44:C44"/>
    <mergeCell ref="B43:C43"/>
    <mergeCell ref="B42:C42"/>
    <mergeCell ref="B41:C41"/>
    <mergeCell ref="B40:C40"/>
    <mergeCell ref="B39:C39"/>
    <mergeCell ref="B26:C26"/>
    <mergeCell ref="C4:F4"/>
    <mergeCell ref="D22:E22"/>
    <mergeCell ref="B25:C25"/>
    <mergeCell ref="B24:C24"/>
    <mergeCell ref="B22:C23"/>
    <mergeCell ref="B67:C67"/>
    <mergeCell ref="B68:C68"/>
    <mergeCell ref="B69:C69"/>
    <mergeCell ref="B38:C38"/>
    <mergeCell ref="B37:C37"/>
    <mergeCell ref="B36:C36"/>
    <mergeCell ref="B35:C35"/>
    <mergeCell ref="B34:C34"/>
    <mergeCell ref="B33:C33"/>
    <mergeCell ref="B32:C3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68"/>
  <sheetViews>
    <sheetView zoomScaleNormal="100" workbookViewId="0">
      <selection activeCell="C69" sqref="C69"/>
    </sheetView>
  </sheetViews>
  <sheetFormatPr defaultColWidth="8.85546875" defaultRowHeight="15" x14ac:dyDescent="0.25"/>
  <cols>
    <col min="1" max="1" width="8.85546875" style="11"/>
    <col min="2" max="2" width="19.42578125" style="11" customWidth="1"/>
    <col min="3" max="21" width="17.85546875" style="11" customWidth="1"/>
    <col min="22" max="16384" width="8.85546875" style="11"/>
  </cols>
  <sheetData>
    <row r="1" spans="2:10" ht="15.75" thickBot="1" x14ac:dyDescent="0.3"/>
    <row r="2" spans="2:10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ht="15.75" thickBot="1" x14ac:dyDescent="0.3"/>
    <row r="6" spans="2:10" ht="21.75" thickBot="1" x14ac:dyDescent="0.4">
      <c r="B6" s="254" t="s">
        <v>151</v>
      </c>
      <c r="C6" s="255"/>
      <c r="D6" s="255"/>
      <c r="E6" s="255"/>
      <c r="F6" s="255"/>
      <c r="G6" s="255"/>
      <c r="H6" s="255"/>
      <c r="I6" s="255"/>
      <c r="J6" s="256"/>
    </row>
    <row r="9" spans="2:10" x14ac:dyDescent="0.25">
      <c r="B9" s="17" t="s">
        <v>288</v>
      </c>
    </row>
    <row r="10" spans="2:10" ht="15.75" thickBot="1" x14ac:dyDescent="0.3"/>
    <row r="11" spans="2:10" ht="15.75" thickBot="1" x14ac:dyDescent="0.3">
      <c r="B11" s="45"/>
      <c r="C11" s="324" t="s">
        <v>155</v>
      </c>
      <c r="D11" s="325" t="s">
        <v>292</v>
      </c>
      <c r="E11" s="326" t="s">
        <v>293</v>
      </c>
    </row>
    <row r="12" spans="2:10" x14ac:dyDescent="0.25">
      <c r="B12" s="320" t="s">
        <v>143</v>
      </c>
      <c r="C12" s="321">
        <f>+TI_Ex_Elek!$C$15</f>
        <v>0</v>
      </c>
      <c r="D12" s="322" t="e">
        <f>+TI_En_Elek_2025!E74</f>
        <v>#DIV/0!</v>
      </c>
      <c r="E12" s="116" t="e">
        <f t="shared" ref="E12:E19" si="0">+C12+D12</f>
        <v>#DIV/0!</v>
      </c>
    </row>
    <row r="13" spans="2:10" x14ac:dyDescent="0.25">
      <c r="B13" s="147" t="s">
        <v>144</v>
      </c>
      <c r="C13" s="114">
        <f>+TI_Ex_Elek!$C$16</f>
        <v>0</v>
      </c>
      <c r="D13" s="115" t="e">
        <f>+TI_En_Elek_2025!E75</f>
        <v>#DIV/0!</v>
      </c>
      <c r="E13" s="117" t="e">
        <f t="shared" si="0"/>
        <v>#DIV/0!</v>
      </c>
    </row>
    <row r="14" spans="2:10" x14ac:dyDescent="0.25">
      <c r="B14" s="147" t="s">
        <v>145</v>
      </c>
      <c r="C14" s="114">
        <f>+TI_Ex_Elek!$C$17</f>
        <v>0</v>
      </c>
      <c r="D14" s="115" t="e">
        <f>+TI_En_Elek_2025!E76</f>
        <v>#DIV/0!</v>
      </c>
      <c r="E14" s="117" t="e">
        <f t="shared" si="0"/>
        <v>#DIV/0!</v>
      </c>
    </row>
    <row r="15" spans="2:10" x14ac:dyDescent="0.25">
      <c r="B15" s="147" t="s">
        <v>146</v>
      </c>
      <c r="C15" s="114">
        <f>+TI_Ex_Elek!$C$18</f>
        <v>0</v>
      </c>
      <c r="D15" s="115" t="e">
        <f>+TI_En_Elek_2025!E77</f>
        <v>#DIV/0!</v>
      </c>
      <c r="E15" s="117" t="e">
        <f t="shared" si="0"/>
        <v>#DIV/0!</v>
      </c>
    </row>
    <row r="16" spans="2:10" x14ac:dyDescent="0.25">
      <c r="B16" s="147" t="s">
        <v>147</v>
      </c>
      <c r="C16" s="114">
        <f>+TI_Ex_Elek!$C$19</f>
        <v>0</v>
      </c>
      <c r="D16" s="115" t="e">
        <f>+TI_En_Elek_2025!E78</f>
        <v>#DIV/0!</v>
      </c>
      <c r="E16" s="117" t="e">
        <f t="shared" si="0"/>
        <v>#DIV/0!</v>
      </c>
    </row>
    <row r="17" spans="2:10" x14ac:dyDescent="0.25">
      <c r="B17" s="147" t="s">
        <v>148</v>
      </c>
      <c r="C17" s="114">
        <f>+TI_Ex_Elek!$C$20</f>
        <v>0</v>
      </c>
      <c r="D17" s="115" t="e">
        <f>+TI_En_Elek_2025!E79</f>
        <v>#DIV/0!</v>
      </c>
      <c r="E17" s="117" t="e">
        <f t="shared" si="0"/>
        <v>#DIV/0!</v>
      </c>
    </row>
    <row r="18" spans="2:10" x14ac:dyDescent="0.25">
      <c r="B18" s="147" t="s">
        <v>149</v>
      </c>
      <c r="C18" s="114">
        <f>+TI_Ex_Elek!$C$21</f>
        <v>0</v>
      </c>
      <c r="D18" s="115" t="e">
        <f>+TI_En_Elek_2025!E80</f>
        <v>#DIV/0!</v>
      </c>
      <c r="E18" s="117" t="e">
        <f t="shared" si="0"/>
        <v>#DIV/0!</v>
      </c>
    </row>
    <row r="19" spans="2:10" ht="15.75" thickBot="1" x14ac:dyDescent="0.3">
      <c r="B19" s="147" t="s">
        <v>150</v>
      </c>
      <c r="C19" s="114">
        <f>+TI_Ex_Elek!$C$22</f>
        <v>0</v>
      </c>
      <c r="D19" s="115" t="e">
        <f>+TI_En_Elek_2025!E81</f>
        <v>#DIV/0!</v>
      </c>
      <c r="E19" s="117" t="e">
        <f t="shared" si="0"/>
        <v>#DIV/0!</v>
      </c>
    </row>
    <row r="20" spans="2:10" ht="15.75" thickBot="1" x14ac:dyDescent="0.3">
      <c r="B20" s="159" t="s">
        <v>163</v>
      </c>
      <c r="C20" s="161">
        <f>+SUM(C$12:C$19)</f>
        <v>0</v>
      </c>
      <c r="D20" s="161" t="e">
        <f>+SUM(D12:D19)</f>
        <v>#DIV/0!</v>
      </c>
      <c r="E20" s="161" t="e">
        <f>+SUM(E12:E19)</f>
        <v>#DIV/0!</v>
      </c>
    </row>
    <row r="21" spans="2:10" ht="15.75" thickBot="1" x14ac:dyDescent="0.3"/>
    <row r="22" spans="2:10" ht="21.75" thickBot="1" x14ac:dyDescent="0.4">
      <c r="B22" s="254" t="s">
        <v>152</v>
      </c>
      <c r="C22" s="255"/>
      <c r="D22" s="255"/>
      <c r="E22" s="255"/>
      <c r="F22" s="255"/>
      <c r="G22" s="255"/>
      <c r="H22" s="255"/>
      <c r="I22" s="255"/>
      <c r="J22" s="256"/>
    </row>
    <row r="25" spans="2:10" x14ac:dyDescent="0.25">
      <c r="B25" s="17" t="s">
        <v>289</v>
      </c>
    </row>
    <row r="26" spans="2:10" ht="15.75" thickBot="1" x14ac:dyDescent="0.3"/>
    <row r="27" spans="2:10" ht="15.75" thickBot="1" x14ac:dyDescent="0.3">
      <c r="B27" s="45"/>
      <c r="C27" s="324" t="s">
        <v>160</v>
      </c>
      <c r="D27" s="325" t="s">
        <v>294</v>
      </c>
      <c r="E27" s="326" t="s">
        <v>295</v>
      </c>
    </row>
    <row r="28" spans="2:10" x14ac:dyDescent="0.25">
      <c r="B28" s="323" t="str">
        <f t="shared" ref="B28:B35" si="1">+B12</f>
        <v>DNB 1</v>
      </c>
      <c r="C28" s="321">
        <f>+TI_Ex_Elek!$C$33</f>
        <v>0</v>
      </c>
      <c r="D28" s="322" t="e">
        <f>+TI_En_Elek_2026!E144</f>
        <v>#DIV/0!</v>
      </c>
      <c r="E28" s="116" t="e">
        <f t="shared" ref="E28:E35" si="2">+C28+D28</f>
        <v>#DIV/0!</v>
      </c>
    </row>
    <row r="29" spans="2:10" x14ac:dyDescent="0.25">
      <c r="B29" s="38" t="str">
        <f t="shared" si="1"/>
        <v>DNB 2</v>
      </c>
      <c r="C29" s="114">
        <f>+TI_Ex_Elek!$C$34</f>
        <v>0</v>
      </c>
      <c r="D29" s="115" t="e">
        <f>+TI_En_Elek_2026!E145</f>
        <v>#DIV/0!</v>
      </c>
      <c r="E29" s="117" t="e">
        <f t="shared" si="2"/>
        <v>#DIV/0!</v>
      </c>
    </row>
    <row r="30" spans="2:10" x14ac:dyDescent="0.25">
      <c r="B30" s="38" t="str">
        <f t="shared" si="1"/>
        <v>DNB 3</v>
      </c>
      <c r="C30" s="114">
        <f>+TI_Ex_Elek!$C$35</f>
        <v>0</v>
      </c>
      <c r="D30" s="115" t="e">
        <f>+TI_En_Elek_2026!E146</f>
        <v>#DIV/0!</v>
      </c>
      <c r="E30" s="117" t="e">
        <f t="shared" si="2"/>
        <v>#DIV/0!</v>
      </c>
    </row>
    <row r="31" spans="2:10" x14ac:dyDescent="0.25">
      <c r="B31" s="38" t="str">
        <f t="shared" si="1"/>
        <v>DNB 4</v>
      </c>
      <c r="C31" s="114">
        <f>+TI_Ex_Elek!$C$36</f>
        <v>0</v>
      </c>
      <c r="D31" s="115" t="e">
        <f>+TI_En_Elek_2026!E147</f>
        <v>#DIV/0!</v>
      </c>
      <c r="E31" s="117" t="e">
        <f t="shared" si="2"/>
        <v>#DIV/0!</v>
      </c>
    </row>
    <row r="32" spans="2:10" x14ac:dyDescent="0.25">
      <c r="B32" s="38" t="str">
        <f t="shared" si="1"/>
        <v>DNB 5</v>
      </c>
      <c r="C32" s="114">
        <f>+TI_Ex_Elek!$C$37</f>
        <v>0</v>
      </c>
      <c r="D32" s="115" t="e">
        <f>+TI_En_Elek_2026!E148</f>
        <v>#DIV/0!</v>
      </c>
      <c r="E32" s="117" t="e">
        <f t="shared" si="2"/>
        <v>#DIV/0!</v>
      </c>
    </row>
    <row r="33" spans="2:10" x14ac:dyDescent="0.25">
      <c r="B33" s="38" t="str">
        <f t="shared" si="1"/>
        <v>DNB 6</v>
      </c>
      <c r="C33" s="114">
        <f>+TI_Ex_Elek!$C$38</f>
        <v>0</v>
      </c>
      <c r="D33" s="115" t="e">
        <f>+TI_En_Elek_2026!E149</f>
        <v>#DIV/0!</v>
      </c>
      <c r="E33" s="117" t="e">
        <f t="shared" si="2"/>
        <v>#DIV/0!</v>
      </c>
    </row>
    <row r="34" spans="2:10" x14ac:dyDescent="0.25">
      <c r="B34" s="38" t="str">
        <f t="shared" si="1"/>
        <v>DNB 7</v>
      </c>
      <c r="C34" s="114">
        <f>+TI_Ex_Elek!$C$39</f>
        <v>0</v>
      </c>
      <c r="D34" s="115" t="e">
        <f>+TI_En_Elek_2026!E150</f>
        <v>#DIV/0!</v>
      </c>
      <c r="E34" s="117" t="e">
        <f t="shared" si="2"/>
        <v>#DIV/0!</v>
      </c>
    </row>
    <row r="35" spans="2:10" ht="15.75" thickBot="1" x14ac:dyDescent="0.3">
      <c r="B35" s="38" t="str">
        <f t="shared" si="1"/>
        <v>DNB 8</v>
      </c>
      <c r="C35" s="114">
        <f>+TI_Ex_Elek!$C$40</f>
        <v>0</v>
      </c>
      <c r="D35" s="115" t="e">
        <f>+TI_En_Elek_2026!E151</f>
        <v>#DIV/0!</v>
      </c>
      <c r="E35" s="117" t="e">
        <f t="shared" si="2"/>
        <v>#DIV/0!</v>
      </c>
    </row>
    <row r="36" spans="2:10" ht="15.75" thickBot="1" x14ac:dyDescent="0.3">
      <c r="B36" s="159" t="s">
        <v>163</v>
      </c>
      <c r="C36" s="161">
        <f>+SUM(C$28:C$35)</f>
        <v>0</v>
      </c>
      <c r="D36" s="161" t="e">
        <f>+SUM(D28:D35)</f>
        <v>#DIV/0!</v>
      </c>
      <c r="E36" s="161" t="e">
        <f>+SUM(E28:E35)</f>
        <v>#DIV/0!</v>
      </c>
    </row>
    <row r="37" spans="2:10" ht="15.75" thickBot="1" x14ac:dyDescent="0.3"/>
    <row r="38" spans="2:10" ht="21.75" thickBot="1" x14ac:dyDescent="0.4">
      <c r="B38" s="254" t="s">
        <v>153</v>
      </c>
      <c r="C38" s="255"/>
      <c r="D38" s="255"/>
      <c r="E38" s="255"/>
      <c r="F38" s="255"/>
      <c r="G38" s="255"/>
      <c r="H38" s="255"/>
      <c r="I38" s="255"/>
      <c r="J38" s="256"/>
    </row>
    <row r="41" spans="2:10" x14ac:dyDescent="0.25">
      <c r="B41" s="17" t="s">
        <v>290</v>
      </c>
    </row>
    <row r="42" spans="2:10" ht="15.75" thickBot="1" x14ac:dyDescent="0.3"/>
    <row r="43" spans="2:10" ht="15.75" thickBot="1" x14ac:dyDescent="0.3">
      <c r="B43" s="45"/>
      <c r="C43" s="324" t="s">
        <v>161</v>
      </c>
      <c r="D43" s="325" t="s">
        <v>296</v>
      </c>
      <c r="E43" s="326" t="s">
        <v>297</v>
      </c>
    </row>
    <row r="44" spans="2:10" x14ac:dyDescent="0.25">
      <c r="B44" s="323" t="str">
        <f t="shared" ref="B44:B51" si="3">+B12</f>
        <v>DNB 1</v>
      </c>
      <c r="C44" s="321">
        <f>+TI_Ex_Elek!$C$51</f>
        <v>0</v>
      </c>
      <c r="D44" s="322" t="e">
        <f>+TI_En_Elek_2027!E214</f>
        <v>#DIV/0!</v>
      </c>
      <c r="E44" s="116" t="e">
        <f t="shared" ref="E44:E51" si="4">+C44+D44</f>
        <v>#DIV/0!</v>
      </c>
    </row>
    <row r="45" spans="2:10" x14ac:dyDescent="0.25">
      <c r="B45" s="38" t="str">
        <f t="shared" si="3"/>
        <v>DNB 2</v>
      </c>
      <c r="C45" s="114">
        <f>+TI_Ex_Elek!$C$52</f>
        <v>0</v>
      </c>
      <c r="D45" s="115" t="e">
        <f>+TI_En_Elek_2027!E215</f>
        <v>#DIV/0!</v>
      </c>
      <c r="E45" s="117" t="e">
        <f t="shared" si="4"/>
        <v>#DIV/0!</v>
      </c>
    </row>
    <row r="46" spans="2:10" x14ac:dyDescent="0.25">
      <c r="B46" s="38" t="str">
        <f t="shared" si="3"/>
        <v>DNB 3</v>
      </c>
      <c r="C46" s="114">
        <f>+TI_Ex_Elek!$C$53</f>
        <v>0</v>
      </c>
      <c r="D46" s="115" t="e">
        <f>+TI_En_Elek_2027!E216</f>
        <v>#DIV/0!</v>
      </c>
      <c r="E46" s="117" t="e">
        <f t="shared" si="4"/>
        <v>#DIV/0!</v>
      </c>
    </row>
    <row r="47" spans="2:10" x14ac:dyDescent="0.25">
      <c r="B47" s="38" t="str">
        <f t="shared" si="3"/>
        <v>DNB 4</v>
      </c>
      <c r="C47" s="114">
        <f>+TI_Ex_Elek!$C$54</f>
        <v>0</v>
      </c>
      <c r="D47" s="115" t="e">
        <f>+TI_En_Elek_2027!E217</f>
        <v>#DIV/0!</v>
      </c>
      <c r="E47" s="117" t="e">
        <f t="shared" si="4"/>
        <v>#DIV/0!</v>
      </c>
    </row>
    <row r="48" spans="2:10" x14ac:dyDescent="0.25">
      <c r="B48" s="38" t="str">
        <f t="shared" si="3"/>
        <v>DNB 5</v>
      </c>
      <c r="C48" s="114">
        <f>+TI_Ex_Elek!$C$55</f>
        <v>0</v>
      </c>
      <c r="D48" s="115" t="e">
        <f>+TI_En_Elek_2027!E218</f>
        <v>#DIV/0!</v>
      </c>
      <c r="E48" s="117" t="e">
        <f t="shared" si="4"/>
        <v>#DIV/0!</v>
      </c>
    </row>
    <row r="49" spans="2:10" x14ac:dyDescent="0.25">
      <c r="B49" s="38" t="str">
        <f t="shared" si="3"/>
        <v>DNB 6</v>
      </c>
      <c r="C49" s="114">
        <f>+TI_Ex_Elek!$C$56</f>
        <v>0</v>
      </c>
      <c r="D49" s="115" t="e">
        <f>+TI_En_Elek_2027!E219</f>
        <v>#DIV/0!</v>
      </c>
      <c r="E49" s="117" t="e">
        <f t="shared" si="4"/>
        <v>#DIV/0!</v>
      </c>
    </row>
    <row r="50" spans="2:10" x14ac:dyDescent="0.25">
      <c r="B50" s="38" t="str">
        <f t="shared" si="3"/>
        <v>DNB 7</v>
      </c>
      <c r="C50" s="114">
        <f>+TI_Ex_Elek!$C$57</f>
        <v>0</v>
      </c>
      <c r="D50" s="115" t="e">
        <f>+TI_En_Elek_2027!E220</f>
        <v>#DIV/0!</v>
      </c>
      <c r="E50" s="117" t="e">
        <f t="shared" si="4"/>
        <v>#DIV/0!</v>
      </c>
    </row>
    <row r="51" spans="2:10" ht="15.75" thickBot="1" x14ac:dyDescent="0.3">
      <c r="B51" s="38" t="str">
        <f t="shared" si="3"/>
        <v>DNB 8</v>
      </c>
      <c r="C51" s="114">
        <f>+TI_Ex_Elek!$C$58</f>
        <v>0</v>
      </c>
      <c r="D51" s="115" t="e">
        <f>+TI_En_Elek_2027!E221</f>
        <v>#DIV/0!</v>
      </c>
      <c r="E51" s="117" t="e">
        <f t="shared" si="4"/>
        <v>#DIV/0!</v>
      </c>
    </row>
    <row r="52" spans="2:10" ht="15.75" thickBot="1" x14ac:dyDescent="0.3">
      <c r="B52" s="159" t="s">
        <v>163</v>
      </c>
      <c r="C52" s="161">
        <f>+SUM(C$44:C$51)</f>
        <v>0</v>
      </c>
      <c r="D52" s="161" t="e">
        <f>+SUM(D44:D51)</f>
        <v>#DIV/0!</v>
      </c>
      <c r="E52" s="161" t="e">
        <f>+SUM(E44:E51)</f>
        <v>#DIV/0!</v>
      </c>
    </row>
    <row r="53" spans="2:10" ht="15.75" thickBot="1" x14ac:dyDescent="0.3"/>
    <row r="54" spans="2:10" ht="21.75" thickBot="1" x14ac:dyDescent="0.4">
      <c r="B54" s="254" t="s">
        <v>154</v>
      </c>
      <c r="C54" s="255"/>
      <c r="D54" s="255"/>
      <c r="E54" s="255"/>
      <c r="F54" s="255"/>
      <c r="G54" s="255"/>
      <c r="H54" s="255"/>
      <c r="I54" s="255"/>
      <c r="J54" s="256"/>
    </row>
    <row r="57" spans="2:10" x14ac:dyDescent="0.25">
      <c r="B57" s="17" t="s">
        <v>291</v>
      </c>
    </row>
    <row r="58" spans="2:10" ht="15.75" thickBot="1" x14ac:dyDescent="0.3"/>
    <row r="59" spans="2:10" ht="15.75" thickBot="1" x14ac:dyDescent="0.3">
      <c r="B59" s="45"/>
      <c r="C59" s="324" t="s">
        <v>162</v>
      </c>
      <c r="D59" s="325" t="s">
        <v>298</v>
      </c>
      <c r="E59" s="326" t="s">
        <v>299</v>
      </c>
    </row>
    <row r="60" spans="2:10" x14ac:dyDescent="0.25">
      <c r="B60" s="323" t="str">
        <f t="shared" ref="B60:B67" si="5">+B12</f>
        <v>DNB 1</v>
      </c>
      <c r="C60" s="321">
        <f>+TI_Ex_Elek!$C$69</f>
        <v>0</v>
      </c>
      <c r="D60" s="322" t="e">
        <f>+TI_En_Elek_2028!E284</f>
        <v>#DIV/0!</v>
      </c>
      <c r="E60" s="116" t="e">
        <f t="shared" ref="E60:E67" si="6">+C60+D60</f>
        <v>#DIV/0!</v>
      </c>
    </row>
    <row r="61" spans="2:10" x14ac:dyDescent="0.25">
      <c r="B61" s="38" t="str">
        <f t="shared" si="5"/>
        <v>DNB 2</v>
      </c>
      <c r="C61" s="114">
        <f>+TI_Ex_Elek!$C$70</f>
        <v>0</v>
      </c>
      <c r="D61" s="115" t="e">
        <f>+TI_En_Elek_2028!E285</f>
        <v>#DIV/0!</v>
      </c>
      <c r="E61" s="117" t="e">
        <f t="shared" si="6"/>
        <v>#DIV/0!</v>
      </c>
    </row>
    <row r="62" spans="2:10" x14ac:dyDescent="0.25">
      <c r="B62" s="38" t="str">
        <f t="shared" si="5"/>
        <v>DNB 3</v>
      </c>
      <c r="C62" s="114">
        <f>+TI_Ex_Elek!$C$71</f>
        <v>0</v>
      </c>
      <c r="D62" s="115" t="e">
        <f>+TI_En_Elek_2028!E286</f>
        <v>#DIV/0!</v>
      </c>
      <c r="E62" s="117" t="e">
        <f t="shared" si="6"/>
        <v>#DIV/0!</v>
      </c>
    </row>
    <row r="63" spans="2:10" x14ac:dyDescent="0.25">
      <c r="B63" s="38" t="str">
        <f t="shared" si="5"/>
        <v>DNB 4</v>
      </c>
      <c r="C63" s="114">
        <f>+TI_Ex_Elek!$C$72</f>
        <v>0</v>
      </c>
      <c r="D63" s="115" t="e">
        <f>+TI_En_Elek_2028!E287</f>
        <v>#DIV/0!</v>
      </c>
      <c r="E63" s="117" t="e">
        <f t="shared" si="6"/>
        <v>#DIV/0!</v>
      </c>
    </row>
    <row r="64" spans="2:10" x14ac:dyDescent="0.25">
      <c r="B64" s="38" t="str">
        <f t="shared" si="5"/>
        <v>DNB 5</v>
      </c>
      <c r="C64" s="114">
        <f>+TI_Ex_Elek!$C$73</f>
        <v>0</v>
      </c>
      <c r="D64" s="115" t="e">
        <f>+TI_En_Elek_2028!E288</f>
        <v>#DIV/0!</v>
      </c>
      <c r="E64" s="117" t="e">
        <f t="shared" si="6"/>
        <v>#DIV/0!</v>
      </c>
    </row>
    <row r="65" spans="2:5" x14ac:dyDescent="0.25">
      <c r="B65" s="38" t="str">
        <f t="shared" si="5"/>
        <v>DNB 6</v>
      </c>
      <c r="C65" s="114">
        <f>+TI_Ex_Elek!$C$74</f>
        <v>0</v>
      </c>
      <c r="D65" s="115" t="e">
        <f>+TI_En_Elek_2028!E289</f>
        <v>#DIV/0!</v>
      </c>
      <c r="E65" s="117" t="e">
        <f t="shared" si="6"/>
        <v>#DIV/0!</v>
      </c>
    </row>
    <row r="66" spans="2:5" x14ac:dyDescent="0.25">
      <c r="B66" s="38" t="str">
        <f t="shared" si="5"/>
        <v>DNB 7</v>
      </c>
      <c r="C66" s="114">
        <f>+TI_Ex_Elek!$C$75</f>
        <v>0</v>
      </c>
      <c r="D66" s="115" t="e">
        <f>+TI_En_Elek_2028!E290</f>
        <v>#DIV/0!</v>
      </c>
      <c r="E66" s="117" t="e">
        <f t="shared" si="6"/>
        <v>#DIV/0!</v>
      </c>
    </row>
    <row r="67" spans="2:5" ht="15.75" thickBot="1" x14ac:dyDescent="0.3">
      <c r="B67" s="38" t="str">
        <f t="shared" si="5"/>
        <v>DNB 8</v>
      </c>
      <c r="C67" s="114">
        <f>+TI_Ex_Elek!$C$76</f>
        <v>0</v>
      </c>
      <c r="D67" s="115" t="e">
        <f>+TI_En_Elek_2028!E291</f>
        <v>#DIV/0!</v>
      </c>
      <c r="E67" s="117" t="e">
        <f t="shared" si="6"/>
        <v>#DIV/0!</v>
      </c>
    </row>
    <row r="68" spans="2:5" ht="15.75" thickBot="1" x14ac:dyDescent="0.3">
      <c r="B68" s="159" t="s">
        <v>163</v>
      </c>
      <c r="C68" s="161">
        <f>+SUM(C$60:C$67)</f>
        <v>0</v>
      </c>
      <c r="D68" s="161" t="e">
        <f>+SUM(D60:D67)</f>
        <v>#DIV/0!</v>
      </c>
      <c r="E68" s="161" t="e">
        <f>+SUM(E60:E67)</f>
        <v>#DIV/0!</v>
      </c>
    </row>
  </sheetData>
  <sortState xmlns:xlrd2="http://schemas.microsoft.com/office/spreadsheetml/2017/richdata2" ref="B13:B19">
    <sortCondition ref="B12"/>
  </sortState>
  <mergeCells count="5">
    <mergeCell ref="B2:J3"/>
    <mergeCell ref="B6:J6"/>
    <mergeCell ref="B22:J22"/>
    <mergeCell ref="B38:J38"/>
    <mergeCell ref="B54:J54"/>
  </mergeCells>
  <pageMargins left="0.7" right="0.7" top="0.75" bottom="0.75" header="0.3" footer="0.3"/>
  <pageSetup paperSize="9" scale="5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BEE9-1C39-4A9B-B15C-64BD06FDF2C0}">
  <dimension ref="B2:W234"/>
  <sheetViews>
    <sheetView topLeftCell="A123" zoomScale="80" zoomScaleNormal="80" workbookViewId="0">
      <selection activeCell="H158" sqref="H158"/>
    </sheetView>
  </sheetViews>
  <sheetFormatPr defaultColWidth="10.7109375" defaultRowHeight="15" x14ac:dyDescent="0.25"/>
  <cols>
    <col min="1" max="1" width="10.7109375" style="148"/>
    <col min="2" max="3" width="30.7109375" style="148" customWidth="1"/>
    <col min="4" max="7" width="15.7109375" style="148" customWidth="1"/>
    <col min="8" max="8" width="20.7109375" style="148" customWidth="1"/>
    <col min="9" max="9" width="15.7109375" style="148" customWidth="1"/>
    <col min="10" max="10" width="20.7109375" style="148" customWidth="1"/>
    <col min="11" max="11" width="15.7109375" style="148" customWidth="1"/>
    <col min="12" max="12" width="20.7109375" style="148" customWidth="1"/>
    <col min="13" max="13" width="15.7109375" style="148" customWidth="1"/>
    <col min="14" max="14" width="20.7109375" style="148" customWidth="1"/>
    <col min="15" max="15" width="15.7109375" style="148" customWidth="1"/>
    <col min="16" max="16" width="20.7109375" style="148" customWidth="1"/>
    <col min="17" max="17" width="15.7109375" style="148" customWidth="1"/>
    <col min="18" max="18" width="20.7109375" style="148" customWidth="1"/>
    <col min="19" max="19" width="15.7109375" style="148" customWidth="1"/>
    <col min="20" max="20" width="20.7109375" style="148" customWidth="1"/>
    <col min="21" max="21" width="15.7109375" style="148" customWidth="1"/>
    <col min="22" max="22" width="20.7109375" style="148" customWidth="1"/>
    <col min="23" max="23" width="15.7109375" style="148" customWidth="1"/>
    <col min="24" max="16384" width="10.7109375" style="148"/>
  </cols>
  <sheetData>
    <row r="2" spans="2:23" ht="30" customHeight="1" x14ac:dyDescent="0.25">
      <c r="B2" s="317" t="s">
        <v>420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9"/>
    </row>
    <row r="4" spans="2:23" ht="45" customHeight="1" x14ac:dyDescent="0.25">
      <c r="B4" s="58" t="s">
        <v>122</v>
      </c>
      <c r="C4" s="282"/>
      <c r="D4" s="282"/>
      <c r="E4" s="282"/>
      <c r="F4" s="282"/>
    </row>
    <row r="6" spans="2:23" ht="18" x14ac:dyDescent="0.25">
      <c r="B6" s="193" t="s">
        <v>132</v>
      </c>
      <c r="C6" s="193" t="s">
        <v>123</v>
      </c>
      <c r="D6" s="194"/>
      <c r="E6" s="194"/>
      <c r="G6"/>
    </row>
    <row r="7" spans="2:23" ht="15" customHeight="1" x14ac:dyDescent="0.25">
      <c r="B7" s="195" t="str">
        <f>TI_Gas!$B$12</f>
        <v>DNB 1</v>
      </c>
      <c r="C7" s="214" t="e">
        <f>TI_En_Gas_2025!$G$48</f>
        <v>#DIV/0!</v>
      </c>
      <c r="D7" s="196"/>
      <c r="E7" s="196"/>
    </row>
    <row r="8" spans="2:23" x14ac:dyDescent="0.25">
      <c r="B8" s="197" t="str">
        <f>TI_Gas!$B$13</f>
        <v>DNB 2</v>
      </c>
      <c r="C8" s="215" t="e">
        <f>TI_En_Gas_2025!$G$49</f>
        <v>#DIV/0!</v>
      </c>
      <c r="D8" s="196"/>
      <c r="E8" s="196"/>
    </row>
    <row r="9" spans="2:23" x14ac:dyDescent="0.25">
      <c r="B9" s="197" t="str">
        <f>TI_Gas!$B$14</f>
        <v>DNB 3</v>
      </c>
      <c r="C9" s="215" t="e">
        <f>TI_En_Gas_2025!$G$50</f>
        <v>#DIV/0!</v>
      </c>
      <c r="D9" s="196"/>
      <c r="E9" s="196"/>
    </row>
    <row r="10" spans="2:23" x14ac:dyDescent="0.25">
      <c r="B10" s="197" t="str">
        <f>TI_Gas!$B$15</f>
        <v>DNB 4</v>
      </c>
      <c r="C10" s="215" t="e">
        <f>TI_En_Gas_2025!$G$51</f>
        <v>#DIV/0!</v>
      </c>
      <c r="D10" s="196"/>
      <c r="E10" s="196"/>
    </row>
    <row r="11" spans="2:23" x14ac:dyDescent="0.25">
      <c r="B11" s="197" t="str">
        <f>TI_Gas!$B$16</f>
        <v>DNB 5</v>
      </c>
      <c r="C11" s="215" t="e">
        <f>TI_En_Gas_2025!$G$52</f>
        <v>#DIV/0!</v>
      </c>
      <c r="D11" s="196"/>
      <c r="E11" s="196"/>
    </row>
    <row r="12" spans="2:23" x14ac:dyDescent="0.25">
      <c r="B12" s="197" t="str">
        <f>TI_Gas!$B$17</f>
        <v>DNB 6</v>
      </c>
      <c r="C12" s="215" t="e">
        <f>TI_En_Gas_2025!$G$53</f>
        <v>#DIV/0!</v>
      </c>
      <c r="D12" s="196"/>
      <c r="E12" s="196"/>
    </row>
    <row r="13" spans="2:23" x14ac:dyDescent="0.25">
      <c r="B13" s="197" t="str">
        <f>TI_Gas!$B$18</f>
        <v>DNB 7</v>
      </c>
      <c r="C13" s="215" t="e">
        <f>TI_En_Gas_2025!$G$54</f>
        <v>#DIV/0!</v>
      </c>
      <c r="D13" s="196"/>
      <c r="E13" s="196"/>
    </row>
    <row r="14" spans="2:23" x14ac:dyDescent="0.25">
      <c r="B14" s="198" t="str">
        <f>TI_Gas!$B$19</f>
        <v>DNB 8</v>
      </c>
      <c r="C14" s="216" t="e">
        <f>TI_En_Gas_2025!$G$55</f>
        <v>#DIV/0!</v>
      </c>
      <c r="D14" s="196"/>
      <c r="E14" s="196"/>
    </row>
    <row r="16" spans="2:23" ht="18" x14ac:dyDescent="0.25">
      <c r="B16" s="193" t="s">
        <v>131</v>
      </c>
      <c r="C16" s="193" t="s">
        <v>124</v>
      </c>
      <c r="D16" s="193" t="s">
        <v>125</v>
      </c>
      <c r="E16" s="193" t="s">
        <v>126</v>
      </c>
    </row>
    <row r="17" spans="2:5" x14ac:dyDescent="0.25">
      <c r="B17" s="199">
        <v>2025</v>
      </c>
      <c r="C17" s="217">
        <f>TI_En_Gas_2025!$C$37</f>
        <v>0</v>
      </c>
      <c r="D17" s="217">
        <f>TI_En_Gas_2025!$C$88</f>
        <v>0</v>
      </c>
      <c r="E17" s="200" t="e">
        <f>$D17/$C$17-1</f>
        <v>#DIV/0!</v>
      </c>
    </row>
    <row r="18" spans="2:5" x14ac:dyDescent="0.25">
      <c r="B18" s="201">
        <v>2026</v>
      </c>
      <c r="C18" s="202"/>
      <c r="D18" s="218">
        <f>TI_En_Gas_2026!$C$158</f>
        <v>0</v>
      </c>
      <c r="E18" s="197" t="e">
        <f t="shared" ref="E18:E19" si="0">$D18/$C$17-1</f>
        <v>#DIV/0!</v>
      </c>
    </row>
    <row r="19" spans="2:5" x14ac:dyDescent="0.25">
      <c r="B19" s="201">
        <v>2027</v>
      </c>
      <c r="C19" s="202"/>
      <c r="D19" s="218">
        <f>TI_En_Gas_2027!$C$228</f>
        <v>0</v>
      </c>
      <c r="E19" s="197" t="e">
        <f t="shared" si="0"/>
        <v>#DIV/0!</v>
      </c>
    </row>
    <row r="20" spans="2:5" x14ac:dyDescent="0.25">
      <c r="B20" s="203">
        <v>2028</v>
      </c>
      <c r="C20" s="204"/>
      <c r="D20" s="219">
        <f>TI_En_Gas_2028!$C$298</f>
        <v>0</v>
      </c>
      <c r="E20" s="198" t="e">
        <f>$D20/$C$17-1</f>
        <v>#DIV/0!</v>
      </c>
    </row>
    <row r="22" spans="2:5" x14ac:dyDescent="0.25">
      <c r="B22" s="286" t="s">
        <v>129</v>
      </c>
      <c r="C22" s="287"/>
      <c r="D22" s="283" t="s">
        <v>130</v>
      </c>
      <c r="E22" s="283"/>
    </row>
    <row r="23" spans="2:5" x14ac:dyDescent="0.25">
      <c r="B23" s="288"/>
      <c r="C23" s="289"/>
      <c r="D23" s="178" t="s">
        <v>127</v>
      </c>
      <c r="E23" s="178" t="s">
        <v>128</v>
      </c>
    </row>
    <row r="24" spans="2:5" x14ac:dyDescent="0.25">
      <c r="B24" s="284" t="s">
        <v>96</v>
      </c>
      <c r="C24" s="285"/>
      <c r="D24" s="227">
        <v>2.5000000000000001E-3</v>
      </c>
      <c r="E24" s="227">
        <v>2.5000000000000001E-3</v>
      </c>
    </row>
    <row r="25" spans="2:5" x14ac:dyDescent="0.25">
      <c r="B25" s="280" t="s">
        <v>433</v>
      </c>
      <c r="C25" s="281"/>
      <c r="D25" s="228">
        <v>4.125E-4</v>
      </c>
      <c r="E25" s="228">
        <v>4.125E-4</v>
      </c>
    </row>
    <row r="26" spans="2:5" x14ac:dyDescent="0.25">
      <c r="B26" s="280" t="s">
        <v>434</v>
      </c>
      <c r="C26" s="281"/>
      <c r="D26" s="228">
        <v>9.6250000000000003E-4</v>
      </c>
      <c r="E26" s="228">
        <v>9.6250000000000003E-4</v>
      </c>
    </row>
    <row r="27" spans="2:5" x14ac:dyDescent="0.25">
      <c r="B27" s="280" t="s">
        <v>435</v>
      </c>
      <c r="C27" s="281"/>
      <c r="D27" s="228">
        <v>3.3750000000000002E-4</v>
      </c>
      <c r="E27" s="228">
        <v>3.3750000000000002E-4</v>
      </c>
    </row>
    <row r="28" spans="2:5" x14ac:dyDescent="0.25">
      <c r="B28" s="280" t="s">
        <v>436</v>
      </c>
      <c r="C28" s="281"/>
      <c r="D28" s="228">
        <v>7.8750000000000001E-4</v>
      </c>
      <c r="E28" s="228">
        <v>7.8750000000000001E-4</v>
      </c>
    </row>
    <row r="29" spans="2:5" x14ac:dyDescent="0.25">
      <c r="B29" s="290" t="s">
        <v>101</v>
      </c>
      <c r="C29" s="291"/>
      <c r="D29" s="229">
        <v>2.5000000000000001E-3</v>
      </c>
      <c r="E29" s="229">
        <v>2.5000000000000001E-3</v>
      </c>
    </row>
    <row r="30" spans="2:5" x14ac:dyDescent="0.25">
      <c r="B30" s="280" t="s">
        <v>437</v>
      </c>
      <c r="C30" s="281"/>
      <c r="D30" s="228">
        <v>7.3499999999999998E-4</v>
      </c>
      <c r="E30" s="228">
        <v>7.3499999999999998E-4</v>
      </c>
    </row>
    <row r="31" spans="2:5" x14ac:dyDescent="0.25">
      <c r="B31" s="280" t="s">
        <v>438</v>
      </c>
      <c r="C31" s="281"/>
      <c r="D31" s="228">
        <v>1.5E-5</v>
      </c>
      <c r="E31" s="228">
        <v>1.5E-5</v>
      </c>
    </row>
    <row r="32" spans="2:5" x14ac:dyDescent="0.25">
      <c r="B32" s="280" t="s">
        <v>439</v>
      </c>
      <c r="C32" s="281"/>
      <c r="D32" s="228">
        <v>1.7149999999999999E-3</v>
      </c>
      <c r="E32" s="228">
        <v>1.7149999999999999E-3</v>
      </c>
    </row>
    <row r="33" spans="2:10" x14ac:dyDescent="0.25">
      <c r="B33" s="280" t="s">
        <v>440</v>
      </c>
      <c r="C33" s="281"/>
      <c r="D33" s="228">
        <v>3.4999999999999997E-5</v>
      </c>
      <c r="E33" s="228">
        <v>3.4999999999999997E-5</v>
      </c>
    </row>
    <row r="34" spans="2:10" x14ac:dyDescent="0.25">
      <c r="B34" s="290" t="s">
        <v>106</v>
      </c>
      <c r="C34" s="291"/>
      <c r="D34" s="229">
        <v>2.5000000000000001E-3</v>
      </c>
      <c r="E34" s="229">
        <v>2.5000000000000001E-3</v>
      </c>
    </row>
    <row r="35" spans="2:10" x14ac:dyDescent="0.25">
      <c r="B35" s="280" t="s">
        <v>441</v>
      </c>
      <c r="C35" s="281"/>
      <c r="D35" s="228">
        <v>3.5369999999999998E-4</v>
      </c>
      <c r="E35" s="228">
        <v>3.5369999999999998E-4</v>
      </c>
    </row>
    <row r="36" spans="2:10" x14ac:dyDescent="0.25">
      <c r="B36" s="280" t="s">
        <v>423</v>
      </c>
      <c r="C36" s="281"/>
      <c r="D36" s="228">
        <v>1.829E-4</v>
      </c>
      <c r="E36" s="228">
        <v>1.829E-4</v>
      </c>
    </row>
    <row r="37" spans="2:10" x14ac:dyDescent="0.25">
      <c r="B37" s="280" t="s">
        <v>442</v>
      </c>
      <c r="C37" s="281"/>
      <c r="D37" s="228">
        <v>6.0639999999999999E-4</v>
      </c>
      <c r="E37" s="228">
        <v>6.0639999999999999E-4</v>
      </c>
    </row>
    <row r="38" spans="2:10" x14ac:dyDescent="0.25">
      <c r="B38" s="280" t="s">
        <v>424</v>
      </c>
      <c r="C38" s="281"/>
      <c r="D38" s="228">
        <v>1.069E-4</v>
      </c>
      <c r="E38" s="228">
        <v>1.069E-4</v>
      </c>
    </row>
    <row r="39" spans="2:10" x14ac:dyDescent="0.25">
      <c r="B39" s="280" t="s">
        <v>425</v>
      </c>
      <c r="C39" s="281"/>
      <c r="D39" s="228">
        <v>1.0920000000000001E-3</v>
      </c>
      <c r="E39" s="228">
        <v>1.0920000000000001E-3</v>
      </c>
    </row>
    <row r="40" spans="2:10" x14ac:dyDescent="0.25">
      <c r="B40" s="280" t="s">
        <v>426</v>
      </c>
      <c r="C40" s="281"/>
      <c r="D40" s="228">
        <v>7.9599999999999997E-5</v>
      </c>
      <c r="E40" s="228">
        <v>7.9599999999999997E-5</v>
      </c>
    </row>
    <row r="41" spans="2:10" x14ac:dyDescent="0.25">
      <c r="B41" s="280" t="s">
        <v>427</v>
      </c>
      <c r="C41" s="281"/>
      <c r="D41" s="228">
        <v>4.3000000000000002E-5</v>
      </c>
      <c r="E41" s="228">
        <v>4.3000000000000002E-5</v>
      </c>
    </row>
    <row r="42" spans="2:10" x14ac:dyDescent="0.25">
      <c r="B42" s="280" t="s">
        <v>428</v>
      </c>
      <c r="C42" s="281"/>
      <c r="D42" s="228">
        <v>3.54E-5</v>
      </c>
      <c r="E42" s="228">
        <v>3.54E-5</v>
      </c>
      <c r="G42" s="235"/>
      <c r="H42" s="235"/>
      <c r="I42" s="235"/>
      <c r="J42" s="235"/>
    </row>
    <row r="43" spans="2:10" x14ac:dyDescent="0.25">
      <c r="B43" s="290" t="s">
        <v>115</v>
      </c>
      <c r="C43" s="291"/>
      <c r="D43" s="229">
        <v>2.5000000000000001E-3</v>
      </c>
      <c r="E43" s="229">
        <v>5.0000000000000001E-3</v>
      </c>
      <c r="G43" s="235"/>
    </row>
    <row r="44" spans="2:10" x14ac:dyDescent="0.25">
      <c r="B44" s="280" t="s">
        <v>429</v>
      </c>
      <c r="C44" s="281"/>
      <c r="D44" s="228">
        <v>1E-3</v>
      </c>
      <c r="E44" s="228">
        <v>2E-3</v>
      </c>
      <c r="G44" s="235"/>
    </row>
    <row r="45" spans="2:10" x14ac:dyDescent="0.25">
      <c r="B45" s="280" t="s">
        <v>430</v>
      </c>
      <c r="C45" s="281"/>
      <c r="D45" s="228">
        <v>1.5E-3</v>
      </c>
      <c r="E45" s="228">
        <v>3.0000000000000001E-3</v>
      </c>
    </row>
    <row r="46" spans="2:10" x14ac:dyDescent="0.25">
      <c r="B46" s="290" t="s">
        <v>118</v>
      </c>
      <c r="C46" s="291"/>
      <c r="D46" s="229">
        <v>7.4999999999999997E-3</v>
      </c>
      <c r="E46" s="229">
        <v>2.5000000000000001E-3</v>
      </c>
    </row>
    <row r="47" spans="2:10" x14ac:dyDescent="0.25">
      <c r="B47" s="280" t="s">
        <v>431</v>
      </c>
      <c r="C47" s="281"/>
      <c r="D47" s="228">
        <v>7.4999999999999997E-3</v>
      </c>
      <c r="E47" s="228">
        <v>2.5000000000000001E-3</v>
      </c>
    </row>
    <row r="48" spans="2:10" x14ac:dyDescent="0.25">
      <c r="B48" s="290" t="s">
        <v>120</v>
      </c>
      <c r="C48" s="291"/>
      <c r="D48" s="229">
        <v>5.0000000000000001E-3</v>
      </c>
      <c r="E48" s="229">
        <v>0</v>
      </c>
      <c r="H48" s="226"/>
    </row>
    <row r="49" spans="2:22" x14ac:dyDescent="0.25">
      <c r="B49" s="306" t="s">
        <v>432</v>
      </c>
      <c r="C49" s="307"/>
      <c r="D49" s="230">
        <v>5.0000000000000001E-3</v>
      </c>
      <c r="E49" s="230">
        <v>0</v>
      </c>
    </row>
    <row r="52" spans="2:22" ht="30" customHeight="1" x14ac:dyDescent="0.25">
      <c r="B52" s="311" t="s">
        <v>138</v>
      </c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3"/>
    </row>
    <row r="54" spans="2:22" ht="15" customHeight="1" x14ac:dyDescent="0.25">
      <c r="B54" s="286" t="s">
        <v>129</v>
      </c>
      <c r="C54" s="308"/>
      <c r="D54" s="297" t="s">
        <v>133</v>
      </c>
      <c r="E54" s="300" t="s">
        <v>135</v>
      </c>
      <c r="F54" s="303" t="s">
        <v>134</v>
      </c>
      <c r="G54" s="292" t="str">
        <f>TI_Gas!$B$12</f>
        <v>DNB 1</v>
      </c>
      <c r="H54" s="292"/>
      <c r="I54" s="292" t="str">
        <f>TI_Gas!$B$13</f>
        <v>DNB 2</v>
      </c>
      <c r="J54" s="292"/>
      <c r="K54" s="292" t="str">
        <f>TI_Gas!$B$14</f>
        <v>DNB 3</v>
      </c>
      <c r="L54" s="292"/>
      <c r="M54" s="292" t="str">
        <f>TI_Gas!$B$15</f>
        <v>DNB 4</v>
      </c>
      <c r="N54" s="292"/>
      <c r="O54" s="292" t="str">
        <f>TI_Gas!$B$16</f>
        <v>DNB 5</v>
      </c>
      <c r="P54" s="292"/>
      <c r="Q54" s="292" t="str">
        <f>TI_Gas!$B$17</f>
        <v>DNB 6</v>
      </c>
      <c r="R54" s="292"/>
      <c r="S54" s="292" t="str">
        <f>TI_Gas!$B$18</f>
        <v>DNB 7</v>
      </c>
      <c r="T54" s="292"/>
      <c r="U54" s="292" t="str">
        <f>TI_Gas!$B$19</f>
        <v>DNB 8</v>
      </c>
      <c r="V54" s="292"/>
    </row>
    <row r="55" spans="2:22" ht="15" customHeight="1" x14ac:dyDescent="0.25">
      <c r="B55" s="309"/>
      <c r="C55" s="310"/>
      <c r="D55" s="298"/>
      <c r="E55" s="301"/>
      <c r="F55" s="304"/>
      <c r="G55" s="293" t="s">
        <v>418</v>
      </c>
      <c r="H55" s="295" t="s">
        <v>137</v>
      </c>
      <c r="I55" s="293" t="s">
        <v>418</v>
      </c>
      <c r="J55" s="295" t="s">
        <v>137</v>
      </c>
      <c r="K55" s="293" t="s">
        <v>418</v>
      </c>
      <c r="L55" s="295" t="s">
        <v>137</v>
      </c>
      <c r="M55" s="293" t="s">
        <v>418</v>
      </c>
      <c r="N55" s="295" t="s">
        <v>137</v>
      </c>
      <c r="O55" s="293" t="s">
        <v>418</v>
      </c>
      <c r="P55" s="295" t="s">
        <v>137</v>
      </c>
      <c r="Q55" s="293" t="s">
        <v>418</v>
      </c>
      <c r="R55" s="295" t="s">
        <v>137</v>
      </c>
      <c r="S55" s="293" t="s">
        <v>418</v>
      </c>
      <c r="T55" s="295" t="s">
        <v>137</v>
      </c>
      <c r="U55" s="293" t="s">
        <v>418</v>
      </c>
      <c r="V55" s="295" t="s">
        <v>137</v>
      </c>
    </row>
    <row r="56" spans="2:22" x14ac:dyDescent="0.25">
      <c r="B56" s="288"/>
      <c r="C56" s="289"/>
      <c r="D56" s="299"/>
      <c r="E56" s="302"/>
      <c r="F56" s="305"/>
      <c r="G56" s="294"/>
      <c r="H56" s="296"/>
      <c r="I56" s="294"/>
      <c r="J56" s="296"/>
      <c r="K56" s="294"/>
      <c r="L56" s="296"/>
      <c r="M56" s="294"/>
      <c r="N56" s="296"/>
      <c r="O56" s="294"/>
      <c r="P56" s="296"/>
      <c r="Q56" s="294"/>
      <c r="R56" s="296"/>
      <c r="S56" s="294"/>
      <c r="T56" s="296"/>
      <c r="U56" s="294"/>
      <c r="V56" s="296"/>
    </row>
    <row r="57" spans="2:22" x14ac:dyDescent="0.25">
      <c r="B57" s="284" t="s">
        <v>96</v>
      </c>
      <c r="C57" s="285"/>
      <c r="D57" s="205"/>
      <c r="E57" s="206"/>
      <c r="F57" s="207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</row>
    <row r="58" spans="2:22" x14ac:dyDescent="0.25">
      <c r="B58" s="280" t="s">
        <v>433</v>
      </c>
      <c r="C58" s="281"/>
      <c r="D58" s="208">
        <v>0.49391000000000002</v>
      </c>
      <c r="E58" s="209">
        <v>1.0412399999999999</v>
      </c>
      <c r="F58" s="210">
        <v>1.5885800000000001</v>
      </c>
      <c r="G58" s="224"/>
      <c r="H58" s="222">
        <f>IF(ISNUMBER($G58),IF(OR(AND($D58&gt;=$E58,$G58&gt;=$E58),AND($D58&lt;$E58,$G58&lt;$E58)),+MIN(ABS($G58-$E58)/MAX(ABS($D58-$E58),ABS($F58-$E58)),1),-MIN(ABS($G58-$E58)/MAX(ABS($D58-$E58),ABS($F58-$E58)),1)),0)</f>
        <v>0</v>
      </c>
      <c r="I58" s="224"/>
      <c r="J58" s="222">
        <f>IF(ISNUMBER($I58),IF(OR(AND($D58&gt;=$E58,$I58&gt;=$E58),AND($D58&lt;$E58,$I58&lt;$E58)),+MIN(ABS($I58-$E58)/MAX(ABS($D58-$E58),ABS($F58-$E58)),1),-MIN(ABS($I58-$E58)/MAX(ABS($D58-$E58),ABS($F58-$E58)),1)),0)</f>
        <v>0</v>
      </c>
      <c r="K58" s="224"/>
      <c r="L58" s="222">
        <f>IF(ISNUMBER($K58),IF(OR(AND($D58&gt;=$E58,$K58&gt;=$E58),AND($D58&lt;$E58,$K58&lt;$E58)),+MIN(ABS($K58-$E58)/MAX(ABS($D58-$E58),ABS($F58-$E58)),1),-MIN(ABS($K58-$E58)/MAX(ABS($D58-$E58),ABS($F58-$E58)),1)),0)</f>
        <v>0</v>
      </c>
      <c r="M58" s="224"/>
      <c r="N58" s="222">
        <f>IF(ISNUMBER($M58),IF(OR(AND($D58&gt;=$E58,$M58&gt;=$E58),AND($D58&lt;$E58,$M58&lt;$E58)),+MIN(ABS($M58-$E58)/MAX(ABS($D58-$E58),ABS($F58-$E58)),1),-MIN(ABS($M58-$E58)/MAX(ABS($D58-$E58),ABS($F58-$E58)),1)),0)</f>
        <v>0</v>
      </c>
      <c r="O58" s="224"/>
      <c r="P58" s="222">
        <f>IF(ISNUMBER($O58),IF(OR(AND($D58&gt;=$E58,$O58&gt;=$E58),AND($D58&lt;$E58,$O58&lt;$E58)),+MIN(ABS($O58-$E58)/MAX(ABS($D58-$E58),ABS($F58-$E58)),1),-MIN(ABS($O58-$E58)/MAX(ABS($D58-$E58),ABS($F58-$E58)),1)),0)</f>
        <v>0</v>
      </c>
      <c r="Q58" s="224"/>
      <c r="R58" s="222">
        <f>IF(ISNUMBER($Q58),IF(OR(AND($D58&gt;=$E58,$Q58&gt;=$E58),AND($D58&lt;$E58,$Q58&lt;$E58)),+MIN(ABS($Q58-$E58)/MAX(ABS($D58-$E58),ABS($F58-$E58)),1),-MIN(ABS($Q58-$E58)/MAX(ABS($D58-$E58),ABS($F58-$E58)),1)),0)</f>
        <v>0</v>
      </c>
      <c r="S58" s="224"/>
      <c r="T58" s="222">
        <f>IF(ISNUMBER($S58),IF(OR(AND($D58&gt;=$E58,$S58&gt;=$E58),AND($D58&lt;$E58,$S58&lt;$E58)),+MIN(ABS($S58-$E58)/MAX(ABS($D58-$E58),ABS($F58-$E58)),1),-MIN(ABS($S58-$E58)/MAX(ABS($D58-$E58),ABS($F58-$E58)),1)),0)</f>
        <v>0</v>
      </c>
      <c r="U58" s="224"/>
      <c r="V58" s="222">
        <f>IF(ISNUMBER($U58),IF(OR(AND($D58&gt;=$E58,$U58&gt;=$E58),AND($D58&lt;$E58,$U58&lt;$E58)),+MIN(ABS($U58-$E58)/MAX(ABS($D58-$E58),ABS($F58-$E58)),1),-MIN(ABS($U58-$E58)/MAX(ABS($D58-$E58),ABS($F58-$E58)),1)),0)</f>
        <v>0</v>
      </c>
    </row>
    <row r="59" spans="2:22" x14ac:dyDescent="0.25">
      <c r="B59" s="280" t="s">
        <v>434</v>
      </c>
      <c r="C59" s="281"/>
      <c r="D59" s="208">
        <v>0</v>
      </c>
      <c r="E59" s="209">
        <v>2.843E-2</v>
      </c>
      <c r="F59" s="210">
        <v>6.4759999999999998E-2</v>
      </c>
      <c r="G59" s="224"/>
      <c r="H59" s="222">
        <f>IF(ISNUMBER($G59),IF(OR(AND($D59&gt;=$E59,$G59&gt;=$E59),AND($D59&lt;$E59,$G59&lt;$E59)),+MIN(ABS($G59-$E59)/MAX(ABS($D59-$E59),ABS($F59-$E59)),1),-MIN(ABS($G59-$E59)/MAX(ABS($D59-$E59),ABS($F59-$E59)),1)),0)</f>
        <v>0</v>
      </c>
      <c r="I59" s="224"/>
      <c r="J59" s="222">
        <f>IF(ISNUMBER($I59),IF(OR(AND($D59&gt;=$E59,$I59&gt;=$E59),AND($D59&lt;$E59,$I59&lt;$E59)),+MIN(ABS($I59-$E59)/MAX(ABS($D59-$E59),ABS($F59-$E59)),1),-MIN(ABS($I59-$E59)/MAX(ABS($D59-$E59),ABS($F59-$E59)),1)),0)</f>
        <v>0</v>
      </c>
      <c r="K59" s="224"/>
      <c r="L59" s="222">
        <f>IF(ISNUMBER($K59),IF(OR(AND($D59&gt;=$E59,$K59&gt;=$E59),AND($D59&lt;$E59,$K59&lt;$E59)),+MIN(ABS($K59-$E59)/MAX(ABS($D59-$E59),ABS($F59-$E59)),1),-MIN(ABS($K59-$E59)/MAX(ABS($D59-$E59),ABS($F59-$E59)),1)),0)</f>
        <v>0</v>
      </c>
      <c r="M59" s="224"/>
      <c r="N59" s="222">
        <f>IF(ISNUMBER($M59),IF(OR(AND($D59&gt;=$E59,$M59&gt;=$E59),AND($D59&lt;$E59,$M59&lt;$E59)),+MIN(ABS($M59-$E59)/MAX(ABS($D59-$E59),ABS($F59-$E59)),1),-MIN(ABS($M59-$E59)/MAX(ABS($D59-$E59),ABS($F59-$E59)),1)),0)</f>
        <v>0</v>
      </c>
      <c r="O59" s="224"/>
      <c r="P59" s="222">
        <f>IF(ISNUMBER($O59),IF(OR(AND($D59&gt;=$E59,$O59&gt;=$E59),AND($D59&lt;$E59,$O59&lt;$E59)),+MIN(ABS($O59-$E59)/MAX(ABS($D59-$E59),ABS($F59-$E59)),1),-MIN(ABS($O59-$E59)/MAX(ABS($D59-$E59),ABS($F59-$E59)),1)),0)</f>
        <v>0</v>
      </c>
      <c r="Q59" s="224"/>
      <c r="R59" s="222">
        <f>IF(ISNUMBER($Q59),IF(OR(AND($D59&gt;=$E59,$Q59&gt;=$E59),AND($D59&lt;$E59,$Q59&lt;$E59)),+MIN(ABS($Q59-$E59)/MAX(ABS($D59-$E59),ABS($F59-$E59)),1),-MIN(ABS($Q59-$E59)/MAX(ABS($D59-$E59),ABS($F59-$E59)),1)),0)</f>
        <v>0</v>
      </c>
      <c r="S59" s="224"/>
      <c r="T59" s="222">
        <f>IF(ISNUMBER($S59),IF(OR(AND($D59&gt;=$E59,$S59&gt;=$E59),AND($D59&lt;$E59,$S59&lt;$E59)),+MIN(ABS($S59-$E59)/MAX(ABS($D59-$E59),ABS($F59-$E59)),1),-MIN(ABS($S59-$E59)/MAX(ABS($D59-$E59),ABS($F59-$E59)),1)),0)</f>
        <v>0</v>
      </c>
      <c r="U59" s="224"/>
      <c r="V59" s="222">
        <f>IF(ISNUMBER($U59),IF(OR(AND($D59&gt;=$E59,$U59&gt;=$E59),AND($D59&lt;$E59,$U59&lt;$E59)),+MIN(ABS($U59-$E59)/MAX(ABS($D59-$E59),ABS($F59-$E59)),1),-MIN(ABS($U59-$E59)/MAX(ABS($D59-$E59),ABS($F59-$E59)),1)),0)</f>
        <v>0</v>
      </c>
    </row>
    <row r="60" spans="2:22" x14ac:dyDescent="0.25">
      <c r="B60" s="280" t="s">
        <v>435</v>
      </c>
      <c r="C60" s="281"/>
      <c r="D60" s="231">
        <v>6.0775462962962962E-2</v>
      </c>
      <c r="E60" s="232">
        <v>7.7881944444444448E-2</v>
      </c>
      <c r="F60" s="233">
        <v>9.4976851851851854E-2</v>
      </c>
      <c r="G60" s="234"/>
      <c r="H60" s="222">
        <f t="shared" ref="H60:H61" si="1">IF(ISNUMBER($G60),IF(OR(AND($D60&gt;=$E60,$G60&gt;=$E60),AND($D60&lt;$E60,$G60&lt;$E60)),+MIN(ABS($G60-$E60)/MAX(ABS($D60-$E60),ABS($F60-$E60)),1),-MIN(ABS($G60-$E60)/MAX(ABS($D60-$E60),ABS($F60-$E60)),1)),0)</f>
        <v>0</v>
      </c>
      <c r="I60" s="234"/>
      <c r="J60" s="222">
        <f>IF(ISNUMBER($I60),IF(OR(AND($D60&gt;=$E60,$I60&gt;=$E60),AND($D60&lt;$E60,$I60&lt;$E60)),+MIN(ABS($I60-$E60)/MAX(ABS($D60-$E60),ABS($F60-$E60)),1),-MIN(ABS($I60-$E60)/MAX(ABS($D60-$E60),ABS($F60-$E60)),1)),0)</f>
        <v>0</v>
      </c>
      <c r="K60" s="234"/>
      <c r="L60" s="222">
        <f>IF(ISNUMBER($K60),IF(OR(AND($D60&gt;=$E60,$K60&gt;=$E60),AND($D60&lt;$E60,$K60&lt;$E60)),+MIN(ABS($K60-$E60)/MAX(ABS($D60-$E60),ABS($F60-$E60)),1),-MIN(ABS($K60-$E60)/MAX(ABS($D60-$E60),ABS($F60-$E60)),1)),0)</f>
        <v>0</v>
      </c>
      <c r="M60" s="234"/>
      <c r="N60" s="222">
        <f>IF(ISNUMBER($M60),IF(OR(AND($D60&gt;=$E60,$M60&gt;=$E60),AND($D60&lt;$E60,$M60&lt;$E60)),+MIN(ABS($M60-$E60)/MAX(ABS($D60-$E60),ABS($F60-$E60)),1),-MIN(ABS($M60-$E60)/MAX(ABS($D60-$E60),ABS($F60-$E60)),1)),0)</f>
        <v>0</v>
      </c>
      <c r="O60" s="234"/>
      <c r="P60" s="222">
        <f>IF(ISNUMBER($O60),IF(OR(AND($D60&gt;=$E60,$O60&gt;=$E60),AND($D60&lt;$E60,$O60&lt;$E60)),+MIN(ABS($O60-$E60)/MAX(ABS($D60-$E60),ABS($F60-$E60)),1),-MIN(ABS($O60-$E60)/MAX(ABS($D60-$E60),ABS($F60-$E60)),1)),0)</f>
        <v>0</v>
      </c>
      <c r="Q60" s="234"/>
      <c r="R60" s="222">
        <f>IF(ISNUMBER($Q60),IF(OR(AND($D60&gt;=$E60,$Q60&gt;=$E60),AND($D60&lt;$E60,$Q60&lt;$E60)),+MIN(ABS($Q60-$E60)/MAX(ABS($D60-$E60),ABS($F60-$E60)),1),-MIN(ABS($Q60-$E60)/MAX(ABS($D60-$E60),ABS($F60-$E60)),1)),0)</f>
        <v>0</v>
      </c>
      <c r="S60" s="234"/>
      <c r="T60" s="222">
        <f>IF(ISNUMBER($S60),IF(OR(AND($D60&gt;=$E60,$S60&gt;=$E60),AND($D60&lt;$E60,$S60&lt;$E60)),+MIN(ABS($S60-$E60)/MAX(ABS($D60-$E60),ABS($F60-$E60)),1),-MIN(ABS($S60-$E60)/MAX(ABS($D60-$E60),ABS($F60-$E60)),1)),0)</f>
        <v>0</v>
      </c>
      <c r="U60" s="234"/>
      <c r="V60" s="222">
        <f>IF(ISNUMBER($U60),IF(OR(AND($D60&gt;=$E60,$U60&gt;=$E60),AND($D60&lt;$E60,$U60&lt;$E60)),+MIN(ABS($U60-$E60)/MAX(ABS($D60-$E60),ABS($F60-$E60)),1),-MIN(ABS($U60-$E60)/MAX(ABS($D60-$E60),ABS($F60-$E60)),1)),0)</f>
        <v>0</v>
      </c>
    </row>
    <row r="61" spans="2:22" x14ac:dyDescent="0.25">
      <c r="B61" s="280" t="s">
        <v>436</v>
      </c>
      <c r="C61" s="281"/>
      <c r="D61" s="231">
        <v>1.0543981481481481E-2</v>
      </c>
      <c r="E61" s="232">
        <v>5.5300925925925927E-2</v>
      </c>
      <c r="F61" s="233">
        <v>0.1000462962962963</v>
      </c>
      <c r="G61" s="234"/>
      <c r="H61" s="222">
        <f t="shared" si="1"/>
        <v>0</v>
      </c>
      <c r="I61" s="234"/>
      <c r="J61" s="222">
        <f>IF(ISNUMBER($I61),IF(OR(AND($D61&gt;=$E61,$I61&gt;=$E61),AND($D61&lt;$E61,$I61&lt;$E61)),+MIN(ABS($I61-$E61)/MAX(ABS($D61-$E61),ABS($F61-$E61)),1),-MIN(ABS($I61-$E61)/MAX(ABS($D61-$E61),ABS($F61-$E61)),1)),0)</f>
        <v>0</v>
      </c>
      <c r="K61" s="234"/>
      <c r="L61" s="222">
        <f>IF(ISNUMBER($K61),IF(OR(AND($D61&gt;=$E61,$K61&gt;=$E61),AND($D61&lt;$E61,$K61&lt;$E61)),+MIN(ABS($K61-$E61)/MAX(ABS($D61-$E61),ABS($F61-$E61)),1),-MIN(ABS($K61-$E61)/MAX(ABS($D61-$E61),ABS($F61-$E61)),1)),0)</f>
        <v>0</v>
      </c>
      <c r="M61" s="234"/>
      <c r="N61" s="222">
        <f>IF(ISNUMBER($M61),IF(OR(AND($D61&gt;=$E61,$M61&gt;=$E61),AND($D61&lt;$E61,$M61&lt;$E61)),+MIN(ABS($M61-$E61)/MAX(ABS($D61-$E61),ABS($F61-$E61)),1),-MIN(ABS($M61-$E61)/MAX(ABS($D61-$E61),ABS($F61-$E61)),1)),0)</f>
        <v>0</v>
      </c>
      <c r="O61" s="234"/>
      <c r="P61" s="222">
        <f>IF(ISNUMBER($O61),IF(OR(AND($D61&gt;=$E61,$O61&gt;=$E61),AND($D61&lt;$E61,$O61&lt;$E61)),+MIN(ABS($O61-$E61)/MAX(ABS($D61-$E61),ABS($F61-$E61)),1),-MIN(ABS($O61-$E61)/MAX(ABS($D61-$E61),ABS($F61-$E61)),1)),0)</f>
        <v>0</v>
      </c>
      <c r="Q61" s="234"/>
      <c r="R61" s="222">
        <f>IF(ISNUMBER($Q61),IF(OR(AND($D61&gt;=$E61,$Q61&gt;=$E61),AND($D61&lt;$E61,$Q61&lt;$E61)),+MIN(ABS($Q61-$E61)/MAX(ABS($D61-$E61),ABS($F61-$E61)),1),-MIN(ABS($Q61-$E61)/MAX(ABS($D61-$E61),ABS($F61-$E61)),1)),0)</f>
        <v>0</v>
      </c>
      <c r="S61" s="234"/>
      <c r="T61" s="222">
        <f>IF(ISNUMBER($S61),IF(OR(AND($D61&gt;=$E61,$S61&gt;=$E61),AND($D61&lt;$E61,$S61&lt;$E61)),+MIN(ABS($S61-$E61)/MAX(ABS($D61-$E61),ABS($F61-$E61)),1),-MIN(ABS($S61-$E61)/MAX(ABS($D61-$E61),ABS($F61-$E61)),1)),0)</f>
        <v>0</v>
      </c>
      <c r="U61" s="234"/>
      <c r="V61" s="222">
        <f>IF(ISNUMBER($U61),IF(OR(AND($D61&gt;=$E61,$U61&gt;=$E61),AND($D61&lt;$E61,$U61&lt;$E61)),+MIN(ABS($U61-$E61)/MAX(ABS($D61-$E61),ABS($F61-$E61)),1),-MIN(ABS($U61-$E61)/MAX(ABS($D61-$E61),ABS($F61-$E61)),1)),0)</f>
        <v>0</v>
      </c>
    </row>
    <row r="62" spans="2:22" x14ac:dyDescent="0.25">
      <c r="B62" s="290" t="s">
        <v>101</v>
      </c>
      <c r="C62" s="291"/>
      <c r="D62" s="208"/>
      <c r="E62" s="209"/>
      <c r="F62" s="210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</row>
    <row r="63" spans="2:22" x14ac:dyDescent="0.25">
      <c r="B63" s="280" t="s">
        <v>437</v>
      </c>
      <c r="C63" s="281"/>
      <c r="D63" s="236">
        <v>0.97219999999999995</v>
      </c>
      <c r="E63" s="237">
        <v>0.85540000000000005</v>
      </c>
      <c r="F63" s="238">
        <v>0.73860000000000003</v>
      </c>
      <c r="G63" s="242"/>
      <c r="H63" s="222">
        <f t="shared" ref="H63:H66" si="2">IF(ISNUMBER($G63),IF(OR(AND($D63&gt;=$E63,$G63&gt;=$E63),AND($D63&lt;$E63,$G63&lt;$E63)),+MIN(ABS($G63-$E63)/MAX(ABS($D63-$E63),ABS($F63-$E63)),1),-MIN(ABS($G63-$E63)/MAX(ABS($D63-$E63),ABS($F63-$E63)),1)),0)</f>
        <v>0</v>
      </c>
      <c r="I63" s="242"/>
      <c r="J63" s="222">
        <f>IF(ISNUMBER($I63),IF(OR(AND($D63&gt;=$E63,$I63&gt;=$E63),AND($D63&lt;$E63,$I63&lt;$E63)),+MIN(ABS($I63-$E63)/MAX(ABS($D63-$E63),ABS($F63-$E63)),1),-MIN(ABS($I63-$E63)/MAX(ABS($D63-$E63),ABS($F63-$E63)),1)),0)</f>
        <v>0</v>
      </c>
      <c r="K63" s="242"/>
      <c r="L63" s="222">
        <f>IF(ISNUMBER($K63),IF(OR(AND($D63&gt;=$E63,$K63&gt;=$E63),AND($D63&lt;$E63,$K63&lt;$E63)),+MIN(ABS($K63-$E63)/MAX(ABS($D63-$E63),ABS($F63-$E63)),1),-MIN(ABS($K63-$E63)/MAX(ABS($D63-$E63),ABS($F63-$E63)),1)),0)</f>
        <v>0</v>
      </c>
      <c r="M63" s="242"/>
      <c r="N63" s="222">
        <f>IF(ISNUMBER($M63),IF(OR(AND($D63&gt;=$E63,$M63&gt;=$E63),AND($D63&lt;$E63,$M63&lt;$E63)),+MIN(ABS($M63-$E63)/MAX(ABS($D63-$E63),ABS($F63-$E63)),1),-MIN(ABS($M63-$E63)/MAX(ABS($D63-$E63),ABS($F63-$E63)),1)),0)</f>
        <v>0</v>
      </c>
      <c r="O63" s="242"/>
      <c r="P63" s="222">
        <f>IF(ISNUMBER($O63),IF(OR(AND($D63&gt;=$E63,$O63&gt;=$E63),AND($D63&lt;$E63,$O63&lt;$E63)),+MIN(ABS($O63-$E63)/MAX(ABS($D63-$E63),ABS($F63-$E63)),1),-MIN(ABS($O63-$E63)/MAX(ABS($D63-$E63),ABS($F63-$E63)),1)),0)</f>
        <v>0</v>
      </c>
      <c r="Q63" s="242"/>
      <c r="R63" s="222">
        <f>IF(ISNUMBER($Q63),IF(OR(AND($D63&gt;=$E63,$Q63&gt;=$E63),AND($D63&lt;$E63,$Q63&lt;$E63)),+MIN(ABS($Q63-$E63)/MAX(ABS($D63-$E63),ABS($F63-$E63)),1),-MIN(ABS($Q63-$E63)/MAX(ABS($D63-$E63),ABS($F63-$E63)),1)),0)</f>
        <v>0</v>
      </c>
      <c r="S63" s="242"/>
      <c r="T63" s="222">
        <f>IF(ISNUMBER($S63),IF(OR(AND($D63&gt;=$E63,$S63&gt;=$E63),AND($D63&lt;$E63,$S63&lt;$E63)),+MIN(ABS($S63-$E63)/MAX(ABS($D63-$E63),ABS($F63-$E63)),1),-MIN(ABS($S63-$E63)/MAX(ABS($D63-$E63),ABS($F63-$E63)),1)),0)</f>
        <v>0</v>
      </c>
      <c r="U63" s="242"/>
      <c r="V63" s="222">
        <f>IF(ISNUMBER($U63),IF(OR(AND($D63&gt;=$E63,$U63&gt;=$E63),AND($D63&lt;$E63,$U63&lt;$E63)),+MIN(ABS($U63-$E63)/MAX(ABS($D63-$E63),ABS($F63-$E63)),1),-MIN(ABS($U63-$E63)/MAX(ABS($D63-$E63),ABS($F63-$E63)),1)),0)</f>
        <v>0</v>
      </c>
    </row>
    <row r="64" spans="2:22" x14ac:dyDescent="0.25">
      <c r="B64" s="280" t="s">
        <v>438</v>
      </c>
      <c r="C64" s="281"/>
      <c r="D64" s="236">
        <v>0.9395</v>
      </c>
      <c r="E64" s="237">
        <v>0.89490000000000003</v>
      </c>
      <c r="F64" s="238">
        <v>0.85040000000000004</v>
      </c>
      <c r="G64" s="242"/>
      <c r="H64" s="222">
        <f t="shared" si="2"/>
        <v>0</v>
      </c>
      <c r="I64" s="242"/>
      <c r="J64" s="222">
        <f>IF(ISNUMBER($I64),IF(OR(AND($D64&gt;=$E64,$I64&gt;=$E64),AND($D64&lt;$E64,$I64&lt;$E64)),+MIN(ABS($I64-$E64)/MAX(ABS($D64-$E64),ABS($F64-$E64)),1),-MIN(ABS($I64-$E64)/MAX(ABS($D64-$E64),ABS($F64-$E64)),1)),0)</f>
        <v>0</v>
      </c>
      <c r="K64" s="242"/>
      <c r="L64" s="222">
        <f>IF(ISNUMBER($K64),IF(OR(AND($D64&gt;=$E64,$K64&gt;=$E64),AND($D64&lt;$E64,$K64&lt;$E64)),+MIN(ABS($K64-$E64)/MAX(ABS($D64-$E64),ABS($F64-$E64)),1),-MIN(ABS($K64-$E64)/MAX(ABS($D64-$E64),ABS($F64-$E64)),1)),0)</f>
        <v>0</v>
      </c>
      <c r="M64" s="242"/>
      <c r="N64" s="222">
        <f>IF(ISNUMBER($M64),IF(OR(AND($D64&gt;=$E64,$M64&gt;=$E64),AND($D64&lt;$E64,$M64&lt;$E64)),+MIN(ABS($M64-$E64)/MAX(ABS($D64-$E64),ABS($F64-$E64)),1),-MIN(ABS($M64-$E64)/MAX(ABS($D64-$E64),ABS($F64-$E64)),1)),0)</f>
        <v>0</v>
      </c>
      <c r="O64" s="242"/>
      <c r="P64" s="222">
        <f>IF(ISNUMBER($O64),IF(OR(AND($D64&gt;=$E64,$O64&gt;=$E64),AND($D64&lt;$E64,$O64&lt;$E64)),+MIN(ABS($O64-$E64)/MAX(ABS($D64-$E64),ABS($F64-$E64)),1),-MIN(ABS($O64-$E64)/MAX(ABS($D64-$E64),ABS($F64-$E64)),1)),0)</f>
        <v>0</v>
      </c>
      <c r="Q64" s="242"/>
      <c r="R64" s="222">
        <f>IF(ISNUMBER($Q64),IF(OR(AND($D64&gt;=$E64,$Q64&gt;=$E64),AND($D64&lt;$E64,$Q64&lt;$E64)),+MIN(ABS($Q64-$E64)/MAX(ABS($D64-$E64),ABS($F64-$E64)),1),-MIN(ABS($Q64-$E64)/MAX(ABS($D64-$E64),ABS($F64-$E64)),1)),0)</f>
        <v>0</v>
      </c>
      <c r="S64" s="242"/>
      <c r="T64" s="222">
        <f>IF(ISNUMBER($S64),IF(OR(AND($D64&gt;=$E64,$S64&gt;=$E64),AND($D64&lt;$E64,$S64&lt;$E64)),+MIN(ABS($S64-$E64)/MAX(ABS($D64-$E64),ABS($F64-$E64)),1),-MIN(ABS($S64-$E64)/MAX(ABS($D64-$E64),ABS($F64-$E64)),1)),0)</f>
        <v>0</v>
      </c>
      <c r="U64" s="242"/>
      <c r="V64" s="222">
        <f>IF(ISNUMBER($U64),IF(OR(AND($D64&gt;=$E64,$U64&gt;=$E64),AND($D64&lt;$E64,$U64&lt;$E64)),+MIN(ABS($U64-$E64)/MAX(ABS($D64-$E64),ABS($F64-$E64)),1),-MIN(ABS($U64-$E64)/MAX(ABS($D64-$E64),ABS($F64-$E64)),1)),0)</f>
        <v>0</v>
      </c>
    </row>
    <row r="65" spans="2:22" x14ac:dyDescent="0.25">
      <c r="B65" s="280" t="s">
        <v>439</v>
      </c>
      <c r="C65" s="281"/>
      <c r="D65" s="236">
        <v>1</v>
      </c>
      <c r="E65" s="237">
        <v>0.76919999999999999</v>
      </c>
      <c r="F65" s="238">
        <v>0.43149999999999999</v>
      </c>
      <c r="G65" s="242"/>
      <c r="H65" s="222">
        <f t="shared" si="2"/>
        <v>0</v>
      </c>
      <c r="I65" s="242"/>
      <c r="J65" s="222">
        <f>IF(ISNUMBER($I65),IF(OR(AND($D65&gt;=$E65,$I65&gt;=$E65),AND($D65&lt;$E65,$I65&lt;$E65)),+MIN(ABS($I65-$E65)/MAX(ABS($D65-$E65),ABS($F65-$E65)),1),-MIN(ABS($I65-$E65)/MAX(ABS($D65-$E65),ABS($F65-$E65)),1)),0)</f>
        <v>0</v>
      </c>
      <c r="K65" s="242"/>
      <c r="L65" s="222">
        <f>IF(ISNUMBER($K65),IF(OR(AND($D65&gt;=$E65,$K65&gt;=$E65),AND($D65&lt;$E65,$K65&lt;$E65)),+MIN(ABS($K65-$E65)/MAX(ABS($D65-$E65),ABS($F65-$E65)),1),-MIN(ABS($K65-$E65)/MAX(ABS($D65-$E65),ABS($F65-$E65)),1)),0)</f>
        <v>0</v>
      </c>
      <c r="M65" s="242"/>
      <c r="N65" s="222">
        <f>IF(ISNUMBER($M65),IF(OR(AND($D65&gt;=$E65,$M65&gt;=$E65),AND($D65&lt;$E65,$M65&lt;$E65)),+MIN(ABS($M65-$E65)/MAX(ABS($D65-$E65),ABS($F65-$E65)),1),-MIN(ABS($M65-$E65)/MAX(ABS($D65-$E65),ABS($F65-$E65)),1)),0)</f>
        <v>0</v>
      </c>
      <c r="O65" s="242"/>
      <c r="P65" s="222">
        <f>IF(ISNUMBER($O65),IF(OR(AND($D65&gt;=$E65,$O65&gt;=$E65),AND($D65&lt;$E65,$O65&lt;$E65)),+MIN(ABS($O65-$E65)/MAX(ABS($D65-$E65),ABS($F65-$E65)),1),-MIN(ABS($O65-$E65)/MAX(ABS($D65-$E65),ABS($F65-$E65)),1)),0)</f>
        <v>0</v>
      </c>
      <c r="Q65" s="242"/>
      <c r="R65" s="222">
        <f>IF(ISNUMBER($Q65),IF(OR(AND($D65&gt;=$E65,$Q65&gt;=$E65),AND($D65&lt;$E65,$Q65&lt;$E65)),+MIN(ABS($Q65-$E65)/MAX(ABS($D65-$E65),ABS($F65-$E65)),1),-MIN(ABS($Q65-$E65)/MAX(ABS($D65-$E65),ABS($F65-$E65)),1)),0)</f>
        <v>0</v>
      </c>
      <c r="S65" s="242"/>
      <c r="T65" s="222">
        <f>IF(ISNUMBER($S65),IF(OR(AND($D65&gt;=$E65,$S65&gt;=$E65),AND($D65&lt;$E65,$S65&lt;$E65)),+MIN(ABS($S65-$E65)/MAX(ABS($D65-$E65),ABS($F65-$E65)),1),-MIN(ABS($S65-$E65)/MAX(ABS($D65-$E65),ABS($F65-$E65)),1)),0)</f>
        <v>0</v>
      </c>
      <c r="U65" s="242"/>
      <c r="V65" s="222">
        <f>IF(ISNUMBER($U65),IF(OR(AND($D65&gt;=$E65,$U65&gt;=$E65),AND($D65&lt;$E65,$U65&lt;$E65)),+MIN(ABS($U65-$E65)/MAX(ABS($D65-$E65),ABS($F65-$E65)),1),-MIN(ABS($U65-$E65)/MAX(ABS($D65-$E65),ABS($F65-$E65)),1)),0)</f>
        <v>0</v>
      </c>
    </row>
    <row r="66" spans="2:22" x14ac:dyDescent="0.25">
      <c r="B66" s="280" t="s">
        <v>440</v>
      </c>
      <c r="C66" s="281"/>
      <c r="D66" s="236">
        <v>1</v>
      </c>
      <c r="E66" s="237">
        <v>0.81910000000000005</v>
      </c>
      <c r="F66" s="238">
        <v>0.60570000000000002</v>
      </c>
      <c r="G66" s="242"/>
      <c r="H66" s="222">
        <f t="shared" si="2"/>
        <v>0</v>
      </c>
      <c r="I66" s="242"/>
      <c r="J66" s="222">
        <f>IF(ISNUMBER($I66),IF(OR(AND($D66&gt;=$E66,$I66&gt;=$E66),AND($D66&lt;$E66,$I66&lt;$E66)),+MIN(ABS($I66-$E66)/MAX(ABS($D66-$E66),ABS($F66-$E66)),1),-MIN(ABS($I66-$E66)/MAX(ABS($D66-$E66),ABS($F66-$E66)),1)),0)</f>
        <v>0</v>
      </c>
      <c r="K66" s="242"/>
      <c r="L66" s="222">
        <f>IF(ISNUMBER($K66),IF(OR(AND($D66&gt;=$E66,$K66&gt;=$E66),AND($D66&lt;$E66,$K66&lt;$E66)),+MIN(ABS($K66-$E66)/MAX(ABS($D66-$E66),ABS($F66-$E66)),1),-MIN(ABS($K66-$E66)/MAX(ABS($D66-$E66),ABS($F66-$E66)),1)),0)</f>
        <v>0</v>
      </c>
      <c r="M66" s="242"/>
      <c r="N66" s="222">
        <f>IF(ISNUMBER($M66),IF(OR(AND($D66&gt;=$E66,$M66&gt;=$E66),AND($D66&lt;$E66,$M66&lt;$E66)),+MIN(ABS($M66-$E66)/MAX(ABS($D66-$E66),ABS($F66-$E66)),1),-MIN(ABS($M66-$E66)/MAX(ABS($D66-$E66),ABS($F66-$E66)),1)),0)</f>
        <v>0</v>
      </c>
      <c r="O66" s="242"/>
      <c r="P66" s="222">
        <f>IF(ISNUMBER($O66),IF(OR(AND($D66&gt;=$E66,$O66&gt;=$E66),AND($D66&lt;$E66,$O66&lt;$E66)),+MIN(ABS($O66-$E66)/MAX(ABS($D66-$E66),ABS($F66-$E66)),1),-MIN(ABS($O66-$E66)/MAX(ABS($D66-$E66),ABS($F66-$E66)),1)),0)</f>
        <v>0</v>
      </c>
      <c r="Q66" s="242"/>
      <c r="R66" s="222">
        <f>IF(ISNUMBER($Q66),IF(OR(AND($D66&gt;=$E66,$Q66&gt;=$E66),AND($D66&lt;$E66,$Q66&lt;$E66)),+MIN(ABS($Q66-$E66)/MAX(ABS($D66-$E66),ABS($F66-$E66)),1),-MIN(ABS($Q66-$E66)/MAX(ABS($D66-$E66),ABS($F66-$E66)),1)),0)</f>
        <v>0</v>
      </c>
      <c r="S66" s="242"/>
      <c r="T66" s="222">
        <f>IF(ISNUMBER($S66),IF(OR(AND($D66&gt;=$E66,$S66&gt;=$E66),AND($D66&lt;$E66,$S66&lt;$E66)),+MIN(ABS($S66-$E66)/MAX(ABS($D66-$E66),ABS($F66-$E66)),1),-MIN(ABS($S66-$E66)/MAX(ABS($D66-$E66),ABS($F66-$E66)),1)),0)</f>
        <v>0</v>
      </c>
      <c r="U66" s="242"/>
      <c r="V66" s="222">
        <f>IF(ISNUMBER($U66),IF(OR(AND($D66&gt;=$E66,$U66&gt;=$E66),AND($D66&lt;$E66,$U66&lt;$E66)),+MIN(ABS($U66-$E66)/MAX(ABS($D66-$E66),ABS($F66-$E66)),1),-MIN(ABS($U66-$E66)/MAX(ABS($D66-$E66),ABS($F66-$E66)),1)),0)</f>
        <v>0</v>
      </c>
    </row>
    <row r="67" spans="2:22" x14ac:dyDescent="0.25">
      <c r="B67" s="290" t="s">
        <v>106</v>
      </c>
      <c r="C67" s="291"/>
      <c r="D67" s="208"/>
      <c r="E67" s="209"/>
      <c r="F67" s="210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</row>
    <row r="68" spans="2:22" x14ac:dyDescent="0.25">
      <c r="B68" s="280" t="s">
        <v>441</v>
      </c>
      <c r="C68" s="281"/>
      <c r="D68" s="239" t="s">
        <v>136</v>
      </c>
      <c r="E68" s="240" t="s">
        <v>136</v>
      </c>
      <c r="F68" s="241" t="s">
        <v>136</v>
      </c>
      <c r="G68" s="243"/>
      <c r="H68" s="222">
        <f t="shared" ref="H68:H75" si="3">IF(ISNUMBER($G68),IF(OR(AND($D68&gt;=$E68,$G68&gt;=$E68),AND($D68&lt;$E68,$G68&lt;$E68)),+MIN(ABS($G68-$E68)/MAX(ABS($D68-$E68),ABS($F68-$E68)),1),-MIN(ABS($G68-$E68)/MAX(ABS($D68-$E68),ABS($F68-$E68)),1)),0)</f>
        <v>0</v>
      </c>
      <c r="I68" s="243"/>
      <c r="J68" s="222">
        <f t="shared" ref="J68:J75" si="4">IF(ISNUMBER($I68),IF(OR(AND($D68&gt;=$E68,$I68&gt;=$E68),AND($D68&lt;$E68,$I68&lt;$E68)),+MIN(ABS($I68-$E68)/MAX(ABS($D68-$E68),ABS($F68-$E68)),1),-MIN(ABS($I68-$E68)/MAX(ABS($D68-$E68),ABS($F68-$E68)),1)),0)</f>
        <v>0</v>
      </c>
      <c r="K68" s="243"/>
      <c r="L68" s="222">
        <f t="shared" ref="L68:L75" si="5">IF(ISNUMBER($K68),IF(OR(AND($D68&gt;=$E68,$K68&gt;=$E68),AND($D68&lt;$E68,$K68&lt;$E68)),+MIN(ABS($K68-$E68)/MAX(ABS($D68-$E68),ABS($F68-$E68)),1),-MIN(ABS($K68-$E68)/MAX(ABS($D68-$E68),ABS($F68-$E68)),1)),0)</f>
        <v>0</v>
      </c>
      <c r="M68" s="243"/>
      <c r="N68" s="222">
        <f t="shared" ref="N68:N75" si="6">IF(ISNUMBER($M68),IF(OR(AND($D68&gt;=$E68,$M68&gt;=$E68),AND($D68&lt;$E68,$M68&lt;$E68)),+MIN(ABS($M68-$E68)/MAX(ABS($D68-$E68),ABS($F68-$E68)),1),-MIN(ABS($M68-$E68)/MAX(ABS($D68-$E68),ABS($F68-$E68)),1)),0)</f>
        <v>0</v>
      </c>
      <c r="O68" s="243"/>
      <c r="P68" s="222">
        <f t="shared" ref="P68:P75" si="7">IF(ISNUMBER($O68),IF(OR(AND($D68&gt;=$E68,$O68&gt;=$E68),AND($D68&lt;$E68,$O68&lt;$E68)),+MIN(ABS($O68-$E68)/MAX(ABS($D68-$E68),ABS($F68-$E68)),1),-MIN(ABS($O68-$E68)/MAX(ABS($D68-$E68),ABS($F68-$E68)),1)),0)</f>
        <v>0</v>
      </c>
      <c r="Q68" s="243"/>
      <c r="R68" s="222">
        <f t="shared" ref="R68:R75" si="8">IF(ISNUMBER($Q68),IF(OR(AND($D68&gt;=$E68,$Q68&gt;=$E68),AND($D68&lt;$E68,$Q68&lt;$E68)),+MIN(ABS($Q68-$E68)/MAX(ABS($D68-$E68),ABS($F68-$E68)),1),-MIN(ABS($Q68-$E68)/MAX(ABS($D68-$E68),ABS($F68-$E68)),1)),0)</f>
        <v>0</v>
      </c>
      <c r="S68" s="243"/>
      <c r="T68" s="222">
        <f t="shared" ref="T68:T75" si="9">IF(ISNUMBER($S68),IF(OR(AND($D68&gt;=$E68,$S68&gt;=$E68),AND($D68&lt;$E68,$S68&lt;$E68)),+MIN(ABS($S68-$E68)/MAX(ABS($D68-$E68),ABS($F68-$E68)),1),-MIN(ABS($S68-$E68)/MAX(ABS($D68-$E68),ABS($F68-$E68)),1)),0)</f>
        <v>0</v>
      </c>
      <c r="U68" s="243"/>
      <c r="V68" s="222">
        <f t="shared" ref="V68:V75" si="10">IF(ISNUMBER($U68),IF(OR(AND($D68&gt;=$E68,$U68&gt;=$E68),AND($D68&lt;$E68,$U68&lt;$E68)),+MIN(ABS($U68-$E68)/MAX(ABS($D68-$E68),ABS($F68-$E68)),1),-MIN(ABS($U68-$E68)/MAX(ABS($D68-$E68),ABS($F68-$E68)),1)),0)</f>
        <v>0</v>
      </c>
    </row>
    <row r="69" spans="2:22" x14ac:dyDescent="0.25">
      <c r="B69" s="280" t="s">
        <v>423</v>
      </c>
      <c r="C69" s="281"/>
      <c r="D69" s="239" t="s">
        <v>136</v>
      </c>
      <c r="E69" s="240" t="s">
        <v>136</v>
      </c>
      <c r="F69" s="241" t="s">
        <v>136</v>
      </c>
      <c r="G69" s="243"/>
      <c r="H69" s="222">
        <f t="shared" si="3"/>
        <v>0</v>
      </c>
      <c r="I69" s="243"/>
      <c r="J69" s="222">
        <f t="shared" si="4"/>
        <v>0</v>
      </c>
      <c r="K69" s="243"/>
      <c r="L69" s="222">
        <f t="shared" si="5"/>
        <v>0</v>
      </c>
      <c r="M69" s="243"/>
      <c r="N69" s="222">
        <f t="shared" si="6"/>
        <v>0</v>
      </c>
      <c r="O69" s="243"/>
      <c r="P69" s="222">
        <f t="shared" si="7"/>
        <v>0</v>
      </c>
      <c r="Q69" s="243"/>
      <c r="R69" s="222">
        <f t="shared" si="8"/>
        <v>0</v>
      </c>
      <c r="S69" s="243"/>
      <c r="T69" s="222">
        <f t="shared" si="9"/>
        <v>0</v>
      </c>
      <c r="U69" s="243"/>
      <c r="V69" s="222">
        <f t="shared" si="10"/>
        <v>0</v>
      </c>
    </row>
    <row r="70" spans="2:22" x14ac:dyDescent="0.25">
      <c r="B70" s="280" t="s">
        <v>442</v>
      </c>
      <c r="C70" s="281"/>
      <c r="D70" s="239" t="s">
        <v>136</v>
      </c>
      <c r="E70" s="240" t="s">
        <v>136</v>
      </c>
      <c r="F70" s="241" t="s">
        <v>136</v>
      </c>
      <c r="G70" s="243"/>
      <c r="H70" s="222">
        <f t="shared" si="3"/>
        <v>0</v>
      </c>
      <c r="I70" s="243"/>
      <c r="J70" s="222">
        <f t="shared" si="4"/>
        <v>0</v>
      </c>
      <c r="K70" s="243"/>
      <c r="L70" s="222">
        <f t="shared" si="5"/>
        <v>0</v>
      </c>
      <c r="M70" s="243"/>
      <c r="N70" s="222">
        <f t="shared" si="6"/>
        <v>0</v>
      </c>
      <c r="O70" s="243"/>
      <c r="P70" s="222">
        <f t="shared" si="7"/>
        <v>0</v>
      </c>
      <c r="Q70" s="243"/>
      <c r="R70" s="222">
        <f t="shared" si="8"/>
        <v>0</v>
      </c>
      <c r="S70" s="243"/>
      <c r="T70" s="222">
        <f t="shared" si="9"/>
        <v>0</v>
      </c>
      <c r="U70" s="243"/>
      <c r="V70" s="222">
        <f t="shared" si="10"/>
        <v>0</v>
      </c>
    </row>
    <row r="71" spans="2:22" x14ac:dyDescent="0.25">
      <c r="B71" s="280" t="s">
        <v>424</v>
      </c>
      <c r="C71" s="281"/>
      <c r="D71" s="239" t="s">
        <v>136</v>
      </c>
      <c r="E71" s="240" t="s">
        <v>136</v>
      </c>
      <c r="F71" s="241" t="s">
        <v>136</v>
      </c>
      <c r="G71" s="243"/>
      <c r="H71" s="222">
        <f t="shared" si="3"/>
        <v>0</v>
      </c>
      <c r="I71" s="243"/>
      <c r="J71" s="222">
        <f t="shared" si="4"/>
        <v>0</v>
      </c>
      <c r="K71" s="243"/>
      <c r="L71" s="222">
        <f t="shared" si="5"/>
        <v>0</v>
      </c>
      <c r="M71" s="243"/>
      <c r="N71" s="222">
        <f t="shared" si="6"/>
        <v>0</v>
      </c>
      <c r="O71" s="243"/>
      <c r="P71" s="222">
        <f t="shared" si="7"/>
        <v>0</v>
      </c>
      <c r="Q71" s="243"/>
      <c r="R71" s="222">
        <f t="shared" si="8"/>
        <v>0</v>
      </c>
      <c r="S71" s="243"/>
      <c r="T71" s="222">
        <f t="shared" si="9"/>
        <v>0</v>
      </c>
      <c r="U71" s="243"/>
      <c r="V71" s="222">
        <f t="shared" si="10"/>
        <v>0</v>
      </c>
    </row>
    <row r="72" spans="2:22" x14ac:dyDescent="0.25">
      <c r="B72" s="280" t="s">
        <v>425</v>
      </c>
      <c r="C72" s="281"/>
      <c r="D72" s="236" t="s">
        <v>136</v>
      </c>
      <c r="E72" s="237" t="s">
        <v>136</v>
      </c>
      <c r="F72" s="238" t="s">
        <v>136</v>
      </c>
      <c r="G72" s="242"/>
      <c r="H72" s="222">
        <f t="shared" si="3"/>
        <v>0</v>
      </c>
      <c r="I72" s="242"/>
      <c r="J72" s="222">
        <f t="shared" si="4"/>
        <v>0</v>
      </c>
      <c r="K72" s="242"/>
      <c r="L72" s="222">
        <f t="shared" si="5"/>
        <v>0</v>
      </c>
      <c r="M72" s="242"/>
      <c r="N72" s="222">
        <f t="shared" si="6"/>
        <v>0</v>
      </c>
      <c r="O72" s="242"/>
      <c r="P72" s="222">
        <f t="shared" si="7"/>
        <v>0</v>
      </c>
      <c r="Q72" s="242"/>
      <c r="R72" s="222">
        <f t="shared" si="8"/>
        <v>0</v>
      </c>
      <c r="S72" s="242"/>
      <c r="T72" s="222">
        <f t="shared" si="9"/>
        <v>0</v>
      </c>
      <c r="U72" s="242"/>
      <c r="V72" s="222">
        <f t="shared" si="10"/>
        <v>0</v>
      </c>
    </row>
    <row r="73" spans="2:22" x14ac:dyDescent="0.25">
      <c r="B73" s="280" t="s">
        <v>426</v>
      </c>
      <c r="C73" s="281"/>
      <c r="D73" s="236" t="s">
        <v>136</v>
      </c>
      <c r="E73" s="237" t="s">
        <v>136</v>
      </c>
      <c r="F73" s="238" t="s">
        <v>136</v>
      </c>
      <c r="G73" s="242"/>
      <c r="H73" s="222">
        <f t="shared" si="3"/>
        <v>0</v>
      </c>
      <c r="I73" s="242"/>
      <c r="J73" s="222">
        <f t="shared" si="4"/>
        <v>0</v>
      </c>
      <c r="K73" s="242"/>
      <c r="L73" s="222">
        <f t="shared" si="5"/>
        <v>0</v>
      </c>
      <c r="M73" s="242"/>
      <c r="N73" s="222">
        <f t="shared" si="6"/>
        <v>0</v>
      </c>
      <c r="O73" s="242"/>
      <c r="P73" s="222">
        <f t="shared" si="7"/>
        <v>0</v>
      </c>
      <c r="Q73" s="242"/>
      <c r="R73" s="222">
        <f t="shared" si="8"/>
        <v>0</v>
      </c>
      <c r="S73" s="242"/>
      <c r="T73" s="222">
        <f t="shared" si="9"/>
        <v>0</v>
      </c>
      <c r="U73" s="242"/>
      <c r="V73" s="222">
        <f t="shared" si="10"/>
        <v>0</v>
      </c>
    </row>
    <row r="74" spans="2:22" x14ac:dyDescent="0.25">
      <c r="B74" s="280" t="s">
        <v>427</v>
      </c>
      <c r="C74" s="281"/>
      <c r="D74" s="236" t="s">
        <v>136</v>
      </c>
      <c r="E74" s="237" t="s">
        <v>136</v>
      </c>
      <c r="F74" s="238" t="s">
        <v>136</v>
      </c>
      <c r="G74" s="242"/>
      <c r="H74" s="222">
        <f t="shared" si="3"/>
        <v>0</v>
      </c>
      <c r="I74" s="242"/>
      <c r="J74" s="222">
        <f t="shared" si="4"/>
        <v>0</v>
      </c>
      <c r="K74" s="242"/>
      <c r="L74" s="222">
        <f t="shared" si="5"/>
        <v>0</v>
      </c>
      <c r="M74" s="242"/>
      <c r="N74" s="222">
        <f t="shared" si="6"/>
        <v>0</v>
      </c>
      <c r="O74" s="242"/>
      <c r="P74" s="222">
        <f t="shared" si="7"/>
        <v>0</v>
      </c>
      <c r="Q74" s="242"/>
      <c r="R74" s="222">
        <f t="shared" si="8"/>
        <v>0</v>
      </c>
      <c r="S74" s="242"/>
      <c r="T74" s="222">
        <f t="shared" si="9"/>
        <v>0</v>
      </c>
      <c r="U74" s="242"/>
      <c r="V74" s="222">
        <f t="shared" si="10"/>
        <v>0</v>
      </c>
    </row>
    <row r="75" spans="2:22" x14ac:dyDescent="0.25">
      <c r="B75" s="280" t="s">
        <v>428</v>
      </c>
      <c r="C75" s="281"/>
      <c r="D75" s="236" t="s">
        <v>136</v>
      </c>
      <c r="E75" s="237" t="s">
        <v>136</v>
      </c>
      <c r="F75" s="238" t="s">
        <v>136</v>
      </c>
      <c r="G75" s="242"/>
      <c r="H75" s="222">
        <f t="shared" si="3"/>
        <v>0</v>
      </c>
      <c r="I75" s="242"/>
      <c r="J75" s="222">
        <f t="shared" si="4"/>
        <v>0</v>
      </c>
      <c r="K75" s="242"/>
      <c r="L75" s="222">
        <f t="shared" si="5"/>
        <v>0</v>
      </c>
      <c r="M75" s="242"/>
      <c r="N75" s="222">
        <f t="shared" si="6"/>
        <v>0</v>
      </c>
      <c r="O75" s="242"/>
      <c r="P75" s="222">
        <f t="shared" si="7"/>
        <v>0</v>
      </c>
      <c r="Q75" s="242"/>
      <c r="R75" s="222">
        <f t="shared" si="8"/>
        <v>0</v>
      </c>
      <c r="S75" s="242"/>
      <c r="T75" s="222">
        <f t="shared" si="9"/>
        <v>0</v>
      </c>
      <c r="U75" s="242"/>
      <c r="V75" s="222">
        <f t="shared" si="10"/>
        <v>0</v>
      </c>
    </row>
    <row r="76" spans="2:22" x14ac:dyDescent="0.25">
      <c r="B76" s="290" t="s">
        <v>115</v>
      </c>
      <c r="C76" s="291"/>
      <c r="D76" s="208"/>
      <c r="E76" s="209"/>
      <c r="F76" s="210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</row>
    <row r="77" spans="2:22" x14ac:dyDescent="0.25">
      <c r="B77" s="280" t="s">
        <v>429</v>
      </c>
      <c r="C77" s="281"/>
      <c r="D77" s="236">
        <v>1</v>
      </c>
      <c r="E77" s="237">
        <v>0.99980000000000002</v>
      </c>
      <c r="F77" s="238">
        <v>0.99960000000000004</v>
      </c>
      <c r="G77" s="242"/>
      <c r="H77" s="222">
        <f t="shared" ref="H77:H78" si="11">IF(ISNUMBER($G77),IF(OR(AND($D77&gt;=$E77,$G77&gt;=$E77),AND($D77&lt;$E77,$G77&lt;$E77)),+MIN(ABS($G77-$E77)/MAX(ABS($D77-$E77),ABS($F77-$E77)),1),-MIN(ABS($G77-$E77)/MAX(ABS($D77-$E77),ABS($F77-$E77)),1)),0)</f>
        <v>0</v>
      </c>
      <c r="I77" s="242"/>
      <c r="J77" s="222">
        <f>IF(ISNUMBER($I77),IF(OR(AND($D77&gt;=$E77,$I77&gt;=$E77),AND($D77&lt;$E77,$I77&lt;$E77)),+MIN(ABS($I77-$E77)/MAX(ABS($D77-$E77),ABS($F77-$E77)),1),-MIN(ABS($I77-$E77)/MAX(ABS($D77-$E77),ABS($F77-$E77)),1)),0)</f>
        <v>0</v>
      </c>
      <c r="K77" s="242"/>
      <c r="L77" s="222">
        <f>IF(ISNUMBER($K77),IF(OR(AND($D77&gt;=$E77,$K77&gt;=$E77),AND($D77&lt;$E77,$K77&lt;$E77)),+MIN(ABS($K77-$E77)/MAX(ABS($D77-$E77),ABS($F77-$E77)),1),-MIN(ABS($K77-$E77)/MAX(ABS($D77-$E77),ABS($F77-$E77)),1)),0)</f>
        <v>0</v>
      </c>
      <c r="M77" s="242"/>
      <c r="N77" s="222">
        <f>IF(ISNUMBER($M77),IF(OR(AND($D77&gt;=$E77,$M77&gt;=$E77),AND($D77&lt;$E77,$M77&lt;$E77)),+MIN(ABS($M77-$E77)/MAX(ABS($D77-$E77),ABS($F77-$E77)),1),-MIN(ABS($M77-$E77)/MAX(ABS($D77-$E77),ABS($F77-$E77)),1)),0)</f>
        <v>0</v>
      </c>
      <c r="O77" s="242"/>
      <c r="P77" s="222">
        <f>IF(ISNUMBER($O77),IF(OR(AND($D77&gt;=$E77,$O77&gt;=$E77),AND($D77&lt;$E77,$O77&lt;$E77)),+MIN(ABS($O77-$E77)/MAX(ABS($D77-$E77),ABS($F77-$E77)),1),-MIN(ABS($O77-$E77)/MAX(ABS($D77-$E77),ABS($F77-$E77)),1)),0)</f>
        <v>0</v>
      </c>
      <c r="Q77" s="242"/>
      <c r="R77" s="222">
        <f>IF(ISNUMBER($Q77),IF(OR(AND($D77&gt;=$E77,$Q77&gt;=$E77),AND($D77&lt;$E77,$Q77&lt;$E77)),+MIN(ABS($Q77-$E77)/MAX(ABS($D77-$E77),ABS($F77-$E77)),1),-MIN(ABS($Q77-$E77)/MAX(ABS($D77-$E77),ABS($F77-$E77)),1)),0)</f>
        <v>0</v>
      </c>
      <c r="S77" s="242"/>
      <c r="T77" s="222">
        <f>IF(ISNUMBER($S77),IF(OR(AND($D77&gt;=$E77,$S77&gt;=$E77),AND($D77&lt;$E77,$S77&lt;$E77)),+MIN(ABS($S77-$E77)/MAX(ABS($D77-$E77),ABS($F77-$E77)),1),-MIN(ABS($S77-$E77)/MAX(ABS($D77-$E77),ABS($F77-$E77)),1)),0)</f>
        <v>0</v>
      </c>
      <c r="U77" s="242"/>
      <c r="V77" s="222">
        <f>IF(ISNUMBER($U77),IF(OR(AND($D77&gt;=$E77,$U77&gt;=$E77),AND($D77&lt;$E77,$U77&lt;$E77)),+MIN(ABS($U77-$E77)/MAX(ABS($D77-$E77),ABS($F77-$E77)),1),-MIN(ABS($U77-$E77)/MAX(ABS($D77-$E77),ABS($F77-$E77)),1)),0)</f>
        <v>0</v>
      </c>
    </row>
    <row r="78" spans="2:22" x14ac:dyDescent="0.25">
      <c r="B78" s="280" t="s">
        <v>430</v>
      </c>
      <c r="C78" s="281"/>
      <c r="D78" s="236">
        <v>1</v>
      </c>
      <c r="E78" s="237">
        <v>0.99990000000000001</v>
      </c>
      <c r="F78" s="238">
        <v>0.99980000000000002</v>
      </c>
      <c r="G78" s="242"/>
      <c r="H78" s="222">
        <f t="shared" si="11"/>
        <v>0</v>
      </c>
      <c r="I78" s="242"/>
      <c r="J78" s="222">
        <f>IF(ISNUMBER($I78),IF(OR(AND($D78&gt;=$E78,$I78&gt;=$E78),AND($D78&lt;$E78,$I78&lt;$E78)),+MIN(ABS($I78-$E78)/MAX(ABS($D78-$E78),ABS($F78-$E78)),1),-MIN(ABS($I78-$E78)/MAX(ABS($D78-$E78),ABS($F78-$E78)),1)),0)</f>
        <v>0</v>
      </c>
      <c r="K78" s="242"/>
      <c r="L78" s="222">
        <f>IF(ISNUMBER($K78),IF(OR(AND($D78&gt;=$E78,$K78&gt;=$E78),AND($D78&lt;$E78,$K78&lt;$E78)),+MIN(ABS($K78-$E78)/MAX(ABS($D78-$E78),ABS($F78-$E78)),1),-MIN(ABS($K78-$E78)/MAX(ABS($D78-$E78),ABS($F78-$E78)),1)),0)</f>
        <v>0</v>
      </c>
      <c r="M78" s="242"/>
      <c r="N78" s="222">
        <f>IF(ISNUMBER($M78),IF(OR(AND($D78&gt;=$E78,$M78&gt;=$E78),AND($D78&lt;$E78,$M78&lt;$E78)),+MIN(ABS($M78-$E78)/MAX(ABS($D78-$E78),ABS($F78-$E78)),1),-MIN(ABS($M78-$E78)/MAX(ABS($D78-$E78),ABS($F78-$E78)),1)),0)</f>
        <v>0</v>
      </c>
      <c r="O78" s="242"/>
      <c r="P78" s="222">
        <f>IF(ISNUMBER($O78),IF(OR(AND($D78&gt;=$E78,$O78&gt;=$E78),AND($D78&lt;$E78,$O78&lt;$E78)),+MIN(ABS($O78-$E78)/MAX(ABS($D78-$E78),ABS($F78-$E78)),1),-MIN(ABS($O78-$E78)/MAX(ABS($D78-$E78),ABS($F78-$E78)),1)),0)</f>
        <v>0</v>
      </c>
      <c r="Q78" s="242"/>
      <c r="R78" s="222">
        <f>IF(ISNUMBER($Q78),IF(OR(AND($D78&gt;=$E78,$Q78&gt;=$E78),AND($D78&lt;$E78,$Q78&lt;$E78)),+MIN(ABS($Q78-$E78)/MAX(ABS($D78-$E78),ABS($F78-$E78)),1),-MIN(ABS($Q78-$E78)/MAX(ABS($D78-$E78),ABS($F78-$E78)),1)),0)</f>
        <v>0</v>
      </c>
      <c r="S78" s="242"/>
      <c r="T78" s="222">
        <f>IF(ISNUMBER($S78),IF(OR(AND($D78&gt;=$E78,$S78&gt;=$E78),AND($D78&lt;$E78,$S78&lt;$E78)),+MIN(ABS($S78-$E78)/MAX(ABS($D78-$E78),ABS($F78-$E78)),1),-MIN(ABS($S78-$E78)/MAX(ABS($D78-$E78),ABS($F78-$E78)),1)),0)</f>
        <v>0</v>
      </c>
      <c r="U78" s="242"/>
      <c r="V78" s="222">
        <f>IF(ISNUMBER($U78),IF(OR(AND($D78&gt;=$E78,$U78&gt;=$E78),AND($D78&lt;$E78,$U78&lt;$E78)),+MIN(ABS($U78-$E78)/MAX(ABS($D78-$E78),ABS($F78-$E78)),1),-MIN(ABS($U78-$E78)/MAX(ABS($D78-$E78),ABS($F78-$E78)),1)),0)</f>
        <v>0</v>
      </c>
    </row>
    <row r="79" spans="2:22" x14ac:dyDescent="0.25">
      <c r="B79" s="290" t="s">
        <v>118</v>
      </c>
      <c r="C79" s="291"/>
      <c r="D79" s="208"/>
      <c r="E79" s="209"/>
      <c r="F79" s="210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</row>
    <row r="80" spans="2:22" x14ac:dyDescent="0.25">
      <c r="B80" s="280" t="s">
        <v>431</v>
      </c>
      <c r="C80" s="281"/>
      <c r="D80" s="239" t="s">
        <v>136</v>
      </c>
      <c r="E80" s="240" t="s">
        <v>136</v>
      </c>
      <c r="F80" s="241" t="s">
        <v>136</v>
      </c>
      <c r="G80" s="243"/>
      <c r="H80" s="222">
        <f>IF(ISNUMBER($G80),IF(OR(AND($D80&gt;=$E80,$G80&gt;=$E80),AND($D80&lt;$E80,$G80&lt;$E80)),+MIN(ABS($G80-$E80)/MAX(ABS($D80-$E80),ABS($F80-$E80)),1),-MIN(ABS($G80-$E80)/MAX(ABS($D80-$E80),ABS($F80-$E80)),1)),0)</f>
        <v>0</v>
      </c>
      <c r="I80" s="243"/>
      <c r="J80" s="222">
        <f>IF(ISNUMBER($I80),IF(OR(AND($D80&gt;=$E80,$I80&gt;=$E80),AND($D80&lt;$E80,$I80&lt;$E80)),+MIN(ABS($I80-$E80)/MAX(ABS($D80-$E80),ABS($F80-$E80)),1),-MIN(ABS($I80-$E80)/MAX(ABS($D80-$E80),ABS($F80-$E80)),1)),0)</f>
        <v>0</v>
      </c>
      <c r="K80" s="243"/>
      <c r="L80" s="222">
        <f>IF(ISNUMBER($K80),IF(OR(AND($D80&gt;=$E80,$K80&gt;=$E80),AND($D80&lt;$E80,$K80&lt;$E80)),+MIN(ABS($K80-$E80)/MAX(ABS($D80-$E80),ABS($F80-$E80)),1),-MIN(ABS($K80-$E80)/MAX(ABS($D80-$E80),ABS($F80-$E80)),1)),0)</f>
        <v>0</v>
      </c>
      <c r="M80" s="243"/>
      <c r="N80" s="222">
        <f>IF(ISNUMBER($M80),IF(OR(AND($D80&gt;=$E80,$M80&gt;=$E80),AND($D80&lt;$E80,$M80&lt;$E80)),+MIN(ABS($M80-$E80)/MAX(ABS($D80-$E80),ABS($F80-$E80)),1),-MIN(ABS($M80-$E80)/MAX(ABS($D80-$E80),ABS($F80-$E80)),1)),0)</f>
        <v>0</v>
      </c>
      <c r="O80" s="243"/>
      <c r="P80" s="222">
        <f>IF(ISNUMBER($O80),IF(OR(AND($D80&gt;=$E80,$O80&gt;=$E80),AND($D80&lt;$E80,$O80&lt;$E80)),+MIN(ABS($O80-$E80)/MAX(ABS($D80-$E80),ABS($F80-$E80)),1),-MIN(ABS($O80-$E80)/MAX(ABS($D80-$E80),ABS($F80-$E80)),1)),0)</f>
        <v>0</v>
      </c>
      <c r="Q80" s="243"/>
      <c r="R80" s="222">
        <f>IF(ISNUMBER($Q80),IF(OR(AND($D80&gt;=$E80,$Q80&gt;=$E80),AND($D80&lt;$E80,$Q80&lt;$E80)),+MIN(ABS($Q80-$E80)/MAX(ABS($D80-$E80),ABS($F80-$E80)),1),-MIN(ABS($Q80-$E80)/MAX(ABS($D80-$E80),ABS($F80-$E80)),1)),0)</f>
        <v>0</v>
      </c>
      <c r="S80" s="243"/>
      <c r="T80" s="222">
        <f>IF(ISNUMBER($S80),IF(OR(AND($D80&gt;=$E80,$S80&gt;=$E80),AND($D80&lt;$E80,$S80&lt;$E80)),+MIN(ABS($S80-$E80)/MAX(ABS($D80-$E80),ABS($F80-$E80)),1),-MIN(ABS($S80-$E80)/MAX(ABS($D80-$E80),ABS($F80-$E80)),1)),0)</f>
        <v>0</v>
      </c>
      <c r="U80" s="243"/>
      <c r="V80" s="222">
        <f>IF(ISNUMBER($U80),IF(OR(AND($D80&gt;=$E80,$U80&gt;=$E80),AND($D80&lt;$E80,$U80&lt;$E80)),+MIN(ABS($U80-$E80)/MAX(ABS($D80-$E80),ABS($F80-$E80)),1),-MIN(ABS($U80-$E80)/MAX(ABS($D80-$E80),ABS($F80-$E80)),1)),0)</f>
        <v>0</v>
      </c>
    </row>
    <row r="81" spans="2:22" x14ac:dyDescent="0.25">
      <c r="B81" s="290" t="s">
        <v>120</v>
      </c>
      <c r="C81" s="291"/>
      <c r="D81" s="208"/>
      <c r="E81" s="209"/>
      <c r="F81" s="210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</row>
    <row r="82" spans="2:22" x14ac:dyDescent="0.25">
      <c r="B82" s="306" t="s">
        <v>432</v>
      </c>
      <c r="C82" s="307"/>
      <c r="D82" s="211"/>
      <c r="E82" s="212"/>
      <c r="F82" s="213"/>
      <c r="G82" s="225"/>
      <c r="H82" s="223"/>
      <c r="I82" s="225"/>
      <c r="J82" s="223"/>
      <c r="K82" s="225"/>
      <c r="L82" s="223"/>
      <c r="M82" s="225"/>
      <c r="N82" s="223"/>
      <c r="O82" s="225"/>
      <c r="P82" s="223"/>
      <c r="Q82" s="225"/>
      <c r="R82" s="223"/>
      <c r="S82" s="225"/>
      <c r="T82" s="223"/>
      <c r="U82" s="225"/>
      <c r="V82" s="223"/>
    </row>
    <row r="85" spans="2:22" ht="30" customHeight="1" x14ac:dyDescent="0.25">
      <c r="B85" s="311" t="s">
        <v>139</v>
      </c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3"/>
    </row>
    <row r="87" spans="2:22" x14ac:dyDescent="0.25">
      <c r="B87" s="286" t="s">
        <v>129</v>
      </c>
      <c r="C87" s="308"/>
      <c r="D87" s="297" t="s">
        <v>133</v>
      </c>
      <c r="E87" s="300" t="s">
        <v>135</v>
      </c>
      <c r="F87" s="303" t="s">
        <v>134</v>
      </c>
      <c r="G87" s="292" t="str">
        <f>TI_Gas!$B$12</f>
        <v>DNB 1</v>
      </c>
      <c r="H87" s="292"/>
      <c r="I87" s="292" t="str">
        <f>TI_Gas!$B$13</f>
        <v>DNB 2</v>
      </c>
      <c r="J87" s="292"/>
      <c r="K87" s="292" t="str">
        <f>TI_Gas!$B$14</f>
        <v>DNB 3</v>
      </c>
      <c r="L87" s="292"/>
      <c r="M87" s="292" t="str">
        <f>TI_Gas!$B$15</f>
        <v>DNB 4</v>
      </c>
      <c r="N87" s="292"/>
      <c r="O87" s="292" t="str">
        <f>TI_Gas!$B$16</f>
        <v>DNB 5</v>
      </c>
      <c r="P87" s="292"/>
      <c r="Q87" s="292" t="str">
        <f>TI_Gas!$B$17</f>
        <v>DNB 6</v>
      </c>
      <c r="R87" s="292"/>
      <c r="S87" s="292" t="str">
        <f>TI_Gas!$B$18</f>
        <v>DNB 7</v>
      </c>
      <c r="T87" s="292"/>
      <c r="U87" s="292" t="str">
        <f>TI_Gas!$B$19</f>
        <v>DNB 8</v>
      </c>
      <c r="V87" s="292"/>
    </row>
    <row r="88" spans="2:22" ht="15" customHeight="1" x14ac:dyDescent="0.25">
      <c r="B88" s="309"/>
      <c r="C88" s="310"/>
      <c r="D88" s="298"/>
      <c r="E88" s="301"/>
      <c r="F88" s="304"/>
      <c r="G88" s="293" t="s">
        <v>418</v>
      </c>
      <c r="H88" s="295" t="s">
        <v>137</v>
      </c>
      <c r="I88" s="293" t="s">
        <v>418</v>
      </c>
      <c r="J88" s="295" t="s">
        <v>137</v>
      </c>
      <c r="K88" s="293" t="s">
        <v>418</v>
      </c>
      <c r="L88" s="295" t="s">
        <v>137</v>
      </c>
      <c r="M88" s="293" t="s">
        <v>418</v>
      </c>
      <c r="N88" s="295" t="s">
        <v>137</v>
      </c>
      <c r="O88" s="293" t="s">
        <v>418</v>
      </c>
      <c r="P88" s="295" t="s">
        <v>137</v>
      </c>
      <c r="Q88" s="293" t="s">
        <v>418</v>
      </c>
      <c r="R88" s="295" t="s">
        <v>137</v>
      </c>
      <c r="S88" s="293" t="s">
        <v>418</v>
      </c>
      <c r="T88" s="295" t="s">
        <v>137</v>
      </c>
      <c r="U88" s="293" t="s">
        <v>418</v>
      </c>
      <c r="V88" s="295" t="s">
        <v>137</v>
      </c>
    </row>
    <row r="89" spans="2:22" x14ac:dyDescent="0.25">
      <c r="B89" s="288"/>
      <c r="C89" s="289"/>
      <c r="D89" s="299"/>
      <c r="E89" s="302"/>
      <c r="F89" s="305"/>
      <c r="G89" s="294"/>
      <c r="H89" s="296"/>
      <c r="I89" s="294"/>
      <c r="J89" s="296"/>
      <c r="K89" s="294"/>
      <c r="L89" s="296"/>
      <c r="M89" s="294"/>
      <c r="N89" s="296"/>
      <c r="O89" s="294"/>
      <c r="P89" s="296"/>
      <c r="Q89" s="294"/>
      <c r="R89" s="296"/>
      <c r="S89" s="294"/>
      <c r="T89" s="296"/>
      <c r="U89" s="294"/>
      <c r="V89" s="296"/>
    </row>
    <row r="90" spans="2:22" x14ac:dyDescent="0.25">
      <c r="B90" s="284" t="s">
        <v>96</v>
      </c>
      <c r="C90" s="285"/>
      <c r="D90" s="205"/>
      <c r="E90" s="206"/>
      <c r="F90" s="207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</row>
    <row r="91" spans="2:22" x14ac:dyDescent="0.25">
      <c r="B91" s="280" t="s">
        <v>433</v>
      </c>
      <c r="C91" s="281"/>
      <c r="D91" s="208">
        <v>0.49391000000000002</v>
      </c>
      <c r="E91" s="209">
        <v>1.0412399999999999</v>
      </c>
      <c r="F91" s="210">
        <v>1.5885800000000001</v>
      </c>
      <c r="G91" s="224"/>
      <c r="H91" s="222">
        <f>IF(ISNUMBER($G91),IF(OR(AND($D91&gt;=$E91,$G91&gt;=$E91),AND($D91&lt;$E91,$G91&lt;$E91)),+MIN(ABS($G91-$E91)/MAX(ABS($D91-$E91),ABS($F91-$E91)),1),-MIN(ABS($G91-$E91)/MAX(ABS($D91-$E91),ABS($F91-$E91)),1)),0)</f>
        <v>0</v>
      </c>
      <c r="I91" s="224"/>
      <c r="J91" s="222">
        <f>IF(ISNUMBER($I91),IF(OR(AND($D91&gt;=$E91,$I91&gt;=$E91),AND($D91&lt;$E91,$I91&lt;$E91)),+MIN(ABS($I91-$E91)/MAX(ABS($D91-$E91),ABS($F91-$E91)),1),-MIN(ABS($I91-$E91)/MAX(ABS($D91-$E91),ABS($F91-$E91)),1)),0)</f>
        <v>0</v>
      </c>
      <c r="K91" s="224"/>
      <c r="L91" s="222">
        <f>IF(ISNUMBER($K91),IF(OR(AND($D91&gt;=$E91,$K91&gt;=$E91),AND($D91&lt;$E91,$K91&lt;$E91)),+MIN(ABS($K91-$E91)/MAX(ABS($D91-$E91),ABS($F91-$E91)),1),-MIN(ABS($K91-$E91)/MAX(ABS($D91-$E91),ABS($F91-$E91)),1)),0)</f>
        <v>0</v>
      </c>
      <c r="M91" s="224"/>
      <c r="N91" s="222">
        <f>IF(ISNUMBER($M91),IF(OR(AND($D91&gt;=$E91,$M91&gt;=$E91),AND($D91&lt;$E91,$M91&lt;$E91)),+MIN(ABS($M91-$E91)/MAX(ABS($D91-$E91),ABS($F91-$E91)),1),-MIN(ABS($M91-$E91)/MAX(ABS($D91-$E91),ABS($F91-$E91)),1)),0)</f>
        <v>0</v>
      </c>
      <c r="O91" s="224"/>
      <c r="P91" s="222">
        <f>IF(ISNUMBER($O91),IF(OR(AND($D91&gt;=$E91,$O91&gt;=$E91),AND($D91&lt;$E91,$O91&lt;$E91)),+MIN(ABS($O91-$E91)/MAX(ABS($D91-$E91),ABS($F91-$E91)),1),-MIN(ABS($O91-$E91)/MAX(ABS($D91-$E91),ABS($F91-$E91)),1)),0)</f>
        <v>0</v>
      </c>
      <c r="Q91" s="224"/>
      <c r="R91" s="222">
        <f>IF(ISNUMBER($Q91),IF(OR(AND($D91&gt;=$E91,$Q91&gt;=$E91),AND($D91&lt;$E91,$Q91&lt;$E91)),+MIN(ABS($Q91-$E91)/MAX(ABS($D91-$E91),ABS($F91-$E91)),1),-MIN(ABS($Q91-$E91)/MAX(ABS($D91-$E91),ABS($F91-$E91)),1)),0)</f>
        <v>0</v>
      </c>
      <c r="S91" s="224"/>
      <c r="T91" s="222">
        <f>IF(ISNUMBER($S91),IF(OR(AND($D91&gt;=$E91,$S91&gt;=$E91),AND($D91&lt;$E91,$S91&lt;$E91)),+MIN(ABS($S91-$E91)/MAX(ABS($D91-$E91),ABS($F91-$E91)),1),-MIN(ABS($S91-$E91)/MAX(ABS($D91-$E91),ABS($F91-$E91)),1)),0)</f>
        <v>0</v>
      </c>
      <c r="U91" s="224"/>
      <c r="V91" s="222">
        <f>IF(ISNUMBER($U91),IF(OR(AND($D91&gt;=$E91,$U91&gt;=$E91),AND($D91&lt;$E91,$U91&lt;$E91)),+MIN(ABS($U91-$E91)/MAX(ABS($D91-$E91),ABS($F91-$E91)),1),-MIN(ABS($U91-$E91)/MAX(ABS($D91-$E91),ABS($F91-$E91)),1)),0)</f>
        <v>0</v>
      </c>
    </row>
    <row r="92" spans="2:22" x14ac:dyDescent="0.25">
      <c r="B92" s="280" t="s">
        <v>434</v>
      </c>
      <c r="C92" s="281"/>
      <c r="D92" s="208">
        <v>0</v>
      </c>
      <c r="E92" s="209">
        <v>2.843E-2</v>
      </c>
      <c r="F92" s="210">
        <v>6.4759999999999998E-2</v>
      </c>
      <c r="G92" s="224"/>
      <c r="H92" s="222">
        <f>IF(ISNUMBER($G92),IF(OR(AND($D92&gt;=$E92,$G92&gt;=$E92),AND($D92&lt;$E92,$G92&lt;$E92)),+MIN(ABS($G92-$E92)/MAX(ABS($D92-$E92),ABS($F92-$E92)),1),-MIN(ABS($G92-$E92)/MAX(ABS($D92-$E92),ABS($F92-$E92)),1)),0)</f>
        <v>0</v>
      </c>
      <c r="I92" s="224"/>
      <c r="J92" s="222">
        <f>IF(ISNUMBER($I92),IF(OR(AND($D92&gt;=$E92,$I92&gt;=$E92),AND($D92&lt;$E92,$I92&lt;$E92)),+MIN(ABS($I92-$E92)/MAX(ABS($D92-$E92),ABS($F92-$E92)),1),-MIN(ABS($I92-$E92)/MAX(ABS($D92-$E92),ABS($F92-$E92)),1)),0)</f>
        <v>0</v>
      </c>
      <c r="K92" s="224"/>
      <c r="L92" s="222">
        <f>IF(ISNUMBER($K92),IF(OR(AND($D92&gt;=$E92,$K92&gt;=$E92),AND($D92&lt;$E92,$K92&lt;$E92)),+MIN(ABS($K92-$E92)/MAX(ABS($D92-$E92),ABS($F92-$E92)),1),-MIN(ABS($K92-$E92)/MAX(ABS($D92-$E92),ABS($F92-$E92)),1)),0)</f>
        <v>0</v>
      </c>
      <c r="M92" s="224"/>
      <c r="N92" s="222">
        <f>IF(ISNUMBER($M92),IF(OR(AND($D92&gt;=$E92,$M92&gt;=$E92),AND($D92&lt;$E92,$M92&lt;$E92)),+MIN(ABS($M92-$E92)/MAX(ABS($D92-$E92),ABS($F92-$E92)),1),-MIN(ABS($M92-$E92)/MAX(ABS($D92-$E92),ABS($F92-$E92)),1)),0)</f>
        <v>0</v>
      </c>
      <c r="O92" s="224"/>
      <c r="P92" s="222">
        <f>IF(ISNUMBER($O92),IF(OR(AND($D92&gt;=$E92,$O92&gt;=$E92),AND($D92&lt;$E92,$O92&lt;$E92)),+MIN(ABS($O92-$E92)/MAX(ABS($D92-$E92),ABS($F92-$E92)),1),-MIN(ABS($O92-$E92)/MAX(ABS($D92-$E92),ABS($F92-$E92)),1)),0)</f>
        <v>0</v>
      </c>
      <c r="Q92" s="224"/>
      <c r="R92" s="222">
        <f>IF(ISNUMBER($Q92),IF(OR(AND($D92&gt;=$E92,$Q92&gt;=$E92),AND($D92&lt;$E92,$Q92&lt;$E92)),+MIN(ABS($Q92-$E92)/MAX(ABS($D92-$E92),ABS($F92-$E92)),1),-MIN(ABS($Q92-$E92)/MAX(ABS($D92-$E92),ABS($F92-$E92)),1)),0)</f>
        <v>0</v>
      </c>
      <c r="S92" s="224"/>
      <c r="T92" s="222">
        <f>IF(ISNUMBER($S92),IF(OR(AND($D92&gt;=$E92,$S92&gt;=$E92),AND($D92&lt;$E92,$S92&lt;$E92)),+MIN(ABS($S92-$E92)/MAX(ABS($D92-$E92),ABS($F92-$E92)),1),-MIN(ABS($S92-$E92)/MAX(ABS($D92-$E92),ABS($F92-$E92)),1)),0)</f>
        <v>0</v>
      </c>
      <c r="U92" s="224"/>
      <c r="V92" s="222">
        <f>IF(ISNUMBER($U92),IF(OR(AND($D92&gt;=$E92,$U92&gt;=$E92),AND($D92&lt;$E92,$U92&lt;$E92)),+MIN(ABS($U92-$E92)/MAX(ABS($D92-$E92),ABS($F92-$E92)),1),-MIN(ABS($U92-$E92)/MAX(ABS($D92-$E92),ABS($F92-$E92)),1)),0)</f>
        <v>0</v>
      </c>
    </row>
    <row r="93" spans="2:22" x14ac:dyDescent="0.25">
      <c r="B93" s="280" t="s">
        <v>435</v>
      </c>
      <c r="C93" s="281"/>
      <c r="D93" s="231">
        <v>6.0775462962962962E-2</v>
      </c>
      <c r="E93" s="232">
        <v>7.7881944444444448E-2</v>
      </c>
      <c r="F93" s="233">
        <v>9.4976851851851854E-2</v>
      </c>
      <c r="G93" s="234"/>
      <c r="H93" s="222">
        <f t="shared" ref="H93:H94" si="12">IF(ISNUMBER($G93),IF(OR(AND($D93&gt;=$E93,$G93&gt;=$E93),AND($D93&lt;$E93,$G93&lt;$E93)),+MIN(ABS($G93-$E93)/MAX(ABS($D93-$E93),ABS($F93-$E93)),1),-MIN(ABS($G93-$E93)/MAX(ABS($D93-$E93),ABS($F93-$E93)),1)),0)</f>
        <v>0</v>
      </c>
      <c r="I93" s="234"/>
      <c r="J93" s="222">
        <f>IF(ISNUMBER($I93),IF(OR(AND($D93&gt;=$E93,$I93&gt;=$E93),AND($D93&lt;$E93,$I93&lt;$E93)),+MIN(ABS($I93-$E93)/MAX(ABS($D93-$E93),ABS($F93-$E93)),1),-MIN(ABS($I93-$E93)/MAX(ABS($D93-$E93),ABS($F93-$E93)),1)),0)</f>
        <v>0</v>
      </c>
      <c r="K93" s="234"/>
      <c r="L93" s="222">
        <f>IF(ISNUMBER($K93),IF(OR(AND($D93&gt;=$E93,$K93&gt;=$E93),AND($D93&lt;$E93,$K93&lt;$E93)),+MIN(ABS($K93-$E93)/MAX(ABS($D93-$E93),ABS($F93-$E93)),1),-MIN(ABS($K93-$E93)/MAX(ABS($D93-$E93),ABS($F93-$E93)),1)),0)</f>
        <v>0</v>
      </c>
      <c r="M93" s="234"/>
      <c r="N93" s="222">
        <f>IF(ISNUMBER($M93),IF(OR(AND($D93&gt;=$E93,$M93&gt;=$E93),AND($D93&lt;$E93,$M93&lt;$E93)),+MIN(ABS($M93-$E93)/MAX(ABS($D93-$E93),ABS($F93-$E93)),1),-MIN(ABS($M93-$E93)/MAX(ABS($D93-$E93),ABS($F93-$E93)),1)),0)</f>
        <v>0</v>
      </c>
      <c r="O93" s="234"/>
      <c r="P93" s="222">
        <f>IF(ISNUMBER($O93),IF(OR(AND($D93&gt;=$E93,$O93&gt;=$E93),AND($D93&lt;$E93,$O93&lt;$E93)),+MIN(ABS($O93-$E93)/MAX(ABS($D93-$E93),ABS($F93-$E93)),1),-MIN(ABS($O93-$E93)/MAX(ABS($D93-$E93),ABS($F93-$E93)),1)),0)</f>
        <v>0</v>
      </c>
      <c r="Q93" s="234"/>
      <c r="R93" s="222">
        <f>IF(ISNUMBER($Q93),IF(OR(AND($D93&gt;=$E93,$Q93&gt;=$E93),AND($D93&lt;$E93,$Q93&lt;$E93)),+MIN(ABS($Q93-$E93)/MAX(ABS($D93-$E93),ABS($F93-$E93)),1),-MIN(ABS($Q93-$E93)/MAX(ABS($D93-$E93),ABS($F93-$E93)),1)),0)</f>
        <v>0</v>
      </c>
      <c r="S93" s="234"/>
      <c r="T93" s="222">
        <f>IF(ISNUMBER($S93),IF(OR(AND($D93&gt;=$E93,$S93&gt;=$E93),AND($D93&lt;$E93,$S93&lt;$E93)),+MIN(ABS($S93-$E93)/MAX(ABS($D93-$E93),ABS($F93-$E93)),1),-MIN(ABS($S93-$E93)/MAX(ABS($D93-$E93),ABS($F93-$E93)),1)),0)</f>
        <v>0</v>
      </c>
      <c r="U93" s="234"/>
      <c r="V93" s="222">
        <f>IF(ISNUMBER($U93),IF(OR(AND($D93&gt;=$E93,$U93&gt;=$E93),AND($D93&lt;$E93,$U93&lt;$E93)),+MIN(ABS($U93-$E93)/MAX(ABS($D93-$E93),ABS($F93-$E93)),1),-MIN(ABS($U93-$E93)/MAX(ABS($D93-$E93),ABS($F93-$E93)),1)),0)</f>
        <v>0</v>
      </c>
    </row>
    <row r="94" spans="2:22" x14ac:dyDescent="0.25">
      <c r="B94" s="280" t="s">
        <v>436</v>
      </c>
      <c r="C94" s="281"/>
      <c r="D94" s="231">
        <v>1.0543981481481481E-2</v>
      </c>
      <c r="E94" s="232">
        <v>5.5300925925925927E-2</v>
      </c>
      <c r="F94" s="233">
        <v>0.1000462962962963</v>
      </c>
      <c r="G94" s="234"/>
      <c r="H94" s="222">
        <f t="shared" si="12"/>
        <v>0</v>
      </c>
      <c r="I94" s="234"/>
      <c r="J94" s="222">
        <f>IF(ISNUMBER($I94),IF(OR(AND($D94&gt;=$E94,$I94&gt;=$E94),AND($D94&lt;$E94,$I94&lt;$E94)),+MIN(ABS($I94-$E94)/MAX(ABS($D94-$E94),ABS($F94-$E94)),1),-MIN(ABS($I94-$E94)/MAX(ABS($D94-$E94),ABS($F94-$E94)),1)),0)</f>
        <v>0</v>
      </c>
      <c r="K94" s="234"/>
      <c r="L94" s="222">
        <f>IF(ISNUMBER($K94),IF(OR(AND($D94&gt;=$E94,$K94&gt;=$E94),AND($D94&lt;$E94,$K94&lt;$E94)),+MIN(ABS($K94-$E94)/MAX(ABS($D94-$E94),ABS($F94-$E94)),1),-MIN(ABS($K94-$E94)/MAX(ABS($D94-$E94),ABS($F94-$E94)),1)),0)</f>
        <v>0</v>
      </c>
      <c r="M94" s="234"/>
      <c r="N94" s="222">
        <f>IF(ISNUMBER($M94),IF(OR(AND($D94&gt;=$E94,$M94&gt;=$E94),AND($D94&lt;$E94,$M94&lt;$E94)),+MIN(ABS($M94-$E94)/MAX(ABS($D94-$E94),ABS($F94-$E94)),1),-MIN(ABS($M94-$E94)/MAX(ABS($D94-$E94),ABS($F94-$E94)),1)),0)</f>
        <v>0</v>
      </c>
      <c r="O94" s="234"/>
      <c r="P94" s="222">
        <f>IF(ISNUMBER($O94),IF(OR(AND($D94&gt;=$E94,$O94&gt;=$E94),AND($D94&lt;$E94,$O94&lt;$E94)),+MIN(ABS($O94-$E94)/MAX(ABS($D94-$E94),ABS($F94-$E94)),1),-MIN(ABS($O94-$E94)/MAX(ABS($D94-$E94),ABS($F94-$E94)),1)),0)</f>
        <v>0</v>
      </c>
      <c r="Q94" s="234"/>
      <c r="R94" s="222">
        <f>IF(ISNUMBER($Q94),IF(OR(AND($D94&gt;=$E94,$Q94&gt;=$E94),AND($D94&lt;$E94,$Q94&lt;$E94)),+MIN(ABS($Q94-$E94)/MAX(ABS($D94-$E94),ABS($F94-$E94)),1),-MIN(ABS($Q94-$E94)/MAX(ABS($D94-$E94),ABS($F94-$E94)),1)),0)</f>
        <v>0</v>
      </c>
      <c r="S94" s="234"/>
      <c r="T94" s="222">
        <f>IF(ISNUMBER($S94),IF(OR(AND($D94&gt;=$E94,$S94&gt;=$E94),AND($D94&lt;$E94,$S94&lt;$E94)),+MIN(ABS($S94-$E94)/MAX(ABS($D94-$E94),ABS($F94-$E94)),1),-MIN(ABS($S94-$E94)/MAX(ABS($D94-$E94),ABS($F94-$E94)),1)),0)</f>
        <v>0</v>
      </c>
      <c r="U94" s="234"/>
      <c r="V94" s="222">
        <f>IF(ISNUMBER($U94),IF(OR(AND($D94&gt;=$E94,$U94&gt;=$E94),AND($D94&lt;$E94,$U94&lt;$E94)),+MIN(ABS($U94-$E94)/MAX(ABS($D94-$E94),ABS($F94-$E94)),1),-MIN(ABS($U94-$E94)/MAX(ABS($D94-$E94),ABS($F94-$E94)),1)),0)</f>
        <v>0</v>
      </c>
    </row>
    <row r="95" spans="2:22" x14ac:dyDescent="0.25">
      <c r="B95" s="290" t="s">
        <v>101</v>
      </c>
      <c r="C95" s="291"/>
      <c r="D95" s="208"/>
      <c r="E95" s="209"/>
      <c r="F95" s="210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</row>
    <row r="96" spans="2:22" x14ac:dyDescent="0.25">
      <c r="B96" s="280" t="s">
        <v>437</v>
      </c>
      <c r="C96" s="281"/>
      <c r="D96" s="236">
        <v>0.97219999999999995</v>
      </c>
      <c r="E96" s="237">
        <v>0.85540000000000005</v>
      </c>
      <c r="F96" s="238">
        <v>0.73860000000000003</v>
      </c>
      <c r="G96" s="242"/>
      <c r="H96" s="222">
        <f t="shared" ref="H96:H99" si="13">IF(ISNUMBER($G96),IF(OR(AND($D96&gt;=$E96,$G96&gt;=$E96),AND($D96&lt;$E96,$G96&lt;$E96)),+MIN(ABS($G96-$E96)/MAX(ABS($D96-$E96),ABS($F96-$E96)),1),-MIN(ABS($G96-$E96)/MAX(ABS($D96-$E96),ABS($F96-$E96)),1)),0)</f>
        <v>0</v>
      </c>
      <c r="I96" s="242"/>
      <c r="J96" s="222">
        <f>IF(ISNUMBER($I96),IF(OR(AND($D96&gt;=$E96,$I96&gt;=$E96),AND($D96&lt;$E96,$I96&lt;$E96)),+MIN(ABS($I96-$E96)/MAX(ABS($D96-$E96),ABS($F96-$E96)),1),-MIN(ABS($I96-$E96)/MAX(ABS($D96-$E96),ABS($F96-$E96)),1)),0)</f>
        <v>0</v>
      </c>
      <c r="K96" s="242"/>
      <c r="L96" s="222">
        <f>IF(ISNUMBER($K96),IF(OR(AND($D96&gt;=$E96,$K96&gt;=$E96),AND($D96&lt;$E96,$K96&lt;$E96)),+MIN(ABS($K96-$E96)/MAX(ABS($D96-$E96),ABS($F96-$E96)),1),-MIN(ABS($K96-$E96)/MAX(ABS($D96-$E96),ABS($F96-$E96)),1)),0)</f>
        <v>0</v>
      </c>
      <c r="M96" s="242"/>
      <c r="N96" s="222">
        <f>IF(ISNUMBER($M96),IF(OR(AND($D96&gt;=$E96,$M96&gt;=$E96),AND($D96&lt;$E96,$M96&lt;$E96)),+MIN(ABS($M96-$E96)/MAX(ABS($D96-$E96),ABS($F96-$E96)),1),-MIN(ABS($M96-$E96)/MAX(ABS($D96-$E96),ABS($F96-$E96)),1)),0)</f>
        <v>0</v>
      </c>
      <c r="O96" s="242"/>
      <c r="P96" s="222">
        <f>IF(ISNUMBER($O96),IF(OR(AND($D96&gt;=$E96,$O96&gt;=$E96),AND($D96&lt;$E96,$O96&lt;$E96)),+MIN(ABS($O96-$E96)/MAX(ABS($D96-$E96),ABS($F96-$E96)),1),-MIN(ABS($O96-$E96)/MAX(ABS($D96-$E96),ABS($F96-$E96)),1)),0)</f>
        <v>0</v>
      </c>
      <c r="Q96" s="242"/>
      <c r="R96" s="222">
        <f>IF(ISNUMBER($Q96),IF(OR(AND($D96&gt;=$E96,$Q96&gt;=$E96),AND($D96&lt;$E96,$Q96&lt;$E96)),+MIN(ABS($Q96-$E96)/MAX(ABS($D96-$E96),ABS($F96-$E96)),1),-MIN(ABS($Q96-$E96)/MAX(ABS($D96-$E96),ABS($F96-$E96)),1)),0)</f>
        <v>0</v>
      </c>
      <c r="S96" s="242"/>
      <c r="T96" s="222">
        <f>IF(ISNUMBER($S96),IF(OR(AND($D96&gt;=$E96,$S96&gt;=$E96),AND($D96&lt;$E96,$S96&lt;$E96)),+MIN(ABS($S96-$E96)/MAX(ABS($D96-$E96),ABS($F96-$E96)),1),-MIN(ABS($S96-$E96)/MAX(ABS($D96-$E96),ABS($F96-$E96)),1)),0)</f>
        <v>0</v>
      </c>
      <c r="U96" s="242"/>
      <c r="V96" s="222">
        <f>IF(ISNUMBER($U96),IF(OR(AND($D96&gt;=$E96,$U96&gt;=$E96),AND($D96&lt;$E96,$U96&lt;$E96)),+MIN(ABS($U96-$E96)/MAX(ABS($D96-$E96),ABS($F96-$E96)),1),-MIN(ABS($U96-$E96)/MAX(ABS($D96-$E96),ABS($F96-$E96)),1)),0)</f>
        <v>0</v>
      </c>
    </row>
    <row r="97" spans="2:22" x14ac:dyDescent="0.25">
      <c r="B97" s="280" t="s">
        <v>438</v>
      </c>
      <c r="C97" s="281"/>
      <c r="D97" s="236">
        <v>0.9395</v>
      </c>
      <c r="E97" s="237">
        <v>0.89490000000000003</v>
      </c>
      <c r="F97" s="238">
        <v>0.85040000000000004</v>
      </c>
      <c r="G97" s="242"/>
      <c r="H97" s="222">
        <f t="shared" si="13"/>
        <v>0</v>
      </c>
      <c r="I97" s="242"/>
      <c r="J97" s="222">
        <f>IF(ISNUMBER($I97),IF(OR(AND($D97&gt;=$E97,$I97&gt;=$E97),AND($D97&lt;$E97,$I97&lt;$E97)),+MIN(ABS($I97-$E97)/MAX(ABS($D97-$E97),ABS($F97-$E97)),1),-MIN(ABS($I97-$E97)/MAX(ABS($D97-$E97),ABS($F97-$E97)),1)),0)</f>
        <v>0</v>
      </c>
      <c r="K97" s="242"/>
      <c r="L97" s="222">
        <f>IF(ISNUMBER($K97),IF(OR(AND($D97&gt;=$E97,$K97&gt;=$E97),AND($D97&lt;$E97,$K97&lt;$E97)),+MIN(ABS($K97-$E97)/MAX(ABS($D97-$E97),ABS($F97-$E97)),1),-MIN(ABS($K97-$E97)/MAX(ABS($D97-$E97),ABS($F97-$E97)),1)),0)</f>
        <v>0</v>
      </c>
      <c r="M97" s="242"/>
      <c r="N97" s="222">
        <f>IF(ISNUMBER($M97),IF(OR(AND($D97&gt;=$E97,$M97&gt;=$E97),AND($D97&lt;$E97,$M97&lt;$E97)),+MIN(ABS($M97-$E97)/MAX(ABS($D97-$E97),ABS($F97-$E97)),1),-MIN(ABS($M97-$E97)/MAX(ABS($D97-$E97),ABS($F97-$E97)),1)),0)</f>
        <v>0</v>
      </c>
      <c r="O97" s="242"/>
      <c r="P97" s="222">
        <f>IF(ISNUMBER($O97),IF(OR(AND($D97&gt;=$E97,$O97&gt;=$E97),AND($D97&lt;$E97,$O97&lt;$E97)),+MIN(ABS($O97-$E97)/MAX(ABS($D97-$E97),ABS($F97-$E97)),1),-MIN(ABS($O97-$E97)/MAX(ABS($D97-$E97),ABS($F97-$E97)),1)),0)</f>
        <v>0</v>
      </c>
      <c r="Q97" s="242"/>
      <c r="R97" s="222">
        <f>IF(ISNUMBER($Q97),IF(OR(AND($D97&gt;=$E97,$Q97&gt;=$E97),AND($D97&lt;$E97,$Q97&lt;$E97)),+MIN(ABS($Q97-$E97)/MAX(ABS($D97-$E97),ABS($F97-$E97)),1),-MIN(ABS($Q97-$E97)/MAX(ABS($D97-$E97),ABS($F97-$E97)),1)),0)</f>
        <v>0</v>
      </c>
      <c r="S97" s="242"/>
      <c r="T97" s="222">
        <f>IF(ISNUMBER($S97),IF(OR(AND($D97&gt;=$E97,$S97&gt;=$E97),AND($D97&lt;$E97,$S97&lt;$E97)),+MIN(ABS($S97-$E97)/MAX(ABS($D97-$E97),ABS($F97-$E97)),1),-MIN(ABS($S97-$E97)/MAX(ABS($D97-$E97),ABS($F97-$E97)),1)),0)</f>
        <v>0</v>
      </c>
      <c r="U97" s="242"/>
      <c r="V97" s="222">
        <f>IF(ISNUMBER($U97),IF(OR(AND($D97&gt;=$E97,$U97&gt;=$E97),AND($D97&lt;$E97,$U97&lt;$E97)),+MIN(ABS($U97-$E97)/MAX(ABS($D97-$E97),ABS($F97-$E97)),1),-MIN(ABS($U97-$E97)/MAX(ABS($D97-$E97),ABS($F97-$E97)),1)),0)</f>
        <v>0</v>
      </c>
    </row>
    <row r="98" spans="2:22" x14ac:dyDescent="0.25">
      <c r="B98" s="280" t="s">
        <v>439</v>
      </c>
      <c r="C98" s="281"/>
      <c r="D98" s="236">
        <v>1</v>
      </c>
      <c r="E98" s="237">
        <v>0.76919999999999999</v>
      </c>
      <c r="F98" s="238">
        <v>0.43149999999999999</v>
      </c>
      <c r="G98" s="242"/>
      <c r="H98" s="222">
        <f t="shared" si="13"/>
        <v>0</v>
      </c>
      <c r="I98" s="242"/>
      <c r="J98" s="222">
        <f>IF(ISNUMBER($I98),IF(OR(AND($D98&gt;=$E98,$I98&gt;=$E98),AND($D98&lt;$E98,$I98&lt;$E98)),+MIN(ABS($I98-$E98)/MAX(ABS($D98-$E98),ABS($F98-$E98)),1),-MIN(ABS($I98-$E98)/MAX(ABS($D98-$E98),ABS($F98-$E98)),1)),0)</f>
        <v>0</v>
      </c>
      <c r="K98" s="242"/>
      <c r="L98" s="222">
        <f>IF(ISNUMBER($K98),IF(OR(AND($D98&gt;=$E98,$K98&gt;=$E98),AND($D98&lt;$E98,$K98&lt;$E98)),+MIN(ABS($K98-$E98)/MAX(ABS($D98-$E98),ABS($F98-$E98)),1),-MIN(ABS($K98-$E98)/MAX(ABS($D98-$E98),ABS($F98-$E98)),1)),0)</f>
        <v>0</v>
      </c>
      <c r="M98" s="242"/>
      <c r="N98" s="222">
        <f>IF(ISNUMBER($M98),IF(OR(AND($D98&gt;=$E98,$M98&gt;=$E98),AND($D98&lt;$E98,$M98&lt;$E98)),+MIN(ABS($M98-$E98)/MAX(ABS($D98-$E98),ABS($F98-$E98)),1),-MIN(ABS($M98-$E98)/MAX(ABS($D98-$E98),ABS($F98-$E98)),1)),0)</f>
        <v>0</v>
      </c>
      <c r="O98" s="242"/>
      <c r="P98" s="222">
        <f>IF(ISNUMBER($O98),IF(OR(AND($D98&gt;=$E98,$O98&gt;=$E98),AND($D98&lt;$E98,$O98&lt;$E98)),+MIN(ABS($O98-$E98)/MAX(ABS($D98-$E98),ABS($F98-$E98)),1),-MIN(ABS($O98-$E98)/MAX(ABS($D98-$E98),ABS($F98-$E98)),1)),0)</f>
        <v>0</v>
      </c>
      <c r="Q98" s="242"/>
      <c r="R98" s="222">
        <f>IF(ISNUMBER($Q98),IF(OR(AND($D98&gt;=$E98,$Q98&gt;=$E98),AND($D98&lt;$E98,$Q98&lt;$E98)),+MIN(ABS($Q98-$E98)/MAX(ABS($D98-$E98),ABS($F98-$E98)),1),-MIN(ABS($Q98-$E98)/MAX(ABS($D98-$E98),ABS($F98-$E98)),1)),0)</f>
        <v>0</v>
      </c>
      <c r="S98" s="242"/>
      <c r="T98" s="222">
        <f>IF(ISNUMBER($S98),IF(OR(AND($D98&gt;=$E98,$S98&gt;=$E98),AND($D98&lt;$E98,$S98&lt;$E98)),+MIN(ABS($S98-$E98)/MAX(ABS($D98-$E98),ABS($F98-$E98)),1),-MIN(ABS($S98-$E98)/MAX(ABS($D98-$E98),ABS($F98-$E98)),1)),0)</f>
        <v>0</v>
      </c>
      <c r="U98" s="242"/>
      <c r="V98" s="222">
        <f>IF(ISNUMBER($U98),IF(OR(AND($D98&gt;=$E98,$U98&gt;=$E98),AND($D98&lt;$E98,$U98&lt;$E98)),+MIN(ABS($U98-$E98)/MAX(ABS($D98-$E98),ABS($F98-$E98)),1),-MIN(ABS($U98-$E98)/MAX(ABS($D98-$E98),ABS($F98-$E98)),1)),0)</f>
        <v>0</v>
      </c>
    </row>
    <row r="99" spans="2:22" x14ac:dyDescent="0.25">
      <c r="B99" s="280" t="s">
        <v>440</v>
      </c>
      <c r="C99" s="281"/>
      <c r="D99" s="236">
        <v>1</v>
      </c>
      <c r="E99" s="237">
        <v>0.81910000000000005</v>
      </c>
      <c r="F99" s="238">
        <v>0.60570000000000002</v>
      </c>
      <c r="G99" s="242"/>
      <c r="H99" s="222">
        <f t="shared" si="13"/>
        <v>0</v>
      </c>
      <c r="I99" s="242"/>
      <c r="J99" s="222">
        <f>IF(ISNUMBER($I99),IF(OR(AND($D99&gt;=$E99,$I99&gt;=$E99),AND($D99&lt;$E99,$I99&lt;$E99)),+MIN(ABS($I99-$E99)/MAX(ABS($D99-$E99),ABS($F99-$E99)),1),-MIN(ABS($I99-$E99)/MAX(ABS($D99-$E99),ABS($F99-$E99)),1)),0)</f>
        <v>0</v>
      </c>
      <c r="K99" s="242"/>
      <c r="L99" s="222">
        <f>IF(ISNUMBER($K99),IF(OR(AND($D99&gt;=$E99,$K99&gt;=$E99),AND($D99&lt;$E99,$K99&lt;$E99)),+MIN(ABS($K99-$E99)/MAX(ABS($D99-$E99),ABS($F99-$E99)),1),-MIN(ABS($K99-$E99)/MAX(ABS($D99-$E99),ABS($F99-$E99)),1)),0)</f>
        <v>0</v>
      </c>
      <c r="M99" s="242"/>
      <c r="N99" s="222">
        <f>IF(ISNUMBER($M99),IF(OR(AND($D99&gt;=$E99,$M99&gt;=$E99),AND($D99&lt;$E99,$M99&lt;$E99)),+MIN(ABS($M99-$E99)/MAX(ABS($D99-$E99),ABS($F99-$E99)),1),-MIN(ABS($M99-$E99)/MAX(ABS($D99-$E99),ABS($F99-$E99)),1)),0)</f>
        <v>0</v>
      </c>
      <c r="O99" s="242"/>
      <c r="P99" s="222">
        <f>IF(ISNUMBER($O99),IF(OR(AND($D99&gt;=$E99,$O99&gt;=$E99),AND($D99&lt;$E99,$O99&lt;$E99)),+MIN(ABS($O99-$E99)/MAX(ABS($D99-$E99),ABS($F99-$E99)),1),-MIN(ABS($O99-$E99)/MAX(ABS($D99-$E99),ABS($F99-$E99)),1)),0)</f>
        <v>0</v>
      </c>
      <c r="Q99" s="242"/>
      <c r="R99" s="222">
        <f>IF(ISNUMBER($Q99),IF(OR(AND($D99&gt;=$E99,$Q99&gt;=$E99),AND($D99&lt;$E99,$Q99&lt;$E99)),+MIN(ABS($Q99-$E99)/MAX(ABS($D99-$E99),ABS($F99-$E99)),1),-MIN(ABS($Q99-$E99)/MAX(ABS($D99-$E99),ABS($F99-$E99)),1)),0)</f>
        <v>0</v>
      </c>
      <c r="S99" s="242"/>
      <c r="T99" s="222">
        <f>IF(ISNUMBER($S99),IF(OR(AND($D99&gt;=$E99,$S99&gt;=$E99),AND($D99&lt;$E99,$S99&lt;$E99)),+MIN(ABS($S99-$E99)/MAX(ABS($D99-$E99),ABS($F99-$E99)),1),-MIN(ABS($S99-$E99)/MAX(ABS($D99-$E99),ABS($F99-$E99)),1)),0)</f>
        <v>0</v>
      </c>
      <c r="U99" s="242"/>
      <c r="V99" s="222">
        <f>IF(ISNUMBER($U99),IF(OR(AND($D99&gt;=$E99,$U99&gt;=$E99),AND($D99&lt;$E99,$U99&lt;$E99)),+MIN(ABS($U99-$E99)/MAX(ABS($D99-$E99),ABS($F99-$E99)),1),-MIN(ABS($U99-$E99)/MAX(ABS($D99-$E99),ABS($F99-$E99)),1)),0)</f>
        <v>0</v>
      </c>
    </row>
    <row r="100" spans="2:22" x14ac:dyDescent="0.25">
      <c r="B100" s="290" t="s">
        <v>106</v>
      </c>
      <c r="C100" s="291"/>
      <c r="D100" s="208"/>
      <c r="E100" s="209"/>
      <c r="F100" s="210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</row>
    <row r="101" spans="2:22" x14ac:dyDescent="0.25">
      <c r="B101" s="280" t="s">
        <v>441</v>
      </c>
      <c r="C101" s="281"/>
      <c r="D101" s="239">
        <v>0</v>
      </c>
      <c r="E101" s="240">
        <v>5.14</v>
      </c>
      <c r="F101" s="241">
        <v>11.69</v>
      </c>
      <c r="G101" s="243"/>
      <c r="H101" s="222">
        <f t="shared" ref="H101:H108" si="14">IF(ISNUMBER($G101),IF(OR(AND($D101&gt;=$E101,$G101&gt;=$E101),AND($D101&lt;$E101,$G101&lt;$E101)),+MIN(ABS($G101-$E101)/MAX(ABS($D101-$E101),ABS($F101-$E101)),1),-MIN(ABS($G101-$E101)/MAX(ABS($D101-$E101),ABS($F101-$E101)),1)),0)</f>
        <v>0</v>
      </c>
      <c r="I101" s="243"/>
      <c r="J101" s="222">
        <f t="shared" ref="J101:J108" si="15">IF(ISNUMBER($I101),IF(OR(AND($D101&gt;=$E101,$I101&gt;=$E101),AND($D101&lt;$E101,$I101&lt;$E101)),+MIN(ABS($I101-$E101)/MAX(ABS($D101-$E101),ABS($F101-$E101)),1),-MIN(ABS($I101-$E101)/MAX(ABS($D101-$E101),ABS($F101-$E101)),1)),0)</f>
        <v>0</v>
      </c>
      <c r="K101" s="243"/>
      <c r="L101" s="222">
        <f t="shared" ref="L101:L108" si="16">IF(ISNUMBER($K101),IF(OR(AND($D101&gt;=$E101,$K101&gt;=$E101),AND($D101&lt;$E101,$K101&lt;$E101)),+MIN(ABS($K101-$E101)/MAX(ABS($D101-$E101),ABS($F101-$E101)),1),-MIN(ABS($K101-$E101)/MAX(ABS($D101-$E101),ABS($F101-$E101)),1)),0)</f>
        <v>0</v>
      </c>
      <c r="M101" s="243"/>
      <c r="N101" s="222">
        <f t="shared" ref="N101:N108" si="17">IF(ISNUMBER($M101),IF(OR(AND($D101&gt;=$E101,$M101&gt;=$E101),AND($D101&lt;$E101,$M101&lt;$E101)),+MIN(ABS($M101-$E101)/MAX(ABS($D101-$E101),ABS($F101-$E101)),1),-MIN(ABS($M101-$E101)/MAX(ABS($D101-$E101),ABS($F101-$E101)),1)),0)</f>
        <v>0</v>
      </c>
      <c r="O101" s="243"/>
      <c r="P101" s="222">
        <f t="shared" ref="P101:P108" si="18">IF(ISNUMBER($O101),IF(OR(AND($D101&gt;=$E101,$O101&gt;=$E101),AND($D101&lt;$E101,$O101&lt;$E101)),+MIN(ABS($O101-$E101)/MAX(ABS($D101-$E101),ABS($F101-$E101)),1),-MIN(ABS($O101-$E101)/MAX(ABS($D101-$E101),ABS($F101-$E101)),1)),0)</f>
        <v>0</v>
      </c>
      <c r="Q101" s="243"/>
      <c r="R101" s="222">
        <f t="shared" ref="R101:R108" si="19">IF(ISNUMBER($Q101),IF(OR(AND($D101&gt;=$E101,$Q101&gt;=$E101),AND($D101&lt;$E101,$Q101&lt;$E101)),+MIN(ABS($Q101-$E101)/MAX(ABS($D101-$E101),ABS($F101-$E101)),1),-MIN(ABS($Q101-$E101)/MAX(ABS($D101-$E101),ABS($F101-$E101)),1)),0)</f>
        <v>0</v>
      </c>
      <c r="S101" s="243"/>
      <c r="T101" s="222">
        <f t="shared" ref="T101:T108" si="20">IF(ISNUMBER($S101),IF(OR(AND($D101&gt;=$E101,$S101&gt;=$E101),AND($D101&lt;$E101,$S101&lt;$E101)),+MIN(ABS($S101-$E101)/MAX(ABS($D101-$E101),ABS($F101-$E101)),1),-MIN(ABS($S101-$E101)/MAX(ABS($D101-$E101),ABS($F101-$E101)),1)),0)</f>
        <v>0</v>
      </c>
      <c r="U101" s="243"/>
      <c r="V101" s="222">
        <f t="shared" ref="V101:V108" si="21">IF(ISNUMBER($U101),IF(OR(AND($D101&gt;=$E101,$U101&gt;=$E101),AND($D101&lt;$E101,$U101&lt;$E101)),+MIN(ABS($U101-$E101)/MAX(ABS($D101-$E101),ABS($F101-$E101)),1),-MIN(ABS($U101-$E101)/MAX(ABS($D101-$E101),ABS($F101-$E101)),1)),0)</f>
        <v>0</v>
      </c>
    </row>
    <row r="102" spans="2:22" x14ac:dyDescent="0.25">
      <c r="B102" s="280" t="s">
        <v>423</v>
      </c>
      <c r="C102" s="281"/>
      <c r="D102" s="239">
        <v>2.57</v>
      </c>
      <c r="E102" s="240">
        <v>3.58</v>
      </c>
      <c r="F102" s="241">
        <v>4.59</v>
      </c>
      <c r="G102" s="243"/>
      <c r="H102" s="222">
        <f t="shared" si="14"/>
        <v>0</v>
      </c>
      <c r="I102" s="243"/>
      <c r="J102" s="222">
        <f t="shared" si="15"/>
        <v>0</v>
      </c>
      <c r="K102" s="243"/>
      <c r="L102" s="222">
        <f t="shared" si="16"/>
        <v>0</v>
      </c>
      <c r="M102" s="243"/>
      <c r="N102" s="222">
        <f t="shared" si="17"/>
        <v>0</v>
      </c>
      <c r="O102" s="243"/>
      <c r="P102" s="222">
        <f t="shared" si="18"/>
        <v>0</v>
      </c>
      <c r="Q102" s="243"/>
      <c r="R102" s="222">
        <f t="shared" si="19"/>
        <v>0</v>
      </c>
      <c r="S102" s="243"/>
      <c r="T102" s="222">
        <f t="shared" si="20"/>
        <v>0</v>
      </c>
      <c r="U102" s="243"/>
      <c r="V102" s="222">
        <f t="shared" si="21"/>
        <v>0</v>
      </c>
    </row>
    <row r="103" spans="2:22" x14ac:dyDescent="0.25">
      <c r="B103" s="280" t="s">
        <v>442</v>
      </c>
      <c r="C103" s="281"/>
      <c r="D103" s="239">
        <v>0</v>
      </c>
      <c r="E103" s="240">
        <v>0.25</v>
      </c>
      <c r="F103" s="241">
        <v>5.21</v>
      </c>
      <c r="G103" s="243"/>
      <c r="H103" s="222">
        <f t="shared" si="14"/>
        <v>0</v>
      </c>
      <c r="I103" s="243"/>
      <c r="J103" s="222">
        <f t="shared" si="15"/>
        <v>0</v>
      </c>
      <c r="K103" s="243"/>
      <c r="L103" s="222">
        <f t="shared" si="16"/>
        <v>0</v>
      </c>
      <c r="M103" s="243"/>
      <c r="N103" s="222">
        <f t="shared" si="17"/>
        <v>0</v>
      </c>
      <c r="O103" s="243"/>
      <c r="P103" s="222">
        <f t="shared" si="18"/>
        <v>0</v>
      </c>
      <c r="Q103" s="243"/>
      <c r="R103" s="222">
        <f t="shared" si="19"/>
        <v>0</v>
      </c>
      <c r="S103" s="243"/>
      <c r="T103" s="222">
        <f t="shared" si="20"/>
        <v>0</v>
      </c>
      <c r="U103" s="243"/>
      <c r="V103" s="222">
        <f t="shared" si="21"/>
        <v>0</v>
      </c>
    </row>
    <row r="104" spans="2:22" x14ac:dyDescent="0.25">
      <c r="B104" s="280" t="s">
        <v>424</v>
      </c>
      <c r="C104" s="281"/>
      <c r="D104" s="239">
        <v>0</v>
      </c>
      <c r="E104" s="240">
        <v>0.22</v>
      </c>
      <c r="F104" s="241">
        <v>0.51</v>
      </c>
      <c r="G104" s="243"/>
      <c r="H104" s="222">
        <f t="shared" si="14"/>
        <v>0</v>
      </c>
      <c r="I104" s="243"/>
      <c r="J104" s="222">
        <f t="shared" si="15"/>
        <v>0</v>
      </c>
      <c r="K104" s="243"/>
      <c r="L104" s="222">
        <f t="shared" si="16"/>
        <v>0</v>
      </c>
      <c r="M104" s="243"/>
      <c r="N104" s="222">
        <f t="shared" si="17"/>
        <v>0</v>
      </c>
      <c r="O104" s="243"/>
      <c r="P104" s="222">
        <f t="shared" si="18"/>
        <v>0</v>
      </c>
      <c r="Q104" s="243"/>
      <c r="R104" s="222">
        <f t="shared" si="19"/>
        <v>0</v>
      </c>
      <c r="S104" s="243"/>
      <c r="T104" s="222">
        <f t="shared" si="20"/>
        <v>0</v>
      </c>
      <c r="U104" s="243"/>
      <c r="V104" s="222">
        <f t="shared" si="21"/>
        <v>0</v>
      </c>
    </row>
    <row r="105" spans="2:22" x14ac:dyDescent="0.25">
      <c r="B105" s="280" t="s">
        <v>425</v>
      </c>
      <c r="C105" s="281"/>
      <c r="D105" s="236">
        <v>1</v>
      </c>
      <c r="E105" s="237">
        <v>0.96350000000000002</v>
      </c>
      <c r="F105" s="238">
        <v>0.89649999999999996</v>
      </c>
      <c r="G105" s="242"/>
      <c r="H105" s="222">
        <f t="shared" si="14"/>
        <v>0</v>
      </c>
      <c r="I105" s="242"/>
      <c r="J105" s="222">
        <f t="shared" si="15"/>
        <v>0</v>
      </c>
      <c r="K105" s="242"/>
      <c r="L105" s="222">
        <f t="shared" si="16"/>
        <v>0</v>
      </c>
      <c r="M105" s="242"/>
      <c r="N105" s="222">
        <f t="shared" si="17"/>
        <v>0</v>
      </c>
      <c r="O105" s="242"/>
      <c r="P105" s="222">
        <f t="shared" si="18"/>
        <v>0</v>
      </c>
      <c r="Q105" s="242"/>
      <c r="R105" s="222">
        <f t="shared" si="19"/>
        <v>0</v>
      </c>
      <c r="S105" s="242"/>
      <c r="T105" s="222">
        <f t="shared" si="20"/>
        <v>0</v>
      </c>
      <c r="U105" s="242"/>
      <c r="V105" s="222">
        <f t="shared" si="21"/>
        <v>0</v>
      </c>
    </row>
    <row r="106" spans="2:22" x14ac:dyDescent="0.25">
      <c r="B106" s="280" t="s">
        <v>426</v>
      </c>
      <c r="C106" s="281"/>
      <c r="D106" s="236">
        <v>0.74629999999999996</v>
      </c>
      <c r="E106" s="237">
        <v>0.48559999999999998</v>
      </c>
      <c r="F106" s="238">
        <v>0.22500000000000001</v>
      </c>
      <c r="G106" s="242"/>
      <c r="H106" s="222">
        <f t="shared" si="14"/>
        <v>0</v>
      </c>
      <c r="I106" s="242"/>
      <c r="J106" s="222">
        <f t="shared" si="15"/>
        <v>0</v>
      </c>
      <c r="K106" s="242"/>
      <c r="L106" s="222">
        <f t="shared" si="16"/>
        <v>0</v>
      </c>
      <c r="M106" s="242"/>
      <c r="N106" s="222">
        <f t="shared" si="17"/>
        <v>0</v>
      </c>
      <c r="O106" s="242"/>
      <c r="P106" s="222">
        <f t="shared" si="18"/>
        <v>0</v>
      </c>
      <c r="Q106" s="242"/>
      <c r="R106" s="222">
        <f t="shared" si="19"/>
        <v>0</v>
      </c>
      <c r="S106" s="242"/>
      <c r="T106" s="222">
        <f t="shared" si="20"/>
        <v>0</v>
      </c>
      <c r="U106" s="242"/>
      <c r="V106" s="222">
        <f t="shared" si="21"/>
        <v>0</v>
      </c>
    </row>
    <row r="107" spans="2:22" x14ac:dyDescent="0.25">
      <c r="B107" s="280" t="s">
        <v>427</v>
      </c>
      <c r="C107" s="281"/>
      <c r="D107" s="236">
        <v>0.28000000000000003</v>
      </c>
      <c r="E107" s="237">
        <v>7.6300000000000007E-2</v>
      </c>
      <c r="F107" s="238">
        <v>0</v>
      </c>
      <c r="G107" s="242"/>
      <c r="H107" s="222">
        <f t="shared" si="14"/>
        <v>0</v>
      </c>
      <c r="I107" s="242"/>
      <c r="J107" s="222">
        <f t="shared" si="15"/>
        <v>0</v>
      </c>
      <c r="K107" s="242"/>
      <c r="L107" s="222">
        <f t="shared" si="16"/>
        <v>0</v>
      </c>
      <c r="M107" s="242"/>
      <c r="N107" s="222">
        <f t="shared" si="17"/>
        <v>0</v>
      </c>
      <c r="O107" s="242"/>
      <c r="P107" s="222">
        <f t="shared" si="18"/>
        <v>0</v>
      </c>
      <c r="Q107" s="242"/>
      <c r="R107" s="222">
        <f t="shared" si="19"/>
        <v>0</v>
      </c>
      <c r="S107" s="242"/>
      <c r="T107" s="222">
        <f t="shared" si="20"/>
        <v>0</v>
      </c>
      <c r="U107" s="242"/>
      <c r="V107" s="222">
        <f t="shared" si="21"/>
        <v>0</v>
      </c>
    </row>
    <row r="108" spans="2:22" x14ac:dyDescent="0.25">
      <c r="B108" s="280" t="s">
        <v>428</v>
      </c>
      <c r="C108" s="281"/>
      <c r="D108" s="236">
        <v>0.44019999999999998</v>
      </c>
      <c r="E108" s="237">
        <v>0.2349</v>
      </c>
      <c r="F108" s="238">
        <v>2.9600000000000001E-2</v>
      </c>
      <c r="G108" s="242"/>
      <c r="H108" s="222">
        <f t="shared" si="14"/>
        <v>0</v>
      </c>
      <c r="I108" s="242"/>
      <c r="J108" s="222">
        <f t="shared" si="15"/>
        <v>0</v>
      </c>
      <c r="K108" s="242"/>
      <c r="L108" s="222">
        <f t="shared" si="16"/>
        <v>0</v>
      </c>
      <c r="M108" s="242"/>
      <c r="N108" s="222">
        <f t="shared" si="17"/>
        <v>0</v>
      </c>
      <c r="O108" s="242"/>
      <c r="P108" s="222">
        <f t="shared" si="18"/>
        <v>0</v>
      </c>
      <c r="Q108" s="242"/>
      <c r="R108" s="222">
        <f t="shared" si="19"/>
        <v>0</v>
      </c>
      <c r="S108" s="242"/>
      <c r="T108" s="222">
        <f t="shared" si="20"/>
        <v>0</v>
      </c>
      <c r="U108" s="242"/>
      <c r="V108" s="222">
        <f t="shared" si="21"/>
        <v>0</v>
      </c>
    </row>
    <row r="109" spans="2:22" x14ac:dyDescent="0.25">
      <c r="B109" s="290" t="s">
        <v>115</v>
      </c>
      <c r="C109" s="291"/>
      <c r="D109" s="208"/>
      <c r="E109" s="209"/>
      <c r="F109" s="210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</row>
    <row r="110" spans="2:22" x14ac:dyDescent="0.25">
      <c r="B110" s="280" t="s">
        <v>429</v>
      </c>
      <c r="C110" s="281"/>
      <c r="D110" s="236">
        <v>1</v>
      </c>
      <c r="E110" s="237">
        <v>0.99980000000000002</v>
      </c>
      <c r="F110" s="238">
        <v>0.99960000000000004</v>
      </c>
      <c r="G110" s="242"/>
      <c r="H110" s="222">
        <f t="shared" ref="H110:H111" si="22">IF(ISNUMBER($G110),IF(OR(AND($D110&gt;=$E110,$G110&gt;=$E110),AND($D110&lt;$E110,$G110&lt;$E110)),+MIN(ABS($G110-$E110)/MAX(ABS($D110-$E110),ABS($F110-$E110)),1),-MIN(ABS($G110-$E110)/MAX(ABS($D110-$E110),ABS($F110-$E110)),1)),0)</f>
        <v>0</v>
      </c>
      <c r="I110" s="242"/>
      <c r="J110" s="222">
        <f>IF(ISNUMBER($I110),IF(OR(AND($D110&gt;=$E110,$I110&gt;=$E110),AND($D110&lt;$E110,$I110&lt;$E110)),+MIN(ABS($I110-$E110)/MAX(ABS($D110-$E110),ABS($F110-$E110)),1),-MIN(ABS($I110-$E110)/MAX(ABS($D110-$E110),ABS($F110-$E110)),1)),0)</f>
        <v>0</v>
      </c>
      <c r="K110" s="242"/>
      <c r="L110" s="222">
        <f>IF(ISNUMBER($K110),IF(OR(AND($D110&gt;=$E110,$K110&gt;=$E110),AND($D110&lt;$E110,$K110&lt;$E110)),+MIN(ABS($K110-$E110)/MAX(ABS($D110-$E110),ABS($F110-$E110)),1),-MIN(ABS($K110-$E110)/MAX(ABS($D110-$E110),ABS($F110-$E110)),1)),0)</f>
        <v>0</v>
      </c>
      <c r="M110" s="242"/>
      <c r="N110" s="222">
        <f>IF(ISNUMBER($M110),IF(OR(AND($D110&gt;=$E110,$M110&gt;=$E110),AND($D110&lt;$E110,$M110&lt;$E110)),+MIN(ABS($M110-$E110)/MAX(ABS($D110-$E110),ABS($F110-$E110)),1),-MIN(ABS($M110-$E110)/MAX(ABS($D110-$E110),ABS($F110-$E110)),1)),0)</f>
        <v>0</v>
      </c>
      <c r="O110" s="242"/>
      <c r="P110" s="222">
        <f>IF(ISNUMBER($O110),IF(OR(AND($D110&gt;=$E110,$O110&gt;=$E110),AND($D110&lt;$E110,$O110&lt;$E110)),+MIN(ABS($O110-$E110)/MAX(ABS($D110-$E110),ABS($F110-$E110)),1),-MIN(ABS($O110-$E110)/MAX(ABS($D110-$E110),ABS($F110-$E110)),1)),0)</f>
        <v>0</v>
      </c>
      <c r="Q110" s="242"/>
      <c r="R110" s="222">
        <f>IF(ISNUMBER($Q110),IF(OR(AND($D110&gt;=$E110,$Q110&gt;=$E110),AND($D110&lt;$E110,$Q110&lt;$E110)),+MIN(ABS($Q110-$E110)/MAX(ABS($D110-$E110),ABS($F110-$E110)),1),-MIN(ABS($Q110-$E110)/MAX(ABS($D110-$E110),ABS($F110-$E110)),1)),0)</f>
        <v>0</v>
      </c>
      <c r="S110" s="242"/>
      <c r="T110" s="222">
        <f>IF(ISNUMBER($S110),IF(OR(AND($D110&gt;=$E110,$S110&gt;=$E110),AND($D110&lt;$E110,$S110&lt;$E110)),+MIN(ABS($S110-$E110)/MAX(ABS($D110-$E110),ABS($F110-$E110)),1),-MIN(ABS($S110-$E110)/MAX(ABS($D110-$E110),ABS($F110-$E110)),1)),0)</f>
        <v>0</v>
      </c>
      <c r="U110" s="242"/>
      <c r="V110" s="222">
        <f>IF(ISNUMBER($U110),IF(OR(AND($D110&gt;=$E110,$U110&gt;=$E110),AND($D110&lt;$E110,$U110&lt;$E110)),+MIN(ABS($U110-$E110)/MAX(ABS($D110-$E110),ABS($F110-$E110)),1),-MIN(ABS($U110-$E110)/MAX(ABS($D110-$E110),ABS($F110-$E110)),1)),0)</f>
        <v>0</v>
      </c>
    </row>
    <row r="111" spans="2:22" x14ac:dyDescent="0.25">
      <c r="B111" s="280" t="s">
        <v>430</v>
      </c>
      <c r="C111" s="281"/>
      <c r="D111" s="236">
        <v>1</v>
      </c>
      <c r="E111" s="237">
        <v>0.99990000000000001</v>
      </c>
      <c r="F111" s="238">
        <v>0.99980000000000002</v>
      </c>
      <c r="G111" s="242"/>
      <c r="H111" s="222">
        <f t="shared" si="22"/>
        <v>0</v>
      </c>
      <c r="I111" s="242"/>
      <c r="J111" s="222">
        <f>IF(ISNUMBER($I111),IF(OR(AND($D111&gt;=$E111,$I111&gt;=$E111),AND($D111&lt;$E111,$I111&lt;$E111)),+MIN(ABS($I111-$E111)/MAX(ABS($D111-$E111),ABS($F111-$E111)),1),-MIN(ABS($I111-$E111)/MAX(ABS($D111-$E111),ABS($F111-$E111)),1)),0)</f>
        <v>0</v>
      </c>
      <c r="K111" s="242"/>
      <c r="L111" s="222">
        <f>IF(ISNUMBER($K111),IF(OR(AND($D111&gt;=$E111,$K111&gt;=$E111),AND($D111&lt;$E111,$K111&lt;$E111)),+MIN(ABS($K111-$E111)/MAX(ABS($D111-$E111),ABS($F111-$E111)),1),-MIN(ABS($K111-$E111)/MAX(ABS($D111-$E111),ABS($F111-$E111)),1)),0)</f>
        <v>0</v>
      </c>
      <c r="M111" s="242"/>
      <c r="N111" s="222">
        <f>IF(ISNUMBER($M111),IF(OR(AND($D111&gt;=$E111,$M111&gt;=$E111),AND($D111&lt;$E111,$M111&lt;$E111)),+MIN(ABS($M111-$E111)/MAX(ABS($D111-$E111),ABS($F111-$E111)),1),-MIN(ABS($M111-$E111)/MAX(ABS($D111-$E111),ABS($F111-$E111)),1)),0)</f>
        <v>0</v>
      </c>
      <c r="O111" s="242"/>
      <c r="P111" s="222">
        <f>IF(ISNUMBER($O111),IF(OR(AND($D111&gt;=$E111,$O111&gt;=$E111),AND($D111&lt;$E111,$O111&lt;$E111)),+MIN(ABS($O111-$E111)/MAX(ABS($D111-$E111),ABS($F111-$E111)),1),-MIN(ABS($O111-$E111)/MAX(ABS($D111-$E111),ABS($F111-$E111)),1)),0)</f>
        <v>0</v>
      </c>
      <c r="Q111" s="242"/>
      <c r="R111" s="222">
        <f>IF(ISNUMBER($Q111),IF(OR(AND($D111&gt;=$E111,$Q111&gt;=$E111),AND($D111&lt;$E111,$Q111&lt;$E111)),+MIN(ABS($Q111-$E111)/MAX(ABS($D111-$E111),ABS($F111-$E111)),1),-MIN(ABS($Q111-$E111)/MAX(ABS($D111-$E111),ABS($F111-$E111)),1)),0)</f>
        <v>0</v>
      </c>
      <c r="S111" s="242"/>
      <c r="T111" s="222">
        <f>IF(ISNUMBER($S111),IF(OR(AND($D111&gt;=$E111,$S111&gt;=$E111),AND($D111&lt;$E111,$S111&lt;$E111)),+MIN(ABS($S111-$E111)/MAX(ABS($D111-$E111),ABS($F111-$E111)),1),-MIN(ABS($S111-$E111)/MAX(ABS($D111-$E111),ABS($F111-$E111)),1)),0)</f>
        <v>0</v>
      </c>
      <c r="U111" s="242"/>
      <c r="V111" s="222">
        <f>IF(ISNUMBER($U111),IF(OR(AND($D111&gt;=$E111,$U111&gt;=$E111),AND($D111&lt;$E111,$U111&lt;$E111)),+MIN(ABS($U111-$E111)/MAX(ABS($D111-$E111),ABS($F111-$E111)),1),-MIN(ABS($U111-$E111)/MAX(ABS($D111-$E111),ABS($F111-$E111)),1)),0)</f>
        <v>0</v>
      </c>
    </row>
    <row r="112" spans="2:22" x14ac:dyDescent="0.25">
      <c r="B112" s="290" t="s">
        <v>118</v>
      </c>
      <c r="C112" s="291"/>
      <c r="D112" s="208"/>
      <c r="E112" s="209"/>
      <c r="F112" s="210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</row>
    <row r="113" spans="2:22" x14ac:dyDescent="0.25">
      <c r="B113" s="280" t="s">
        <v>431</v>
      </c>
      <c r="C113" s="281"/>
      <c r="D113" s="239">
        <v>4.12</v>
      </c>
      <c r="E113" s="240">
        <v>3.71</v>
      </c>
      <c r="F113" s="241">
        <v>3.3</v>
      </c>
      <c r="G113" s="243"/>
      <c r="H113" s="222">
        <f>IF(ISNUMBER($G113),IF(OR(AND($D113&gt;=$E113,$G113&gt;=$E113),AND($D113&lt;$E113,$G113&lt;$E113)),+MIN(ABS($G113-$E113)/MAX(ABS($D113-$E113),ABS($F113-$E113)),1),-MIN(ABS($G113-$E113)/MAX(ABS($D113-$E113),ABS($F113-$E113)),1)),0)</f>
        <v>0</v>
      </c>
      <c r="I113" s="243"/>
      <c r="J113" s="222">
        <f>IF(ISNUMBER($I113),IF(OR(AND($D113&gt;=$E113,$I113&gt;=$E113),AND($D113&lt;$E113,$I113&lt;$E113)),+MIN(ABS($I113-$E113)/MAX(ABS($D113-$E113),ABS($F113-$E113)),1),-MIN(ABS($I113-$E113)/MAX(ABS($D113-$E113),ABS($F113-$E113)),1)),0)</f>
        <v>0</v>
      </c>
      <c r="K113" s="243"/>
      <c r="L113" s="222">
        <f>IF(ISNUMBER($K113),IF(OR(AND($D113&gt;=$E113,$K113&gt;=$E113),AND($D113&lt;$E113,$K113&lt;$E113)),+MIN(ABS($K113-$E113)/MAX(ABS($D113-$E113),ABS($F113-$E113)),1),-MIN(ABS($K113-$E113)/MAX(ABS($D113-$E113),ABS($F113-$E113)),1)),0)</f>
        <v>0</v>
      </c>
      <c r="M113" s="243"/>
      <c r="N113" s="222">
        <f>IF(ISNUMBER($M113),IF(OR(AND($D113&gt;=$E113,$M113&gt;=$E113),AND($D113&lt;$E113,$M113&lt;$E113)),+MIN(ABS($M113-$E113)/MAX(ABS($D113-$E113),ABS($F113-$E113)),1),-MIN(ABS($M113-$E113)/MAX(ABS($D113-$E113),ABS($F113-$E113)),1)),0)</f>
        <v>0</v>
      </c>
      <c r="O113" s="243"/>
      <c r="P113" s="222">
        <f>IF(ISNUMBER($O113),IF(OR(AND($D113&gt;=$E113,$O113&gt;=$E113),AND($D113&lt;$E113,$O113&lt;$E113)),+MIN(ABS($O113-$E113)/MAX(ABS($D113-$E113),ABS($F113-$E113)),1),-MIN(ABS($O113-$E113)/MAX(ABS($D113-$E113),ABS($F113-$E113)),1)),0)</f>
        <v>0</v>
      </c>
      <c r="Q113" s="243"/>
      <c r="R113" s="222">
        <f>IF(ISNUMBER($Q113),IF(OR(AND($D113&gt;=$E113,$Q113&gt;=$E113),AND($D113&lt;$E113,$Q113&lt;$E113)),+MIN(ABS($Q113-$E113)/MAX(ABS($D113-$E113),ABS($F113-$E113)),1),-MIN(ABS($Q113-$E113)/MAX(ABS($D113-$E113),ABS($F113-$E113)),1)),0)</f>
        <v>0</v>
      </c>
      <c r="S113" s="243"/>
      <c r="T113" s="222">
        <f>IF(ISNUMBER($S113),IF(OR(AND($D113&gt;=$E113,$S113&gt;=$E113),AND($D113&lt;$E113,$S113&lt;$E113)),+MIN(ABS($S113-$E113)/MAX(ABS($D113-$E113),ABS($F113-$E113)),1),-MIN(ABS($S113-$E113)/MAX(ABS($D113-$E113),ABS($F113-$E113)),1)),0)</f>
        <v>0</v>
      </c>
      <c r="U113" s="243"/>
      <c r="V113" s="222">
        <f>IF(ISNUMBER($U113),IF(OR(AND($D113&gt;=$E113,$U113&gt;=$E113),AND($D113&lt;$E113,$U113&lt;$E113)),+MIN(ABS($U113-$E113)/MAX(ABS($D113-$E113),ABS($F113-$E113)),1),-MIN(ABS($U113-$E113)/MAX(ABS($D113-$E113),ABS($F113-$E113)),1)),0)</f>
        <v>0</v>
      </c>
    </row>
    <row r="114" spans="2:22" x14ac:dyDescent="0.25">
      <c r="B114" s="290" t="s">
        <v>120</v>
      </c>
      <c r="C114" s="291"/>
      <c r="D114" s="208"/>
      <c r="E114" s="209"/>
      <c r="F114" s="210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</row>
    <row r="115" spans="2:22" x14ac:dyDescent="0.25">
      <c r="B115" s="306" t="s">
        <v>432</v>
      </c>
      <c r="C115" s="307"/>
      <c r="D115" s="211"/>
      <c r="E115" s="212"/>
      <c r="F115" s="213"/>
      <c r="G115" s="225"/>
      <c r="H115" s="223"/>
      <c r="I115" s="225"/>
      <c r="J115" s="223"/>
      <c r="K115" s="225"/>
      <c r="L115" s="223"/>
      <c r="M115" s="225"/>
      <c r="N115" s="223"/>
      <c r="O115" s="225"/>
      <c r="P115" s="223"/>
      <c r="Q115" s="225"/>
      <c r="R115" s="223"/>
      <c r="S115" s="225"/>
      <c r="T115" s="223"/>
      <c r="U115" s="225"/>
      <c r="V115" s="223"/>
    </row>
    <row r="118" spans="2:22" ht="30" customHeight="1" x14ac:dyDescent="0.25">
      <c r="B118" s="311" t="s">
        <v>140</v>
      </c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3"/>
    </row>
    <row r="120" spans="2:22" x14ac:dyDescent="0.25">
      <c r="B120" s="286" t="s">
        <v>129</v>
      </c>
      <c r="C120" s="308"/>
      <c r="D120" s="297" t="s">
        <v>133</v>
      </c>
      <c r="E120" s="300" t="s">
        <v>135</v>
      </c>
      <c r="F120" s="303" t="s">
        <v>134</v>
      </c>
      <c r="G120" s="292" t="str">
        <f>TI_Gas!$B$12</f>
        <v>DNB 1</v>
      </c>
      <c r="H120" s="292"/>
      <c r="I120" s="292" t="str">
        <f>TI_Gas!$B$13</f>
        <v>DNB 2</v>
      </c>
      <c r="J120" s="292"/>
      <c r="K120" s="292" t="str">
        <f>TI_Gas!$B$14</f>
        <v>DNB 3</v>
      </c>
      <c r="L120" s="292"/>
      <c r="M120" s="292" t="str">
        <f>TI_Gas!$B$15</f>
        <v>DNB 4</v>
      </c>
      <c r="N120" s="292"/>
      <c r="O120" s="292" t="str">
        <f>TI_Gas!$B$16</f>
        <v>DNB 5</v>
      </c>
      <c r="P120" s="292"/>
      <c r="Q120" s="292" t="str">
        <f>TI_Gas!$B$17</f>
        <v>DNB 6</v>
      </c>
      <c r="R120" s="292"/>
      <c r="S120" s="292" t="str">
        <f>TI_Gas!$B$18</f>
        <v>DNB 7</v>
      </c>
      <c r="T120" s="292"/>
      <c r="U120" s="292" t="str">
        <f>TI_Gas!$B$19</f>
        <v>DNB 8</v>
      </c>
      <c r="V120" s="292"/>
    </row>
    <row r="121" spans="2:22" ht="15" customHeight="1" x14ac:dyDescent="0.25">
      <c r="B121" s="309"/>
      <c r="C121" s="310"/>
      <c r="D121" s="298"/>
      <c r="E121" s="301"/>
      <c r="F121" s="304"/>
      <c r="G121" s="293" t="s">
        <v>418</v>
      </c>
      <c r="H121" s="295" t="s">
        <v>137</v>
      </c>
      <c r="I121" s="293" t="s">
        <v>418</v>
      </c>
      <c r="J121" s="295" t="s">
        <v>137</v>
      </c>
      <c r="K121" s="293" t="s">
        <v>418</v>
      </c>
      <c r="L121" s="295" t="s">
        <v>137</v>
      </c>
      <c r="M121" s="293" t="s">
        <v>418</v>
      </c>
      <c r="N121" s="295" t="s">
        <v>137</v>
      </c>
      <c r="O121" s="293" t="s">
        <v>418</v>
      </c>
      <c r="P121" s="295" t="s">
        <v>137</v>
      </c>
      <c r="Q121" s="293" t="s">
        <v>418</v>
      </c>
      <c r="R121" s="295" t="s">
        <v>137</v>
      </c>
      <c r="S121" s="293" t="s">
        <v>418</v>
      </c>
      <c r="T121" s="295" t="s">
        <v>137</v>
      </c>
      <c r="U121" s="293" t="s">
        <v>418</v>
      </c>
      <c r="V121" s="295" t="s">
        <v>137</v>
      </c>
    </row>
    <row r="122" spans="2:22" x14ac:dyDescent="0.25">
      <c r="B122" s="288"/>
      <c r="C122" s="289"/>
      <c r="D122" s="299"/>
      <c r="E122" s="302"/>
      <c r="F122" s="305"/>
      <c r="G122" s="294"/>
      <c r="H122" s="296"/>
      <c r="I122" s="294"/>
      <c r="J122" s="296"/>
      <c r="K122" s="294"/>
      <c r="L122" s="296"/>
      <c r="M122" s="294"/>
      <c r="N122" s="296"/>
      <c r="O122" s="294"/>
      <c r="P122" s="296"/>
      <c r="Q122" s="294"/>
      <c r="R122" s="296"/>
      <c r="S122" s="294"/>
      <c r="T122" s="296"/>
      <c r="U122" s="294"/>
      <c r="V122" s="296"/>
    </row>
    <row r="123" spans="2:22" x14ac:dyDescent="0.25">
      <c r="B123" s="284" t="s">
        <v>96</v>
      </c>
      <c r="C123" s="285"/>
      <c r="D123" s="205"/>
      <c r="E123" s="206"/>
      <c r="F123" s="207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</row>
    <row r="124" spans="2:22" x14ac:dyDescent="0.25">
      <c r="B124" s="280" t="s">
        <v>433</v>
      </c>
      <c r="C124" s="281"/>
      <c r="D124" s="208">
        <v>0.49391000000000002</v>
      </c>
      <c r="E124" s="209">
        <v>1.0412399999999999</v>
      </c>
      <c r="F124" s="210">
        <v>1.5885800000000001</v>
      </c>
      <c r="G124" s="224"/>
      <c r="H124" s="222">
        <f>IF(ISNUMBER($G124),IF(OR(AND($D124&gt;=$E124,$G124&gt;=$E124),AND($D124&lt;$E124,$G124&lt;$E124)),+MIN(ABS($G124-$E124)/MAX(ABS($D124-$E124),ABS($F124-$E124)),1),-MIN(ABS($G124-$E124)/MAX(ABS($D124-$E124),ABS($F124-$E124)),1)),0)</f>
        <v>0</v>
      </c>
      <c r="I124" s="224"/>
      <c r="J124" s="222">
        <f>IF(ISNUMBER($I124),IF(OR(AND($D124&gt;=$E124,$I124&gt;=$E124),AND($D124&lt;$E124,$I124&lt;$E124)),+MIN(ABS($I124-$E124)/MAX(ABS($D124-$E124),ABS($F124-$E124)),1),-MIN(ABS($I124-$E124)/MAX(ABS($D124-$E124),ABS($F124-$E124)),1)),0)</f>
        <v>0</v>
      </c>
      <c r="K124" s="224"/>
      <c r="L124" s="222">
        <f>IF(ISNUMBER($K124),IF(OR(AND($D124&gt;=$E124,$K124&gt;=$E124),AND($D124&lt;$E124,$K124&lt;$E124)),+MIN(ABS($K124-$E124)/MAX(ABS($D124-$E124),ABS($F124-$E124)),1),-MIN(ABS($K124-$E124)/MAX(ABS($D124-$E124),ABS($F124-$E124)),1)),0)</f>
        <v>0</v>
      </c>
      <c r="M124" s="224"/>
      <c r="N124" s="222">
        <f>IF(ISNUMBER($M124),IF(OR(AND($D124&gt;=$E124,$M124&gt;=$E124),AND($D124&lt;$E124,$M124&lt;$E124)),+MIN(ABS($M124-$E124)/MAX(ABS($D124-$E124),ABS($F124-$E124)),1),-MIN(ABS($M124-$E124)/MAX(ABS($D124-$E124),ABS($F124-$E124)),1)),0)</f>
        <v>0</v>
      </c>
      <c r="O124" s="224"/>
      <c r="P124" s="222">
        <f>IF(ISNUMBER($O124),IF(OR(AND($D124&gt;=$E124,$O124&gt;=$E124),AND($D124&lt;$E124,$O124&lt;$E124)),+MIN(ABS($O124-$E124)/MAX(ABS($D124-$E124),ABS($F124-$E124)),1),-MIN(ABS($O124-$E124)/MAX(ABS($D124-$E124),ABS($F124-$E124)),1)),0)</f>
        <v>0</v>
      </c>
      <c r="Q124" s="224"/>
      <c r="R124" s="222">
        <f>IF(ISNUMBER($Q124),IF(OR(AND($D124&gt;=$E124,$Q124&gt;=$E124),AND($D124&lt;$E124,$Q124&lt;$E124)),+MIN(ABS($Q124-$E124)/MAX(ABS($D124-$E124),ABS($F124-$E124)),1),-MIN(ABS($Q124-$E124)/MAX(ABS($D124-$E124),ABS($F124-$E124)),1)),0)</f>
        <v>0</v>
      </c>
      <c r="S124" s="224"/>
      <c r="T124" s="222">
        <f>IF(ISNUMBER($S124),IF(OR(AND($D124&gt;=$E124,$S124&gt;=$E124),AND($D124&lt;$E124,$S124&lt;$E124)),+MIN(ABS($S124-$E124)/MAX(ABS($D124-$E124),ABS($F124-$E124)),1),-MIN(ABS($S124-$E124)/MAX(ABS($D124-$E124),ABS($F124-$E124)),1)),0)</f>
        <v>0</v>
      </c>
      <c r="U124" s="224"/>
      <c r="V124" s="222">
        <f>IF(ISNUMBER($U124),IF(OR(AND($D124&gt;=$E124,$U124&gt;=$E124),AND($D124&lt;$E124,$U124&lt;$E124)),+MIN(ABS($U124-$E124)/MAX(ABS($D124-$E124),ABS($F124-$E124)),1),-MIN(ABS($U124-$E124)/MAX(ABS($D124-$E124),ABS($F124-$E124)),1)),0)</f>
        <v>0</v>
      </c>
    </row>
    <row r="125" spans="2:22" x14ac:dyDescent="0.25">
      <c r="B125" s="280" t="s">
        <v>434</v>
      </c>
      <c r="C125" s="281"/>
      <c r="D125" s="208">
        <v>0</v>
      </c>
      <c r="E125" s="209">
        <v>2.843E-2</v>
      </c>
      <c r="F125" s="210">
        <v>6.4759999999999998E-2</v>
      </c>
      <c r="G125" s="224"/>
      <c r="H125" s="222">
        <f>IF(ISNUMBER($G125),IF(OR(AND($D125&gt;=$E125,$G125&gt;=$E125),AND($D125&lt;$E125,$G125&lt;$E125)),+MIN(ABS($G125-$E125)/MAX(ABS($D125-$E125),ABS($F125-$E125)),1),-MIN(ABS($G125-$E125)/MAX(ABS($D125-$E125),ABS($F125-$E125)),1)),0)</f>
        <v>0</v>
      </c>
      <c r="I125" s="224"/>
      <c r="J125" s="222">
        <f>IF(ISNUMBER($I125),IF(OR(AND($D125&gt;=$E125,$I125&gt;=$E125),AND($D125&lt;$E125,$I125&lt;$E125)),+MIN(ABS($I125-$E125)/MAX(ABS($D125-$E125),ABS($F125-$E125)),1),-MIN(ABS($I125-$E125)/MAX(ABS($D125-$E125),ABS($F125-$E125)),1)),0)</f>
        <v>0</v>
      </c>
      <c r="K125" s="224"/>
      <c r="L125" s="222">
        <f>IF(ISNUMBER($K125),IF(OR(AND($D125&gt;=$E125,$K125&gt;=$E125),AND($D125&lt;$E125,$K125&lt;$E125)),+MIN(ABS($K125-$E125)/MAX(ABS($D125-$E125),ABS($F125-$E125)),1),-MIN(ABS($K125-$E125)/MAX(ABS($D125-$E125),ABS($F125-$E125)),1)),0)</f>
        <v>0</v>
      </c>
      <c r="M125" s="224"/>
      <c r="N125" s="222">
        <f>IF(ISNUMBER($M125),IF(OR(AND($D125&gt;=$E125,$M125&gt;=$E125),AND($D125&lt;$E125,$M125&lt;$E125)),+MIN(ABS($M125-$E125)/MAX(ABS($D125-$E125),ABS($F125-$E125)),1),-MIN(ABS($M125-$E125)/MAX(ABS($D125-$E125),ABS($F125-$E125)),1)),0)</f>
        <v>0</v>
      </c>
      <c r="O125" s="224"/>
      <c r="P125" s="222">
        <f>IF(ISNUMBER($O125),IF(OR(AND($D125&gt;=$E125,$O125&gt;=$E125),AND($D125&lt;$E125,$O125&lt;$E125)),+MIN(ABS($O125-$E125)/MAX(ABS($D125-$E125),ABS($F125-$E125)),1),-MIN(ABS($O125-$E125)/MAX(ABS($D125-$E125),ABS($F125-$E125)),1)),0)</f>
        <v>0</v>
      </c>
      <c r="Q125" s="224"/>
      <c r="R125" s="222">
        <f>IF(ISNUMBER($Q125),IF(OR(AND($D125&gt;=$E125,$Q125&gt;=$E125),AND($D125&lt;$E125,$Q125&lt;$E125)),+MIN(ABS($Q125-$E125)/MAX(ABS($D125-$E125),ABS($F125-$E125)),1),-MIN(ABS($Q125-$E125)/MAX(ABS($D125-$E125),ABS($F125-$E125)),1)),0)</f>
        <v>0</v>
      </c>
      <c r="S125" s="224"/>
      <c r="T125" s="222">
        <f>IF(ISNUMBER($S125),IF(OR(AND($D125&gt;=$E125,$S125&gt;=$E125),AND($D125&lt;$E125,$S125&lt;$E125)),+MIN(ABS($S125-$E125)/MAX(ABS($D125-$E125),ABS($F125-$E125)),1),-MIN(ABS($S125-$E125)/MAX(ABS($D125-$E125),ABS($F125-$E125)),1)),0)</f>
        <v>0</v>
      </c>
      <c r="U125" s="224"/>
      <c r="V125" s="222">
        <f>IF(ISNUMBER($U125),IF(OR(AND($D125&gt;=$E125,$U125&gt;=$E125),AND($D125&lt;$E125,$U125&lt;$E125)),+MIN(ABS($U125-$E125)/MAX(ABS($D125-$E125),ABS($F125-$E125)),1),-MIN(ABS($U125-$E125)/MAX(ABS($D125-$E125),ABS($F125-$E125)),1)),0)</f>
        <v>0</v>
      </c>
    </row>
    <row r="126" spans="2:22" x14ac:dyDescent="0.25">
      <c r="B126" s="280" t="s">
        <v>435</v>
      </c>
      <c r="C126" s="281"/>
      <c r="D126" s="231">
        <v>6.0775462962962962E-2</v>
      </c>
      <c r="E126" s="232">
        <v>7.7881944444444448E-2</v>
      </c>
      <c r="F126" s="233">
        <v>9.4976851851851854E-2</v>
      </c>
      <c r="G126" s="234"/>
      <c r="H126" s="222">
        <f t="shared" ref="H126:H127" si="23">IF(ISNUMBER($G126),IF(OR(AND($D126&gt;=$E126,$G126&gt;=$E126),AND($D126&lt;$E126,$G126&lt;$E126)),+MIN(ABS($G126-$E126)/MAX(ABS($D126-$E126),ABS($F126-$E126)),1),-MIN(ABS($G126-$E126)/MAX(ABS($D126-$E126),ABS($F126-$E126)),1)),0)</f>
        <v>0</v>
      </c>
      <c r="I126" s="234"/>
      <c r="J126" s="222">
        <f>IF(ISNUMBER($I126),IF(OR(AND($D126&gt;=$E126,$I126&gt;=$E126),AND($D126&lt;$E126,$I126&lt;$E126)),+MIN(ABS($I126-$E126)/MAX(ABS($D126-$E126),ABS($F126-$E126)),1),-MIN(ABS($I126-$E126)/MAX(ABS($D126-$E126),ABS($F126-$E126)),1)),0)</f>
        <v>0</v>
      </c>
      <c r="K126" s="234"/>
      <c r="L126" s="222">
        <f>IF(ISNUMBER($K126),IF(OR(AND($D126&gt;=$E126,$K126&gt;=$E126),AND($D126&lt;$E126,$K126&lt;$E126)),+MIN(ABS($K126-$E126)/MAX(ABS($D126-$E126),ABS($F126-$E126)),1),-MIN(ABS($K126-$E126)/MAX(ABS($D126-$E126),ABS($F126-$E126)),1)),0)</f>
        <v>0</v>
      </c>
      <c r="M126" s="234"/>
      <c r="N126" s="222">
        <f>IF(ISNUMBER($M126),IF(OR(AND($D126&gt;=$E126,$M126&gt;=$E126),AND($D126&lt;$E126,$M126&lt;$E126)),+MIN(ABS($M126-$E126)/MAX(ABS($D126-$E126),ABS($F126-$E126)),1),-MIN(ABS($M126-$E126)/MAX(ABS($D126-$E126),ABS($F126-$E126)),1)),0)</f>
        <v>0</v>
      </c>
      <c r="O126" s="234"/>
      <c r="P126" s="222">
        <f>IF(ISNUMBER($O126),IF(OR(AND($D126&gt;=$E126,$O126&gt;=$E126),AND($D126&lt;$E126,$O126&lt;$E126)),+MIN(ABS($O126-$E126)/MAX(ABS($D126-$E126),ABS($F126-$E126)),1),-MIN(ABS($O126-$E126)/MAX(ABS($D126-$E126),ABS($F126-$E126)),1)),0)</f>
        <v>0</v>
      </c>
      <c r="Q126" s="234"/>
      <c r="R126" s="222">
        <f>IF(ISNUMBER($Q126),IF(OR(AND($D126&gt;=$E126,$Q126&gt;=$E126),AND($D126&lt;$E126,$Q126&lt;$E126)),+MIN(ABS($Q126-$E126)/MAX(ABS($D126-$E126),ABS($F126-$E126)),1),-MIN(ABS($Q126-$E126)/MAX(ABS($D126-$E126),ABS($F126-$E126)),1)),0)</f>
        <v>0</v>
      </c>
      <c r="S126" s="234"/>
      <c r="T126" s="222">
        <f>IF(ISNUMBER($S126),IF(OR(AND($D126&gt;=$E126,$S126&gt;=$E126),AND($D126&lt;$E126,$S126&lt;$E126)),+MIN(ABS($S126-$E126)/MAX(ABS($D126-$E126),ABS($F126-$E126)),1),-MIN(ABS($S126-$E126)/MAX(ABS($D126-$E126),ABS($F126-$E126)),1)),0)</f>
        <v>0</v>
      </c>
      <c r="U126" s="234"/>
      <c r="V126" s="222">
        <f>IF(ISNUMBER($U126),IF(OR(AND($D126&gt;=$E126,$U126&gt;=$E126),AND($D126&lt;$E126,$U126&lt;$E126)),+MIN(ABS($U126-$E126)/MAX(ABS($D126-$E126),ABS($F126-$E126)),1),-MIN(ABS($U126-$E126)/MAX(ABS($D126-$E126),ABS($F126-$E126)),1)),0)</f>
        <v>0</v>
      </c>
    </row>
    <row r="127" spans="2:22" x14ac:dyDescent="0.25">
      <c r="B127" s="280" t="s">
        <v>436</v>
      </c>
      <c r="C127" s="281"/>
      <c r="D127" s="231">
        <v>1.0543981481481481E-2</v>
      </c>
      <c r="E127" s="232">
        <v>5.5300925925925927E-2</v>
      </c>
      <c r="F127" s="233">
        <v>0.1000462962962963</v>
      </c>
      <c r="G127" s="234"/>
      <c r="H127" s="222">
        <f t="shared" si="23"/>
        <v>0</v>
      </c>
      <c r="I127" s="234"/>
      <c r="J127" s="222">
        <f>IF(ISNUMBER($I127),IF(OR(AND($D127&gt;=$E127,$I127&gt;=$E127),AND($D127&lt;$E127,$I127&lt;$E127)),+MIN(ABS($I127-$E127)/MAX(ABS($D127-$E127),ABS($F127-$E127)),1),-MIN(ABS($I127-$E127)/MAX(ABS($D127-$E127),ABS($F127-$E127)),1)),0)</f>
        <v>0</v>
      </c>
      <c r="K127" s="234"/>
      <c r="L127" s="222">
        <f>IF(ISNUMBER($K127),IF(OR(AND($D127&gt;=$E127,$K127&gt;=$E127),AND($D127&lt;$E127,$K127&lt;$E127)),+MIN(ABS($K127-$E127)/MAX(ABS($D127-$E127),ABS($F127-$E127)),1),-MIN(ABS($K127-$E127)/MAX(ABS($D127-$E127),ABS($F127-$E127)),1)),0)</f>
        <v>0</v>
      </c>
      <c r="M127" s="234"/>
      <c r="N127" s="222">
        <f>IF(ISNUMBER($M127),IF(OR(AND($D127&gt;=$E127,$M127&gt;=$E127),AND($D127&lt;$E127,$M127&lt;$E127)),+MIN(ABS($M127-$E127)/MAX(ABS($D127-$E127),ABS($F127-$E127)),1),-MIN(ABS($M127-$E127)/MAX(ABS($D127-$E127),ABS($F127-$E127)),1)),0)</f>
        <v>0</v>
      </c>
      <c r="O127" s="234"/>
      <c r="P127" s="222">
        <f>IF(ISNUMBER($O127),IF(OR(AND($D127&gt;=$E127,$O127&gt;=$E127),AND($D127&lt;$E127,$O127&lt;$E127)),+MIN(ABS($O127-$E127)/MAX(ABS($D127-$E127),ABS($F127-$E127)),1),-MIN(ABS($O127-$E127)/MAX(ABS($D127-$E127),ABS($F127-$E127)),1)),0)</f>
        <v>0</v>
      </c>
      <c r="Q127" s="234"/>
      <c r="R127" s="222">
        <f>IF(ISNUMBER($Q127),IF(OR(AND($D127&gt;=$E127,$Q127&gt;=$E127),AND($D127&lt;$E127,$Q127&lt;$E127)),+MIN(ABS($Q127-$E127)/MAX(ABS($D127-$E127),ABS($F127-$E127)),1),-MIN(ABS($Q127-$E127)/MAX(ABS($D127-$E127),ABS($F127-$E127)),1)),0)</f>
        <v>0</v>
      </c>
      <c r="S127" s="234"/>
      <c r="T127" s="222">
        <f>IF(ISNUMBER($S127),IF(OR(AND($D127&gt;=$E127,$S127&gt;=$E127),AND($D127&lt;$E127,$S127&lt;$E127)),+MIN(ABS($S127-$E127)/MAX(ABS($D127-$E127),ABS($F127-$E127)),1),-MIN(ABS($S127-$E127)/MAX(ABS($D127-$E127),ABS($F127-$E127)),1)),0)</f>
        <v>0</v>
      </c>
      <c r="U127" s="234"/>
      <c r="V127" s="222">
        <f>IF(ISNUMBER($U127),IF(OR(AND($D127&gt;=$E127,$U127&gt;=$E127),AND($D127&lt;$E127,$U127&lt;$E127)),+MIN(ABS($U127-$E127)/MAX(ABS($D127-$E127),ABS($F127-$E127)),1),-MIN(ABS($U127-$E127)/MAX(ABS($D127-$E127),ABS($F127-$E127)),1)),0)</f>
        <v>0</v>
      </c>
    </row>
    <row r="128" spans="2:22" x14ac:dyDescent="0.25">
      <c r="B128" s="290" t="s">
        <v>101</v>
      </c>
      <c r="C128" s="291"/>
      <c r="D128" s="208"/>
      <c r="E128" s="209"/>
      <c r="F128" s="210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</row>
    <row r="129" spans="2:22" x14ac:dyDescent="0.25">
      <c r="B129" s="280" t="s">
        <v>437</v>
      </c>
      <c r="C129" s="281"/>
      <c r="D129" s="236">
        <v>0.97219999999999995</v>
      </c>
      <c r="E129" s="237">
        <v>0.85540000000000005</v>
      </c>
      <c r="F129" s="238">
        <v>0.73860000000000003</v>
      </c>
      <c r="G129" s="242"/>
      <c r="H129" s="222">
        <f t="shared" ref="H129:H132" si="24">IF(ISNUMBER($G129),IF(OR(AND($D129&gt;=$E129,$G129&gt;=$E129),AND($D129&lt;$E129,$G129&lt;$E129)),+MIN(ABS($G129-$E129)/MAX(ABS($D129-$E129),ABS($F129-$E129)),1),-MIN(ABS($G129-$E129)/MAX(ABS($D129-$E129),ABS($F129-$E129)),1)),0)</f>
        <v>0</v>
      </c>
      <c r="I129" s="242"/>
      <c r="J129" s="222">
        <f>IF(ISNUMBER($I129),IF(OR(AND($D129&gt;=$E129,$I129&gt;=$E129),AND($D129&lt;$E129,$I129&lt;$E129)),+MIN(ABS($I129-$E129)/MAX(ABS($D129-$E129),ABS($F129-$E129)),1),-MIN(ABS($I129-$E129)/MAX(ABS($D129-$E129),ABS($F129-$E129)),1)),0)</f>
        <v>0</v>
      </c>
      <c r="K129" s="242"/>
      <c r="L129" s="222">
        <f>IF(ISNUMBER($K129),IF(OR(AND($D129&gt;=$E129,$K129&gt;=$E129),AND($D129&lt;$E129,$K129&lt;$E129)),+MIN(ABS($K129-$E129)/MAX(ABS($D129-$E129),ABS($F129-$E129)),1),-MIN(ABS($K129-$E129)/MAX(ABS($D129-$E129),ABS($F129-$E129)),1)),0)</f>
        <v>0</v>
      </c>
      <c r="M129" s="242"/>
      <c r="N129" s="222">
        <f>IF(ISNUMBER($M129),IF(OR(AND($D129&gt;=$E129,$M129&gt;=$E129),AND($D129&lt;$E129,$M129&lt;$E129)),+MIN(ABS($M129-$E129)/MAX(ABS($D129-$E129),ABS($F129-$E129)),1),-MIN(ABS($M129-$E129)/MAX(ABS($D129-$E129),ABS($F129-$E129)),1)),0)</f>
        <v>0</v>
      </c>
      <c r="O129" s="242"/>
      <c r="P129" s="222">
        <f>IF(ISNUMBER($O129),IF(OR(AND($D129&gt;=$E129,$O129&gt;=$E129),AND($D129&lt;$E129,$O129&lt;$E129)),+MIN(ABS($O129-$E129)/MAX(ABS($D129-$E129),ABS($F129-$E129)),1),-MIN(ABS($O129-$E129)/MAX(ABS($D129-$E129),ABS($F129-$E129)),1)),0)</f>
        <v>0</v>
      </c>
      <c r="Q129" s="242"/>
      <c r="R129" s="222">
        <f>IF(ISNUMBER($Q129),IF(OR(AND($D129&gt;=$E129,$Q129&gt;=$E129),AND($D129&lt;$E129,$Q129&lt;$E129)),+MIN(ABS($Q129-$E129)/MAX(ABS($D129-$E129),ABS($F129-$E129)),1),-MIN(ABS($Q129-$E129)/MAX(ABS($D129-$E129),ABS($F129-$E129)),1)),0)</f>
        <v>0</v>
      </c>
      <c r="S129" s="242"/>
      <c r="T129" s="222">
        <f>IF(ISNUMBER($S129),IF(OR(AND($D129&gt;=$E129,$S129&gt;=$E129),AND($D129&lt;$E129,$S129&lt;$E129)),+MIN(ABS($S129-$E129)/MAX(ABS($D129-$E129),ABS($F129-$E129)),1),-MIN(ABS($S129-$E129)/MAX(ABS($D129-$E129),ABS($F129-$E129)),1)),0)</f>
        <v>0</v>
      </c>
      <c r="U129" s="242"/>
      <c r="V129" s="222">
        <f>IF(ISNUMBER($U129),IF(OR(AND($D129&gt;=$E129,$U129&gt;=$E129),AND($D129&lt;$E129,$U129&lt;$E129)),+MIN(ABS($U129-$E129)/MAX(ABS($D129-$E129),ABS($F129-$E129)),1),-MIN(ABS($U129-$E129)/MAX(ABS($D129-$E129),ABS($F129-$E129)),1)),0)</f>
        <v>0</v>
      </c>
    </row>
    <row r="130" spans="2:22" x14ac:dyDescent="0.25">
      <c r="B130" s="280" t="s">
        <v>438</v>
      </c>
      <c r="C130" s="281"/>
      <c r="D130" s="236">
        <v>0.9395</v>
      </c>
      <c r="E130" s="237">
        <v>0.89490000000000003</v>
      </c>
      <c r="F130" s="238">
        <v>0.85040000000000004</v>
      </c>
      <c r="G130" s="242"/>
      <c r="H130" s="222">
        <f t="shared" si="24"/>
        <v>0</v>
      </c>
      <c r="I130" s="242"/>
      <c r="J130" s="222">
        <f>IF(ISNUMBER($I130),IF(OR(AND($D130&gt;=$E130,$I130&gt;=$E130),AND($D130&lt;$E130,$I130&lt;$E130)),+MIN(ABS($I130-$E130)/MAX(ABS($D130-$E130),ABS($F130-$E130)),1),-MIN(ABS($I130-$E130)/MAX(ABS($D130-$E130),ABS($F130-$E130)),1)),0)</f>
        <v>0</v>
      </c>
      <c r="K130" s="242"/>
      <c r="L130" s="222">
        <f>IF(ISNUMBER($K130),IF(OR(AND($D130&gt;=$E130,$K130&gt;=$E130),AND($D130&lt;$E130,$K130&lt;$E130)),+MIN(ABS($K130-$E130)/MAX(ABS($D130-$E130),ABS($F130-$E130)),1),-MIN(ABS($K130-$E130)/MAX(ABS($D130-$E130),ABS($F130-$E130)),1)),0)</f>
        <v>0</v>
      </c>
      <c r="M130" s="242"/>
      <c r="N130" s="222">
        <f>IF(ISNUMBER($M130),IF(OR(AND($D130&gt;=$E130,$M130&gt;=$E130),AND($D130&lt;$E130,$M130&lt;$E130)),+MIN(ABS($M130-$E130)/MAX(ABS($D130-$E130),ABS($F130-$E130)),1),-MIN(ABS($M130-$E130)/MAX(ABS($D130-$E130),ABS($F130-$E130)),1)),0)</f>
        <v>0</v>
      </c>
      <c r="O130" s="242"/>
      <c r="P130" s="222">
        <f>IF(ISNUMBER($O130),IF(OR(AND($D130&gt;=$E130,$O130&gt;=$E130),AND($D130&lt;$E130,$O130&lt;$E130)),+MIN(ABS($O130-$E130)/MAX(ABS($D130-$E130),ABS($F130-$E130)),1),-MIN(ABS($O130-$E130)/MAX(ABS($D130-$E130),ABS($F130-$E130)),1)),0)</f>
        <v>0</v>
      </c>
      <c r="Q130" s="242"/>
      <c r="R130" s="222">
        <f>IF(ISNUMBER($Q130),IF(OR(AND($D130&gt;=$E130,$Q130&gt;=$E130),AND($D130&lt;$E130,$Q130&lt;$E130)),+MIN(ABS($Q130-$E130)/MAX(ABS($D130-$E130),ABS($F130-$E130)),1),-MIN(ABS($Q130-$E130)/MAX(ABS($D130-$E130),ABS($F130-$E130)),1)),0)</f>
        <v>0</v>
      </c>
      <c r="S130" s="242"/>
      <c r="T130" s="222">
        <f>IF(ISNUMBER($S130),IF(OR(AND($D130&gt;=$E130,$S130&gt;=$E130),AND($D130&lt;$E130,$S130&lt;$E130)),+MIN(ABS($S130-$E130)/MAX(ABS($D130-$E130),ABS($F130-$E130)),1),-MIN(ABS($S130-$E130)/MAX(ABS($D130-$E130),ABS($F130-$E130)),1)),0)</f>
        <v>0</v>
      </c>
      <c r="U130" s="242"/>
      <c r="V130" s="222">
        <f>IF(ISNUMBER($U130),IF(OR(AND($D130&gt;=$E130,$U130&gt;=$E130),AND($D130&lt;$E130,$U130&lt;$E130)),+MIN(ABS($U130-$E130)/MAX(ABS($D130-$E130),ABS($F130-$E130)),1),-MIN(ABS($U130-$E130)/MAX(ABS($D130-$E130),ABS($F130-$E130)),1)),0)</f>
        <v>0</v>
      </c>
    </row>
    <row r="131" spans="2:22" x14ac:dyDescent="0.25">
      <c r="B131" s="280" t="s">
        <v>439</v>
      </c>
      <c r="C131" s="281"/>
      <c r="D131" s="236">
        <v>1</v>
      </c>
      <c r="E131" s="237">
        <v>0.76919999999999999</v>
      </c>
      <c r="F131" s="238">
        <v>0.43149999999999999</v>
      </c>
      <c r="G131" s="242"/>
      <c r="H131" s="222">
        <f t="shared" si="24"/>
        <v>0</v>
      </c>
      <c r="I131" s="242"/>
      <c r="J131" s="222">
        <f>IF(ISNUMBER($I131),IF(OR(AND($D131&gt;=$E131,$I131&gt;=$E131),AND($D131&lt;$E131,$I131&lt;$E131)),+MIN(ABS($I131-$E131)/MAX(ABS($D131-$E131),ABS($F131-$E131)),1),-MIN(ABS($I131-$E131)/MAX(ABS($D131-$E131),ABS($F131-$E131)),1)),0)</f>
        <v>0</v>
      </c>
      <c r="K131" s="242"/>
      <c r="L131" s="222">
        <f>IF(ISNUMBER($K131),IF(OR(AND($D131&gt;=$E131,$K131&gt;=$E131),AND($D131&lt;$E131,$K131&lt;$E131)),+MIN(ABS($K131-$E131)/MAX(ABS($D131-$E131),ABS($F131-$E131)),1),-MIN(ABS($K131-$E131)/MAX(ABS($D131-$E131),ABS($F131-$E131)),1)),0)</f>
        <v>0</v>
      </c>
      <c r="M131" s="242"/>
      <c r="N131" s="222">
        <f>IF(ISNUMBER($M131),IF(OR(AND($D131&gt;=$E131,$M131&gt;=$E131),AND($D131&lt;$E131,$M131&lt;$E131)),+MIN(ABS($M131-$E131)/MAX(ABS($D131-$E131),ABS($F131-$E131)),1),-MIN(ABS($M131-$E131)/MAX(ABS($D131-$E131),ABS($F131-$E131)),1)),0)</f>
        <v>0</v>
      </c>
      <c r="O131" s="242"/>
      <c r="P131" s="222">
        <f>IF(ISNUMBER($O131),IF(OR(AND($D131&gt;=$E131,$O131&gt;=$E131),AND($D131&lt;$E131,$O131&lt;$E131)),+MIN(ABS($O131-$E131)/MAX(ABS($D131-$E131),ABS($F131-$E131)),1),-MIN(ABS($O131-$E131)/MAX(ABS($D131-$E131),ABS($F131-$E131)),1)),0)</f>
        <v>0</v>
      </c>
      <c r="Q131" s="242"/>
      <c r="R131" s="222">
        <f>IF(ISNUMBER($Q131),IF(OR(AND($D131&gt;=$E131,$Q131&gt;=$E131),AND($D131&lt;$E131,$Q131&lt;$E131)),+MIN(ABS($Q131-$E131)/MAX(ABS($D131-$E131),ABS($F131-$E131)),1),-MIN(ABS($Q131-$E131)/MAX(ABS($D131-$E131),ABS($F131-$E131)),1)),0)</f>
        <v>0</v>
      </c>
      <c r="S131" s="242"/>
      <c r="T131" s="222">
        <f>IF(ISNUMBER($S131),IF(OR(AND($D131&gt;=$E131,$S131&gt;=$E131),AND($D131&lt;$E131,$S131&lt;$E131)),+MIN(ABS($S131-$E131)/MAX(ABS($D131-$E131),ABS($F131-$E131)),1),-MIN(ABS($S131-$E131)/MAX(ABS($D131-$E131),ABS($F131-$E131)),1)),0)</f>
        <v>0</v>
      </c>
      <c r="U131" s="242"/>
      <c r="V131" s="222">
        <f>IF(ISNUMBER($U131),IF(OR(AND($D131&gt;=$E131,$U131&gt;=$E131),AND($D131&lt;$E131,$U131&lt;$E131)),+MIN(ABS($U131-$E131)/MAX(ABS($D131-$E131),ABS($F131-$E131)),1),-MIN(ABS($U131-$E131)/MAX(ABS($D131-$E131),ABS($F131-$E131)),1)),0)</f>
        <v>0</v>
      </c>
    </row>
    <row r="132" spans="2:22" x14ac:dyDescent="0.25">
      <c r="B132" s="280" t="s">
        <v>440</v>
      </c>
      <c r="C132" s="281"/>
      <c r="D132" s="236">
        <v>1</v>
      </c>
      <c r="E132" s="237">
        <v>0.81910000000000005</v>
      </c>
      <c r="F132" s="238">
        <v>0.60570000000000002</v>
      </c>
      <c r="G132" s="242"/>
      <c r="H132" s="222">
        <f t="shared" si="24"/>
        <v>0</v>
      </c>
      <c r="I132" s="242"/>
      <c r="J132" s="222">
        <f>IF(ISNUMBER($I132),IF(OR(AND($D132&gt;=$E132,$I132&gt;=$E132),AND($D132&lt;$E132,$I132&lt;$E132)),+MIN(ABS($I132-$E132)/MAX(ABS($D132-$E132),ABS($F132-$E132)),1),-MIN(ABS($I132-$E132)/MAX(ABS($D132-$E132),ABS($F132-$E132)),1)),0)</f>
        <v>0</v>
      </c>
      <c r="K132" s="242"/>
      <c r="L132" s="222">
        <f>IF(ISNUMBER($K132),IF(OR(AND($D132&gt;=$E132,$K132&gt;=$E132),AND($D132&lt;$E132,$K132&lt;$E132)),+MIN(ABS($K132-$E132)/MAX(ABS($D132-$E132),ABS($F132-$E132)),1),-MIN(ABS($K132-$E132)/MAX(ABS($D132-$E132),ABS($F132-$E132)),1)),0)</f>
        <v>0</v>
      </c>
      <c r="M132" s="242"/>
      <c r="N132" s="222">
        <f>IF(ISNUMBER($M132),IF(OR(AND($D132&gt;=$E132,$M132&gt;=$E132),AND($D132&lt;$E132,$M132&lt;$E132)),+MIN(ABS($M132-$E132)/MAX(ABS($D132-$E132),ABS($F132-$E132)),1),-MIN(ABS($M132-$E132)/MAX(ABS($D132-$E132),ABS($F132-$E132)),1)),0)</f>
        <v>0</v>
      </c>
      <c r="O132" s="242"/>
      <c r="P132" s="222">
        <f>IF(ISNUMBER($O132),IF(OR(AND($D132&gt;=$E132,$O132&gt;=$E132),AND($D132&lt;$E132,$O132&lt;$E132)),+MIN(ABS($O132-$E132)/MAX(ABS($D132-$E132),ABS($F132-$E132)),1),-MIN(ABS($O132-$E132)/MAX(ABS($D132-$E132),ABS($F132-$E132)),1)),0)</f>
        <v>0</v>
      </c>
      <c r="Q132" s="242"/>
      <c r="R132" s="222">
        <f>IF(ISNUMBER($Q132),IF(OR(AND($D132&gt;=$E132,$Q132&gt;=$E132),AND($D132&lt;$E132,$Q132&lt;$E132)),+MIN(ABS($Q132-$E132)/MAX(ABS($D132-$E132),ABS($F132-$E132)),1),-MIN(ABS($Q132-$E132)/MAX(ABS($D132-$E132),ABS($F132-$E132)),1)),0)</f>
        <v>0</v>
      </c>
      <c r="S132" s="242"/>
      <c r="T132" s="222">
        <f>IF(ISNUMBER($S132),IF(OR(AND($D132&gt;=$E132,$S132&gt;=$E132),AND($D132&lt;$E132,$S132&lt;$E132)),+MIN(ABS($S132-$E132)/MAX(ABS($D132-$E132),ABS($F132-$E132)),1),-MIN(ABS($S132-$E132)/MAX(ABS($D132-$E132),ABS($F132-$E132)),1)),0)</f>
        <v>0</v>
      </c>
      <c r="U132" s="242"/>
      <c r="V132" s="222">
        <f>IF(ISNUMBER($U132),IF(OR(AND($D132&gt;=$E132,$U132&gt;=$E132),AND($D132&lt;$E132,$U132&lt;$E132)),+MIN(ABS($U132-$E132)/MAX(ABS($D132-$E132),ABS($F132-$E132)),1),-MIN(ABS($U132-$E132)/MAX(ABS($D132-$E132),ABS($F132-$E132)),1)),0)</f>
        <v>0</v>
      </c>
    </row>
    <row r="133" spans="2:22" x14ac:dyDescent="0.25">
      <c r="B133" s="290" t="s">
        <v>106</v>
      </c>
      <c r="C133" s="291"/>
      <c r="D133" s="208"/>
      <c r="E133" s="209"/>
      <c r="F133" s="210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</row>
    <row r="134" spans="2:22" x14ac:dyDescent="0.25">
      <c r="B134" s="280" t="s">
        <v>441</v>
      </c>
      <c r="C134" s="281"/>
      <c r="D134" s="239">
        <v>0</v>
      </c>
      <c r="E134" s="240">
        <v>5.14</v>
      </c>
      <c r="F134" s="241">
        <v>11.69</v>
      </c>
      <c r="G134" s="243"/>
      <c r="H134" s="222">
        <f t="shared" ref="H134:H141" si="25">IF(ISNUMBER($G134),IF(OR(AND($D134&gt;=$E134,$G134&gt;=$E134),AND($D134&lt;$E134,$G134&lt;$E134)),+MIN(ABS($G134-$E134)/MAX(ABS($D134-$E134),ABS($F134-$E134)),1),-MIN(ABS($G134-$E134)/MAX(ABS($D134-$E134),ABS($F134-$E134)),1)),0)</f>
        <v>0</v>
      </c>
      <c r="I134" s="243"/>
      <c r="J134" s="222">
        <f t="shared" ref="J134:J141" si="26">IF(ISNUMBER($I134),IF(OR(AND($D134&gt;=$E134,$I134&gt;=$E134),AND($D134&lt;$E134,$I134&lt;$E134)),+MIN(ABS($I134-$E134)/MAX(ABS($D134-$E134),ABS($F134-$E134)),1),-MIN(ABS($I134-$E134)/MAX(ABS($D134-$E134),ABS($F134-$E134)),1)),0)</f>
        <v>0</v>
      </c>
      <c r="K134" s="243"/>
      <c r="L134" s="222">
        <f t="shared" ref="L134:L141" si="27">IF(ISNUMBER($K134),IF(OR(AND($D134&gt;=$E134,$K134&gt;=$E134),AND($D134&lt;$E134,$K134&lt;$E134)),+MIN(ABS($K134-$E134)/MAX(ABS($D134-$E134),ABS($F134-$E134)),1),-MIN(ABS($K134-$E134)/MAX(ABS($D134-$E134),ABS($F134-$E134)),1)),0)</f>
        <v>0</v>
      </c>
      <c r="M134" s="243"/>
      <c r="N134" s="222">
        <f t="shared" ref="N134:N141" si="28">IF(ISNUMBER($M134),IF(OR(AND($D134&gt;=$E134,$M134&gt;=$E134),AND($D134&lt;$E134,$M134&lt;$E134)),+MIN(ABS($M134-$E134)/MAX(ABS($D134-$E134),ABS($F134-$E134)),1),-MIN(ABS($M134-$E134)/MAX(ABS($D134-$E134),ABS($F134-$E134)),1)),0)</f>
        <v>0</v>
      </c>
      <c r="O134" s="243"/>
      <c r="P134" s="222">
        <f t="shared" ref="P134:P141" si="29">IF(ISNUMBER($O134),IF(OR(AND($D134&gt;=$E134,$O134&gt;=$E134),AND($D134&lt;$E134,$O134&lt;$E134)),+MIN(ABS($O134-$E134)/MAX(ABS($D134-$E134),ABS($F134-$E134)),1),-MIN(ABS($O134-$E134)/MAX(ABS($D134-$E134),ABS($F134-$E134)),1)),0)</f>
        <v>0</v>
      </c>
      <c r="Q134" s="243"/>
      <c r="R134" s="222">
        <f t="shared" ref="R134:R141" si="30">IF(ISNUMBER($Q134),IF(OR(AND($D134&gt;=$E134,$Q134&gt;=$E134),AND($D134&lt;$E134,$Q134&lt;$E134)),+MIN(ABS($Q134-$E134)/MAX(ABS($D134-$E134),ABS($F134-$E134)),1),-MIN(ABS($Q134-$E134)/MAX(ABS($D134-$E134),ABS($F134-$E134)),1)),0)</f>
        <v>0</v>
      </c>
      <c r="S134" s="243"/>
      <c r="T134" s="222">
        <f t="shared" ref="T134:T141" si="31">IF(ISNUMBER($S134),IF(OR(AND($D134&gt;=$E134,$S134&gt;=$E134),AND($D134&lt;$E134,$S134&lt;$E134)),+MIN(ABS($S134-$E134)/MAX(ABS($D134-$E134),ABS($F134-$E134)),1),-MIN(ABS($S134-$E134)/MAX(ABS($D134-$E134),ABS($F134-$E134)),1)),0)</f>
        <v>0</v>
      </c>
      <c r="U134" s="243"/>
      <c r="V134" s="222">
        <f t="shared" ref="V134:V141" si="32">IF(ISNUMBER($U134),IF(OR(AND($D134&gt;=$E134,$U134&gt;=$E134),AND($D134&lt;$E134,$U134&lt;$E134)),+MIN(ABS($U134-$E134)/MAX(ABS($D134-$E134),ABS($F134-$E134)),1),-MIN(ABS($U134-$E134)/MAX(ABS($D134-$E134),ABS($F134-$E134)),1)),0)</f>
        <v>0</v>
      </c>
    </row>
    <row r="135" spans="2:22" x14ac:dyDescent="0.25">
      <c r="B135" s="280" t="s">
        <v>423</v>
      </c>
      <c r="C135" s="281"/>
      <c r="D135" s="239">
        <v>2.57</v>
      </c>
      <c r="E135" s="240">
        <v>3.58</v>
      </c>
      <c r="F135" s="241">
        <v>4.59</v>
      </c>
      <c r="G135" s="243"/>
      <c r="H135" s="222">
        <f t="shared" si="25"/>
        <v>0</v>
      </c>
      <c r="I135" s="243"/>
      <c r="J135" s="222">
        <f t="shared" si="26"/>
        <v>0</v>
      </c>
      <c r="K135" s="243"/>
      <c r="L135" s="222">
        <f t="shared" si="27"/>
        <v>0</v>
      </c>
      <c r="M135" s="243"/>
      <c r="N135" s="222">
        <f t="shared" si="28"/>
        <v>0</v>
      </c>
      <c r="O135" s="243"/>
      <c r="P135" s="222">
        <f t="shared" si="29"/>
        <v>0</v>
      </c>
      <c r="Q135" s="243"/>
      <c r="R135" s="222">
        <f t="shared" si="30"/>
        <v>0</v>
      </c>
      <c r="S135" s="243"/>
      <c r="T135" s="222">
        <f t="shared" si="31"/>
        <v>0</v>
      </c>
      <c r="U135" s="243"/>
      <c r="V135" s="222">
        <f t="shared" si="32"/>
        <v>0</v>
      </c>
    </row>
    <row r="136" spans="2:22" x14ac:dyDescent="0.25">
      <c r="B136" s="280" t="s">
        <v>442</v>
      </c>
      <c r="C136" s="281"/>
      <c r="D136" s="239">
        <v>0</v>
      </c>
      <c r="E136" s="240">
        <v>0.25</v>
      </c>
      <c r="F136" s="241">
        <v>5.21</v>
      </c>
      <c r="G136" s="243"/>
      <c r="H136" s="222">
        <f t="shared" si="25"/>
        <v>0</v>
      </c>
      <c r="I136" s="243"/>
      <c r="J136" s="222">
        <f t="shared" si="26"/>
        <v>0</v>
      </c>
      <c r="K136" s="243"/>
      <c r="L136" s="222">
        <f t="shared" si="27"/>
        <v>0</v>
      </c>
      <c r="M136" s="243"/>
      <c r="N136" s="222">
        <f t="shared" si="28"/>
        <v>0</v>
      </c>
      <c r="O136" s="243"/>
      <c r="P136" s="222">
        <f t="shared" si="29"/>
        <v>0</v>
      </c>
      <c r="Q136" s="243"/>
      <c r="R136" s="222">
        <f t="shared" si="30"/>
        <v>0</v>
      </c>
      <c r="S136" s="243"/>
      <c r="T136" s="222">
        <f t="shared" si="31"/>
        <v>0</v>
      </c>
      <c r="U136" s="243"/>
      <c r="V136" s="222">
        <f t="shared" si="32"/>
        <v>0</v>
      </c>
    </row>
    <row r="137" spans="2:22" x14ac:dyDescent="0.25">
      <c r="B137" s="280" t="s">
        <v>424</v>
      </c>
      <c r="C137" s="281"/>
      <c r="D137" s="239">
        <v>0</v>
      </c>
      <c r="E137" s="240">
        <v>0.22</v>
      </c>
      <c r="F137" s="241">
        <v>0.51</v>
      </c>
      <c r="G137" s="243"/>
      <c r="H137" s="222">
        <f t="shared" si="25"/>
        <v>0</v>
      </c>
      <c r="I137" s="243"/>
      <c r="J137" s="222">
        <f t="shared" si="26"/>
        <v>0</v>
      </c>
      <c r="K137" s="243"/>
      <c r="L137" s="222">
        <f t="shared" si="27"/>
        <v>0</v>
      </c>
      <c r="M137" s="243"/>
      <c r="N137" s="222">
        <f t="shared" si="28"/>
        <v>0</v>
      </c>
      <c r="O137" s="243"/>
      <c r="P137" s="222">
        <f t="shared" si="29"/>
        <v>0</v>
      </c>
      <c r="Q137" s="243"/>
      <c r="R137" s="222">
        <f t="shared" si="30"/>
        <v>0</v>
      </c>
      <c r="S137" s="243"/>
      <c r="T137" s="222">
        <f t="shared" si="31"/>
        <v>0</v>
      </c>
      <c r="U137" s="243"/>
      <c r="V137" s="222">
        <f t="shared" si="32"/>
        <v>0</v>
      </c>
    </row>
    <row r="138" spans="2:22" x14ac:dyDescent="0.25">
      <c r="B138" s="280" t="s">
        <v>425</v>
      </c>
      <c r="C138" s="281"/>
      <c r="D138" s="236">
        <v>1</v>
      </c>
      <c r="E138" s="237">
        <v>0.96350000000000002</v>
      </c>
      <c r="F138" s="238">
        <v>0.89649999999999996</v>
      </c>
      <c r="G138" s="242"/>
      <c r="H138" s="222">
        <f t="shared" si="25"/>
        <v>0</v>
      </c>
      <c r="I138" s="242"/>
      <c r="J138" s="222">
        <f t="shared" si="26"/>
        <v>0</v>
      </c>
      <c r="K138" s="242"/>
      <c r="L138" s="222">
        <f t="shared" si="27"/>
        <v>0</v>
      </c>
      <c r="M138" s="242"/>
      <c r="N138" s="222">
        <f t="shared" si="28"/>
        <v>0</v>
      </c>
      <c r="O138" s="242"/>
      <c r="P138" s="222">
        <f t="shared" si="29"/>
        <v>0</v>
      </c>
      <c r="Q138" s="242"/>
      <c r="R138" s="222">
        <f t="shared" si="30"/>
        <v>0</v>
      </c>
      <c r="S138" s="242"/>
      <c r="T138" s="222">
        <f t="shared" si="31"/>
        <v>0</v>
      </c>
      <c r="U138" s="242"/>
      <c r="V138" s="222">
        <f t="shared" si="32"/>
        <v>0</v>
      </c>
    </row>
    <row r="139" spans="2:22" x14ac:dyDescent="0.25">
      <c r="B139" s="280" t="s">
        <v>426</v>
      </c>
      <c r="C139" s="281"/>
      <c r="D139" s="236">
        <v>0.74629999999999996</v>
      </c>
      <c r="E139" s="237">
        <v>0.48559999999999998</v>
      </c>
      <c r="F139" s="238">
        <v>0.22500000000000001</v>
      </c>
      <c r="G139" s="242"/>
      <c r="H139" s="222">
        <f t="shared" si="25"/>
        <v>0</v>
      </c>
      <c r="I139" s="242"/>
      <c r="J139" s="222">
        <f t="shared" si="26"/>
        <v>0</v>
      </c>
      <c r="K139" s="242"/>
      <c r="L139" s="222">
        <f t="shared" si="27"/>
        <v>0</v>
      </c>
      <c r="M139" s="242"/>
      <c r="N139" s="222">
        <f t="shared" si="28"/>
        <v>0</v>
      </c>
      <c r="O139" s="242"/>
      <c r="P139" s="222">
        <f t="shared" si="29"/>
        <v>0</v>
      </c>
      <c r="Q139" s="242"/>
      <c r="R139" s="222">
        <f t="shared" si="30"/>
        <v>0</v>
      </c>
      <c r="S139" s="242"/>
      <c r="T139" s="222">
        <f t="shared" si="31"/>
        <v>0</v>
      </c>
      <c r="U139" s="242"/>
      <c r="V139" s="222">
        <f t="shared" si="32"/>
        <v>0</v>
      </c>
    </row>
    <row r="140" spans="2:22" x14ac:dyDescent="0.25">
      <c r="B140" s="280" t="s">
        <v>427</v>
      </c>
      <c r="C140" s="281"/>
      <c r="D140" s="236">
        <v>0.28000000000000003</v>
      </c>
      <c r="E140" s="237">
        <v>7.6300000000000007E-2</v>
      </c>
      <c r="F140" s="238">
        <v>0</v>
      </c>
      <c r="G140" s="242"/>
      <c r="H140" s="222">
        <f t="shared" si="25"/>
        <v>0</v>
      </c>
      <c r="I140" s="242"/>
      <c r="J140" s="222">
        <f t="shared" si="26"/>
        <v>0</v>
      </c>
      <c r="K140" s="242"/>
      <c r="L140" s="222">
        <f t="shared" si="27"/>
        <v>0</v>
      </c>
      <c r="M140" s="242"/>
      <c r="N140" s="222">
        <f t="shared" si="28"/>
        <v>0</v>
      </c>
      <c r="O140" s="242"/>
      <c r="P140" s="222">
        <f t="shared" si="29"/>
        <v>0</v>
      </c>
      <c r="Q140" s="242"/>
      <c r="R140" s="222">
        <f t="shared" si="30"/>
        <v>0</v>
      </c>
      <c r="S140" s="242"/>
      <c r="T140" s="222">
        <f t="shared" si="31"/>
        <v>0</v>
      </c>
      <c r="U140" s="242"/>
      <c r="V140" s="222">
        <f t="shared" si="32"/>
        <v>0</v>
      </c>
    </row>
    <row r="141" spans="2:22" x14ac:dyDescent="0.25">
      <c r="B141" s="280" t="s">
        <v>428</v>
      </c>
      <c r="C141" s="281"/>
      <c r="D141" s="236">
        <v>0.44019999999999998</v>
      </c>
      <c r="E141" s="237">
        <v>0.2349</v>
      </c>
      <c r="F141" s="238">
        <v>2.9600000000000001E-2</v>
      </c>
      <c r="G141" s="242"/>
      <c r="H141" s="222">
        <f t="shared" si="25"/>
        <v>0</v>
      </c>
      <c r="I141" s="242"/>
      <c r="J141" s="222">
        <f t="shared" si="26"/>
        <v>0</v>
      </c>
      <c r="K141" s="242"/>
      <c r="L141" s="222">
        <f t="shared" si="27"/>
        <v>0</v>
      </c>
      <c r="M141" s="242"/>
      <c r="N141" s="222">
        <f t="shared" si="28"/>
        <v>0</v>
      </c>
      <c r="O141" s="242"/>
      <c r="P141" s="222">
        <f t="shared" si="29"/>
        <v>0</v>
      </c>
      <c r="Q141" s="242"/>
      <c r="R141" s="222">
        <f t="shared" si="30"/>
        <v>0</v>
      </c>
      <c r="S141" s="242"/>
      <c r="T141" s="222">
        <f t="shared" si="31"/>
        <v>0</v>
      </c>
      <c r="U141" s="242"/>
      <c r="V141" s="222">
        <f t="shared" si="32"/>
        <v>0</v>
      </c>
    </row>
    <row r="142" spans="2:22" x14ac:dyDescent="0.25">
      <c r="B142" s="290" t="s">
        <v>115</v>
      </c>
      <c r="C142" s="291"/>
      <c r="D142" s="208"/>
      <c r="E142" s="209"/>
      <c r="F142" s="210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</row>
    <row r="143" spans="2:22" x14ac:dyDescent="0.25">
      <c r="B143" s="280" t="s">
        <v>429</v>
      </c>
      <c r="C143" s="281"/>
      <c r="D143" s="236">
        <v>1</v>
      </c>
      <c r="E143" s="237">
        <v>0.99980000000000002</v>
      </c>
      <c r="F143" s="238">
        <v>0.99960000000000004</v>
      </c>
      <c r="G143" s="242"/>
      <c r="H143" s="222">
        <f t="shared" ref="H143:H144" si="33">IF(ISNUMBER($G143),IF(OR(AND($D143&gt;=$E143,$G143&gt;=$E143),AND($D143&lt;$E143,$G143&lt;$E143)),+MIN(ABS($G143-$E143)/MAX(ABS($D143-$E143),ABS($F143-$E143)),1),-MIN(ABS($G143-$E143)/MAX(ABS($D143-$E143),ABS($F143-$E143)),1)),0)</f>
        <v>0</v>
      </c>
      <c r="I143" s="242"/>
      <c r="J143" s="222">
        <f>IF(ISNUMBER($I143),IF(OR(AND($D143&gt;=$E143,$I143&gt;=$E143),AND($D143&lt;$E143,$I143&lt;$E143)),+MIN(ABS($I143-$E143)/MAX(ABS($D143-$E143),ABS($F143-$E143)),1),-MIN(ABS($I143-$E143)/MAX(ABS($D143-$E143),ABS($F143-$E143)),1)),0)</f>
        <v>0</v>
      </c>
      <c r="K143" s="242"/>
      <c r="L143" s="222">
        <f>IF(ISNUMBER($K143),IF(OR(AND($D143&gt;=$E143,$K143&gt;=$E143),AND($D143&lt;$E143,$K143&lt;$E143)),+MIN(ABS($K143-$E143)/MAX(ABS($D143-$E143),ABS($F143-$E143)),1),-MIN(ABS($K143-$E143)/MAX(ABS($D143-$E143),ABS($F143-$E143)),1)),0)</f>
        <v>0</v>
      </c>
      <c r="M143" s="242"/>
      <c r="N143" s="222">
        <f>IF(ISNUMBER($M143),IF(OR(AND($D143&gt;=$E143,$M143&gt;=$E143),AND($D143&lt;$E143,$M143&lt;$E143)),+MIN(ABS($M143-$E143)/MAX(ABS($D143-$E143),ABS($F143-$E143)),1),-MIN(ABS($M143-$E143)/MAX(ABS($D143-$E143),ABS($F143-$E143)),1)),0)</f>
        <v>0</v>
      </c>
      <c r="O143" s="242"/>
      <c r="P143" s="222">
        <f>IF(ISNUMBER($O143),IF(OR(AND($D143&gt;=$E143,$O143&gt;=$E143),AND($D143&lt;$E143,$O143&lt;$E143)),+MIN(ABS($O143-$E143)/MAX(ABS($D143-$E143),ABS($F143-$E143)),1),-MIN(ABS($O143-$E143)/MAX(ABS($D143-$E143),ABS($F143-$E143)),1)),0)</f>
        <v>0</v>
      </c>
      <c r="Q143" s="242"/>
      <c r="R143" s="222">
        <f>IF(ISNUMBER($Q143),IF(OR(AND($D143&gt;=$E143,$Q143&gt;=$E143),AND($D143&lt;$E143,$Q143&lt;$E143)),+MIN(ABS($Q143-$E143)/MAX(ABS($D143-$E143),ABS($F143-$E143)),1),-MIN(ABS($Q143-$E143)/MAX(ABS($D143-$E143),ABS($F143-$E143)),1)),0)</f>
        <v>0</v>
      </c>
      <c r="S143" s="242"/>
      <c r="T143" s="222">
        <f>IF(ISNUMBER($S143),IF(OR(AND($D143&gt;=$E143,$S143&gt;=$E143),AND($D143&lt;$E143,$S143&lt;$E143)),+MIN(ABS($S143-$E143)/MAX(ABS($D143-$E143),ABS($F143-$E143)),1),-MIN(ABS($S143-$E143)/MAX(ABS($D143-$E143),ABS($F143-$E143)),1)),0)</f>
        <v>0</v>
      </c>
      <c r="U143" s="242"/>
      <c r="V143" s="222">
        <f>IF(ISNUMBER($U143),IF(OR(AND($D143&gt;=$E143,$U143&gt;=$E143),AND($D143&lt;$E143,$U143&lt;$E143)),+MIN(ABS($U143-$E143)/MAX(ABS($D143-$E143),ABS($F143-$E143)),1),-MIN(ABS($U143-$E143)/MAX(ABS($D143-$E143),ABS($F143-$E143)),1)),0)</f>
        <v>0</v>
      </c>
    </row>
    <row r="144" spans="2:22" x14ac:dyDescent="0.25">
      <c r="B144" s="280" t="s">
        <v>430</v>
      </c>
      <c r="C144" s="281"/>
      <c r="D144" s="236">
        <v>1</v>
      </c>
      <c r="E144" s="237">
        <v>0.99990000000000001</v>
      </c>
      <c r="F144" s="238">
        <v>0.99980000000000002</v>
      </c>
      <c r="G144" s="242"/>
      <c r="H144" s="222">
        <f t="shared" si="33"/>
        <v>0</v>
      </c>
      <c r="I144" s="242"/>
      <c r="J144" s="222">
        <f>IF(ISNUMBER($I144),IF(OR(AND($D144&gt;=$E144,$I144&gt;=$E144),AND($D144&lt;$E144,$I144&lt;$E144)),+MIN(ABS($I144-$E144)/MAX(ABS($D144-$E144),ABS($F144-$E144)),1),-MIN(ABS($I144-$E144)/MAX(ABS($D144-$E144),ABS($F144-$E144)),1)),0)</f>
        <v>0</v>
      </c>
      <c r="K144" s="242"/>
      <c r="L144" s="222">
        <f>IF(ISNUMBER($K144),IF(OR(AND($D144&gt;=$E144,$K144&gt;=$E144),AND($D144&lt;$E144,$K144&lt;$E144)),+MIN(ABS($K144-$E144)/MAX(ABS($D144-$E144),ABS($F144-$E144)),1),-MIN(ABS($K144-$E144)/MAX(ABS($D144-$E144),ABS($F144-$E144)),1)),0)</f>
        <v>0</v>
      </c>
      <c r="M144" s="242"/>
      <c r="N144" s="222">
        <f>IF(ISNUMBER($M144),IF(OR(AND($D144&gt;=$E144,$M144&gt;=$E144),AND($D144&lt;$E144,$M144&lt;$E144)),+MIN(ABS($M144-$E144)/MAX(ABS($D144-$E144),ABS($F144-$E144)),1),-MIN(ABS($M144-$E144)/MAX(ABS($D144-$E144),ABS($F144-$E144)),1)),0)</f>
        <v>0</v>
      </c>
      <c r="O144" s="242"/>
      <c r="P144" s="222">
        <f>IF(ISNUMBER($O144),IF(OR(AND($D144&gt;=$E144,$O144&gt;=$E144),AND($D144&lt;$E144,$O144&lt;$E144)),+MIN(ABS($O144-$E144)/MAX(ABS($D144-$E144),ABS($F144-$E144)),1),-MIN(ABS($O144-$E144)/MAX(ABS($D144-$E144),ABS($F144-$E144)),1)),0)</f>
        <v>0</v>
      </c>
      <c r="Q144" s="242"/>
      <c r="R144" s="222">
        <f>IF(ISNUMBER($Q144),IF(OR(AND($D144&gt;=$E144,$Q144&gt;=$E144),AND($D144&lt;$E144,$Q144&lt;$E144)),+MIN(ABS($Q144-$E144)/MAX(ABS($D144-$E144),ABS($F144-$E144)),1),-MIN(ABS($Q144-$E144)/MAX(ABS($D144-$E144),ABS($F144-$E144)),1)),0)</f>
        <v>0</v>
      </c>
      <c r="S144" s="242"/>
      <c r="T144" s="222">
        <f>IF(ISNUMBER($S144),IF(OR(AND($D144&gt;=$E144,$S144&gt;=$E144),AND($D144&lt;$E144,$S144&lt;$E144)),+MIN(ABS($S144-$E144)/MAX(ABS($D144-$E144),ABS($F144-$E144)),1),-MIN(ABS($S144-$E144)/MAX(ABS($D144-$E144),ABS($F144-$E144)),1)),0)</f>
        <v>0</v>
      </c>
      <c r="U144" s="242"/>
      <c r="V144" s="222">
        <f>IF(ISNUMBER($U144),IF(OR(AND($D144&gt;=$E144,$U144&gt;=$E144),AND($D144&lt;$E144,$U144&lt;$E144)),+MIN(ABS($U144-$E144)/MAX(ABS($D144-$E144),ABS($F144-$E144)),1),-MIN(ABS($U144-$E144)/MAX(ABS($D144-$E144),ABS($F144-$E144)),1)),0)</f>
        <v>0</v>
      </c>
    </row>
    <row r="145" spans="2:22" x14ac:dyDescent="0.25">
      <c r="B145" s="290" t="s">
        <v>118</v>
      </c>
      <c r="C145" s="291"/>
      <c r="D145" s="208"/>
      <c r="E145" s="209"/>
      <c r="F145" s="210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</row>
    <row r="146" spans="2:22" x14ac:dyDescent="0.25">
      <c r="B146" s="280" t="s">
        <v>431</v>
      </c>
      <c r="C146" s="281"/>
      <c r="D146" s="239">
        <v>4.12</v>
      </c>
      <c r="E146" s="240">
        <v>3.71</v>
      </c>
      <c r="F146" s="241">
        <v>3.3</v>
      </c>
      <c r="G146" s="243"/>
      <c r="H146" s="222">
        <f>IF(ISNUMBER($G146),IF(OR(AND($D146&gt;=$E146,$G146&gt;=$E146),AND($D146&lt;$E146,$G146&lt;$E146)),+MIN(ABS($G146-$E146)/MAX(ABS($D146-$E146),ABS($F146-$E146)),1),-MIN(ABS($G146-$E146)/MAX(ABS($D146-$E146),ABS($F146-$E146)),1)),0)</f>
        <v>0</v>
      </c>
      <c r="I146" s="243"/>
      <c r="J146" s="222">
        <f>IF(ISNUMBER($I146),IF(OR(AND($D146&gt;=$E146,$I146&gt;=$E146),AND($D146&lt;$E146,$I146&lt;$E146)),+MIN(ABS($I146-$E146)/MAX(ABS($D146-$E146),ABS($F146-$E146)),1),-MIN(ABS($I146-$E146)/MAX(ABS($D146-$E146),ABS($F146-$E146)),1)),0)</f>
        <v>0</v>
      </c>
      <c r="K146" s="243"/>
      <c r="L146" s="222">
        <f>IF(ISNUMBER($K146),IF(OR(AND($D146&gt;=$E146,$K146&gt;=$E146),AND($D146&lt;$E146,$K146&lt;$E146)),+MIN(ABS($K146-$E146)/MAX(ABS($D146-$E146),ABS($F146-$E146)),1),-MIN(ABS($K146-$E146)/MAX(ABS($D146-$E146),ABS($F146-$E146)),1)),0)</f>
        <v>0</v>
      </c>
      <c r="M146" s="243"/>
      <c r="N146" s="222">
        <f>IF(ISNUMBER($M146),IF(OR(AND($D146&gt;=$E146,$M146&gt;=$E146),AND($D146&lt;$E146,$M146&lt;$E146)),+MIN(ABS($M146-$E146)/MAX(ABS($D146-$E146),ABS($F146-$E146)),1),-MIN(ABS($M146-$E146)/MAX(ABS($D146-$E146),ABS($F146-$E146)),1)),0)</f>
        <v>0</v>
      </c>
      <c r="O146" s="243"/>
      <c r="P146" s="222">
        <f>IF(ISNUMBER($O146),IF(OR(AND($D146&gt;=$E146,$O146&gt;=$E146),AND($D146&lt;$E146,$O146&lt;$E146)),+MIN(ABS($O146-$E146)/MAX(ABS($D146-$E146),ABS($F146-$E146)),1),-MIN(ABS($O146-$E146)/MAX(ABS($D146-$E146),ABS($F146-$E146)),1)),0)</f>
        <v>0</v>
      </c>
      <c r="Q146" s="243"/>
      <c r="R146" s="222">
        <f>IF(ISNUMBER($Q146),IF(OR(AND($D146&gt;=$E146,$Q146&gt;=$E146),AND($D146&lt;$E146,$Q146&lt;$E146)),+MIN(ABS($Q146-$E146)/MAX(ABS($D146-$E146),ABS($F146-$E146)),1),-MIN(ABS($Q146-$E146)/MAX(ABS($D146-$E146),ABS($F146-$E146)),1)),0)</f>
        <v>0</v>
      </c>
      <c r="S146" s="243"/>
      <c r="T146" s="222">
        <f>IF(ISNUMBER($S146),IF(OR(AND($D146&gt;=$E146,$S146&gt;=$E146),AND($D146&lt;$E146,$S146&lt;$E146)),+MIN(ABS($S146-$E146)/MAX(ABS($D146-$E146),ABS($F146-$E146)),1),-MIN(ABS($S146-$E146)/MAX(ABS($D146-$E146),ABS($F146-$E146)),1)),0)</f>
        <v>0</v>
      </c>
      <c r="U146" s="243"/>
      <c r="V146" s="222">
        <f>IF(ISNUMBER($U146),IF(OR(AND($D146&gt;=$E146,$U146&gt;=$E146),AND($D146&lt;$E146,$U146&lt;$E146)),+MIN(ABS($U146-$E146)/MAX(ABS($D146-$E146),ABS($F146-$E146)),1),-MIN(ABS($U146-$E146)/MAX(ABS($D146-$E146),ABS($F146-$E146)),1)),0)</f>
        <v>0</v>
      </c>
    </row>
    <row r="147" spans="2:22" x14ac:dyDescent="0.25">
      <c r="B147" s="290" t="s">
        <v>120</v>
      </c>
      <c r="C147" s="291"/>
      <c r="D147" s="208"/>
      <c r="E147" s="209"/>
      <c r="F147" s="210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</row>
    <row r="148" spans="2:22" x14ac:dyDescent="0.25">
      <c r="B148" s="306" t="s">
        <v>432</v>
      </c>
      <c r="C148" s="307"/>
      <c r="D148" s="211"/>
      <c r="E148" s="212"/>
      <c r="F148" s="213"/>
      <c r="G148" s="225"/>
      <c r="H148" s="223"/>
      <c r="I148" s="225"/>
      <c r="J148" s="223"/>
      <c r="K148" s="225"/>
      <c r="L148" s="223"/>
      <c r="M148" s="225"/>
      <c r="N148" s="223"/>
      <c r="O148" s="225"/>
      <c r="P148" s="223"/>
      <c r="Q148" s="225"/>
      <c r="R148" s="223"/>
      <c r="S148" s="225"/>
      <c r="T148" s="223"/>
      <c r="U148" s="225"/>
      <c r="V148" s="223"/>
    </row>
    <row r="151" spans="2:22" ht="30" customHeight="1" x14ac:dyDescent="0.25">
      <c r="B151" s="311" t="s">
        <v>141</v>
      </c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  <c r="P151" s="312"/>
      <c r="Q151" s="312"/>
      <c r="R151" s="312"/>
      <c r="S151" s="312"/>
      <c r="T151" s="312"/>
      <c r="U151" s="312"/>
      <c r="V151" s="313"/>
    </row>
    <row r="153" spans="2:22" x14ac:dyDescent="0.25">
      <c r="B153" s="286" t="s">
        <v>129</v>
      </c>
      <c r="C153" s="308"/>
      <c r="D153" s="297" t="s">
        <v>133</v>
      </c>
      <c r="E153" s="300" t="s">
        <v>135</v>
      </c>
      <c r="F153" s="303" t="s">
        <v>134</v>
      </c>
      <c r="G153" s="292" t="str">
        <f>TI_Gas!$B$12</f>
        <v>DNB 1</v>
      </c>
      <c r="H153" s="292"/>
      <c r="I153" s="292" t="str">
        <f>TI_Gas!$B$13</f>
        <v>DNB 2</v>
      </c>
      <c r="J153" s="292"/>
      <c r="K153" s="292" t="str">
        <f>TI_Gas!$B$14</f>
        <v>DNB 3</v>
      </c>
      <c r="L153" s="292"/>
      <c r="M153" s="292" t="str">
        <f>TI_Gas!$B$15</f>
        <v>DNB 4</v>
      </c>
      <c r="N153" s="292"/>
      <c r="O153" s="292" t="str">
        <f>TI_Gas!$B$16</f>
        <v>DNB 5</v>
      </c>
      <c r="P153" s="292"/>
      <c r="Q153" s="292" t="str">
        <f>TI_Gas!$B$17</f>
        <v>DNB 6</v>
      </c>
      <c r="R153" s="292"/>
      <c r="S153" s="292" t="str">
        <f>TI_Gas!$B$18</f>
        <v>DNB 7</v>
      </c>
      <c r="T153" s="292"/>
      <c r="U153" s="292" t="str">
        <f>TI_Gas!$B$19</f>
        <v>DNB 8</v>
      </c>
      <c r="V153" s="292"/>
    </row>
    <row r="154" spans="2:22" ht="15" customHeight="1" x14ac:dyDescent="0.25">
      <c r="B154" s="309"/>
      <c r="C154" s="310"/>
      <c r="D154" s="298"/>
      <c r="E154" s="301"/>
      <c r="F154" s="304"/>
      <c r="G154" s="293" t="s">
        <v>418</v>
      </c>
      <c r="H154" s="295" t="s">
        <v>137</v>
      </c>
      <c r="I154" s="293" t="s">
        <v>418</v>
      </c>
      <c r="J154" s="295" t="s">
        <v>137</v>
      </c>
      <c r="K154" s="293" t="s">
        <v>418</v>
      </c>
      <c r="L154" s="295" t="s">
        <v>137</v>
      </c>
      <c r="M154" s="293" t="s">
        <v>418</v>
      </c>
      <c r="N154" s="295" t="s">
        <v>137</v>
      </c>
      <c r="O154" s="293" t="s">
        <v>418</v>
      </c>
      <c r="P154" s="295" t="s">
        <v>137</v>
      </c>
      <c r="Q154" s="293" t="s">
        <v>418</v>
      </c>
      <c r="R154" s="295" t="s">
        <v>137</v>
      </c>
      <c r="S154" s="293" t="s">
        <v>418</v>
      </c>
      <c r="T154" s="295" t="s">
        <v>137</v>
      </c>
      <c r="U154" s="293" t="s">
        <v>418</v>
      </c>
      <c r="V154" s="295" t="s">
        <v>137</v>
      </c>
    </row>
    <row r="155" spans="2:22" x14ac:dyDescent="0.25">
      <c r="B155" s="288"/>
      <c r="C155" s="289"/>
      <c r="D155" s="299"/>
      <c r="E155" s="302"/>
      <c r="F155" s="305"/>
      <c r="G155" s="294"/>
      <c r="H155" s="296"/>
      <c r="I155" s="294"/>
      <c r="J155" s="296"/>
      <c r="K155" s="294"/>
      <c r="L155" s="296"/>
      <c r="M155" s="294"/>
      <c r="N155" s="296"/>
      <c r="O155" s="294"/>
      <c r="P155" s="296"/>
      <c r="Q155" s="294"/>
      <c r="R155" s="296"/>
      <c r="S155" s="294"/>
      <c r="T155" s="296"/>
      <c r="U155" s="294"/>
      <c r="V155" s="296"/>
    </row>
    <row r="156" spans="2:22" x14ac:dyDescent="0.25">
      <c r="B156" s="284" t="s">
        <v>96</v>
      </c>
      <c r="C156" s="285"/>
      <c r="D156" s="205"/>
      <c r="E156" s="206"/>
      <c r="F156" s="207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</row>
    <row r="157" spans="2:22" x14ac:dyDescent="0.25">
      <c r="B157" s="280" t="s">
        <v>433</v>
      </c>
      <c r="C157" s="281"/>
      <c r="D157" s="208">
        <v>0.49391000000000002</v>
      </c>
      <c r="E157" s="209">
        <v>1.0412399999999999</v>
      </c>
      <c r="F157" s="210">
        <v>1.5885800000000001</v>
      </c>
      <c r="G157" s="224"/>
      <c r="H157" s="222">
        <f>IF(ISNUMBER($G157),IF(OR(AND($D157&gt;=$E157,$G157&gt;=$E157),AND($D157&lt;$E157,$G157&lt;$E157)),+MIN(ABS($G157-$E157)/MAX(ABS($D157-$E157),ABS($F157-$E157)),1),-MIN(ABS($G157-$E157)/MAX(ABS($D157-$E157),ABS($F157-$E157)),1)),0)</f>
        <v>0</v>
      </c>
      <c r="I157" s="224"/>
      <c r="J157" s="222">
        <f>IF(ISNUMBER($I157),IF(OR(AND($D157&gt;=$E157,$I157&gt;=$E157),AND($D157&lt;$E157,$I157&lt;$E157)),+MIN(ABS($I157-$E157)/MAX(ABS($D157-$E157),ABS($F157-$E157)),1),-MIN(ABS($I157-$E157)/MAX(ABS($D157-$E157),ABS($F157-$E157)),1)),0)</f>
        <v>0</v>
      </c>
      <c r="K157" s="224"/>
      <c r="L157" s="222">
        <f>IF(ISNUMBER($K157),IF(OR(AND($D157&gt;=$E157,$K157&gt;=$E157),AND($D157&lt;$E157,$K157&lt;$E157)),+MIN(ABS($K157-$E157)/MAX(ABS($D157-$E157),ABS($F157-$E157)),1),-MIN(ABS($K157-$E157)/MAX(ABS($D157-$E157),ABS($F157-$E157)),1)),0)</f>
        <v>0</v>
      </c>
      <c r="M157" s="224"/>
      <c r="N157" s="222">
        <f>IF(ISNUMBER($M157),IF(OR(AND($D157&gt;=$E157,$M157&gt;=$E157),AND($D157&lt;$E157,$M157&lt;$E157)),+MIN(ABS($M157-$E157)/MAX(ABS($D157-$E157),ABS($F157-$E157)),1),-MIN(ABS($M157-$E157)/MAX(ABS($D157-$E157),ABS($F157-$E157)),1)),0)</f>
        <v>0</v>
      </c>
      <c r="O157" s="224"/>
      <c r="P157" s="222">
        <f>IF(ISNUMBER($O157),IF(OR(AND($D157&gt;=$E157,$O157&gt;=$E157),AND($D157&lt;$E157,$O157&lt;$E157)),+MIN(ABS($O157-$E157)/MAX(ABS($D157-$E157),ABS($F157-$E157)),1),-MIN(ABS($O157-$E157)/MAX(ABS($D157-$E157),ABS($F157-$E157)),1)),0)</f>
        <v>0</v>
      </c>
      <c r="Q157" s="224"/>
      <c r="R157" s="222">
        <f>IF(ISNUMBER($Q157),IF(OR(AND($D157&gt;=$E157,$Q157&gt;=$E157),AND($D157&lt;$E157,$Q157&lt;$E157)),+MIN(ABS($Q157-$E157)/MAX(ABS($D157-$E157),ABS($F157-$E157)),1),-MIN(ABS($Q157-$E157)/MAX(ABS($D157-$E157),ABS($F157-$E157)),1)),0)</f>
        <v>0</v>
      </c>
      <c r="S157" s="224"/>
      <c r="T157" s="222">
        <f>IF(ISNUMBER($S157),IF(OR(AND($D157&gt;=$E157,$S157&gt;=$E157),AND($D157&lt;$E157,$S157&lt;$E157)),+MIN(ABS($S157-$E157)/MAX(ABS($D157-$E157),ABS($F157-$E157)),1),-MIN(ABS($S157-$E157)/MAX(ABS($D157-$E157),ABS($F157-$E157)),1)),0)</f>
        <v>0</v>
      </c>
      <c r="U157" s="224"/>
      <c r="V157" s="222">
        <f>IF(ISNUMBER($U157),IF(OR(AND($D157&gt;=$E157,$U157&gt;=$E157),AND($D157&lt;$E157,$U157&lt;$E157)),+MIN(ABS($U157-$E157)/MAX(ABS($D157-$E157),ABS($F157-$E157)),1),-MIN(ABS($U157-$E157)/MAX(ABS($D157-$E157),ABS($F157-$E157)),1)),0)</f>
        <v>0</v>
      </c>
    </row>
    <row r="158" spans="2:22" x14ac:dyDescent="0.25">
      <c r="B158" s="280" t="s">
        <v>434</v>
      </c>
      <c r="C158" s="281"/>
      <c r="D158" s="208">
        <v>0</v>
      </c>
      <c r="E158" s="209">
        <v>2.843E-2</v>
      </c>
      <c r="F158" s="210">
        <v>6.4759999999999998E-2</v>
      </c>
      <c r="G158" s="224"/>
      <c r="H158" s="222">
        <f>IF(ISNUMBER($G158),IF(OR(AND($D158&gt;=$E158,$G158&gt;=$E158),AND($D158&lt;$E158,$G158&lt;$E158)),+MIN(ABS($G158-$E158)/MAX(ABS($D158-$E158),ABS($F158-$E158)),1),-MIN(ABS($G158-$E158)/MAX(ABS($D158-$E158),ABS($F158-$E158)),1)),0)</f>
        <v>0</v>
      </c>
      <c r="I158" s="224"/>
      <c r="J158" s="222">
        <f>IF(ISNUMBER($I158),IF(OR(AND($D158&gt;=$E158,$I158&gt;=$E158),AND($D158&lt;$E158,$I158&lt;$E158)),+MIN(ABS($I158-$E158)/MAX(ABS($D158-$E158),ABS($F158-$E158)),1),-MIN(ABS($I158-$E158)/MAX(ABS($D158-$E158),ABS($F158-$E158)),1)),0)</f>
        <v>0</v>
      </c>
      <c r="K158" s="224"/>
      <c r="L158" s="222">
        <f>IF(ISNUMBER($K158),IF(OR(AND($D158&gt;=$E158,$K158&gt;=$E158),AND($D158&lt;$E158,$K158&lt;$E158)),+MIN(ABS($K158-$E158)/MAX(ABS($D158-$E158),ABS($F158-$E158)),1),-MIN(ABS($K158-$E158)/MAX(ABS($D158-$E158),ABS($F158-$E158)),1)),0)</f>
        <v>0</v>
      </c>
      <c r="M158" s="224"/>
      <c r="N158" s="222">
        <f>IF(ISNUMBER($M158),IF(OR(AND($D158&gt;=$E158,$M158&gt;=$E158),AND($D158&lt;$E158,$M158&lt;$E158)),+MIN(ABS($M158-$E158)/MAX(ABS($D158-$E158),ABS($F158-$E158)),1),-MIN(ABS($M158-$E158)/MAX(ABS($D158-$E158),ABS($F158-$E158)),1)),0)</f>
        <v>0</v>
      </c>
      <c r="O158" s="224"/>
      <c r="P158" s="222">
        <f>IF(ISNUMBER($O158),IF(OR(AND($D158&gt;=$E158,$O158&gt;=$E158),AND($D158&lt;$E158,$O158&lt;$E158)),+MIN(ABS($O158-$E158)/MAX(ABS($D158-$E158),ABS($F158-$E158)),1),-MIN(ABS($O158-$E158)/MAX(ABS($D158-$E158),ABS($F158-$E158)),1)),0)</f>
        <v>0</v>
      </c>
      <c r="Q158" s="224"/>
      <c r="R158" s="222">
        <f>IF(ISNUMBER($Q158),IF(OR(AND($D158&gt;=$E158,$Q158&gt;=$E158),AND($D158&lt;$E158,$Q158&lt;$E158)),+MIN(ABS($Q158-$E158)/MAX(ABS($D158-$E158),ABS($F158-$E158)),1),-MIN(ABS($Q158-$E158)/MAX(ABS($D158-$E158),ABS($F158-$E158)),1)),0)</f>
        <v>0</v>
      </c>
      <c r="S158" s="224"/>
      <c r="T158" s="222">
        <f>IF(ISNUMBER($S158),IF(OR(AND($D158&gt;=$E158,$S158&gt;=$E158),AND($D158&lt;$E158,$S158&lt;$E158)),+MIN(ABS($S158-$E158)/MAX(ABS($D158-$E158),ABS($F158-$E158)),1),-MIN(ABS($S158-$E158)/MAX(ABS($D158-$E158),ABS($F158-$E158)),1)),0)</f>
        <v>0</v>
      </c>
      <c r="U158" s="224"/>
      <c r="V158" s="222">
        <f>IF(ISNUMBER($U158),IF(OR(AND($D158&gt;=$E158,$U158&gt;=$E158),AND($D158&lt;$E158,$U158&lt;$E158)),+MIN(ABS($U158-$E158)/MAX(ABS($D158-$E158),ABS($F158-$E158)),1),-MIN(ABS($U158-$E158)/MAX(ABS($D158-$E158),ABS($F158-$E158)),1)),0)</f>
        <v>0</v>
      </c>
    </row>
    <row r="159" spans="2:22" x14ac:dyDescent="0.25">
      <c r="B159" s="280" t="s">
        <v>435</v>
      </c>
      <c r="C159" s="281"/>
      <c r="D159" s="231">
        <v>6.0775462962962962E-2</v>
      </c>
      <c r="E159" s="232">
        <v>7.7881944444444448E-2</v>
      </c>
      <c r="F159" s="233">
        <v>9.4976851851851854E-2</v>
      </c>
      <c r="G159" s="234"/>
      <c r="H159" s="222">
        <f t="shared" ref="H159:H160" si="34">IF(ISNUMBER($G159),IF(OR(AND($D159&gt;=$E159,$G159&gt;=$E159),AND($D159&lt;$E159,$G159&lt;$E159)),+MIN(ABS($G159-$E159)/MAX(ABS($D159-$E159),ABS($F159-$E159)),1),-MIN(ABS($G159-$E159)/MAX(ABS($D159-$E159),ABS($F159-$E159)),1)),0)</f>
        <v>0</v>
      </c>
      <c r="I159" s="234"/>
      <c r="J159" s="222">
        <f>IF(ISNUMBER($I159),IF(OR(AND($D159&gt;=$E159,$I159&gt;=$E159),AND($D159&lt;$E159,$I159&lt;$E159)),+MIN(ABS($I159-$E159)/MAX(ABS($D159-$E159),ABS($F159-$E159)),1),-MIN(ABS($I159-$E159)/MAX(ABS($D159-$E159),ABS($F159-$E159)),1)),0)</f>
        <v>0</v>
      </c>
      <c r="K159" s="234"/>
      <c r="L159" s="222">
        <f>IF(ISNUMBER($K159),IF(OR(AND($D159&gt;=$E159,$K159&gt;=$E159),AND($D159&lt;$E159,$K159&lt;$E159)),+MIN(ABS($K159-$E159)/MAX(ABS($D159-$E159),ABS($F159-$E159)),1),-MIN(ABS($K159-$E159)/MAX(ABS($D159-$E159),ABS($F159-$E159)),1)),0)</f>
        <v>0</v>
      </c>
      <c r="M159" s="234"/>
      <c r="N159" s="222">
        <f>IF(ISNUMBER($M159),IF(OR(AND($D159&gt;=$E159,$M159&gt;=$E159),AND($D159&lt;$E159,$M159&lt;$E159)),+MIN(ABS($M159-$E159)/MAX(ABS($D159-$E159),ABS($F159-$E159)),1),-MIN(ABS($M159-$E159)/MAX(ABS($D159-$E159),ABS($F159-$E159)),1)),0)</f>
        <v>0</v>
      </c>
      <c r="O159" s="234"/>
      <c r="P159" s="222">
        <f>IF(ISNUMBER($O159),IF(OR(AND($D159&gt;=$E159,$O159&gt;=$E159),AND($D159&lt;$E159,$O159&lt;$E159)),+MIN(ABS($O159-$E159)/MAX(ABS($D159-$E159),ABS($F159-$E159)),1),-MIN(ABS($O159-$E159)/MAX(ABS($D159-$E159),ABS($F159-$E159)),1)),0)</f>
        <v>0</v>
      </c>
      <c r="Q159" s="234"/>
      <c r="R159" s="222">
        <f>IF(ISNUMBER($Q159),IF(OR(AND($D159&gt;=$E159,$Q159&gt;=$E159),AND($D159&lt;$E159,$Q159&lt;$E159)),+MIN(ABS($Q159-$E159)/MAX(ABS($D159-$E159),ABS($F159-$E159)),1),-MIN(ABS($Q159-$E159)/MAX(ABS($D159-$E159),ABS($F159-$E159)),1)),0)</f>
        <v>0</v>
      </c>
      <c r="S159" s="234"/>
      <c r="T159" s="222">
        <f>IF(ISNUMBER($S159),IF(OR(AND($D159&gt;=$E159,$S159&gt;=$E159),AND($D159&lt;$E159,$S159&lt;$E159)),+MIN(ABS($S159-$E159)/MAX(ABS($D159-$E159),ABS($F159-$E159)),1),-MIN(ABS($S159-$E159)/MAX(ABS($D159-$E159),ABS($F159-$E159)),1)),0)</f>
        <v>0</v>
      </c>
      <c r="U159" s="234"/>
      <c r="V159" s="222">
        <f>IF(ISNUMBER($U159),IF(OR(AND($D159&gt;=$E159,$U159&gt;=$E159),AND($D159&lt;$E159,$U159&lt;$E159)),+MIN(ABS($U159-$E159)/MAX(ABS($D159-$E159),ABS($F159-$E159)),1),-MIN(ABS($U159-$E159)/MAX(ABS($D159-$E159),ABS($F159-$E159)),1)),0)</f>
        <v>0</v>
      </c>
    </row>
    <row r="160" spans="2:22" x14ac:dyDescent="0.25">
      <c r="B160" s="280" t="s">
        <v>436</v>
      </c>
      <c r="C160" s="281"/>
      <c r="D160" s="231">
        <v>1.0543981481481481E-2</v>
      </c>
      <c r="E160" s="232">
        <v>5.5300925925925927E-2</v>
      </c>
      <c r="F160" s="233">
        <v>0.1000462962962963</v>
      </c>
      <c r="G160" s="234"/>
      <c r="H160" s="222">
        <f t="shared" si="34"/>
        <v>0</v>
      </c>
      <c r="I160" s="234"/>
      <c r="J160" s="222">
        <f>IF(ISNUMBER($I160),IF(OR(AND($D160&gt;=$E160,$I160&gt;=$E160),AND($D160&lt;$E160,$I160&lt;$E160)),+MIN(ABS($I160-$E160)/MAX(ABS($D160-$E160),ABS($F160-$E160)),1),-MIN(ABS($I160-$E160)/MAX(ABS($D160-$E160),ABS($F160-$E160)),1)),0)</f>
        <v>0</v>
      </c>
      <c r="K160" s="234"/>
      <c r="L160" s="222">
        <f>IF(ISNUMBER($K160),IF(OR(AND($D160&gt;=$E160,$K160&gt;=$E160),AND($D160&lt;$E160,$K160&lt;$E160)),+MIN(ABS($K160-$E160)/MAX(ABS($D160-$E160),ABS($F160-$E160)),1),-MIN(ABS($K160-$E160)/MAX(ABS($D160-$E160),ABS($F160-$E160)),1)),0)</f>
        <v>0</v>
      </c>
      <c r="M160" s="234"/>
      <c r="N160" s="222">
        <f>IF(ISNUMBER($M160),IF(OR(AND($D160&gt;=$E160,$M160&gt;=$E160),AND($D160&lt;$E160,$M160&lt;$E160)),+MIN(ABS($M160-$E160)/MAX(ABS($D160-$E160),ABS($F160-$E160)),1),-MIN(ABS($M160-$E160)/MAX(ABS($D160-$E160),ABS($F160-$E160)),1)),0)</f>
        <v>0</v>
      </c>
      <c r="O160" s="234"/>
      <c r="P160" s="222">
        <f>IF(ISNUMBER($O160),IF(OR(AND($D160&gt;=$E160,$O160&gt;=$E160),AND($D160&lt;$E160,$O160&lt;$E160)),+MIN(ABS($O160-$E160)/MAX(ABS($D160-$E160),ABS($F160-$E160)),1),-MIN(ABS($O160-$E160)/MAX(ABS($D160-$E160),ABS($F160-$E160)),1)),0)</f>
        <v>0</v>
      </c>
      <c r="Q160" s="234"/>
      <c r="R160" s="222">
        <f>IF(ISNUMBER($Q160),IF(OR(AND($D160&gt;=$E160,$Q160&gt;=$E160),AND($D160&lt;$E160,$Q160&lt;$E160)),+MIN(ABS($Q160-$E160)/MAX(ABS($D160-$E160),ABS($F160-$E160)),1),-MIN(ABS($Q160-$E160)/MAX(ABS($D160-$E160),ABS($F160-$E160)),1)),0)</f>
        <v>0</v>
      </c>
      <c r="S160" s="234"/>
      <c r="T160" s="222">
        <f>IF(ISNUMBER($S160),IF(OR(AND($D160&gt;=$E160,$S160&gt;=$E160),AND($D160&lt;$E160,$S160&lt;$E160)),+MIN(ABS($S160-$E160)/MAX(ABS($D160-$E160),ABS($F160-$E160)),1),-MIN(ABS($S160-$E160)/MAX(ABS($D160-$E160),ABS($F160-$E160)),1)),0)</f>
        <v>0</v>
      </c>
      <c r="U160" s="234"/>
      <c r="V160" s="222">
        <f>IF(ISNUMBER($U160),IF(OR(AND($D160&gt;=$E160,$U160&gt;=$E160),AND($D160&lt;$E160,$U160&lt;$E160)),+MIN(ABS($U160-$E160)/MAX(ABS($D160-$E160),ABS($F160-$E160)),1),-MIN(ABS($U160-$E160)/MAX(ABS($D160-$E160),ABS($F160-$E160)),1)),0)</f>
        <v>0</v>
      </c>
    </row>
    <row r="161" spans="2:22" x14ac:dyDescent="0.25">
      <c r="B161" s="290" t="s">
        <v>101</v>
      </c>
      <c r="C161" s="291"/>
      <c r="D161" s="208"/>
      <c r="E161" s="209"/>
      <c r="F161" s="210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</row>
    <row r="162" spans="2:22" x14ac:dyDescent="0.25">
      <c r="B162" s="280" t="s">
        <v>437</v>
      </c>
      <c r="C162" s="281"/>
      <c r="D162" s="236">
        <v>0.97219999999999995</v>
      </c>
      <c r="E162" s="237">
        <v>0.85540000000000005</v>
      </c>
      <c r="F162" s="238">
        <v>0.73860000000000003</v>
      </c>
      <c r="G162" s="242"/>
      <c r="H162" s="222">
        <f t="shared" ref="H162:H165" si="35">IF(ISNUMBER($G162),IF(OR(AND($D162&gt;=$E162,$G162&gt;=$E162),AND($D162&lt;$E162,$G162&lt;$E162)),+MIN(ABS($G162-$E162)/MAX(ABS($D162-$E162),ABS($F162-$E162)),1),-MIN(ABS($G162-$E162)/MAX(ABS($D162-$E162),ABS($F162-$E162)),1)),0)</f>
        <v>0</v>
      </c>
      <c r="I162" s="242"/>
      <c r="J162" s="222">
        <f>IF(ISNUMBER($I162),IF(OR(AND($D162&gt;=$E162,$I162&gt;=$E162),AND($D162&lt;$E162,$I162&lt;$E162)),+MIN(ABS($I162-$E162)/MAX(ABS($D162-$E162),ABS($F162-$E162)),1),-MIN(ABS($I162-$E162)/MAX(ABS($D162-$E162),ABS($F162-$E162)),1)),0)</f>
        <v>0</v>
      </c>
      <c r="K162" s="242"/>
      <c r="L162" s="222">
        <f>IF(ISNUMBER($K162),IF(OR(AND($D162&gt;=$E162,$K162&gt;=$E162),AND($D162&lt;$E162,$K162&lt;$E162)),+MIN(ABS($K162-$E162)/MAX(ABS($D162-$E162),ABS($F162-$E162)),1),-MIN(ABS($K162-$E162)/MAX(ABS($D162-$E162),ABS($F162-$E162)),1)),0)</f>
        <v>0</v>
      </c>
      <c r="M162" s="242"/>
      <c r="N162" s="222">
        <f>IF(ISNUMBER($M162),IF(OR(AND($D162&gt;=$E162,$M162&gt;=$E162),AND($D162&lt;$E162,$M162&lt;$E162)),+MIN(ABS($M162-$E162)/MAX(ABS($D162-$E162),ABS($F162-$E162)),1),-MIN(ABS($M162-$E162)/MAX(ABS($D162-$E162),ABS($F162-$E162)),1)),0)</f>
        <v>0</v>
      </c>
      <c r="O162" s="242"/>
      <c r="P162" s="222">
        <f>IF(ISNUMBER($O162),IF(OR(AND($D162&gt;=$E162,$O162&gt;=$E162),AND($D162&lt;$E162,$O162&lt;$E162)),+MIN(ABS($O162-$E162)/MAX(ABS($D162-$E162),ABS($F162-$E162)),1),-MIN(ABS($O162-$E162)/MAX(ABS($D162-$E162),ABS($F162-$E162)),1)),0)</f>
        <v>0</v>
      </c>
      <c r="Q162" s="242"/>
      <c r="R162" s="222">
        <f>IF(ISNUMBER($Q162),IF(OR(AND($D162&gt;=$E162,$Q162&gt;=$E162),AND($D162&lt;$E162,$Q162&lt;$E162)),+MIN(ABS($Q162-$E162)/MAX(ABS($D162-$E162),ABS($F162-$E162)),1),-MIN(ABS($Q162-$E162)/MAX(ABS($D162-$E162),ABS($F162-$E162)),1)),0)</f>
        <v>0</v>
      </c>
      <c r="S162" s="242"/>
      <c r="T162" s="222">
        <f>IF(ISNUMBER($S162),IF(OR(AND($D162&gt;=$E162,$S162&gt;=$E162),AND($D162&lt;$E162,$S162&lt;$E162)),+MIN(ABS($S162-$E162)/MAX(ABS($D162-$E162),ABS($F162-$E162)),1),-MIN(ABS($S162-$E162)/MAX(ABS($D162-$E162),ABS($F162-$E162)),1)),0)</f>
        <v>0</v>
      </c>
      <c r="U162" s="242"/>
      <c r="V162" s="222">
        <f>IF(ISNUMBER($U162),IF(OR(AND($D162&gt;=$E162,$U162&gt;=$E162),AND($D162&lt;$E162,$U162&lt;$E162)),+MIN(ABS($U162-$E162)/MAX(ABS($D162-$E162),ABS($F162-$E162)),1),-MIN(ABS($U162-$E162)/MAX(ABS($D162-$E162),ABS($F162-$E162)),1)),0)</f>
        <v>0</v>
      </c>
    </row>
    <row r="163" spans="2:22" x14ac:dyDescent="0.25">
      <c r="B163" s="280" t="s">
        <v>438</v>
      </c>
      <c r="C163" s="281"/>
      <c r="D163" s="236">
        <v>0.9395</v>
      </c>
      <c r="E163" s="237">
        <v>0.89490000000000003</v>
      </c>
      <c r="F163" s="238">
        <v>0.85040000000000004</v>
      </c>
      <c r="G163" s="242"/>
      <c r="H163" s="222">
        <f t="shared" si="35"/>
        <v>0</v>
      </c>
      <c r="I163" s="242"/>
      <c r="J163" s="222">
        <f>IF(ISNUMBER($I163),IF(OR(AND($D163&gt;=$E163,$I163&gt;=$E163),AND($D163&lt;$E163,$I163&lt;$E163)),+MIN(ABS($I163-$E163)/MAX(ABS($D163-$E163),ABS($F163-$E163)),1),-MIN(ABS($I163-$E163)/MAX(ABS($D163-$E163),ABS($F163-$E163)),1)),0)</f>
        <v>0</v>
      </c>
      <c r="K163" s="242"/>
      <c r="L163" s="222">
        <f>IF(ISNUMBER($K163),IF(OR(AND($D163&gt;=$E163,$K163&gt;=$E163),AND($D163&lt;$E163,$K163&lt;$E163)),+MIN(ABS($K163-$E163)/MAX(ABS($D163-$E163),ABS($F163-$E163)),1),-MIN(ABS($K163-$E163)/MAX(ABS($D163-$E163),ABS($F163-$E163)),1)),0)</f>
        <v>0</v>
      </c>
      <c r="M163" s="242"/>
      <c r="N163" s="222">
        <f>IF(ISNUMBER($M163),IF(OR(AND($D163&gt;=$E163,$M163&gt;=$E163),AND($D163&lt;$E163,$M163&lt;$E163)),+MIN(ABS($M163-$E163)/MAX(ABS($D163-$E163),ABS($F163-$E163)),1),-MIN(ABS($M163-$E163)/MAX(ABS($D163-$E163),ABS($F163-$E163)),1)),0)</f>
        <v>0</v>
      </c>
      <c r="O163" s="242"/>
      <c r="P163" s="222">
        <f>IF(ISNUMBER($O163),IF(OR(AND($D163&gt;=$E163,$O163&gt;=$E163),AND($D163&lt;$E163,$O163&lt;$E163)),+MIN(ABS($O163-$E163)/MAX(ABS($D163-$E163),ABS($F163-$E163)),1),-MIN(ABS($O163-$E163)/MAX(ABS($D163-$E163),ABS($F163-$E163)),1)),0)</f>
        <v>0</v>
      </c>
      <c r="Q163" s="242"/>
      <c r="R163" s="222">
        <f>IF(ISNUMBER($Q163),IF(OR(AND($D163&gt;=$E163,$Q163&gt;=$E163),AND($D163&lt;$E163,$Q163&lt;$E163)),+MIN(ABS($Q163-$E163)/MAX(ABS($D163-$E163),ABS($F163-$E163)),1),-MIN(ABS($Q163-$E163)/MAX(ABS($D163-$E163),ABS($F163-$E163)),1)),0)</f>
        <v>0</v>
      </c>
      <c r="S163" s="242"/>
      <c r="T163" s="222">
        <f>IF(ISNUMBER($S163),IF(OR(AND($D163&gt;=$E163,$S163&gt;=$E163),AND($D163&lt;$E163,$S163&lt;$E163)),+MIN(ABS($S163-$E163)/MAX(ABS($D163-$E163),ABS($F163-$E163)),1),-MIN(ABS($S163-$E163)/MAX(ABS($D163-$E163),ABS($F163-$E163)),1)),0)</f>
        <v>0</v>
      </c>
      <c r="U163" s="242"/>
      <c r="V163" s="222">
        <f>IF(ISNUMBER($U163),IF(OR(AND($D163&gt;=$E163,$U163&gt;=$E163),AND($D163&lt;$E163,$U163&lt;$E163)),+MIN(ABS($U163-$E163)/MAX(ABS($D163-$E163),ABS($F163-$E163)),1),-MIN(ABS($U163-$E163)/MAX(ABS($D163-$E163),ABS($F163-$E163)),1)),0)</f>
        <v>0</v>
      </c>
    </row>
    <row r="164" spans="2:22" x14ac:dyDescent="0.25">
      <c r="B164" s="280" t="s">
        <v>439</v>
      </c>
      <c r="C164" s="281"/>
      <c r="D164" s="236">
        <v>1</v>
      </c>
      <c r="E164" s="237">
        <v>0.76919999999999999</v>
      </c>
      <c r="F164" s="238">
        <v>0.43149999999999999</v>
      </c>
      <c r="G164" s="242"/>
      <c r="H164" s="222">
        <f t="shared" si="35"/>
        <v>0</v>
      </c>
      <c r="I164" s="242"/>
      <c r="J164" s="222">
        <f>IF(ISNUMBER($I164),IF(OR(AND($D164&gt;=$E164,$I164&gt;=$E164),AND($D164&lt;$E164,$I164&lt;$E164)),+MIN(ABS($I164-$E164)/MAX(ABS($D164-$E164),ABS($F164-$E164)),1),-MIN(ABS($I164-$E164)/MAX(ABS($D164-$E164),ABS($F164-$E164)),1)),0)</f>
        <v>0</v>
      </c>
      <c r="K164" s="242"/>
      <c r="L164" s="222">
        <f>IF(ISNUMBER($K164),IF(OR(AND($D164&gt;=$E164,$K164&gt;=$E164),AND($D164&lt;$E164,$K164&lt;$E164)),+MIN(ABS($K164-$E164)/MAX(ABS($D164-$E164),ABS($F164-$E164)),1),-MIN(ABS($K164-$E164)/MAX(ABS($D164-$E164),ABS($F164-$E164)),1)),0)</f>
        <v>0</v>
      </c>
      <c r="M164" s="242"/>
      <c r="N164" s="222">
        <f>IF(ISNUMBER($M164),IF(OR(AND($D164&gt;=$E164,$M164&gt;=$E164),AND($D164&lt;$E164,$M164&lt;$E164)),+MIN(ABS($M164-$E164)/MAX(ABS($D164-$E164),ABS($F164-$E164)),1),-MIN(ABS($M164-$E164)/MAX(ABS($D164-$E164),ABS($F164-$E164)),1)),0)</f>
        <v>0</v>
      </c>
      <c r="O164" s="242"/>
      <c r="P164" s="222">
        <f>IF(ISNUMBER($O164),IF(OR(AND($D164&gt;=$E164,$O164&gt;=$E164),AND($D164&lt;$E164,$O164&lt;$E164)),+MIN(ABS($O164-$E164)/MAX(ABS($D164-$E164),ABS($F164-$E164)),1),-MIN(ABS($O164-$E164)/MAX(ABS($D164-$E164),ABS($F164-$E164)),1)),0)</f>
        <v>0</v>
      </c>
      <c r="Q164" s="242"/>
      <c r="R164" s="222">
        <f>IF(ISNUMBER($Q164),IF(OR(AND($D164&gt;=$E164,$Q164&gt;=$E164),AND($D164&lt;$E164,$Q164&lt;$E164)),+MIN(ABS($Q164-$E164)/MAX(ABS($D164-$E164),ABS($F164-$E164)),1),-MIN(ABS($Q164-$E164)/MAX(ABS($D164-$E164),ABS($F164-$E164)),1)),0)</f>
        <v>0</v>
      </c>
      <c r="S164" s="242"/>
      <c r="T164" s="222">
        <f>IF(ISNUMBER($S164),IF(OR(AND($D164&gt;=$E164,$S164&gt;=$E164),AND($D164&lt;$E164,$S164&lt;$E164)),+MIN(ABS($S164-$E164)/MAX(ABS($D164-$E164),ABS($F164-$E164)),1),-MIN(ABS($S164-$E164)/MAX(ABS($D164-$E164),ABS($F164-$E164)),1)),0)</f>
        <v>0</v>
      </c>
      <c r="U164" s="242"/>
      <c r="V164" s="222">
        <f>IF(ISNUMBER($U164),IF(OR(AND($D164&gt;=$E164,$U164&gt;=$E164),AND($D164&lt;$E164,$U164&lt;$E164)),+MIN(ABS($U164-$E164)/MAX(ABS($D164-$E164),ABS($F164-$E164)),1),-MIN(ABS($U164-$E164)/MAX(ABS($D164-$E164),ABS($F164-$E164)),1)),0)</f>
        <v>0</v>
      </c>
    </row>
    <row r="165" spans="2:22" x14ac:dyDescent="0.25">
      <c r="B165" s="280" t="s">
        <v>440</v>
      </c>
      <c r="C165" s="281"/>
      <c r="D165" s="236">
        <v>1</v>
      </c>
      <c r="E165" s="237">
        <v>0.81910000000000005</v>
      </c>
      <c r="F165" s="238">
        <v>0.60570000000000002</v>
      </c>
      <c r="G165" s="242"/>
      <c r="H165" s="222">
        <f t="shared" si="35"/>
        <v>0</v>
      </c>
      <c r="I165" s="242"/>
      <c r="J165" s="222">
        <f>IF(ISNUMBER($I165),IF(OR(AND($D165&gt;=$E165,$I165&gt;=$E165),AND($D165&lt;$E165,$I165&lt;$E165)),+MIN(ABS($I165-$E165)/MAX(ABS($D165-$E165),ABS($F165-$E165)),1),-MIN(ABS($I165-$E165)/MAX(ABS($D165-$E165),ABS($F165-$E165)),1)),0)</f>
        <v>0</v>
      </c>
      <c r="K165" s="242"/>
      <c r="L165" s="222">
        <f>IF(ISNUMBER($K165),IF(OR(AND($D165&gt;=$E165,$K165&gt;=$E165),AND($D165&lt;$E165,$K165&lt;$E165)),+MIN(ABS($K165-$E165)/MAX(ABS($D165-$E165),ABS($F165-$E165)),1),-MIN(ABS($K165-$E165)/MAX(ABS($D165-$E165),ABS($F165-$E165)),1)),0)</f>
        <v>0</v>
      </c>
      <c r="M165" s="242"/>
      <c r="N165" s="222">
        <f>IF(ISNUMBER($M165),IF(OR(AND($D165&gt;=$E165,$M165&gt;=$E165),AND($D165&lt;$E165,$M165&lt;$E165)),+MIN(ABS($M165-$E165)/MAX(ABS($D165-$E165),ABS($F165-$E165)),1),-MIN(ABS($M165-$E165)/MAX(ABS($D165-$E165),ABS($F165-$E165)),1)),0)</f>
        <v>0</v>
      </c>
      <c r="O165" s="242"/>
      <c r="P165" s="222">
        <f>IF(ISNUMBER($O165),IF(OR(AND($D165&gt;=$E165,$O165&gt;=$E165),AND($D165&lt;$E165,$O165&lt;$E165)),+MIN(ABS($O165-$E165)/MAX(ABS($D165-$E165),ABS($F165-$E165)),1),-MIN(ABS($O165-$E165)/MAX(ABS($D165-$E165),ABS($F165-$E165)),1)),0)</f>
        <v>0</v>
      </c>
      <c r="Q165" s="242"/>
      <c r="R165" s="222">
        <f>IF(ISNUMBER($Q165),IF(OR(AND($D165&gt;=$E165,$Q165&gt;=$E165),AND($D165&lt;$E165,$Q165&lt;$E165)),+MIN(ABS($Q165-$E165)/MAX(ABS($D165-$E165),ABS($F165-$E165)),1),-MIN(ABS($Q165-$E165)/MAX(ABS($D165-$E165),ABS($F165-$E165)),1)),0)</f>
        <v>0</v>
      </c>
      <c r="S165" s="242"/>
      <c r="T165" s="222">
        <f>IF(ISNUMBER($S165),IF(OR(AND($D165&gt;=$E165,$S165&gt;=$E165),AND($D165&lt;$E165,$S165&lt;$E165)),+MIN(ABS($S165-$E165)/MAX(ABS($D165-$E165),ABS($F165-$E165)),1),-MIN(ABS($S165-$E165)/MAX(ABS($D165-$E165),ABS($F165-$E165)),1)),0)</f>
        <v>0</v>
      </c>
      <c r="U165" s="242"/>
      <c r="V165" s="222">
        <f>IF(ISNUMBER($U165),IF(OR(AND($D165&gt;=$E165,$U165&gt;=$E165),AND($D165&lt;$E165,$U165&lt;$E165)),+MIN(ABS($U165-$E165)/MAX(ABS($D165-$E165),ABS($F165-$E165)),1),-MIN(ABS($U165-$E165)/MAX(ABS($D165-$E165),ABS($F165-$E165)),1)),0)</f>
        <v>0</v>
      </c>
    </row>
    <row r="166" spans="2:22" x14ac:dyDescent="0.25">
      <c r="B166" s="290" t="s">
        <v>106</v>
      </c>
      <c r="C166" s="291"/>
      <c r="D166" s="208"/>
      <c r="E166" s="209"/>
      <c r="F166" s="210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</row>
    <row r="167" spans="2:22" x14ac:dyDescent="0.25">
      <c r="B167" s="280" t="s">
        <v>441</v>
      </c>
      <c r="C167" s="281"/>
      <c r="D167" s="239">
        <v>0</v>
      </c>
      <c r="E167" s="240">
        <v>5.14</v>
      </c>
      <c r="F167" s="241">
        <v>11.69</v>
      </c>
      <c r="G167" s="243"/>
      <c r="H167" s="222">
        <f t="shared" ref="H167:H174" si="36">IF(ISNUMBER($G167),IF(OR(AND($D167&gt;=$E167,$G167&gt;=$E167),AND($D167&lt;$E167,$G167&lt;$E167)),+MIN(ABS($G167-$E167)/MAX(ABS($D167-$E167),ABS($F167-$E167)),1),-MIN(ABS($G167-$E167)/MAX(ABS($D167-$E167),ABS($F167-$E167)),1)),0)</f>
        <v>0</v>
      </c>
      <c r="I167" s="243"/>
      <c r="J167" s="222">
        <f t="shared" ref="J167:J174" si="37">IF(ISNUMBER($I167),IF(OR(AND($D167&gt;=$E167,$I167&gt;=$E167),AND($D167&lt;$E167,$I167&lt;$E167)),+MIN(ABS($I167-$E167)/MAX(ABS($D167-$E167),ABS($F167-$E167)),1),-MIN(ABS($I167-$E167)/MAX(ABS($D167-$E167),ABS($F167-$E167)),1)),0)</f>
        <v>0</v>
      </c>
      <c r="K167" s="243"/>
      <c r="L167" s="222">
        <f t="shared" ref="L167:L174" si="38">IF(ISNUMBER($K167),IF(OR(AND($D167&gt;=$E167,$K167&gt;=$E167),AND($D167&lt;$E167,$K167&lt;$E167)),+MIN(ABS($K167-$E167)/MAX(ABS($D167-$E167),ABS($F167-$E167)),1),-MIN(ABS($K167-$E167)/MAX(ABS($D167-$E167),ABS($F167-$E167)),1)),0)</f>
        <v>0</v>
      </c>
      <c r="M167" s="243"/>
      <c r="N167" s="222">
        <f t="shared" ref="N167:N174" si="39">IF(ISNUMBER($M167),IF(OR(AND($D167&gt;=$E167,$M167&gt;=$E167),AND($D167&lt;$E167,$M167&lt;$E167)),+MIN(ABS($M167-$E167)/MAX(ABS($D167-$E167),ABS($F167-$E167)),1),-MIN(ABS($M167-$E167)/MAX(ABS($D167-$E167),ABS($F167-$E167)),1)),0)</f>
        <v>0</v>
      </c>
      <c r="O167" s="243"/>
      <c r="P167" s="222">
        <f t="shared" ref="P167:P174" si="40">IF(ISNUMBER($O167),IF(OR(AND($D167&gt;=$E167,$O167&gt;=$E167),AND($D167&lt;$E167,$O167&lt;$E167)),+MIN(ABS($O167-$E167)/MAX(ABS($D167-$E167),ABS($F167-$E167)),1),-MIN(ABS($O167-$E167)/MAX(ABS($D167-$E167),ABS($F167-$E167)),1)),0)</f>
        <v>0</v>
      </c>
      <c r="Q167" s="243"/>
      <c r="R167" s="222">
        <f t="shared" ref="R167:R174" si="41">IF(ISNUMBER($Q167),IF(OR(AND($D167&gt;=$E167,$Q167&gt;=$E167),AND($D167&lt;$E167,$Q167&lt;$E167)),+MIN(ABS($Q167-$E167)/MAX(ABS($D167-$E167),ABS($F167-$E167)),1),-MIN(ABS($Q167-$E167)/MAX(ABS($D167-$E167),ABS($F167-$E167)),1)),0)</f>
        <v>0</v>
      </c>
      <c r="S167" s="243"/>
      <c r="T167" s="222">
        <f t="shared" ref="T167:T174" si="42">IF(ISNUMBER($S167),IF(OR(AND($D167&gt;=$E167,$S167&gt;=$E167),AND($D167&lt;$E167,$S167&lt;$E167)),+MIN(ABS($S167-$E167)/MAX(ABS($D167-$E167),ABS($F167-$E167)),1),-MIN(ABS($S167-$E167)/MAX(ABS($D167-$E167),ABS($F167-$E167)),1)),0)</f>
        <v>0</v>
      </c>
      <c r="U167" s="243"/>
      <c r="V167" s="222">
        <f t="shared" ref="V167:V174" si="43">IF(ISNUMBER($U167),IF(OR(AND($D167&gt;=$E167,$U167&gt;=$E167),AND($D167&lt;$E167,$U167&lt;$E167)),+MIN(ABS($U167-$E167)/MAX(ABS($D167-$E167),ABS($F167-$E167)),1),-MIN(ABS($U167-$E167)/MAX(ABS($D167-$E167),ABS($F167-$E167)),1)),0)</f>
        <v>0</v>
      </c>
    </row>
    <row r="168" spans="2:22" x14ac:dyDescent="0.25">
      <c r="B168" s="280" t="s">
        <v>423</v>
      </c>
      <c r="C168" s="281"/>
      <c r="D168" s="239">
        <v>2.57</v>
      </c>
      <c r="E168" s="240">
        <v>3.58</v>
      </c>
      <c r="F168" s="241">
        <v>4.59</v>
      </c>
      <c r="G168" s="243"/>
      <c r="H168" s="222">
        <f t="shared" si="36"/>
        <v>0</v>
      </c>
      <c r="I168" s="243"/>
      <c r="J168" s="222">
        <f t="shared" si="37"/>
        <v>0</v>
      </c>
      <c r="K168" s="243"/>
      <c r="L168" s="222">
        <f t="shared" si="38"/>
        <v>0</v>
      </c>
      <c r="M168" s="243"/>
      <c r="N168" s="222">
        <f t="shared" si="39"/>
        <v>0</v>
      </c>
      <c r="O168" s="243"/>
      <c r="P168" s="222">
        <f t="shared" si="40"/>
        <v>0</v>
      </c>
      <c r="Q168" s="243"/>
      <c r="R168" s="222">
        <f t="shared" si="41"/>
        <v>0</v>
      </c>
      <c r="S168" s="243"/>
      <c r="T168" s="222">
        <f t="shared" si="42"/>
        <v>0</v>
      </c>
      <c r="U168" s="243"/>
      <c r="V168" s="222">
        <f t="shared" si="43"/>
        <v>0</v>
      </c>
    </row>
    <row r="169" spans="2:22" x14ac:dyDescent="0.25">
      <c r="B169" s="280" t="s">
        <v>442</v>
      </c>
      <c r="C169" s="281"/>
      <c r="D169" s="239">
        <v>0</v>
      </c>
      <c r="E169" s="240">
        <v>0.25</v>
      </c>
      <c r="F169" s="241">
        <v>5.21</v>
      </c>
      <c r="G169" s="243"/>
      <c r="H169" s="222">
        <f t="shared" si="36"/>
        <v>0</v>
      </c>
      <c r="I169" s="243"/>
      <c r="J169" s="222">
        <f t="shared" si="37"/>
        <v>0</v>
      </c>
      <c r="K169" s="243"/>
      <c r="L169" s="222">
        <f t="shared" si="38"/>
        <v>0</v>
      </c>
      <c r="M169" s="243"/>
      <c r="N169" s="222">
        <f t="shared" si="39"/>
        <v>0</v>
      </c>
      <c r="O169" s="243"/>
      <c r="P169" s="222">
        <f t="shared" si="40"/>
        <v>0</v>
      </c>
      <c r="Q169" s="243"/>
      <c r="R169" s="222">
        <f t="shared" si="41"/>
        <v>0</v>
      </c>
      <c r="S169" s="243"/>
      <c r="T169" s="222">
        <f t="shared" si="42"/>
        <v>0</v>
      </c>
      <c r="U169" s="243"/>
      <c r="V169" s="222">
        <f t="shared" si="43"/>
        <v>0</v>
      </c>
    </row>
    <row r="170" spans="2:22" x14ac:dyDescent="0.25">
      <c r="B170" s="280" t="s">
        <v>424</v>
      </c>
      <c r="C170" s="281"/>
      <c r="D170" s="239">
        <v>0</v>
      </c>
      <c r="E170" s="240">
        <v>0.22</v>
      </c>
      <c r="F170" s="241">
        <v>0.51</v>
      </c>
      <c r="G170" s="243"/>
      <c r="H170" s="222">
        <f t="shared" si="36"/>
        <v>0</v>
      </c>
      <c r="I170" s="243"/>
      <c r="J170" s="222">
        <f t="shared" si="37"/>
        <v>0</v>
      </c>
      <c r="K170" s="243"/>
      <c r="L170" s="222">
        <f t="shared" si="38"/>
        <v>0</v>
      </c>
      <c r="M170" s="243"/>
      <c r="N170" s="222">
        <f t="shared" si="39"/>
        <v>0</v>
      </c>
      <c r="O170" s="243"/>
      <c r="P170" s="222">
        <f t="shared" si="40"/>
        <v>0</v>
      </c>
      <c r="Q170" s="243"/>
      <c r="R170" s="222">
        <f t="shared" si="41"/>
        <v>0</v>
      </c>
      <c r="S170" s="243"/>
      <c r="T170" s="222">
        <f t="shared" si="42"/>
        <v>0</v>
      </c>
      <c r="U170" s="243"/>
      <c r="V170" s="222">
        <f t="shared" si="43"/>
        <v>0</v>
      </c>
    </row>
    <row r="171" spans="2:22" x14ac:dyDescent="0.25">
      <c r="B171" s="280" t="s">
        <v>425</v>
      </c>
      <c r="C171" s="281"/>
      <c r="D171" s="236">
        <v>1</v>
      </c>
      <c r="E171" s="237">
        <v>0.96350000000000002</v>
      </c>
      <c r="F171" s="238">
        <v>0.89649999999999996</v>
      </c>
      <c r="G171" s="242"/>
      <c r="H171" s="222">
        <f t="shared" si="36"/>
        <v>0</v>
      </c>
      <c r="I171" s="242"/>
      <c r="J171" s="222">
        <f t="shared" si="37"/>
        <v>0</v>
      </c>
      <c r="K171" s="242"/>
      <c r="L171" s="222">
        <f t="shared" si="38"/>
        <v>0</v>
      </c>
      <c r="M171" s="242"/>
      <c r="N171" s="222">
        <f t="shared" si="39"/>
        <v>0</v>
      </c>
      <c r="O171" s="242"/>
      <c r="P171" s="222">
        <f t="shared" si="40"/>
        <v>0</v>
      </c>
      <c r="Q171" s="242"/>
      <c r="R171" s="222">
        <f t="shared" si="41"/>
        <v>0</v>
      </c>
      <c r="S171" s="242"/>
      <c r="T171" s="222">
        <f t="shared" si="42"/>
        <v>0</v>
      </c>
      <c r="U171" s="242"/>
      <c r="V171" s="222">
        <f t="shared" si="43"/>
        <v>0</v>
      </c>
    </row>
    <row r="172" spans="2:22" x14ac:dyDescent="0.25">
      <c r="B172" s="280" t="s">
        <v>426</v>
      </c>
      <c r="C172" s="281"/>
      <c r="D172" s="236">
        <v>0.74629999999999996</v>
      </c>
      <c r="E172" s="237">
        <v>0.48559999999999998</v>
      </c>
      <c r="F172" s="238">
        <v>0.22500000000000001</v>
      </c>
      <c r="G172" s="242"/>
      <c r="H172" s="222">
        <f t="shared" si="36"/>
        <v>0</v>
      </c>
      <c r="I172" s="242"/>
      <c r="J172" s="222">
        <f t="shared" si="37"/>
        <v>0</v>
      </c>
      <c r="K172" s="242"/>
      <c r="L172" s="222">
        <f t="shared" si="38"/>
        <v>0</v>
      </c>
      <c r="M172" s="242"/>
      <c r="N172" s="222">
        <f t="shared" si="39"/>
        <v>0</v>
      </c>
      <c r="O172" s="242"/>
      <c r="P172" s="222">
        <f t="shared" si="40"/>
        <v>0</v>
      </c>
      <c r="Q172" s="242"/>
      <c r="R172" s="222">
        <f t="shared" si="41"/>
        <v>0</v>
      </c>
      <c r="S172" s="242"/>
      <c r="T172" s="222">
        <f t="shared" si="42"/>
        <v>0</v>
      </c>
      <c r="U172" s="242"/>
      <c r="V172" s="222">
        <f t="shared" si="43"/>
        <v>0</v>
      </c>
    </row>
    <row r="173" spans="2:22" x14ac:dyDescent="0.25">
      <c r="B173" s="280" t="s">
        <v>427</v>
      </c>
      <c r="C173" s="281"/>
      <c r="D173" s="236">
        <v>0.28000000000000003</v>
      </c>
      <c r="E173" s="237">
        <v>7.6300000000000007E-2</v>
      </c>
      <c r="F173" s="238">
        <v>0</v>
      </c>
      <c r="G173" s="242"/>
      <c r="H173" s="222">
        <f t="shared" si="36"/>
        <v>0</v>
      </c>
      <c r="I173" s="242"/>
      <c r="J173" s="222">
        <f t="shared" si="37"/>
        <v>0</v>
      </c>
      <c r="K173" s="242"/>
      <c r="L173" s="222">
        <f t="shared" si="38"/>
        <v>0</v>
      </c>
      <c r="M173" s="242"/>
      <c r="N173" s="222">
        <f t="shared" si="39"/>
        <v>0</v>
      </c>
      <c r="O173" s="242"/>
      <c r="P173" s="222">
        <f t="shared" si="40"/>
        <v>0</v>
      </c>
      <c r="Q173" s="242"/>
      <c r="R173" s="222">
        <f t="shared" si="41"/>
        <v>0</v>
      </c>
      <c r="S173" s="242"/>
      <c r="T173" s="222">
        <f t="shared" si="42"/>
        <v>0</v>
      </c>
      <c r="U173" s="242"/>
      <c r="V173" s="222">
        <f t="shared" si="43"/>
        <v>0</v>
      </c>
    </row>
    <row r="174" spans="2:22" x14ac:dyDescent="0.25">
      <c r="B174" s="280" t="s">
        <v>428</v>
      </c>
      <c r="C174" s="281"/>
      <c r="D174" s="236">
        <v>0.44019999999999998</v>
      </c>
      <c r="E174" s="237">
        <v>0.2349</v>
      </c>
      <c r="F174" s="238">
        <v>2.9600000000000001E-2</v>
      </c>
      <c r="G174" s="242"/>
      <c r="H174" s="222">
        <f t="shared" si="36"/>
        <v>0</v>
      </c>
      <c r="I174" s="242"/>
      <c r="J174" s="222">
        <f t="shared" si="37"/>
        <v>0</v>
      </c>
      <c r="K174" s="242"/>
      <c r="L174" s="222">
        <f t="shared" si="38"/>
        <v>0</v>
      </c>
      <c r="M174" s="242"/>
      <c r="N174" s="222">
        <f t="shared" si="39"/>
        <v>0</v>
      </c>
      <c r="O174" s="242"/>
      <c r="P174" s="222">
        <f t="shared" si="40"/>
        <v>0</v>
      </c>
      <c r="Q174" s="242"/>
      <c r="R174" s="222">
        <f t="shared" si="41"/>
        <v>0</v>
      </c>
      <c r="S174" s="242"/>
      <c r="T174" s="222">
        <f t="shared" si="42"/>
        <v>0</v>
      </c>
      <c r="U174" s="242"/>
      <c r="V174" s="222">
        <f t="shared" si="43"/>
        <v>0</v>
      </c>
    </row>
    <row r="175" spans="2:22" x14ac:dyDescent="0.25">
      <c r="B175" s="290" t="s">
        <v>115</v>
      </c>
      <c r="C175" s="291"/>
      <c r="D175" s="208"/>
      <c r="E175" s="209"/>
      <c r="F175" s="210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</row>
    <row r="176" spans="2:22" x14ac:dyDescent="0.25">
      <c r="B176" s="280" t="s">
        <v>429</v>
      </c>
      <c r="C176" s="281"/>
      <c r="D176" s="236">
        <v>1</v>
      </c>
      <c r="E176" s="237">
        <v>0.99980000000000002</v>
      </c>
      <c r="F176" s="238">
        <v>0.99960000000000004</v>
      </c>
      <c r="G176" s="242"/>
      <c r="H176" s="222">
        <f t="shared" ref="H176:H177" si="44">IF(ISNUMBER($G176),IF(OR(AND($D176&gt;=$E176,$G176&gt;=$E176),AND($D176&lt;$E176,$G176&lt;$E176)),+MIN(ABS($G176-$E176)/MAX(ABS($D176-$E176),ABS($F176-$E176)),1),-MIN(ABS($G176-$E176)/MAX(ABS($D176-$E176),ABS($F176-$E176)),1)),0)</f>
        <v>0</v>
      </c>
      <c r="I176" s="242"/>
      <c r="J176" s="222">
        <f>IF(ISNUMBER($I176),IF(OR(AND($D176&gt;=$E176,$I176&gt;=$E176),AND($D176&lt;$E176,$I176&lt;$E176)),+MIN(ABS($I176-$E176)/MAX(ABS($D176-$E176),ABS($F176-$E176)),1),-MIN(ABS($I176-$E176)/MAX(ABS($D176-$E176),ABS($F176-$E176)),1)),0)</f>
        <v>0</v>
      </c>
      <c r="K176" s="242"/>
      <c r="L176" s="222">
        <f>IF(ISNUMBER($K176),IF(OR(AND($D176&gt;=$E176,$K176&gt;=$E176),AND($D176&lt;$E176,$K176&lt;$E176)),+MIN(ABS($K176-$E176)/MAX(ABS($D176-$E176),ABS($F176-$E176)),1),-MIN(ABS($K176-$E176)/MAX(ABS($D176-$E176),ABS($F176-$E176)),1)),0)</f>
        <v>0</v>
      </c>
      <c r="M176" s="242"/>
      <c r="N176" s="222">
        <f>IF(ISNUMBER($M176),IF(OR(AND($D176&gt;=$E176,$M176&gt;=$E176),AND($D176&lt;$E176,$M176&lt;$E176)),+MIN(ABS($M176-$E176)/MAX(ABS($D176-$E176),ABS($F176-$E176)),1),-MIN(ABS($M176-$E176)/MAX(ABS($D176-$E176),ABS($F176-$E176)),1)),0)</f>
        <v>0</v>
      </c>
      <c r="O176" s="242"/>
      <c r="P176" s="222">
        <f>IF(ISNUMBER($O176),IF(OR(AND($D176&gt;=$E176,$O176&gt;=$E176),AND($D176&lt;$E176,$O176&lt;$E176)),+MIN(ABS($O176-$E176)/MAX(ABS($D176-$E176),ABS($F176-$E176)),1),-MIN(ABS($O176-$E176)/MAX(ABS($D176-$E176),ABS($F176-$E176)),1)),0)</f>
        <v>0</v>
      </c>
      <c r="Q176" s="242"/>
      <c r="R176" s="222">
        <f>IF(ISNUMBER($Q176),IF(OR(AND($D176&gt;=$E176,$Q176&gt;=$E176),AND($D176&lt;$E176,$Q176&lt;$E176)),+MIN(ABS($Q176-$E176)/MAX(ABS($D176-$E176),ABS($F176-$E176)),1),-MIN(ABS($Q176-$E176)/MAX(ABS($D176-$E176),ABS($F176-$E176)),1)),0)</f>
        <v>0</v>
      </c>
      <c r="S176" s="242"/>
      <c r="T176" s="222">
        <f>IF(ISNUMBER($S176),IF(OR(AND($D176&gt;=$E176,$S176&gt;=$E176),AND($D176&lt;$E176,$S176&lt;$E176)),+MIN(ABS($S176-$E176)/MAX(ABS($D176-$E176),ABS($F176-$E176)),1),-MIN(ABS($S176-$E176)/MAX(ABS($D176-$E176),ABS($F176-$E176)),1)),0)</f>
        <v>0</v>
      </c>
      <c r="U176" s="242"/>
      <c r="V176" s="222">
        <f>IF(ISNUMBER($U176),IF(OR(AND($D176&gt;=$E176,$U176&gt;=$E176),AND($D176&lt;$E176,$U176&lt;$E176)),+MIN(ABS($U176-$E176)/MAX(ABS($D176-$E176),ABS($F176-$E176)),1),-MIN(ABS($U176-$E176)/MAX(ABS($D176-$E176),ABS($F176-$E176)),1)),0)</f>
        <v>0</v>
      </c>
    </row>
    <row r="177" spans="2:22" x14ac:dyDescent="0.25">
      <c r="B177" s="280" t="s">
        <v>430</v>
      </c>
      <c r="C177" s="281"/>
      <c r="D177" s="236">
        <v>1</v>
      </c>
      <c r="E177" s="237">
        <v>0.99990000000000001</v>
      </c>
      <c r="F177" s="238">
        <v>0.99980000000000002</v>
      </c>
      <c r="G177" s="242"/>
      <c r="H177" s="222">
        <f t="shared" si="44"/>
        <v>0</v>
      </c>
      <c r="I177" s="242"/>
      <c r="J177" s="222">
        <f>IF(ISNUMBER($I177),IF(OR(AND($D177&gt;=$E177,$I177&gt;=$E177),AND($D177&lt;$E177,$I177&lt;$E177)),+MIN(ABS($I177-$E177)/MAX(ABS($D177-$E177),ABS($F177-$E177)),1),-MIN(ABS($I177-$E177)/MAX(ABS($D177-$E177),ABS($F177-$E177)),1)),0)</f>
        <v>0</v>
      </c>
      <c r="K177" s="242"/>
      <c r="L177" s="222">
        <f>IF(ISNUMBER($K177),IF(OR(AND($D177&gt;=$E177,$K177&gt;=$E177),AND($D177&lt;$E177,$K177&lt;$E177)),+MIN(ABS($K177-$E177)/MAX(ABS($D177-$E177),ABS($F177-$E177)),1),-MIN(ABS($K177-$E177)/MAX(ABS($D177-$E177),ABS($F177-$E177)),1)),0)</f>
        <v>0</v>
      </c>
      <c r="M177" s="242"/>
      <c r="N177" s="222">
        <f>IF(ISNUMBER($M177),IF(OR(AND($D177&gt;=$E177,$M177&gt;=$E177),AND($D177&lt;$E177,$M177&lt;$E177)),+MIN(ABS($M177-$E177)/MAX(ABS($D177-$E177),ABS($F177-$E177)),1),-MIN(ABS($M177-$E177)/MAX(ABS($D177-$E177),ABS($F177-$E177)),1)),0)</f>
        <v>0</v>
      </c>
      <c r="O177" s="242"/>
      <c r="P177" s="222">
        <f>IF(ISNUMBER($O177),IF(OR(AND($D177&gt;=$E177,$O177&gt;=$E177),AND($D177&lt;$E177,$O177&lt;$E177)),+MIN(ABS($O177-$E177)/MAX(ABS($D177-$E177),ABS($F177-$E177)),1),-MIN(ABS($O177-$E177)/MAX(ABS($D177-$E177),ABS($F177-$E177)),1)),0)</f>
        <v>0</v>
      </c>
      <c r="Q177" s="242"/>
      <c r="R177" s="222">
        <f>IF(ISNUMBER($Q177),IF(OR(AND($D177&gt;=$E177,$Q177&gt;=$E177),AND($D177&lt;$E177,$Q177&lt;$E177)),+MIN(ABS($Q177-$E177)/MAX(ABS($D177-$E177),ABS($F177-$E177)),1),-MIN(ABS($Q177-$E177)/MAX(ABS($D177-$E177),ABS($F177-$E177)),1)),0)</f>
        <v>0</v>
      </c>
      <c r="S177" s="242"/>
      <c r="T177" s="222">
        <f>IF(ISNUMBER($S177),IF(OR(AND($D177&gt;=$E177,$S177&gt;=$E177),AND($D177&lt;$E177,$S177&lt;$E177)),+MIN(ABS($S177-$E177)/MAX(ABS($D177-$E177),ABS($F177-$E177)),1),-MIN(ABS($S177-$E177)/MAX(ABS($D177-$E177),ABS($F177-$E177)),1)),0)</f>
        <v>0</v>
      </c>
      <c r="U177" s="242"/>
      <c r="V177" s="222">
        <f>IF(ISNUMBER($U177),IF(OR(AND($D177&gt;=$E177,$U177&gt;=$E177),AND($D177&lt;$E177,$U177&lt;$E177)),+MIN(ABS($U177-$E177)/MAX(ABS($D177-$E177),ABS($F177-$E177)),1),-MIN(ABS($U177-$E177)/MAX(ABS($D177-$E177),ABS($F177-$E177)),1)),0)</f>
        <v>0</v>
      </c>
    </row>
    <row r="178" spans="2:22" x14ac:dyDescent="0.25">
      <c r="B178" s="290" t="s">
        <v>118</v>
      </c>
      <c r="C178" s="291"/>
      <c r="D178" s="208"/>
      <c r="E178" s="209"/>
      <c r="F178" s="210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</row>
    <row r="179" spans="2:22" x14ac:dyDescent="0.25">
      <c r="B179" s="280" t="s">
        <v>431</v>
      </c>
      <c r="C179" s="281"/>
      <c r="D179" s="239">
        <v>4.12</v>
      </c>
      <c r="E179" s="240">
        <v>3.71</v>
      </c>
      <c r="F179" s="241">
        <v>3.3</v>
      </c>
      <c r="G179" s="243"/>
      <c r="H179" s="222">
        <f>IF(ISNUMBER($G179),IF(OR(AND($D179&gt;=$E179,$G179&gt;=$E179),AND($D179&lt;$E179,$G179&lt;$E179)),+MIN(ABS($G179-$E179)/MAX(ABS($D179-$E179),ABS($F179-$E179)),1),-MIN(ABS($G179-$E179)/MAX(ABS($D179-$E179),ABS($F179-$E179)),1)),0)</f>
        <v>0</v>
      </c>
      <c r="I179" s="243"/>
      <c r="J179" s="222">
        <f>IF(ISNUMBER($I179),IF(OR(AND($D179&gt;=$E179,$I179&gt;=$E179),AND($D179&lt;$E179,$I179&lt;$E179)),+MIN(ABS($I179-$E179)/MAX(ABS($D179-$E179),ABS($F179-$E179)),1),-MIN(ABS($I179-$E179)/MAX(ABS($D179-$E179),ABS($F179-$E179)),1)),0)</f>
        <v>0</v>
      </c>
      <c r="K179" s="243"/>
      <c r="L179" s="222">
        <f>IF(ISNUMBER($K179),IF(OR(AND($D179&gt;=$E179,$K179&gt;=$E179),AND($D179&lt;$E179,$K179&lt;$E179)),+MIN(ABS($K179-$E179)/MAX(ABS($D179-$E179),ABS($F179-$E179)),1),-MIN(ABS($K179-$E179)/MAX(ABS($D179-$E179),ABS($F179-$E179)),1)),0)</f>
        <v>0</v>
      </c>
      <c r="M179" s="243"/>
      <c r="N179" s="222">
        <f>IF(ISNUMBER($M179),IF(OR(AND($D179&gt;=$E179,$M179&gt;=$E179),AND($D179&lt;$E179,$M179&lt;$E179)),+MIN(ABS($M179-$E179)/MAX(ABS($D179-$E179),ABS($F179-$E179)),1),-MIN(ABS($M179-$E179)/MAX(ABS($D179-$E179),ABS($F179-$E179)),1)),0)</f>
        <v>0</v>
      </c>
      <c r="O179" s="243"/>
      <c r="P179" s="222">
        <f>IF(ISNUMBER($O179),IF(OR(AND($D179&gt;=$E179,$O179&gt;=$E179),AND($D179&lt;$E179,$O179&lt;$E179)),+MIN(ABS($O179-$E179)/MAX(ABS($D179-$E179),ABS($F179-$E179)),1),-MIN(ABS($O179-$E179)/MAX(ABS($D179-$E179),ABS($F179-$E179)),1)),0)</f>
        <v>0</v>
      </c>
      <c r="Q179" s="243"/>
      <c r="R179" s="222">
        <f>IF(ISNUMBER($Q179),IF(OR(AND($D179&gt;=$E179,$Q179&gt;=$E179),AND($D179&lt;$E179,$Q179&lt;$E179)),+MIN(ABS($Q179-$E179)/MAX(ABS($D179-$E179),ABS($F179-$E179)),1),-MIN(ABS($Q179-$E179)/MAX(ABS($D179-$E179),ABS($F179-$E179)),1)),0)</f>
        <v>0</v>
      </c>
      <c r="S179" s="243"/>
      <c r="T179" s="222">
        <f>IF(ISNUMBER($S179),IF(OR(AND($D179&gt;=$E179,$S179&gt;=$E179),AND($D179&lt;$E179,$S179&lt;$E179)),+MIN(ABS($S179-$E179)/MAX(ABS($D179-$E179),ABS($F179-$E179)),1),-MIN(ABS($S179-$E179)/MAX(ABS($D179-$E179),ABS($F179-$E179)),1)),0)</f>
        <v>0</v>
      </c>
      <c r="U179" s="243"/>
      <c r="V179" s="222">
        <f>IF(ISNUMBER($U179),IF(OR(AND($D179&gt;=$E179,$U179&gt;=$E179),AND($D179&lt;$E179,$U179&lt;$E179)),+MIN(ABS($U179-$E179)/MAX(ABS($D179-$E179),ABS($F179-$E179)),1),-MIN(ABS($U179-$E179)/MAX(ABS($D179-$E179),ABS($F179-$E179)),1)),0)</f>
        <v>0</v>
      </c>
    </row>
    <row r="180" spans="2:22" x14ac:dyDescent="0.25">
      <c r="B180" s="290" t="s">
        <v>120</v>
      </c>
      <c r="C180" s="291"/>
      <c r="D180" s="208"/>
      <c r="E180" s="209"/>
      <c r="F180" s="210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</row>
    <row r="181" spans="2:22" x14ac:dyDescent="0.25">
      <c r="B181" s="306" t="s">
        <v>432</v>
      </c>
      <c r="C181" s="307"/>
      <c r="D181" s="211"/>
      <c r="E181" s="212"/>
      <c r="F181" s="213"/>
      <c r="G181" s="225"/>
      <c r="H181" s="223"/>
      <c r="I181" s="225"/>
      <c r="J181" s="223"/>
      <c r="K181" s="225"/>
      <c r="L181" s="223"/>
      <c r="M181" s="225"/>
      <c r="N181" s="223"/>
      <c r="O181" s="225"/>
      <c r="P181" s="223"/>
      <c r="Q181" s="225"/>
      <c r="R181" s="223"/>
      <c r="S181" s="225"/>
      <c r="T181" s="223"/>
      <c r="U181" s="225"/>
      <c r="V181" s="223"/>
    </row>
    <row r="184" spans="2:22" ht="30" customHeight="1" x14ac:dyDescent="0.25">
      <c r="B184" s="311" t="s">
        <v>419</v>
      </c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  <c r="P184" s="312"/>
      <c r="Q184" s="312"/>
      <c r="R184" s="312"/>
      <c r="S184" s="312"/>
      <c r="T184" s="312"/>
      <c r="U184" s="312"/>
      <c r="V184" s="313"/>
    </row>
    <row r="186" spans="2:22" ht="18" x14ac:dyDescent="0.25">
      <c r="B186" s="193" t="s">
        <v>132</v>
      </c>
      <c r="C186" s="193" t="s">
        <v>412</v>
      </c>
      <c r="D186" s="194"/>
      <c r="E186" s="148" t="s">
        <v>142</v>
      </c>
    </row>
    <row r="187" spans="2:22" x14ac:dyDescent="0.25">
      <c r="B187" s="195" t="str">
        <f>$B$7</f>
        <v>DNB 1</v>
      </c>
      <c r="C187" s="195" t="e">
        <f>$C$7*(1+$E$17)*(IF($H$58&gt;0,$D$25*$H$58,IF($H$58&lt;0,$E$25*$H$58,0))+IF($H$59&gt;0,$D$26*$H$59,IF($H$59&lt;0,$E$26*$H$59,0))+IF($H$60&gt;0,$D$27*$H$60,IF($H$60&lt;0,$E$27*$H$60,0))+IF($H$61&gt;0,$D$28*$H$61,IF($H$61&lt;0,$E$28*$H$61,0))+IF($H$63&gt;0,$D$30*$H$63,IF($H$63&lt;0,$E$30*$H$63,0))+IF($H$64&gt;0,$D$31*$H$64,IF($H$64&lt;0,$E$31*$H$64,0))+IF($H$65&gt;0,$D$32*$H$65,IF($H$65&lt;0,$E$32*$H$65,0))+IF($H$66&gt;0,$D$33*$H$66,IF($H$66&lt;0,$E$33*$H$66,0))+IF($H$68&gt;0,$D$35*$H$68,IF($H$68&lt;0,$E$35*$H$68,0))+IF($H$69&gt;0,$D$36*$H$69,IF($H$69&lt;0,$E$36*$H$69,0))+IF($H$70&gt;0,$D$37*$H$70,IF($H$70&lt;0,$E$37*$H$70,0))+IF($H$71&gt;0,$D$38*$H$71,IF($H$71&lt;0,$E$38*$H$71,0))+IF($H$72&gt;0,$D$39*$H$72,IF($H$72&lt;0,$E$39*$H$72,0))+IF($H$73&gt;0,$D$40*$H$73,IF($H$73&lt;0,$E$40*$H$73,0))+IF($H$74&gt;0,$D$41*$H$74,IF($H$74&lt;0,$E$41*$H$74,0))+IF($H$75&gt;0,$D$42*$H$75,IF($H$75&lt;0,$E$42*$H$75,0))+IF($H$77&gt;0,$D$44*$H$77,IF($H$77&lt;0,$E$44*$H$77,0))+IF($H$78&gt;0,$D$45*$H$78,IF($H$78&lt;0,$E$45*$H$78,0))+IF($H$80&gt;0,$D$47*$H$80,IF($H$80&lt;0,$E$47*$H$80,0))+IF($H$82&gt;0,$D$49*$H$82,IF($H$82&lt;0,$E$49*$H$82,0)))</f>
        <v>#DIV/0!</v>
      </c>
      <c r="D187" s="196"/>
      <c r="E187" s="196"/>
    </row>
    <row r="188" spans="2:22" x14ac:dyDescent="0.25">
      <c r="B188" s="197" t="str">
        <f>$B$8</f>
        <v>DNB 2</v>
      </c>
      <c r="C188" s="215" t="e">
        <f>$C$8*(1+$E$17)*(IF($J$58&gt;0,$D$25*$J$58,IF($J$58&lt;0,$E$25*$J$58,0))+IF($J$59&gt;0,$D$26*$J$59,IF($J$59&lt;0,$E$26*$J$59,0))+IF($J$60&gt;0,$D$27*$J$60,IF($J$60&lt;0,$E$27*$J$60,0))+IF($J$61&gt;0,$D$28*$J$61,IF($J$61&lt;0,$E$28*$J$61,0))+IF($J$63&gt;0,$D$30*$J$63,IF($J$63&lt;0,$E$30*$J$63,0))+IF($J$64&gt;0,$D$31*$J$64,IF($J$64&lt;0,$E$31*$J$64,0))+IF($J$65&gt;0,$D$32*$J$65,IF($J$65&lt;0,$E$32*$J$65,0))+IF($J$66&gt;0,$D$33*$J$66,IF($J$66&lt;0,$E$33*$J$66,0))+IF($J$68&gt;0,$D$35*$J$68,IF($J$68&lt;0,$E$35*$J$68,0))+IF($J$69&gt;0,$D$36*$J$69,IF($J$69&lt;0,$E$36*$J$69,0))+IF($J$70&gt;0,$D$37*$J$70,IF($J$70&lt;0,$E$37*$J$70,0))+IF($J$71&gt;0,$D$38*$J$71,IF($J$71&lt;0,$E$38*$J$71,0))+IF($J$72&gt;0,$D$39*$J$72,IF($J$72&lt;0,$E$39*$J$72,0))+IF($J$73&gt;0,$D$40*$J$73,IF($J$73&lt;0,$E$40*$J$73,0))+IF($J$74&gt;0,$D$41*$J$74,IF($J$74&lt;0,$E$41*$J$74,0))+IF($J$75&gt;0,$D$42*$J$75,IF($J$75&lt;0,$E$42*$J$75,0))+IF($J$77&gt;0,$D$44*$J$77,IF($J$77&lt;0,$E$44*$J$77,0))+IF($J$78&gt;0,$D$45*$J$78,IF($J$78&lt;0,$E$45*$J$78,0))+IF($J$80&gt;0,$D$47*$J$80,IF($J$80&lt;0,$E$47*$J$80,0))+IF($J$82&gt;0,$D$49*$J$82,IF($J$82&lt;0,$E$49*$J$82,0)))</f>
        <v>#DIV/0!</v>
      </c>
      <c r="D188" s="196"/>
      <c r="E188" s="196"/>
    </row>
    <row r="189" spans="2:22" x14ac:dyDescent="0.25">
      <c r="B189" s="197" t="str">
        <f>$B$9</f>
        <v>DNB 3</v>
      </c>
      <c r="C189" s="215" t="e">
        <f>$C$9*(1+$E$17)*(IF($L$58&gt;0,$D$25*$L$58,IF($L$58&lt;0,$E$25*$L$58,0))+IF($L$59&gt;0,$D$26*$L$59,IF($L$59&lt;0,$E$26*$L$59,0))+IF($L$60&gt;0,$D$27*$L$60,IF($L$60&lt;0,$E$27*$L$60,0))+IF($L$61&gt;0,$D$28*$L$61,IF($L$61&lt;0,$E$28*$L$61,0))+IF($L$63&gt;0,$D$30*$L$63,IF($L$63&lt;0,$E$30*$L$63,0))+IF($L$64&gt;0,$D$31*$L$64,IF($L$64&lt;0,$E$31*$L$64,0))+IF($L$65&gt;0,$D$32*$L$65,IF($L$65&lt;0,$E$32*$L$65,0))+IF($L$66&gt;0,$D$33*$L$66,IF($L$66&lt;0,$E$33*$L$66,0))+IF($L$68&gt;0,$D$35*$L$68,IF($L$68&lt;0,$E$35*$L$68,0))+IF($L$69&gt;0,$D$36*$L$69,IF($L$69&lt;0,$E$36*$L$69,0))+IF($L$70&gt;0,$D$37*$L$70,IF($L$70&lt;0,$E$37*$L$70,0))+IF($L$71&gt;0,$D$38*$L$71,IF($L$71&lt;0,$E$38*$L$71,0))+IF($L$72&gt;0,$D$39*$L$72,IF($L$72&lt;0,$E$39*$L$72,0))+IF($L$73&gt;0,$D$40*$L$73,IF($L$73&lt;0,$E$40*$L$73,0))+IF($L$74&gt;0,$D$41*$L$74,IF($L$74&lt;0,$E$41*$L$74,0))+IF($L$75&gt;0,$D$42*$L$75,IF($L$75&lt;0,$E$42*$L$75,0))+IF($L$77&gt;0,$D$44*$L$77,IF($L$77&lt;0,$E$44*$L$77,0))+IF($L$78&gt;0,$D$45*$L$78,IF($L$78&lt;0,$E$45*$L$78,0))+IF($L$80&gt;0,$D$47*$L$80,IF($L$80&lt;0,$E$47*$L$80,0))+IF($L$82&gt;0,$D$49*$L$82,IF($L$82&lt;0,$E$49*$L$82,0)))</f>
        <v>#DIV/0!</v>
      </c>
      <c r="D189" s="196"/>
      <c r="E189" s="196"/>
    </row>
    <row r="190" spans="2:22" x14ac:dyDescent="0.25">
      <c r="B190" s="197" t="str">
        <f>$B$10</f>
        <v>DNB 4</v>
      </c>
      <c r="C190" s="215" t="e">
        <f>$C$10*(1+$E$17)*(IF($N$58&gt;0,$D$25*$N$58,IF($N$58&lt;0,$E$25*$N$58,0))+IF($N$59&gt;0,$D$26*$N$59,IF($N$59&lt;0,$E$26*$N$59,0))+IF($N$60&gt;0,$D$27*$N$60,IF($N$60&lt;0,$E$27*$N$60,0))+IF($N$61&gt;0,$D$28*$N$61,IF($N$61&lt;0,$E$28*$N$61,0))+IF($N$63&gt;0,$D$30*$N$63,IF($N$63&lt;0,$E$30*$N$63,0))+IF($N$64&gt;0,$D$31*$N$64,IF($N$64&lt;0,$E$31*$N$64,0))+IF($N$65&gt;0,$D$32*$N$65,IF($N$65&lt;0,$E$32*$N$65,0))+IF($N$66&gt;0,$D$33*$N$66,IF($N$66&lt;0,$E$33*$N$66,0))+IF($N$68&gt;0,$D$35*$N$68,IF($N$68&lt;0,$E$35*$N$68,0))+IF($N$69&gt;0,$D$36*$N$69,IF($N$69&lt;0,$E$36*$N$69,0))+IF($N$70&gt;0,$D$37*$N$70,IF($N$70&lt;0,$E$37*$N$70,0))+IF($N$71&gt;0,$D$38*$N$71,IF($N$71&lt;0,$E$38*$N$71,0))+IF($N$72&gt;0,$D$39*$N$72,IF($N$72&lt;0,$E$39*$N$72,0))+IF($N$73&gt;0,$D$40*$N$73,IF($N$73&lt;0,$E$40*$N$73,0))+IF($N$74&gt;0,$D$41*$N$74,IF($N$74&lt;0,$E$41*$N$74,0))+IF($N$75&gt;0,$D$42*$N$75,IF($N$75&lt;0,$E$42*$N$75,0))+IF($N$77&gt;0,$D$44*$N$77,IF($N$77&lt;0,$E$44*$N$77,0))+IF($N$78&gt;0,$D$45*$N$78,IF($N$78&lt;0,$E$45*$N$78,0))+IF($N$80&gt;0,$D$47*$N$80,IF($N$80&lt;0,$E$47*$N$80,0))+IF($N$82&gt;0,$D$49*$N$82,IF($N$82&lt;0,$E$49*$N$82,0)))</f>
        <v>#DIV/0!</v>
      </c>
      <c r="D190" s="196"/>
      <c r="E190" s="196"/>
    </row>
    <row r="191" spans="2:22" x14ac:dyDescent="0.25">
      <c r="B191" s="197" t="str">
        <f>$B$11</f>
        <v>DNB 5</v>
      </c>
      <c r="C191" s="215" t="e">
        <f>$C$11*(1+$E$17)*(IF($P$58&gt;0,$D$25*$P$58,IF($P$58&lt;0,$E$25*$P$58,0))+IF($P$59&gt;0,$D$26*$P$59,IF($P$59&lt;0,$E$26*$P$59,0))+IF($P$60&gt;0,$D$27*$P$60,IF($P$60&lt;0,$E$27*$P$60,0))+IF($P$61&gt;0,$D$28*$P$61,IF($P$61&lt;0,$E$28*$P$61,0))+IF($P$63&gt;0,$D$30*$P$63,IF($P$63&lt;0,$E$30*$P$63,0))+IF($P$64&gt;0,$D$31*$P$64,IF($P$64&lt;0,$E$31*$P$64,0))+IF($P$65&gt;0,$D$32*$P$65,IF($P$65&lt;0,$E$32*$P$65,0))+IF($P$66&gt;0,$D$33*$P$66,IF($P$66&lt;0,$E$33*$P$66,0))+IF($P$68&gt;0,$D$35*$P$68,IF($P$68&lt;0,$E$35*$P$68,0))+IF($P$69&gt;0,$D$36*$P$69,IF($P$69&lt;0,$E$36*$P$69,0))+IF($P$70&gt;0,$D$37*$P$70,IF($P$70&lt;0,$E$37*$P$70,0))+IF($P$71&gt;0,$D$38*$P$71,IF($P$71&lt;0,$E$38*$P$71,0))+IF($P$72&gt;0,$D$39*$P$72,IF($P$72&lt;0,$E$39*$P$72,0))+IF($P$73&gt;0,$D$40*$P$73,IF($P$73&lt;0,$E$40*$P$73,0))+IF($P$74&gt;0,$D$41*$P$74,IF($P$74&lt;0,$E$41*$P$74,0))+IF($P$75&gt;0,$D$42*$P$75,IF($P$75&lt;0,$E$42*$P$75,0))+IF($P$77&gt;0,$D$44*$P$77,IF($P$77&lt;0,$E$44*$P$77,0))+IF($P$78&gt;0,$D$45*$P$78,IF($P$78&lt;0,$E$45*$P$78,0))+IF($P$80&gt;0,$D$47*$P$80,IF($P$80&lt;0,$E$47*$P$80,0))+IF($P$82&gt;0,$D$49*$P$82,IF($P$82&lt;0,$E$49*$P$82,0)))</f>
        <v>#DIV/0!</v>
      </c>
      <c r="D191" s="196"/>
      <c r="E191" s="196"/>
    </row>
    <row r="192" spans="2:22" x14ac:dyDescent="0.25">
      <c r="B192" s="197" t="str">
        <f>$B$12</f>
        <v>DNB 6</v>
      </c>
      <c r="C192" s="215" t="e">
        <f>$C$12*(1+$E$17)*(IF($R$58&gt;0,$D$25*$R$58,IF($R$58&lt;0,$E$25*$R$58,0))+IF($R$59&gt;0,$D$26*$R$59,IF($R$59&lt;0,$E$26*$R$59,0))+IF($R$60&gt;0,$D$27*$R$60,IF($R$60&lt;0,$E$27*$R$60,0))+IF($R$61&gt;0,$D$28*$R$61,IF($R$61&lt;0,$E$28*$R$61,0))+IF($R$63&gt;0,$D$30*$R$63,IF($R$63&lt;0,$E$30*$R$63,0))+IF($R$64&gt;0,$D$31*$R$64,IF($R$64&lt;0,$E$31*$R$64,0))+IF($R$65&gt;0,$D$32*$R$65,IF($R$65&lt;0,$E$32*$R$65,0))+IF($R$66&gt;0,$D$33*$R$66,IF($R$66&lt;0,$E$33*$R$66,0))+IF($R$68&gt;0,$D$35*$R$68,IF($R$68&lt;0,$E$35*$R$68,0))+IF($R$69&gt;0,$D$36*$R$69,IF($R$69&lt;0,$E$36*$R$69,0))+IF($R$70&gt;0,$D$37*$R$70,IF($R$70&lt;0,$E$37*$R$70,0))+IF($R$71&gt;0,$D$38*$R$71,IF($R$71&lt;0,$E$38*$R$71,0))+IF($R$72&gt;0,$D$39*$R$72,IF($R$72&lt;0,$E$39*$R$72,0))+IF($R$73&gt;0,$D$40*$R$73,IF($R$73&lt;0,$E$40*$R$73,0))+IF($R$74&gt;0,$D$41*$R$74,IF($R$74&lt;0,$E$41*$R$74,0))+IF($R$75&gt;0,$D$42*$R$75,IF($R$75&lt;0,$E$42*$R$75,0))+IF($R$77&gt;0,$D$44*$R$77,IF($R$77&lt;0,$E$44*$R$77,0))+IF($R$78&gt;0,$D$45*$R$78,IF($R$78&lt;0,$E$45*$R$78,0))+IF($R$80&gt;0,$D$47*$R$80,IF($R$80&lt;0,$E$47*$R$80,0))+IF($R$82&gt;0,$D$49*$R$82,IF($R$82&lt;0,$E$49*$R$82,0)))</f>
        <v>#DIV/0!</v>
      </c>
      <c r="D192" s="196"/>
      <c r="E192" s="196"/>
    </row>
    <row r="193" spans="2:5" x14ac:dyDescent="0.25">
      <c r="B193" s="197" t="str">
        <f>$B$13</f>
        <v>DNB 7</v>
      </c>
      <c r="C193" s="215" t="e">
        <f>$C$13*(1+$E$17)*(IF($T$58&gt;0,$D$25*$T$58,IF($T$58&lt;0,$E$25*$T$58,0))+IF($T$59&gt;0,$D$26*$T$59,IF($T$59&lt;0,$E$26*$T$59,0))+IF($T$60&gt;0,$D$27*$T$60,IF($T$60&lt;0,$E$27*$T$60,0))+IF($T$61&gt;0,$D$28*$T$61,IF($T$61&lt;0,$E$28*$T$61,0))+IF($T$63&gt;0,$D$30*$T$63,IF($T$63&lt;0,$E$30*$T$63,0))+IF($T$64&gt;0,$D$31*$T$64,IF($T$64&lt;0,$E$31*$T$64,0))+IF($T$65&gt;0,$D$32*$T$65,IF($T$65&lt;0,$E$32*$T$65,0))+IF($T$66&gt;0,$D$33*$T$66,IF($T$66&lt;0,$E$33*$T$66,0))+IF($T$68&gt;0,$D$35*$T$68,IF($T$68&lt;0,$E$35*$T$68,0))+IF($T$69&gt;0,$D$36*$T$69,IF($T$69&lt;0,$E$36*$T$69,0))+IF($T$70&gt;0,$D$37*$T$70,IF($T$70&lt;0,$E$37*$T$70,0))+IF($T$71&gt;0,$D$38*$T$71,IF($T$71&lt;0,$E$38*$T$71,0))+IF($T$72&gt;0,$D$39*$T$72,IF($T$72&lt;0,$E$39*$T$72,0))+IF($T$73&gt;0,$D$40*$T$73,IF($T$73&lt;0,$E$40*$T$73,0))+IF($T$74&gt;0,$D$41*$T$74,IF($T$74&lt;0,$E$41*$T$74,0))+IF($T$75&gt;0,$D$42*$T$75,IF($T$75&lt;0,$E$42*$T$75,0))+IF($T$77&gt;0,$D$44*$T$77,IF($T$77&lt;0,$E$44*$T$77,0))+IF($T$78&gt;0,$D$45*$T$78,IF($T$78&lt;0,$E$45*$T$78,0))+IF($T$80&gt;0,$D$47*$T$80,IF($T$80&lt;0,$E$47*$T$80,0))+IF($T$82&gt;0,$D$49*$T$82,IF($T$82&lt;0,$E$49*$T$82,0)))</f>
        <v>#DIV/0!</v>
      </c>
      <c r="D193" s="196"/>
      <c r="E193" s="196"/>
    </row>
    <row r="194" spans="2:5" x14ac:dyDescent="0.25">
      <c r="B194" s="198" t="str">
        <f>$B$14</f>
        <v>DNB 8</v>
      </c>
      <c r="C194" s="216" t="e">
        <f>$C$14*(1+$E$17)*(IF($V$58&gt;0,$D$25*$V$58,IF($V$58&lt;0,$E$25*$V$58,0))+IF($V$59&gt;0,$D$26*$V$59,IF($V$59&lt;0,$E$26*$V$59,0))+IF($V$60&gt;0,$D$27*$V$60,IF($V$60&lt;0,$E$27*$V$60,0))+IF($V$61&gt;0,$D$28*$V$61,IF($V$61&lt;0,$E$28*$V$61,0))+IF($V$63&gt;0,$D$30*$V$63,IF($V$63&lt;0,$E$30*$V$63,0))+IF($V$64&gt;0,$D$31*$V$64,IF($V$64&lt;0,$E$31*$V$64,0))+IF($V$65&gt;0,$D$32*$V$65,IF($V$65&lt;0,$E$32*$V$65,0))+IF($V$66&gt;0,$D$33*$V$66,IF($V$66&lt;0,$E$33*$V$66,0))+IF($V$68&gt;0,$D$35*$V$68,IF($V$68&lt;0,$E$35*$V$68,0))+IF($V$69&gt;0,$D$36*$V$69,IF($V$69&lt;0,$E$36*$V$69,0))+IF($V$70&gt;0,$D$37*$V$70,IF($V$70&lt;0,$E$37*$V$70,0))+IF($V$71&gt;0,$D$38*$V$71,IF($V$71&lt;0,$E$38*$V$71,0))+IF($V$72&gt;0,$D$39*$V$72,IF($V$72&lt;0,$E$39*$V$72,0))+IF($V$73&gt;0,$D$40*$V$73,IF($V$73&lt;0,$E$40*$V$73,0))+IF($V$74&gt;0,$D$41*$V$74,IF($V$74&lt;0,$E$41*$V$74,0))+IF($V$75&gt;0,$D$42*$V$75,IF($V$75&lt;0,$E$42*$V$75,0))+IF($V$77&gt;0,$D$44*$V$77,IF($V$77&lt;0,$E$44*$V$77,0))+IF($V$78&gt;0,$D$45*$V$78,IF($V$78&lt;0,$E$45*$V$78,0))+IF($V$80&gt;0,$D$47*$V$80,IF($V$80&lt;0,$E$47*$V$80,0))+IF($V$82&gt;0,$D$49*$V$82,IF($V$82&lt;0,$E$49*$V$82,0)))</f>
        <v>#DIV/0!</v>
      </c>
      <c r="D194" s="196"/>
      <c r="E194" s="196"/>
    </row>
    <row r="196" spans="2:5" ht="18" x14ac:dyDescent="0.25">
      <c r="B196" s="193" t="s">
        <v>132</v>
      </c>
      <c r="C196" s="193" t="s">
        <v>413</v>
      </c>
      <c r="D196" s="194"/>
      <c r="E196" s="194"/>
    </row>
    <row r="197" spans="2:5" x14ac:dyDescent="0.25">
      <c r="B197" s="195" t="str">
        <f>$B$7</f>
        <v>DNB 1</v>
      </c>
      <c r="C197" s="220" t="e">
        <f>$C$7*(1+$E$18)*(IF($H$91&gt;0,$D$25*$H$91,IF($H$91&lt;0,$E$25*$H$91,0))+IF($H$92&gt;0,$D$26*$H$92,IF($H$92&lt;0,$E$26*$H$92,0))+IF($H$93&gt;0,$D$27*$H$93,IF($H$93&lt;0,$E$27*$H$93,0))+IF($H$94&gt;0,$D$28*$H$94,IF($H$94&lt;0,$E$28*$H$94,0))+IF($H$96&gt;0,$D$30*$H$96,IF($H$96&lt;0,$E$30*$H$96,0))+IF($H$97&gt;0,$D$31*$H$97,IF($H$97&lt;0,$E$31*$H$97,0))+IF($H$98&gt;0,$D$32*$H$98,IF($H$98&lt;0,$E$32*$H$98,0))+IF($H$99&gt;0,$D$33*$H$99,IF($H$99&lt;0,$E$33*$H$99,0))+IF($H$101&gt;0,$D$35*$H$101,IF($H$101&lt;0,$E$35*$H$101,0))+IF($H$102&gt;0,$D$36*$H$102,IF($H$102&lt;0,$E$36*$H$102,0))+IF($H$103&gt;0,$D$37*$H$103,IF($H$103&lt;0,$E$37*$H$103,0))+IF($H$104&gt;0,$D$38*$H$104,IF($H$104&lt;0,$E$38*$H$104,0))+IF($H$105&gt;0,$D$39*$H$105,IF($H$105&lt;0,$E$39*$H$105,0))+IF($H$106&gt;0,$D$40*$H$106,IF($H$106&lt;0,$E$40*$H$106,0))+IF($H$107&gt;0,$D$41*$H$107,IF($H$107&lt;0,$E$41*$H$107,0))+IF($H$108&gt;0,$D$42*$H$108,IF($H$108&lt;0,$E$42*$H$108,0))+IF($H$110&gt;0,$D$44*$H$110,IF($H$110&lt;0,$E$44*$H$110,0))+IF($H$111&gt;0,$D$45*$H$111,IF($H$111&lt;0,$E$45*$H$111,0))+IF($H$113&gt;0,$D$47*$H$113,IF($H$113&lt;0,$E$47*$H$113,0))+IF($H$115&gt;0,$D$49*$H$115,IF($H$115&lt;0,$E$49*$H$115,0)))</f>
        <v>#DIV/0!</v>
      </c>
      <c r="D197" s="196"/>
      <c r="E197" s="196"/>
    </row>
    <row r="198" spans="2:5" x14ac:dyDescent="0.25">
      <c r="B198" s="197" t="str">
        <f>$B$8</f>
        <v>DNB 2</v>
      </c>
      <c r="C198" s="215" t="e">
        <f>$C$8*(1+$E$18)*(IF($J$91&gt;0,$D$25*$J$91,IF($J$91&lt;0,$E$25*$J$91,0))+IF($J$92&gt;0,$D$26*$J$92,IF($J$92&lt;0,$E$26*$J$92,0))+IF($J$93&gt;0,$D$27*$J$93,IF($J$93&lt;0,$E$27*$J$93,0))+IF($J$94&gt;0,$D$28*$J$94,IF($J$94&lt;0,$E$28*$J$94,0))+IF($J$96&gt;0,$D$30*$J$96,IF($J$96&lt;0,$E$30*$J$96,0))+IF($J$97&gt;0,$D$31*$J$97,IF($J$97&lt;0,$E$31*$J$97,0))+IF($J$98&gt;0,$D$32*$J$98,IF($J$98&lt;0,$E$32*$J$98,0))+IF($J$99&gt;0,$D$33*$J$99,IF($J$99&lt;0,$E$33*$J$99,0))+IF($J$101&gt;0,$D$35*$J$101,IF($J$101&lt;0,$E$35*$J$101,0))+IF($J$102&gt;0,$D$36*$J$102,IF($J$102&lt;0,$E$36*$J$102,0))+IF($J$103&gt;0,$D$37*$J$103,IF($J$103&lt;0,$E$37*$J$103,0))+IF($J$104&gt;0,$D$38*$J$104,IF($J$104&lt;0,$E$38*$J$104,0))+IF($J$105&gt;0,$D$39*$J$105,IF($J$105&lt;0,$E$39*$J$105,0))+IF($J$106&gt;0,$D$40*$J$106,IF($J$106&lt;0,$E$40*$J$106,0))+IF($J$107&gt;0,$D$41*$J$107,IF($J$107&lt;0,$E$41*$J$107,0))+IF($J$108&gt;0,$D$42*$J$108,IF($J$108&lt;0,$E$42*$J$108,0))+IF($J$110&gt;0,$D$44*$J$110,IF($J$110&lt;0,$E$44*$J$110,0))+IF($J$111&gt;0,$D$45*$J$111,IF($J$111&lt;0,$E$45*$J$111,0))+IF($J$113&gt;0,$D$47*$J$113,IF($J$113&lt;0,$E$47*$J$113,0))+IF($J$115&gt;0,$D$49*$J$115,IF($J$115&lt;0,$E$49*$J$115,0)))</f>
        <v>#DIV/0!</v>
      </c>
      <c r="D198" s="196"/>
      <c r="E198" s="196"/>
    </row>
    <row r="199" spans="2:5" x14ac:dyDescent="0.25">
      <c r="B199" s="197" t="str">
        <f>$B$9</f>
        <v>DNB 3</v>
      </c>
      <c r="C199" s="215" t="e">
        <f>$C$9*(1+$E$18)*(IF($L$91&gt;0,$D$25*$L$91,IF($L$91&lt;0,$E$25*$L$91,0))+IF($L$92&gt;0,$D$26*$L$92,IF($L$92&lt;0,$E$26*$L$92,0))+IF($L$93&gt;0,$D$27*$L$93,IF($L$93&lt;0,$E$27*$L$93,0))+IF($L$94&gt;0,$D$28*$L$94,IF($L$94&lt;0,$E$28*$L$94,0))+IF($L$96&gt;0,$D$30*$L$96,IF($L$96&lt;0,$E$30*$L$96,0))+IF($L$97&gt;0,$D$31*$L$97,IF($L$97&lt;0,$E$31*$L$97,0))+IF($L$98&gt;0,$D$32*$L$98,IF($L$98&lt;0,$E$32*$L$98,0))+IF($L$99&gt;0,$D$33*$L$99,IF($L$99&lt;0,$E$33*$L$99,0))+IF($L$101&gt;0,$D$35*$L$101,IF($L$101&lt;0,$E$35*$L$101,0))+IF($L$102&gt;0,$D$36*$L$102,IF($L$102&lt;0,$E$36*$L$102,0))+IF($L$103&gt;0,$D$37*$L$103,IF($L$103&lt;0,$E$37*$L$103,0))+IF($L$104&gt;0,$D$38*$L$104,IF($L$104&lt;0,$E$38*$L$104,0))+IF($L$105&gt;0,$D$39*$L$105,IF($L$105&lt;0,$E$39*$L$105,0))+IF($L$106&gt;0,$D$40*$L$106,IF($L$106&lt;0,$E$40*$L$106,0))+IF($L$107&gt;0,$D$41*$L$107,IF($L$107&lt;0,$E$41*$L$107,0))+IF($L$108&gt;0,$D$42*$L$108,IF($L$108&lt;0,$E$42*$L$108,0))+IF($L$110&gt;0,$D$44*$L$110,IF($L$110&lt;0,$E$44*$L$110,0))+IF($L$111&gt;0,$D$45*$L$111,IF($L$111&lt;0,$E$45*$L$111,0))+IF($L$113&gt;0,$D$47*$L$113,IF($L$113&lt;0,$E$47*$L$113,0))+IF($L$115&gt;0,$D$49*$L$115,IF($L$115&lt;0,$E$49*$L$115,0)))</f>
        <v>#DIV/0!</v>
      </c>
      <c r="D199" s="196"/>
      <c r="E199" s="196"/>
    </row>
    <row r="200" spans="2:5" x14ac:dyDescent="0.25">
      <c r="B200" s="197" t="str">
        <f>$B$10</f>
        <v>DNB 4</v>
      </c>
      <c r="C200" s="215" t="e">
        <f>$C$10*(1+$E$18)*(IF($N$91&gt;0,$D$25*$N$91,IF($N$91&lt;0,$E$25*$N$91,0))+IF($N$92&gt;0,$D$26*$N$92,IF($N$92&lt;0,$E$26*$N$92,0))+IF($N$93&gt;0,$D$27*$N$93,IF($N$93&lt;0,$E$27*$N$93,0))+IF($N$94&gt;0,$D$28*$N$94,IF($N$94&lt;0,$E$28*$N$94,0))+IF($N$96&gt;0,$D$30*$N$96,IF($N$96&lt;0,$E$30*$N$96,0))+IF($N$97&gt;0,$D$31*$N$97,IF($N$97&lt;0,$E$31*$N$97,0))+IF($N$98&gt;0,$D$32*$N$98,IF($N$98&lt;0,$E$32*$N$98,0))+IF($N$99&gt;0,$D$33*$N$99,IF($N$99&lt;0,$E$33*$N$99,0))+IF($N$101&gt;0,$D$35*$N$101,IF($N$101&lt;0,$E$35*$N$101,0))+IF($N$102&gt;0,$D$36*$N$102,IF($N$102&lt;0,$E$36*$N$102,0))+IF($N$103&gt;0,$D$37*$N$103,IF($N$103&lt;0,$E$37*$N$103,0))+IF($N$104&gt;0,$D$38*$N$104,IF($N$104&lt;0,$E$38*$N$104,0))+IF($N$105&gt;0,$D$39*$N$105,IF($N$105&lt;0,$E$39*$N$105,0))+IF($N$106&gt;0,$D$40*$N$106,IF($N$106&lt;0,$E$40*$N$106,0))+IF($N$107&gt;0,$D$41*$N$107,IF($N$107&lt;0,$E$41*$N$107,0))+IF($N$108&gt;0,$D$42*$N$108,IF($N$108&lt;0,$E$42*$N$108,0))+IF($N$110&gt;0,$D$44*$N$110,IF($N$110&lt;0,$E$44*$N$110,0))+IF($N$111&gt;0,$D$45*$N$111,IF($N$111&lt;0,$E$45*$N$111,0))+IF($N$113&gt;0,$D$47*$N$113,IF($N$113&lt;0,$E$47*$N$113,0))+IF($N$115&gt;0,$D$49*$N$115,IF($N$115&lt;0,$E$49*$N$115,0)))</f>
        <v>#DIV/0!</v>
      </c>
      <c r="D200" s="196"/>
      <c r="E200" s="196"/>
    </row>
    <row r="201" spans="2:5" x14ac:dyDescent="0.25">
      <c r="B201" s="197" t="str">
        <f>$B$11</f>
        <v>DNB 5</v>
      </c>
      <c r="C201" s="215" t="e">
        <f>$C$11*(1+$E$18)*(IF($P$91&gt;0,$D$25*$P$91,IF($P$91&lt;0,$E$25*$P$91,0))+IF($P$92&gt;0,$D$26*$P$92,IF($P$92&lt;0,$E$26*$P$92,0))+IF($P$93&gt;0,$D$27*$P$93,IF($P$93&lt;0,$E$27*$P$93,0))+IF($P$94&gt;0,$D$28*$P$94,IF($P$94&lt;0,$E$28*$P$94,0))+IF($P$96&gt;0,$D$30*$P$96,IF($P$96&lt;0,$E$30*$P$96,0))+IF($P$97&gt;0,$D$31*$P$97,IF($P$97&lt;0,$E$31*$P$97,0))+IF($P$98&gt;0,$D$32*$P$98,IF($P$98&lt;0,$E$32*$P$98,0))+IF($P$99&gt;0,$D$33*$P$99,IF($P$99&lt;0,$E$33*$P$99,0))+IF($P$101&gt;0,$D$35*$P$101,IF($P$101&lt;0,$E$35*$P$101,0))+IF($P$102&gt;0,$D$36*$P$102,IF($P$102&lt;0,$E$36*$P$102,0))+IF($P$103&gt;0,$D$37*$P$103,IF($P$103&lt;0,$E$37*$P$103,0))+IF($P$104&gt;0,$D$38*$P$104,IF($P$104&lt;0,$E$38*$P$104,0))+IF($P$105&gt;0,$D$39*$P$105,IF($P$105&lt;0,$E$39*$P$105,0))+IF($P$106&gt;0,$D$40*$P$106,IF($P$106&lt;0,$E$40*$P$106,0))+IF($P$107&gt;0,$D$41*$P$107,IF($P$107&lt;0,$E$41*$P$107,0))+IF($P$108&gt;0,$D$42*$P$108,IF($P$108&lt;0,$E$42*$P$108,0))+IF($P$110&gt;0,$D$44*$P$110,IF($P$110&lt;0,$E$44*$P$110,0))+IF($P$111&gt;0,$D$45*$P$111,IF($P$111&lt;0,$E$45*$P$111,0))+IF($P$113&gt;0,$D$47*$P$113,IF($P$113&lt;0,$E$47*$P$113,0))+IF($P$115&gt;0,$D$49*$P$115,IF($P$115&lt;0,$E$49*$P$115,0)))</f>
        <v>#DIV/0!</v>
      </c>
      <c r="D201" s="196"/>
      <c r="E201" s="196"/>
    </row>
    <row r="202" spans="2:5" x14ac:dyDescent="0.25">
      <c r="B202" s="197" t="str">
        <f>$B$12</f>
        <v>DNB 6</v>
      </c>
      <c r="C202" s="215" t="e">
        <f>$C$12*(1+$E$18)*(IF($R$91&gt;0,$D$25*$R$91,IF($R$91&lt;0,$E$25*$R$91,0))+IF($R$92&gt;0,$D$26*$R$92,IF($R$92&lt;0,$E$26*$R$92,0))+IF($R$93&gt;0,$D$27*$R$93,IF($R$93&lt;0,$E$27*$R$93,0))+IF($R$94&gt;0,$D$28*$R$94,IF($R$94&lt;0,$E$28*$R$94,0))+IF($R$96&gt;0,$D$30*$R$96,IF($R$96&lt;0,$E$30*$R$96,0))+IF($R$97&gt;0,$D$31*$R$97,IF($R$97&lt;0,$E$31*$R$97,0))+IF($R$98&gt;0,$D$32*$R$98,IF($R$98&lt;0,$E$32*$R$98,0))+IF($R$99&gt;0,$D$33*$R$99,IF($R$99&lt;0,$E$33*$R$99,0))+IF($R$101&gt;0,$D$35*$R$101,IF($R$101&lt;0,$E$35*$R$101,0))+IF($R$102&gt;0,$D$36*$R$102,IF($R$102&lt;0,$E$36*$R$102,0))+IF($R$103&gt;0,$D$37*$R$103,IF($R$103&lt;0,$E$37*$R$103,0))+IF($R$104&gt;0,$D$38*$R$104,IF($R$104&lt;0,$E$38*$R$104,0))+IF($R$105&gt;0,$D$39*$R$105,IF($R$105&lt;0,$E$39*$R$105,0))+IF($R$106&gt;0,$D$40*$R$106,IF($R$106&lt;0,$E$40*$R$106,0))+IF($R$107&gt;0,$D$41*$R$107,IF($R$107&lt;0,$E$41*$R$107,0))+IF($R$108&gt;0,$D$42*$R$108,IF($R$108&lt;0,$E$42*$R$108,0))+IF($R$110&gt;0,$D$44*$R$110,IF($R$110&lt;0,$E$44*$R$110,0))+IF($R$111&gt;0,$D$45*$R$111,IF($R$111&lt;0,$E$45*$R$111,0))+IF($R$113&gt;0,$D$47*$R$113,IF($R$113&lt;0,$E$47*$R$113,0))+IF($R$115&gt;0,$D$49*$R$115,IF($R$115&lt;0,$E$49*$R$115,0)))</f>
        <v>#DIV/0!</v>
      </c>
      <c r="D202" s="196"/>
      <c r="E202" s="196"/>
    </row>
    <row r="203" spans="2:5" x14ac:dyDescent="0.25">
      <c r="B203" s="197" t="str">
        <f>$B$13</f>
        <v>DNB 7</v>
      </c>
      <c r="C203" s="215" t="e">
        <f>$C$13*(1+$E$18)*(IF($T$91&gt;0,$D$25*$T$91,IF($T$91&lt;0,$E$25*$T$91,0))+IF($T$92&gt;0,$D$26*$T$92,IF($T$92&lt;0,$E$26*$T$92,0))+IF($T$93&gt;0,$D$27*$T$93,IF($T$93&lt;0,$E$27*$T$93,0))+IF($T$94&gt;0,$D$28*$T$94,IF($T$94&lt;0,$E$28*$T$94,0))+IF($T$96&gt;0,$D$30*$T$96,IF($T$96&lt;0,$E$30*$T$96,0))+IF($T$97&gt;0,$D$31*$T$97,IF($T$97&lt;0,$E$31*$T$97,0))+IF($T$98&gt;0,$D$32*$T$98,IF($T$98&lt;0,$E$32*$T$98,0))+IF($T$99&gt;0,$D$33*$T$99,IF($T$99&lt;0,$E$33*$T$99,0))+IF($T$101&gt;0,$D$35*$T$101,IF($T$101&lt;0,$E$35*$T$101,0))+IF($T$102&gt;0,$D$36*$T$102,IF($T$102&lt;0,$E$36*$T$102,0))+IF($T$103&gt;0,$D$37*$T$103,IF($T$103&lt;0,$E$37*$T$103,0))+IF($T$104&gt;0,$D$38*$T$104,IF($T$104&lt;0,$E$38*$T$104,0))+IF($T$105&gt;0,$D$39*$T$105,IF($T$105&lt;0,$E$39*$T$105,0))+IF($T$106&gt;0,$D$40*$T$106,IF($T$106&lt;0,$E$40*$T$106,0))+IF($T$107&gt;0,$D$41*$T$107,IF($T$107&lt;0,$E$41*$T$107,0))+IF($T$108&gt;0,$D$42*$T$108,IF($T$108&lt;0,$E$42*$T$108,0))+IF($T$110&gt;0,$D$44*$T$110,IF($T$110&lt;0,$E$44*$T$110,0))+IF($T$111&gt;0,$D$45*$T$111,IF($T$111&lt;0,$E$45*$T$111,0))+IF($T$113&gt;0,$D$47*$T$113,IF($T$113&lt;0,$E$47*$T$113,0))+IF($T$115&gt;0,$D$49*$T$115,IF($T$115&lt;0,$E$49*$T$115,0)))</f>
        <v>#DIV/0!</v>
      </c>
      <c r="D203" s="196"/>
      <c r="E203" s="196"/>
    </row>
    <row r="204" spans="2:5" x14ac:dyDescent="0.25">
      <c r="B204" s="198" t="str">
        <f>$B$14</f>
        <v>DNB 8</v>
      </c>
      <c r="C204" s="216" t="e">
        <f>$C$14*(1+$E$18)*(IF($V$91&gt;0,$D$25*$V$91,IF($V$91&lt;0,$E$25*$V$91,0))+IF($V$92&gt;0,$D$26*$V$92,IF($V$92&lt;0,$E$26*$V$92,0))+IF($V$93&gt;0,$D$27*$V$93,IF($V$93&lt;0,$E$27*$V$93,0))+IF($V$94&gt;0,$D$28*$V$94,IF($V$94&lt;0,$E$28*$V$94,0))+IF($V$96&gt;0,$D$30*$V$96,IF($V$96&lt;0,$E$30*$V$96,0))+IF($V$97&gt;0,$D$31*$V$97,IF($V$97&lt;0,$E$31*$V$97,0))+IF($V$98&gt;0,$D$32*$V$98,IF($V$98&lt;0,$E$32*$V$98,0))+IF($V$99&gt;0,$D$33*$V$99,IF($V$99&lt;0,$E$33*$V$99,0))+IF($V$101&gt;0,$D$35*$V$101,IF($V$101&lt;0,$E$35*$V$101,0))+IF($V$102&gt;0,$D$36*$V$102,IF($V$102&lt;0,$E$36*$V$102,0))+IF($V$103&gt;0,$D$37*$V$103,IF($V$103&lt;0,$E$37*$V$103,0))+IF($V$104&gt;0,$D$38*$V$104,IF($V$104&lt;0,$E$38*$V$104,0))+IF($V$105&gt;0,$D$39*$V$105,IF($V$105&lt;0,$E$39*$V$105,0))+IF($V$106&gt;0,$D$40*$V$106,IF($V$106&lt;0,$E$40*$V$106,0))+IF($V$107&gt;0,$D$41*$V$107,IF($V$107&lt;0,$E$41*$V$107,0))+IF($V$108&gt;0,$D$42*$V$108,IF($V$108&lt;0,$E$42*$V$108,0))+IF($V$110&gt;0,$D$44*$V$110,IF($V$110&lt;0,$E$44*$V$110,0))+IF($V$111&gt;0,$D$45*$V$111,IF($V$111&lt;0,$E$45*$V$111,0))+IF($V$113&gt;0,$D$47*$V$113,IF($V$113&lt;0,$E$47*$V$113,0))+IF($V$115&gt;0,$D$49*$V$115,IF($V$115&lt;0,$E$49*$V$115,0)))</f>
        <v>#DIV/0!</v>
      </c>
      <c r="D204" s="196"/>
      <c r="E204" s="196"/>
    </row>
    <row r="206" spans="2:5" ht="18" x14ac:dyDescent="0.25">
      <c r="B206" s="193" t="s">
        <v>132</v>
      </c>
      <c r="C206" s="193" t="s">
        <v>414</v>
      </c>
      <c r="E206" s="148" t="s">
        <v>422</v>
      </c>
    </row>
    <row r="207" spans="2:5" x14ac:dyDescent="0.25">
      <c r="B207" s="195" t="str">
        <f>$B$7</f>
        <v>DNB 1</v>
      </c>
      <c r="C207" s="220" t="e">
        <f>$C$7*(1+$E$19)*(IF($H$124&gt;0,$D$25*$H$124,IF($H$124&lt;0,$E$25*$H$124,0))+IF($H$125&gt;0,$D$26*$H$125,IF($H$125&lt;0,$E$26*$H$125,0))+IF($H$126&gt;0,$D$27*$H$126,IF($H$126&lt;0,$E$27*$H$126,0))+IF($H$127&gt;0,$D$28*$H$127,IF($H$127&lt;0,$E$28*$H$127,0))+IF($H$129&gt;0,$D$30*$H$129,IF($H$129&lt;0,$E$30*$H$129,0))+IF($H$130&gt;0,$D$31*$H$130,IF($H$130&lt;0,$E$31*$H$130,0))+IF($H$131&gt;0,$D$32*$H$131,IF($H$131&lt;0,$E$32*$H$131,0))+IF($H$132&gt;0,$D$33*$H$132,IF($H$132&lt;0,$E$33*$H$132,0))+IF($H$134&gt;0,$D$35*$H$134,IF($H$134&lt;0,$E$35*$H$134,0))+IF($H$135&gt;0,$D$36*$H$135,IF($H$135&lt;0,$E$36*$H$135,0))+IF($H$136&gt;0,$D$37*$H$136,IF($H$136&lt;0,$E$37*$H$136,0))+IF($H$137&gt;0,$D$38*$H$137,IF($H$137&lt;0,$E$38*$H$137,0))+IF($H$138&gt;0,$D$39*$H$138,IF($H$138&lt;0,$E$39*$H$138,0))+IF($H$139&gt;0,$D$40*$H$139,IF($H$139&lt;0,$E$40*$H$139,0))+IF($H$140&gt;0,$D$41*$H$140,IF($H$140&lt;0,$E$41*$H$140,0))+IF($H$141&gt;0,$D$42*$H$141,IF($H$141&lt;0,$E$42*$H$141,0))+IF($H$143&gt;0,$D$44*$H$143,IF($H$143&lt;0,$E$44*$H$143,0))+IF($H$144&gt;0,$D$45*$H$144,IF($H$144&lt;0,$E$45*$H$144,0))+IF($H$146&gt;0,$D$47*$H$146,IF($H$146&lt;0,$E$47*$H$146,0))+IF($H$148&gt;0,$D$49*$H$148,IF($H$148&lt;0,$E$49*$H$148,0)))</f>
        <v>#DIV/0!</v>
      </c>
    </row>
    <row r="208" spans="2:5" x14ac:dyDescent="0.25">
      <c r="B208" s="197" t="str">
        <f>$B$8</f>
        <v>DNB 2</v>
      </c>
      <c r="C208" s="215" t="e">
        <f>$C$8*(1+$E$19)*(IF($J$124&gt;0,$D$25*$J$124,IF($J$124&lt;0,$E$25*$J$124,0))+IF($J$125&gt;0,$D$26*$J$125,IF($J$125&lt;0,$E$26*$J$125,0))+IF($J$126&gt;0,$D$27*$J$126,IF($J$126&lt;0,$E$27*$J$126,0))+IF($J$127&gt;0,$D$28*$J$127,IF($J$127&lt;0,$E$28*$J$127,0))+IF($J$129&gt;0,$D$30*$J$129,IF($J$129&lt;0,$E$30*$J$129,0))+IF($J$130&gt;0,$D$31*$J$130,IF($J$130&lt;0,$E$31*$J$130,0))+IF($J$131&gt;0,$D$32*$J$131,IF($J$131&lt;0,$E$32*$J$131,0))+IF($J$132&gt;0,$D$33*$J$132,IF($J$132&lt;0,$E$33*$J$132,0))+IF($J$134&gt;0,$D$35*$J$134,IF($J$134&lt;0,$E$35*$J$134,0))+IF($J$135&gt;0,$D$36*$J$135,IF($J$135&lt;0,$E$36*$J$135,0))+IF($J$136&gt;0,$D$37*$J$136,IF($J$136&lt;0,$E$37*$J$136,0))+IF($J$137&gt;0,$D$38*$J$137,IF($J$137&lt;0,$E$38*$J$137,0))+IF($J$138&gt;0,$D$39*$J$138,IF($J$138&lt;0,$E$39*$J$138,0))+IF($J$139&gt;0,$D$40*$J$139,IF($J$139&lt;0,$E$40*$J$139,0))+IF($J$140&gt;0,$D$41*$J$140,IF($J$140&lt;0,$E$41*$J$140,0))+IF($J$141&gt;0,$D$42*$J$141,IF($J$141&lt;0,$E$42*$J$141,0))+IF($J$143&gt;0,$D$44*$J$143,IF($J$143&lt;0,$E$44*$J$143,0))+IF($J$144&gt;0,$D$45*$J$144,IF($J$144&lt;0,$E$45*$J$144,0))+IF($J$146&gt;0,$D$47*$J$146,IF($J$146&lt;0,$E$47*$J$146,0))+IF($J$148&gt;0,$D$49*$J$148,IF($J$148&lt;0,$E$49*$J$148,0)))</f>
        <v>#DIV/0!</v>
      </c>
    </row>
    <row r="209" spans="2:3" x14ac:dyDescent="0.25">
      <c r="B209" s="197" t="str">
        <f>$B$9</f>
        <v>DNB 3</v>
      </c>
      <c r="C209" s="215" t="e">
        <f>$C$9*(1+$E$19)*(IF($L$124&gt;0,$D$25*$L$124,IF($L$124&lt;0,$E$25*$L$124,0))+IF($L$125&gt;0,$D$26*$L$125,IF($L$125&lt;0,$E$26*$L$125,0))+IF($L$126&gt;0,$D$27*$L$126,IF($L$126&lt;0,$E$27*$L$126,0))+IF($L$127&gt;0,$D$28*$L$127,IF($L$127&lt;0,$E$28*$L$127,0))+IF($L$129&gt;0,$D$30*$L$129,IF($L$129&lt;0,$E$30*$L$129,0))+IF($L$130&gt;0,$D$31*$L$130,IF($L$130&lt;0,$E$31*$L$130,0))+IF($L$131&gt;0,$D$32*$L$131,IF($L$131&lt;0,$E$32*$L$131,0))+IF($L$132&gt;0,$D$33*$L$132,IF($L$132&lt;0,$E$33*$L$132,0))+IF($L$134&gt;0,$D$35*$L$134,IF($L$134&lt;0,$E$35*$L$134,0))+IF($L$135&gt;0,$D$36*$L$135,IF($L$135&lt;0,$E$36*$L$135,0))+IF($L$136&gt;0,$D$37*$L$136,IF($L$136&lt;0,$E$37*$L$136,0))+IF($L$137&gt;0,$D$38*$L$137,IF($L$137&lt;0,$E$38*$L$137,0))+IF($L$138&gt;0,$D$39*$L$138,IF($L$138&lt;0,$E$39*$L$138,0))+IF($L$139&gt;0,$D$40*$L$139,IF($L$139&lt;0,$E$40*$L$139,0))+IF($L$140&gt;0,$D$41*$L$140,IF($L$140&lt;0,$E$41*$L$140,0))+IF($L$141&gt;0,$D$42*$L$141,IF($L$141&lt;0,$E$42*$L$141,0))+IF($L$143&gt;0,$D$44*$L$143,IF($L$143&lt;0,$E$44*$L$143,0))+IF($L$144&gt;0,$D$45*$L$144,IF($L$144&lt;0,$E$45*$L$144,0))+IF($L$146&gt;0,$D$47*$L$146,IF($L$146&lt;0,$E$47*$L$146,0))+IF($L$148&gt;0,$D$49*$L$148,IF($L$148&lt;0,$E$49*$L$148,0)))</f>
        <v>#DIV/0!</v>
      </c>
    </row>
    <row r="210" spans="2:3" x14ac:dyDescent="0.25">
      <c r="B210" s="197" t="str">
        <f>$B$10</f>
        <v>DNB 4</v>
      </c>
      <c r="C210" s="215" t="e">
        <f>$C$10*(1+$E$19)*(IF($N$124&gt;0,$D$25*$N$124,IF($N$124&lt;0,$E$25*$N$124,0))+IF($N$125&gt;0,$D$26*$N$125,IF($N$125&lt;0,$E$26*$N$125,0))+IF($N$126&gt;0,$D$27*$N$126,IF($N$126&lt;0,$E$27*$N$126,0))+IF($N$127&gt;0,$D$28*$N$127,IF($N$127&lt;0,$E$28*$N$127,0))+IF($N$129&gt;0,$D$30*$N$129,IF($N$129&lt;0,$E$30*$N$129,0))+IF($N$130&gt;0,$D$31*$N$130,IF($N$130&lt;0,$E$31*$N$130,0))+IF($N$131&gt;0,$D$32*$N$131,IF($N$131&lt;0,$E$32*$N$131,0))+IF($N$132&gt;0,$D$33*$N$132,IF($N$132&lt;0,$E$33*$N$132,0))+IF($N$134&gt;0,$D$35*$N$134,IF($N$134&lt;0,$E$35*$N$134,0))+IF($N$135&gt;0,$D$36*$N$135,IF($N$135&lt;0,$E$36*$N$135,0))+IF($N$136&gt;0,$D$37*$N$136,IF($N$136&lt;0,$E$37*$N$136,0))+IF($N$137&gt;0,$D$38*$N$137,IF($N$137&lt;0,$E$38*$N$137,0))+IF($N$138&gt;0,$D$39*$N$138,IF($N$138&lt;0,$E$39*$N$138,0))+IF($N$139&gt;0,$D$40*$N$139,IF($N$139&lt;0,$E$40*$N$139,0))+IF($N$140&gt;0,$D$41*$N$140,IF($N$140&lt;0,$E$41*$N$140,0))+IF($N$141&gt;0,$D$42*$N$141,IF($N$141&lt;0,$E$42*$N$141,0))+IF($N$143&gt;0,$D$44*$N$143,IF($N$143&lt;0,$E$44*$N$143,0))+IF($N$144&gt;0,$D$45*$N$144,IF($N$144&lt;0,$E$45*$N$144,0))+IF($N$146&gt;0,$D$47*$N$146,IF($N$146&lt;0,$E$47*$N$146,0))+IF($N$148&gt;0,$D$49*$N$148,IF($N$148&lt;0,$E$49*$N$148,0)))</f>
        <v>#DIV/0!</v>
      </c>
    </row>
    <row r="211" spans="2:3" x14ac:dyDescent="0.25">
      <c r="B211" s="197" t="str">
        <f>$B$11</f>
        <v>DNB 5</v>
      </c>
      <c r="C211" s="215" t="e">
        <f>$C$11*(1+$E$19)*(IF($P$124&gt;0,$D$25*$P$124,IF($P$124&lt;0,$E$25*$P$124,0))+IF($P$125&gt;0,$D$26*$P$125,IF($P$125&lt;0,$E$26*$P$125,0))+IF($P$126&gt;0,$D$27*$P$126,IF($P$126&lt;0,$E$27*$P$126,0))+IF($P$127&gt;0,$D$28*$P$127,IF($P$127&lt;0,$E$28*$P$127,0))+IF($P$129&gt;0,$D$30*$P$129,IF($P$129&lt;0,$E$30*$P$129,0))+IF($P$130&gt;0,$D$31*$P$130,IF($P$130&lt;0,$E$31*$P$130,0))+IF($P$131&gt;0,$D$32*$P$131,IF($P$131&lt;0,$E$32*$P$131,0))+IF($P$132&gt;0,$D$33*$P$132,IF($P$132&lt;0,$E$33*$P$132,0))+IF($P$134&gt;0,$D$35*$P$134,IF($P$134&lt;0,$E$35*$P$134,0))+IF($P$135&gt;0,$D$36*$P$135,IF($P$135&lt;0,$E$36*$P$135,0))+IF($P$136&gt;0,$D$37*$P$136,IF($P$136&lt;0,$E$37*$P$136,0))+IF($P$137&gt;0,$D$38*$P$137,IF($P$137&lt;0,$E$38*$P$137,0))+IF($P$138&gt;0,$D$39*$P$138,IF($P$138&lt;0,$E$39*$P$138,0))+IF($P$139&gt;0,$D$40*$P$139,IF($P$139&lt;0,$E$40*$P$139,0))+IF($P$140&gt;0,$D$41*$P$140,IF($P$140&lt;0,$E$41*$P$140,0))+IF($P$141&gt;0,$D$42*$P$141,IF($P$141&lt;0,$E$42*$P$141,0))+IF($P$143&gt;0,$D$44*$P$143,IF($P$143&lt;0,$E$44*$P$143,0))+IF($P$144&gt;0,$D$45*$P$144,IF($P$144&lt;0,$E$45*$P$144,0))+IF($P$146&gt;0,$D$47*$P$146,IF($P$146&lt;0,$E$47*$P$146,0))+IF($P$148&gt;0,$D$49*$P$148,IF($P$148&lt;0,$E$49*$P$148,0)))</f>
        <v>#DIV/0!</v>
      </c>
    </row>
    <row r="212" spans="2:3" x14ac:dyDescent="0.25">
      <c r="B212" s="197" t="str">
        <f>$B$12</f>
        <v>DNB 6</v>
      </c>
      <c r="C212" s="215" t="e">
        <f>$C$12*(1+$E$19)*(IF($R$124&gt;0,$D$25*$R$124,IF($R$124&lt;0,$E$25*$R$124,0))+IF($R$125&gt;0,$D$26*$R$125,IF($R$125&lt;0,$E$26*$R$125,0))+IF($R$126&gt;0,$D$27*$R$126,IF($R$126&lt;0,$E$27*$R$126,0))+IF($R$127&gt;0,$D$28*$R$127,IF($R$127&lt;0,$E$28*$R$127,0))+IF($R$129&gt;0,$D$30*$R$129,IF($R$129&lt;0,$E$30*$R$129,0))+IF($R$130&gt;0,$D$31*$R$130,IF($R$130&lt;0,$E$31*$R$130,0))+IF($R$131&gt;0,$D$32*$R$131,IF($R$131&lt;0,$E$32*$R$131,0))+IF($R$132&gt;0,$D$33*$R$132,IF($R$132&lt;0,$E$33*$R$132,0))+IF($R$134&gt;0,$D$35*$R$134,IF($R$134&lt;0,$E$35*$R$134,0))+IF($R$135&gt;0,$D$36*$R$135,IF($R$135&lt;0,$E$36*$R$135,0))+IF($R$136&gt;0,$D$37*$R$136,IF($R$136&lt;0,$E$37*$R$136,0))+IF($R$137&gt;0,$D$38*$R$137,IF($R$137&lt;0,$E$38*$R$137,0))+IF($R$138&gt;0,$D$39*$R$138,IF($R$138&lt;0,$E$39*$R$138,0))+IF($R$139&gt;0,$D$40*$R$139,IF($R$139&lt;0,$E$40*$R$139,0))+IF($R$140&gt;0,$D$41*$R$140,IF($R$140&lt;0,$E$41*$R$140,0))+IF($R$141&gt;0,$D$42*$R$141,IF($R$141&lt;0,$E$42*$R$141,0))+IF($R$143&gt;0,$D$44*$R$143,IF($R$143&lt;0,$E$44*$R$143,0))+IF($R$144&gt;0,$D$45*$R$144,IF($R$144&lt;0,$E$45*$R$144,0))+IF($R$146&gt;0,$D$47*$R$146,IF($R$146&lt;0,$E$47*$R$146,0))+IF($R$148&gt;0,$D$49*$R$148,IF($R$148&lt;0,$E$49*$R$148,0)))</f>
        <v>#DIV/0!</v>
      </c>
    </row>
    <row r="213" spans="2:3" x14ac:dyDescent="0.25">
      <c r="B213" s="197" t="str">
        <f>$B$13</f>
        <v>DNB 7</v>
      </c>
      <c r="C213" s="215" t="e">
        <f>$C$13*(1+$E$19)*(IF($T$124&gt;0,$D$25*$T$124,IF($T$124&lt;0,$E$25*$T$124,0))+IF($T$125&gt;0,$D$26*$T$125,IF($T$125&lt;0,$E$26*$T$125,0))+IF($T$126&gt;0,$D$27*$T$126,IF($T$126&lt;0,$E$27*$T$126,0))+IF($T$127&gt;0,$D$28*$T$127,IF($T$127&lt;0,$E$28*$T$127,0))+IF($T$129&gt;0,$D$30*$T$129,IF($T$129&lt;0,$E$30*$T$129,0))+IF($T$130&gt;0,$D$31*$T$130,IF($T$130&lt;0,$E$31*$T$130,0))+IF($T$131&gt;0,$D$32*$T$131,IF($T$131&lt;0,$E$32*$T$131,0))+IF($T$132&gt;0,$D$33*$T$132,IF($T$132&lt;0,$E$33*$T$132,0))+IF($T$134&gt;0,$D$35*$T$134,IF($T$134&lt;0,$E$35*$T$134,0))+IF($T$135&gt;0,$D$36*$T$135,IF($T$135&lt;0,$E$36*$T$135,0))+IF($T$136&gt;0,$D$37*$T$136,IF($T$136&lt;0,$E$37*$T$136,0))+IF($T$137&gt;0,$D$38*$T$137,IF($T$137&lt;0,$E$38*$T$137,0))+IF($T$138&gt;0,$D$39*$T$138,IF($T$138&lt;0,$E$39*$T$138,0))+IF($T$139&gt;0,$D$40*$T$139,IF($T$139&lt;0,$E$40*$T$139,0))+IF($T$140&gt;0,$D$41*$T$140,IF($T$140&lt;0,$E$41*$T$140,0))+IF($T$141&gt;0,$D$42*$T$141,IF($T$141&lt;0,$E$42*$T$141,0))+IF($T$143&gt;0,$D$44*$T$143,IF($T$143&lt;0,$E$44*$T$143,0))+IF($T$144&gt;0,$D$45*$T$144,IF($T$144&lt;0,$E$45*$T$144,0))+IF($T$146&gt;0,$D$47*$T$146,IF($T$146&lt;0,$E$47*$T$146,0))+IF($T$148&gt;0,$D$49*$T$148,IF($T$148&lt;0,$E$49*$T$148,0)))</f>
        <v>#DIV/0!</v>
      </c>
    </row>
    <row r="214" spans="2:3" x14ac:dyDescent="0.25">
      <c r="B214" s="198" t="str">
        <f>$B$14</f>
        <v>DNB 8</v>
      </c>
      <c r="C214" s="216" t="e">
        <f>$C$14*(1+$E$19)*(IF($V$124&gt;0,$D$25*$V$124,IF($V$124&lt;0,$E$25*$V$124,0))+IF($V$125&gt;0,$D$26*$V$125,IF($V$125&lt;0,$E$26*$V$125,0))+IF($V$126&gt;0,$D$27*$V$126,IF($V$126&lt;0,$E$27*$V$126,0))+IF($V$127&gt;0,$D$28*$V$127,IF($V$127&lt;0,$E$28*$V$127,0))+IF($V$129&gt;0,$D$30*$V$129,IF($V$129&lt;0,$E$30*$V$129,0))+IF($V$130&gt;0,$D$31*$V$130,IF($V$130&lt;0,$E$31*$V$130,0))+IF($V$131&gt;0,$D$32*$V$131,IF($V$131&lt;0,$E$32*$V$131,0))+IF($V$132&gt;0,$D$33*$V$132,IF($V$132&lt;0,$E$33*$V$132,0))+IF($V$134&gt;0,$D$35*$V$134,IF($V$134&lt;0,$E$35*$V$134,0))+IF($V$135&gt;0,$D$36*$V$135,IF($V$135&lt;0,$E$36*$V$135,0))+IF($V$136&gt;0,$D$37*$V$136,IF($V$136&lt;0,$E$37*$V$136,0))+IF($V$137&gt;0,$D$38*$V$137,IF($V$137&lt;0,$E$38*$V$137,0))+IF($V$138&gt;0,$D$39*$V$138,IF($V$138&lt;0,$E$39*$V$138,0))+IF($V$139&gt;0,$D$40*$V$139,IF($V$139&lt;0,$E$40*$V$139,0))+IF($V$140&gt;0,$D$41*$V$140,IF($V$140&lt;0,$E$41*$V$140,0))+IF($V$141&gt;0,$D$42*$V$141,IF($V$141&lt;0,$E$42*$V$141,0))+IF($V$143&gt;0,$D$44*$V$143,IF($V$143&lt;0,$E$44*$V$143,0))+IF($V$144&gt;0,$D$45*$V$144,IF($V$144&lt;0,$E$45*$V$144,0))+IF($V$146&gt;0,$D$47*$V$146,IF($V$146&lt;0,$E$47*$V$146,0))+IF($V$148&gt;0,$D$49*$V$148,IF($V$148&lt;0,$E$49*$V$148,0)))</f>
        <v>#DIV/0!</v>
      </c>
    </row>
    <row r="216" spans="2:3" ht="18" x14ac:dyDescent="0.25">
      <c r="B216" s="193" t="s">
        <v>132</v>
      </c>
      <c r="C216" s="193" t="s">
        <v>415</v>
      </c>
    </row>
    <row r="217" spans="2:3" x14ac:dyDescent="0.25">
      <c r="B217" s="195" t="str">
        <f>$B$7</f>
        <v>DNB 1</v>
      </c>
      <c r="C217" s="220" t="e">
        <f>$C$7*(1+$E$20)*(IF($H$157&gt;0,$D$25*$H$157,IF($H$157&lt;0,$E$25*$H$157,0))+IF($H$158&gt;0,$D$26*$H$158,IF($H$158&lt;0,$E$26*$H$158,0))+IF($H$159&gt;0,$D$27*$H$159,IF($H$159&lt;0,$E$27*$H$159,0))+IF($H$160&gt;0,$D$28*$H$160,IF($H$160&lt;0,$E$28*$H$160,0))+IF($H$162&gt;0,$D$30*$H$162,IF($H$162&lt;0,$E$30*$H$162,0))+IF($H$163&gt;0,$D$31*$H$163,IF($H$163&lt;0,$E$31*$H$163,0))+IF($H$164&gt;0,$D$32*$H$164,IF($H$164&lt;0,$E$32*$H$164,0))+IF($H$165&gt;0,$D$33*$H$165,IF($H$165&lt;0,$E$33*$H$165,0))+IF($H$167&gt;0,$D$35*$H$167,IF($H$167&lt;0,$E$35*$H$167,0))+IF($H$168&gt;0,$D$36*$H$168,IF($H$168&lt;0,$E$36*$H$168,0))+IF($H$169&gt;0,$D$37*$H$169,IF($H$169&lt;0,$E$37*$H$169,0))+IF($H$170&gt;0,$D$38*$H$170,IF($H$170&lt;0,$E$38*$H$170,0))+IF($H$171&gt;0,$D$39*$H$171,IF($H$171&lt;0,$E$39*$H$171,0))+IF($H$172&gt;0,$D$40*$H$172,IF($H$172&lt;0,$E$40*$H$172,0))+IF($H$173&gt;0,$D$41*$H$173,IF($H$173&lt;0,$E$41*$H$173,0))+IF($H$174&gt;0,$D$42*$H$174,IF($H$174&lt;0,$E$42*$H$174,0))+IF($H$176&gt;0,$D$44*$H$176,IF($H$176&lt;0,$E$44*$H$176,0))+IF($H$177&gt;0,$D$45*$H$177,IF($H$177&lt;0,$E$45*$H$177,0))+IF($H$179&gt;0,$D$47*$H$179,IF($H$179&lt;0,$E$47*$H$179,0))+IF($H$181&gt;0,$D$49*$H$181,IF($H$181&lt;0,$E$49*$H$181,0)))</f>
        <v>#DIV/0!</v>
      </c>
    </row>
    <row r="218" spans="2:3" x14ac:dyDescent="0.25">
      <c r="B218" s="197" t="str">
        <f>$B$8</f>
        <v>DNB 2</v>
      </c>
      <c r="C218" s="215" t="e">
        <f>$C$8*(1+$E$20)*(IF($J$157&gt;0,$D$25*$J$157,IF($J$157&lt;0,$E$25*$J$157,0))+IF($J$158&gt;0,$D$26*$J$158,IF($J$158&lt;0,$E$26*$J$158,0))+IF($J$159&gt;0,$D$27*$J$159,IF($J$159&lt;0,$E$27*$J$159,0))+IF($J$160&gt;0,$D$28*$J$160,IF($J$160&lt;0,$E$28*$J$160,0))+IF($J$162&gt;0,$D$30*$J$162,IF($J$162&lt;0,$E$30*$J$162,0))+IF($J$163&gt;0,$D$31*$J$163,IF($J$163&lt;0,$E$31*$J$163,0))+IF($J$164&gt;0,$D$32*$J$164,IF($J$164&lt;0,$E$32*$J$164,0))+IF($J$165&gt;0,$D$33*$J$165,IF($J$165&lt;0,$E$33*$J$165,0))+IF($J$167&gt;0,$D$35*$J$167,IF($J$167&lt;0,$E$35*$J$167,0))+IF($J$168&gt;0,$D$36*$J$168,IF($J$168&lt;0,$E$36*$J$168,0))+IF($J$169&gt;0,$D$37*$J$169,IF($J$169&lt;0,$E$37*$J$169,0))+IF($J$170&gt;0,$D$38*$J$170,IF($J$170&lt;0,$E$38*$J$170,0))+IF($J$171&gt;0,$D$39*$J$171,IF($J$171&lt;0,$E$39*$J$171,0))+IF($J$172&gt;0,$D$40*$J$172,IF($J$172&lt;0,$E$40*$J$172,0))+IF($J$173&gt;0,$D$41*$J$173,IF($J$173&lt;0,$E$41*$J$173,0))+IF($J$174&gt;0,$D$42*$J$174,IF($J$174&lt;0,$E$42*$J$174,0))+IF($J$176&gt;0,$D$44*$J$176,IF($J$176&lt;0,$E$44*$J$176,0))+IF($J$177&gt;0,$D$45*$J$177,IF($J$177&lt;0,$E$45*$J$177,0))+IF($J$179&gt;0,$D$47*$J$179,IF($J$179&lt;0,$E$47*$J$179,0))+IF($J$181&gt;0,$D$49*$J$181,IF($J$181&lt;0,$E$49*$J$181,0)))</f>
        <v>#DIV/0!</v>
      </c>
    </row>
    <row r="219" spans="2:3" x14ac:dyDescent="0.25">
      <c r="B219" s="197" t="str">
        <f>$B$9</f>
        <v>DNB 3</v>
      </c>
      <c r="C219" s="215" t="e">
        <f>$C$9*(1+$E$20)*(IF($L$157&gt;0,$D$25*$L$157,IF($L$157&lt;0,$E$25*$L$157,0))+IF($L$158&gt;0,$D$26*$L$158,IF($L$158&lt;0,$E$26*$L$158,0))+IF($L$159&gt;0,$D$27*$L$159,IF($L$159&lt;0,$E$27*$L$159,0))+IF($L$160&gt;0,$D$28*$L$160,IF($L$160&lt;0,$E$28*$L$160,0))+IF($L$162&gt;0,$D$30*$L$162,IF($L$162&lt;0,$E$30*$L$162,0))+IF($L$163&gt;0,$D$31*$L$163,IF($L$163&lt;0,$E$31*$L$163,0))+IF($L$164&gt;0,$D$32*$L$164,IF($L$164&lt;0,$E$32*$L$164,0))+IF($L$165&gt;0,$D$33*$L$165,IF($L$165&lt;0,$E$33*$L$165,0))+IF($L$167&gt;0,$D$35*$L$167,IF($L$167&lt;0,$E$35*$L$167,0))+IF($L$168&gt;0,$D$36*$L$168,IF($L$168&lt;0,$E$36*$L$168,0))+IF($L$169&gt;0,$D$37*$L$169,IF($L$169&lt;0,$E$37*$L$169,0))+IF($L$170&gt;0,$D$38*$L$170,IF($L$170&lt;0,$E$38*$L$170,0))+IF($L$171&gt;0,$D$39*$L$171,IF($L$171&lt;0,$E$39*$L$171,0))+IF($L$172&gt;0,$D$40*$L$172,IF($L$172&lt;0,$E$40*$L$172,0))+IF($L$173&gt;0,$D$41*$L$173,IF($L$173&lt;0,$E$41*$L$173,0))+IF($L$174&gt;0,$D$42*$L$174,IF($L$174&lt;0,$E$42*$L$174,0))+IF($L$176&gt;0,$D$44*$L$176,IF($L$176&lt;0,$E$44*$L$176,0))+IF($L$177&gt;0,$D$45*$L$177,IF($L$177&lt;0,$E$45*$L$177,0))+IF($L$179&gt;0,$D$47*$L$179,IF($L$179&lt;0,$E$47*$L$179,0))+IF($L$181&gt;0,$D$49*$L$181,IF($L$181&lt;0,$E$49*$L$181,0)))</f>
        <v>#DIV/0!</v>
      </c>
    </row>
    <row r="220" spans="2:3" x14ac:dyDescent="0.25">
      <c r="B220" s="197" t="str">
        <f>$B$10</f>
        <v>DNB 4</v>
      </c>
      <c r="C220" s="215" t="e">
        <f>$C$10*(1+$E$20)*(IF($N$157&gt;0,$D$25*$N$157,IF($N$157&lt;0,$E$25*$N$157,0))+IF($N$158&gt;0,$D$26*$N$158,IF($N$158&lt;0,$E$26*$N$158,0))+IF($N$159&gt;0,$D$27*$N$159,IF($N$159&lt;0,$E$27*$N$159,0))+IF($N$160&gt;0,$D$28*$N$160,IF($N$160&lt;0,$E$28*$N$160,0))+IF($N$162&gt;0,$D$30*$N$162,IF($N$162&lt;0,$E$30*$N$162,0))+IF($N$163&gt;0,$D$31*$N$163,IF($N$163&lt;0,$E$31*$N$163,0))+IF($N$164&gt;0,$D$32*$N$164,IF($N$164&lt;0,$E$32*$N$164,0))+IF($N$165&gt;0,$D$33*$N$165,IF($N$165&lt;0,$E$33*$N$165,0))+IF($N$167&gt;0,$D$35*$N$167,IF($N$167&lt;0,$E$35*$N$167,0))+IF($N$168&gt;0,$D$36*$N$168,IF($N$168&lt;0,$E$36*$N$168,0))+IF($N$169&gt;0,$D$37*$N$169,IF($N$169&lt;0,$E$37*$N$169,0))+IF($N$170&gt;0,$D$38*$N$170,IF($N$170&lt;0,$E$38*$N$170,0))+IF($N$171&gt;0,$D$39*$N$171,IF($N$171&lt;0,$E$39*$N$171,0))+IF($N$172&gt;0,$D$40*$N$172,IF($N$172&lt;0,$E$40*$N$172,0))+IF($N$173&gt;0,$D$41*$N$173,IF($N$173&lt;0,$E$41*$N$173,0))+IF($N$174&gt;0,$D$42*$N$174,IF($N$174&lt;0,$E$42*$N$174,0))+IF($N$176&gt;0,$D$44*$N$176,IF($N$176&lt;0,$E$44*$N$176,0))+IF($N$177&gt;0,$D$45*$N$177,IF($N$177&lt;0,$E$45*$N$177,0))+IF($N$179&gt;0,$D$47*$N$179,IF($N$179&lt;0,$E$47*$N$179,0))+IF($N$181&gt;0,$D$49*$N$181,IF($N$181&lt;0,$E$49*$N$181,0)))</f>
        <v>#DIV/0!</v>
      </c>
    </row>
    <row r="221" spans="2:3" x14ac:dyDescent="0.25">
      <c r="B221" s="197" t="str">
        <f>$B$11</f>
        <v>DNB 5</v>
      </c>
      <c r="C221" s="215" t="e">
        <f>$C$11*(1+$E$20)*(IF($P$157&gt;0,$D$25*$P$157,IF($P$157&lt;0,$E$25*$P$157,0))+IF($P$158&gt;0,$D$26*$P$158,IF($P$158&lt;0,$E$26*$P$158,0))+IF($P$159&gt;0,$D$27*$P$159,IF($P$159&lt;0,$E$27*$P$159,0))+IF($P$160&gt;0,$D$28*$P$160,IF($P$160&lt;0,$E$28*$P$160,0))+IF($P$162&gt;0,$D$30*$P$162,IF($P$162&lt;0,$E$30*$P$162,0))+IF($P$163&gt;0,$D$31*$P$163,IF($P$163&lt;0,$E$31*$P$163,0))+IF($P$164&gt;0,$D$32*$P$164,IF($P$164&lt;0,$E$32*$P$164,0))+IF($P$165&gt;0,$D$33*$P$165,IF($P$165&lt;0,$E$33*$P$165,0))+IF($P$167&gt;0,$D$35*$P$167,IF($P$167&lt;0,$E$35*$P$167,0))+IF($P$168&gt;0,$D$36*$P$168,IF($P$168&lt;0,$E$36*$P$168,0))+IF($P$169&gt;0,$D$37*$P$169,IF($P$169&lt;0,$E$37*$P$169,0))+IF($P$170&gt;0,$D$38*$P$170,IF($P$170&lt;0,$E$38*$P$170,0))+IF($P$171&gt;0,$D$39*$P$171,IF($P$171&lt;0,$E$39*$P$171,0))+IF($P$172&gt;0,$D$40*$P$172,IF($P$172&lt;0,$E$40*$P$172,0))+IF($P$173&gt;0,$D$41*$P$173,IF($P$173&lt;0,$E$41*$P$173,0))+IF($P$174&gt;0,$D$42*$P$174,IF($P$174&lt;0,$E$42*$P$174,0))+IF($P$176&gt;0,$D$44*$P$176,IF($P$176&lt;0,$E$44*$P$176,0))+IF($P$177&gt;0,$D$45*$P$177,IF($P$177&lt;0,$E$45*$P$177,0))+IF($P$179&gt;0,$D$47*$P$179,IF($P$179&lt;0,$E$47*$P$179,0))+IF($P$181&gt;0,$D$49*$P$181,IF($P$181&lt;0,$E$49*$P$181,0)))</f>
        <v>#DIV/0!</v>
      </c>
    </row>
    <row r="222" spans="2:3" x14ac:dyDescent="0.25">
      <c r="B222" s="197" t="str">
        <f>$B$12</f>
        <v>DNB 6</v>
      </c>
      <c r="C222" s="197" t="e">
        <f>$C$12*(1+$E$20)*(IF($R$157&gt;0,$D$25*$R$157,IF($R$157&lt;0,$E$25*$R$157,0))+IF($R$158&gt;0,$D$26*$R$158,IF($R$158&lt;0,$E$26*$R$158,0))+IF($R$159&gt;0,$D$27*$R$159,IF($R$159&lt;0,$E$27*$R$159,0))+IF($R$160&gt;0,$D$28*$R$160,IF($R$160&lt;0,$E$28*$R$160,0))+IF($R$162&gt;0,$D$30*$R$162,IF($R$162&lt;0,$E$30*$R$162,0))+IF($R$163&gt;0,$D$31*$R$163,IF($R$163&lt;0,$E$31*$R$163,0))+IF($R$164&gt;0,$D$32*$R$164,IF($R$164&lt;0,$E$32*$R$164,0))+IF($R$165&gt;0,$D$33*$R$165,IF($R$165&lt;0,$E$33*$R$165,0))+IF($R$167&gt;0,$D$35*$R$167,IF($R$167&lt;0,$E$35*$R$167,0))+IF($R$168&gt;0,$D$36*$R$168,IF($R$168&lt;0,$E$36*$R$168,0))+IF($R$169&gt;0,$D$37*$R$169,IF($R$169&lt;0,$E$37*$R$169,0))+IF($R$170&gt;0,$D$38*$R$170,IF($R$170&lt;0,$E$38*$R$170,0))+IF($R$171&gt;0,$D$39*$R$171,IF($R$171&lt;0,$E$39*$R$171,0))+IF($R$172&gt;0,$D$40*$R$172,IF($R$172&lt;0,$E$40*$R$172,0))+IF($R$173&gt;0,$D$41*$R$173,IF($R$173&lt;0,$E$41*$R$173,0))+IF($R$174&gt;0,$D$42*$R$174,IF($R$174&lt;0,$E$42*$R$174,0))+IF($R$176&gt;0,$D$44*$R$176,IF($R$176&lt;0,$E$44*$R$176,0))+IF($R$177&gt;0,$D$45*$R$177,IF($R$177&lt;0,$E$45*$R$177,0))+IF($R$179&gt;0,$D$47*$R$179,IF($R$179&lt;0,$E$47*$R$179,0))+IF($R$181&gt;0,$D$49*$R$181,IF($R$181&lt;0,$E$49*$R$181,0)))</f>
        <v>#DIV/0!</v>
      </c>
    </row>
    <row r="223" spans="2:3" x14ac:dyDescent="0.25">
      <c r="B223" s="197" t="str">
        <f>$B$13</f>
        <v>DNB 7</v>
      </c>
      <c r="C223" s="215" t="e">
        <f>$C$13*(1+$E$20)*(IF($T$157&gt;0,$D$25*$T$157,IF($T$157&lt;0,$E$25*$T$157,0))+IF($T$158&gt;0,$D$26*$T$158,IF($T$158&lt;0,$E$26*$T$158,0))+IF($T$159&gt;0,$D$27*$T$159,IF($T$159&lt;0,$E$27*$T$159,0))+IF($T$160&gt;0,$D$28*$T$160,IF($T$160&lt;0,$E$28*$T$160,0))+IF($T$162&gt;0,$D$30*$T$162,IF($T$162&lt;0,$E$30*$T$162,0))+IF($T$163&gt;0,$D$31*$T$163,IF($T$163&lt;0,$E$31*$T$163,0))+IF($T$164&gt;0,$D$32*$T$164,IF($T$164&lt;0,$E$32*$T$164,0))+IF($T$165&gt;0,$D$33*$T$165,IF($T$165&lt;0,$E$33*$T$165,0))+IF($T$167&gt;0,$D$35*$T$167,IF($T$167&lt;0,$E$35*$T$167,0))+IF($T$168&gt;0,$D$36*$T$168,IF($T$168&lt;0,$E$36*$T$168,0))+IF($T$169&gt;0,$D$37*$T$169,IF($T$169&lt;0,$E$37*$T$169,0))+IF($T$170&gt;0,$D$38*$T$170,IF($T$170&lt;0,$E$38*$T$170,0))+IF($T$171&gt;0,$D$39*$T$171,IF($T$171&lt;0,$E$39*$T$171,0))+IF($T$172&gt;0,$D$40*$T$172,IF($T$172&lt;0,$E$40*$T$172,0))+IF($T$173&gt;0,$D$41*$T$173,IF($T$173&lt;0,$E$41*$T$173,0))+IF($T$174&gt;0,$D$42*$T$174,IF($T$174&lt;0,$E$42*$T$174,0))+IF($T$176&gt;0,$D$44*$T$176,IF($T$176&lt;0,$E$44*$T$176,0))+IF($T$177&gt;0,$D$45*$T$177,IF($T$177&lt;0,$E$45*$T$177,0))+IF($T$179&gt;0,$D$47*$T$179,IF($T$179&lt;0,$E$47*$T$179,0))+IF($T$181&gt;0,$D$49*$T$181,IF($T$181&lt;0,$E$49*$T$181,0)))</f>
        <v>#DIV/0!</v>
      </c>
    </row>
    <row r="224" spans="2:3" x14ac:dyDescent="0.25">
      <c r="B224" s="198" t="str">
        <f>$B$14</f>
        <v>DNB 8</v>
      </c>
      <c r="C224" s="216" t="e">
        <f>$C$14*(1+$E$20)*(IF($V$157&gt;0,$D$25*$V$157,IF($V$157&lt;0,$E$25*$V$157,0))+IF($V$158&gt;0,$D$26*$V$158,IF($V$158&lt;0,$E$26*$V$158,0))+IF($V$159&gt;0,$D$27*$V$159,IF($V$159&lt;0,$E$27*$V$159,0))+IF($V$160&gt;0,$D$28*$V$160,IF($V$160&lt;0,$E$28*$V$160,0))+IF($V$162&gt;0,$D$30*$V$162,IF($V$162&lt;0,$E$30*$V$162,0))+IF($V$163&gt;0,$D$31*$V$163,IF($V$163&lt;0,$E$31*$V$163,0))+IF($V$164&gt;0,$D$32*$V$164,IF($V$164&lt;0,$E$32*$V$164,0))+IF($V$165&gt;0,$D$33*$V$165,IF($V$165&lt;0,$E$33*$V$165,0))+IF($V$167&gt;0,$D$35*$V$167,IF($V$167&lt;0,$E$35*$V$167,0))+IF($V$168&gt;0,$D$36*$V$168,IF($V$168&lt;0,$E$36*$V$168,0))+IF($V$169&gt;0,$D$37*$V$169,IF($V$169&lt;0,$E$37*$V$169,0))+IF($V$170&gt;0,$D$38*$V$170,IF($V$170&lt;0,$E$38*$V$170,0))+IF($V$171&gt;0,$D$39*$V$171,IF($V$171&lt;0,$E$39*$V$171,0))+IF($V$172&gt;0,$D$40*$V$172,IF($V$172&lt;0,$E$40*$V$172,0))+IF($V$173&gt;0,$D$41*$V$173,IF($V$173&lt;0,$E$41*$V$173,0))+IF($V$174&gt;0,$D$42*$V$174,IF($V$174&lt;0,$E$42*$V$174,0))+IF($V$176&gt;0,$D$44*$V$176,IF($V$176&lt;0,$E$44*$V$176,0))+IF($V$177&gt;0,$D$45*$V$177,IF($V$177&lt;0,$E$45*$V$177,0))+IF($V$179&gt;0,$D$47*$V$179,IF($V$179&lt;0,$E$47*$V$179,0))+IF($V$181&gt;0,$D$49*$V$181,IF($V$181&lt;0,$E$49*$V$181,0)))</f>
        <v>#DIV/0!</v>
      </c>
    </row>
    <row r="226" spans="2:3" ht="18" x14ac:dyDescent="0.25">
      <c r="B226" s="193" t="s">
        <v>132</v>
      </c>
      <c r="C226" s="193" t="s">
        <v>416</v>
      </c>
    </row>
    <row r="227" spans="2:3" x14ac:dyDescent="0.25">
      <c r="B227" s="195" t="str">
        <f>$B$7</f>
        <v>DNB 1</v>
      </c>
      <c r="C227" s="220">
        <v>0</v>
      </c>
    </row>
    <row r="228" spans="2:3" x14ac:dyDescent="0.25">
      <c r="B228" s="197" t="str">
        <f>$B$8</f>
        <v>DNB 2</v>
      </c>
      <c r="C228" s="215">
        <v>0</v>
      </c>
    </row>
    <row r="229" spans="2:3" x14ac:dyDescent="0.25">
      <c r="B229" s="197" t="str">
        <f>$B$9</f>
        <v>DNB 3</v>
      </c>
      <c r="C229" s="215">
        <v>0</v>
      </c>
    </row>
    <row r="230" spans="2:3" x14ac:dyDescent="0.25">
      <c r="B230" s="197" t="str">
        <f>$B$10</f>
        <v>DNB 4</v>
      </c>
      <c r="C230" s="215">
        <v>0</v>
      </c>
    </row>
    <row r="231" spans="2:3" x14ac:dyDescent="0.25">
      <c r="B231" s="197" t="str">
        <f>$B$11</f>
        <v>DNB 5</v>
      </c>
      <c r="C231" s="215">
        <v>0</v>
      </c>
    </row>
    <row r="232" spans="2:3" x14ac:dyDescent="0.25">
      <c r="B232" s="197" t="str">
        <f>$B$12</f>
        <v>DNB 6</v>
      </c>
      <c r="C232" s="215">
        <v>0</v>
      </c>
    </row>
    <row r="233" spans="2:3" x14ac:dyDescent="0.25">
      <c r="B233" s="197" t="str">
        <f>$B$13</f>
        <v>DNB 7</v>
      </c>
      <c r="C233" s="215">
        <v>0</v>
      </c>
    </row>
    <row r="234" spans="2:3" x14ac:dyDescent="0.25">
      <c r="B234" s="198" t="str">
        <f>$B$14</f>
        <v>DNB 8</v>
      </c>
      <c r="C234" s="216">
        <v>0</v>
      </c>
    </row>
  </sheetData>
  <mergeCells count="251">
    <mergeCell ref="B184:V184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6:C156"/>
    <mergeCell ref="B157:C157"/>
    <mergeCell ref="M154:M155"/>
    <mergeCell ref="N154:N155"/>
    <mergeCell ref="O154:O155"/>
    <mergeCell ref="P154:P155"/>
    <mergeCell ref="Q154:Q155"/>
    <mergeCell ref="R154:R155"/>
    <mergeCell ref="B164:C164"/>
    <mergeCell ref="B148:C148"/>
    <mergeCell ref="B151:V151"/>
    <mergeCell ref="B153:C155"/>
    <mergeCell ref="D153:D155"/>
    <mergeCell ref="E153:E155"/>
    <mergeCell ref="F153:F155"/>
    <mergeCell ref="G153:H153"/>
    <mergeCell ref="I153:J153"/>
    <mergeCell ref="K153:L153"/>
    <mergeCell ref="M153:N153"/>
    <mergeCell ref="O153:P153"/>
    <mergeCell ref="Q153:R153"/>
    <mergeCell ref="S153:T153"/>
    <mergeCell ref="U153:V153"/>
    <mergeCell ref="G154:G155"/>
    <mergeCell ref="H154:H155"/>
    <mergeCell ref="I154:I155"/>
    <mergeCell ref="J154:J155"/>
    <mergeCell ref="K154:K155"/>
    <mergeCell ref="L154:L155"/>
    <mergeCell ref="S154:S155"/>
    <mergeCell ref="T154:T155"/>
    <mergeCell ref="U154:U155"/>
    <mergeCell ref="V154:V155"/>
    <mergeCell ref="B142:C142"/>
    <mergeCell ref="B143:C143"/>
    <mergeCell ref="B144:C144"/>
    <mergeCell ref="B145:C145"/>
    <mergeCell ref="B146:C146"/>
    <mergeCell ref="B147:C147"/>
    <mergeCell ref="B136:C136"/>
    <mergeCell ref="B137:C137"/>
    <mergeCell ref="B138:C138"/>
    <mergeCell ref="B139:C139"/>
    <mergeCell ref="B140:C140"/>
    <mergeCell ref="B141:C141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V121:V122"/>
    <mergeCell ref="B123:C123"/>
    <mergeCell ref="L121:L122"/>
    <mergeCell ref="M121:M122"/>
    <mergeCell ref="N121:N122"/>
    <mergeCell ref="O121:O122"/>
    <mergeCell ref="P121:P122"/>
    <mergeCell ref="Q121:Q122"/>
    <mergeCell ref="B130:C130"/>
    <mergeCell ref="B114:C114"/>
    <mergeCell ref="B115:C115"/>
    <mergeCell ref="B118:V118"/>
    <mergeCell ref="B120:C122"/>
    <mergeCell ref="D120:D122"/>
    <mergeCell ref="E120:E122"/>
    <mergeCell ref="F120:F122"/>
    <mergeCell ref="G120:H120"/>
    <mergeCell ref="I120:J120"/>
    <mergeCell ref="K120:L120"/>
    <mergeCell ref="M120:N120"/>
    <mergeCell ref="O120:P120"/>
    <mergeCell ref="Q120:R120"/>
    <mergeCell ref="S120:T120"/>
    <mergeCell ref="U120:V120"/>
    <mergeCell ref="G121:G122"/>
    <mergeCell ref="H121:H122"/>
    <mergeCell ref="I121:I122"/>
    <mergeCell ref="J121:J122"/>
    <mergeCell ref="K121:K122"/>
    <mergeCell ref="R121:R122"/>
    <mergeCell ref="S121:S122"/>
    <mergeCell ref="T121:T122"/>
    <mergeCell ref="U121:U122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101:C101"/>
    <mergeCell ref="B90:C90"/>
    <mergeCell ref="B91:C91"/>
    <mergeCell ref="B92:C92"/>
    <mergeCell ref="B93:C93"/>
    <mergeCell ref="B94:C94"/>
    <mergeCell ref="B95:C95"/>
    <mergeCell ref="B108:C108"/>
    <mergeCell ref="B109:C109"/>
    <mergeCell ref="M88:M89"/>
    <mergeCell ref="N88:N89"/>
    <mergeCell ref="O88:O89"/>
    <mergeCell ref="P88:P89"/>
    <mergeCell ref="B96:C96"/>
    <mergeCell ref="B97:C97"/>
    <mergeCell ref="B98:C98"/>
    <mergeCell ref="B99:C99"/>
    <mergeCell ref="B100:C100"/>
    <mergeCell ref="K87:L87"/>
    <mergeCell ref="M87:N87"/>
    <mergeCell ref="O87:P87"/>
    <mergeCell ref="Q87:R87"/>
    <mergeCell ref="S87:T87"/>
    <mergeCell ref="U87:V87"/>
    <mergeCell ref="B87:C89"/>
    <mergeCell ref="D87:D89"/>
    <mergeCell ref="E87:E89"/>
    <mergeCell ref="F87:F89"/>
    <mergeCell ref="G87:H87"/>
    <mergeCell ref="I87:J87"/>
    <mergeCell ref="G88:G89"/>
    <mergeCell ref="H88:H89"/>
    <mergeCell ref="I88:I89"/>
    <mergeCell ref="J88:J89"/>
    <mergeCell ref="Q88:Q89"/>
    <mergeCell ref="R88:R89"/>
    <mergeCell ref="S88:S89"/>
    <mergeCell ref="T88:T89"/>
    <mergeCell ref="U88:U89"/>
    <mergeCell ref="V88:V89"/>
    <mergeCell ref="K88:K89"/>
    <mergeCell ref="L88:L89"/>
    <mergeCell ref="B78:C78"/>
    <mergeCell ref="B79:C79"/>
    <mergeCell ref="B80:C80"/>
    <mergeCell ref="B81:C81"/>
    <mergeCell ref="B82:C82"/>
    <mergeCell ref="B85:V85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7:C57"/>
    <mergeCell ref="B58:C58"/>
    <mergeCell ref="B59:C59"/>
    <mergeCell ref="N55:N56"/>
    <mergeCell ref="O55:O56"/>
    <mergeCell ref="P55:P56"/>
    <mergeCell ref="Q55:Q56"/>
    <mergeCell ref="R55:R56"/>
    <mergeCell ref="S55:S56"/>
    <mergeCell ref="B52:V52"/>
    <mergeCell ref="B54:C56"/>
    <mergeCell ref="D54:D56"/>
    <mergeCell ref="E54:E56"/>
    <mergeCell ref="F54:F56"/>
    <mergeCell ref="G54:H54"/>
    <mergeCell ref="I54:J54"/>
    <mergeCell ref="K54:L54"/>
    <mergeCell ref="M54:N54"/>
    <mergeCell ref="O54:P54"/>
    <mergeCell ref="Q54:R54"/>
    <mergeCell ref="S54:T54"/>
    <mergeCell ref="U54:V54"/>
    <mergeCell ref="G55:G56"/>
    <mergeCell ref="H55:H56"/>
    <mergeCell ref="I55:I56"/>
    <mergeCell ref="J55:J56"/>
    <mergeCell ref="K55:K56"/>
    <mergeCell ref="L55:L56"/>
    <mergeCell ref="M55:M56"/>
    <mergeCell ref="T55:T56"/>
    <mergeCell ref="U55:U56"/>
    <mergeCell ref="V55:V56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:W2"/>
    <mergeCell ref="C4:F4"/>
    <mergeCell ref="B22:C23"/>
    <mergeCell ref="D22:E22"/>
    <mergeCell ref="B24:C24"/>
    <mergeCell ref="B25:C25"/>
    <mergeCell ref="B32:C32"/>
    <mergeCell ref="B33:C33"/>
    <mergeCell ref="B34:C3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7"/>
  <sheetViews>
    <sheetView zoomScaleNormal="100" workbookViewId="0">
      <selection activeCell="C24" sqref="C24"/>
    </sheetView>
  </sheetViews>
  <sheetFormatPr defaultColWidth="8.85546875" defaultRowHeight="15" x14ac:dyDescent="0.25"/>
  <cols>
    <col min="1" max="1" width="8.85546875" style="11"/>
    <col min="2" max="2" width="19.42578125" style="11" customWidth="1"/>
    <col min="3" max="21" width="17.85546875" style="11" customWidth="1"/>
    <col min="22" max="16384" width="8.85546875" style="11"/>
  </cols>
  <sheetData>
    <row r="1" spans="2:11" ht="15.75" thickBot="1" x14ac:dyDescent="0.3"/>
    <row r="2" spans="2:11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1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1" x14ac:dyDescent="0.25">
      <c r="B5" s="17" t="s">
        <v>59</v>
      </c>
    </row>
    <row r="6" spans="2:11" ht="15.75" thickBot="1" x14ac:dyDescent="0.3"/>
    <row r="7" spans="2:11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  <c r="K7"/>
    </row>
    <row r="10" spans="2:11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  <c r="K10"/>
    </row>
    <row r="12" spans="2:11" x14ac:dyDescent="0.25">
      <c r="B12" s="17" t="s">
        <v>156</v>
      </c>
    </row>
    <row r="13" spans="2:11" ht="15.75" thickBot="1" x14ac:dyDescent="0.3"/>
    <row r="14" spans="2:11" ht="15.75" thickBot="1" x14ac:dyDescent="0.3">
      <c r="B14" s="45"/>
      <c r="C14" s="46" t="s">
        <v>155</v>
      </c>
      <c r="D14" s="42"/>
      <c r="E14" s="43"/>
    </row>
    <row r="15" spans="2:11" x14ac:dyDescent="0.25">
      <c r="B15" s="37" t="str">
        <f>+TI_Elek!$B$12</f>
        <v>DNB 1</v>
      </c>
      <c r="C15" s="122">
        <v>0</v>
      </c>
      <c r="D15" s="44"/>
      <c r="E15" s="44"/>
    </row>
    <row r="16" spans="2:11" x14ac:dyDescent="0.25">
      <c r="B16" s="38" t="str">
        <f>+TI_Elek!$B$13</f>
        <v>DNB 2</v>
      </c>
      <c r="C16" s="123">
        <v>0</v>
      </c>
      <c r="D16" s="44"/>
      <c r="E16" s="44"/>
    </row>
    <row r="17" spans="2:11" x14ac:dyDescent="0.25">
      <c r="B17" s="38" t="str">
        <f>+TI_Elek!$B$14</f>
        <v>DNB 3</v>
      </c>
      <c r="C17" s="123">
        <v>0</v>
      </c>
      <c r="D17" s="44"/>
      <c r="E17" s="44"/>
    </row>
    <row r="18" spans="2:11" x14ac:dyDescent="0.25">
      <c r="B18" s="38" t="str">
        <f>+TI_Elek!$B$15</f>
        <v>DNB 4</v>
      </c>
      <c r="C18" s="123">
        <v>0</v>
      </c>
      <c r="D18" s="44"/>
      <c r="E18" s="44"/>
    </row>
    <row r="19" spans="2:11" x14ac:dyDescent="0.25">
      <c r="B19" s="38" t="str">
        <f>+TI_Elek!$B$16</f>
        <v>DNB 5</v>
      </c>
      <c r="C19" s="123">
        <v>0</v>
      </c>
      <c r="D19" s="44"/>
      <c r="E19" s="44"/>
    </row>
    <row r="20" spans="2:11" x14ac:dyDescent="0.25">
      <c r="B20" s="38" t="str">
        <f>+TI_Elek!$B$17</f>
        <v>DNB 6</v>
      </c>
      <c r="C20" s="123">
        <v>0</v>
      </c>
      <c r="D20" s="44"/>
      <c r="E20" s="44"/>
    </row>
    <row r="21" spans="2:11" x14ac:dyDescent="0.25">
      <c r="B21" s="38" t="str">
        <f>+TI_Elek!$B$18</f>
        <v>DNB 7</v>
      </c>
      <c r="C21" s="123">
        <v>0</v>
      </c>
      <c r="D21" s="44"/>
      <c r="E21" s="44"/>
    </row>
    <row r="22" spans="2:11" ht="15.75" thickBot="1" x14ac:dyDescent="0.3">
      <c r="B22" s="38" t="str">
        <f>+TI_Elek!$B$19</f>
        <v>DNB 8</v>
      </c>
      <c r="C22" s="163">
        <v>0</v>
      </c>
      <c r="D22" s="44"/>
      <c r="E22" s="44"/>
    </row>
    <row r="23" spans="2:11" ht="15.75" thickBot="1" x14ac:dyDescent="0.3">
      <c r="B23" s="159" t="s">
        <v>163</v>
      </c>
      <c r="C23" s="164">
        <f>+SUM(C15:C22)</f>
        <v>0</v>
      </c>
    </row>
    <row r="24" spans="2:11" ht="15.75" thickBot="1" x14ac:dyDescent="0.3"/>
    <row r="25" spans="2:11" ht="21.75" thickBot="1" x14ac:dyDescent="0.4">
      <c r="B25" s="254" t="s">
        <v>152</v>
      </c>
      <c r="C25" s="255"/>
      <c r="D25" s="255"/>
      <c r="E25" s="255"/>
      <c r="F25" s="255"/>
      <c r="G25" s="255"/>
      <c r="H25" s="255"/>
      <c r="I25" s="255"/>
      <c r="J25" s="256"/>
      <c r="K25"/>
    </row>
    <row r="28" spans="2:11" x14ac:dyDescent="0.25">
      <c r="B28" s="4" t="s">
        <v>60</v>
      </c>
      <c r="C28" s="4"/>
      <c r="D28" s="4"/>
      <c r="E28" s="4"/>
      <c r="F28" s="4"/>
      <c r="G28" s="4"/>
      <c r="H28" s="4"/>
      <c r="I28" s="4"/>
      <c r="J28" s="4"/>
      <c r="K28"/>
    </row>
    <row r="30" spans="2:11" x14ac:dyDescent="0.25">
      <c r="B30" s="17" t="s">
        <v>157</v>
      </c>
    </row>
    <row r="31" spans="2:11" ht="15.75" thickBot="1" x14ac:dyDescent="0.3"/>
    <row r="32" spans="2:11" ht="15.75" thickBot="1" x14ac:dyDescent="0.3">
      <c r="B32" s="45"/>
      <c r="C32" s="46" t="s">
        <v>160</v>
      </c>
      <c r="D32" s="42"/>
      <c r="E32" s="43"/>
    </row>
    <row r="33" spans="2:11" x14ac:dyDescent="0.25">
      <c r="B33" s="37" t="str">
        <f>+TI_Elek!$B$12</f>
        <v>DNB 1</v>
      </c>
      <c r="C33" s="122">
        <v>0</v>
      </c>
      <c r="D33" s="44"/>
      <c r="E33" s="44"/>
    </row>
    <row r="34" spans="2:11" x14ac:dyDescent="0.25">
      <c r="B34" s="38" t="str">
        <f>+TI_Elek!$B$13</f>
        <v>DNB 2</v>
      </c>
      <c r="C34" s="123">
        <v>0</v>
      </c>
      <c r="D34" s="44"/>
      <c r="E34" s="44"/>
    </row>
    <row r="35" spans="2:11" x14ac:dyDescent="0.25">
      <c r="B35" s="38" t="str">
        <f>+TI_Elek!$B$14</f>
        <v>DNB 3</v>
      </c>
      <c r="C35" s="123">
        <v>0</v>
      </c>
      <c r="D35" s="44"/>
      <c r="E35" s="44"/>
    </row>
    <row r="36" spans="2:11" x14ac:dyDescent="0.25">
      <c r="B36" s="38" t="str">
        <f>+TI_Elek!$B$15</f>
        <v>DNB 4</v>
      </c>
      <c r="C36" s="123">
        <v>0</v>
      </c>
      <c r="D36" s="44"/>
      <c r="E36" s="44"/>
    </row>
    <row r="37" spans="2:11" x14ac:dyDescent="0.25">
      <c r="B37" s="38" t="str">
        <f>+TI_Elek!$B$16</f>
        <v>DNB 5</v>
      </c>
      <c r="C37" s="123">
        <v>0</v>
      </c>
      <c r="D37" s="44"/>
      <c r="E37" s="44"/>
    </row>
    <row r="38" spans="2:11" x14ac:dyDescent="0.25">
      <c r="B38" s="38" t="str">
        <f>+TI_Elek!$B$17</f>
        <v>DNB 6</v>
      </c>
      <c r="C38" s="123">
        <v>0</v>
      </c>
      <c r="D38" s="44"/>
      <c r="E38" s="44"/>
    </row>
    <row r="39" spans="2:11" x14ac:dyDescent="0.25">
      <c r="B39" s="38" t="str">
        <f>+TI_Elek!$B$18</f>
        <v>DNB 7</v>
      </c>
      <c r="C39" s="123">
        <v>0</v>
      </c>
      <c r="D39" s="44"/>
      <c r="E39" s="44"/>
    </row>
    <row r="40" spans="2:11" ht="15.75" thickBot="1" x14ac:dyDescent="0.3">
      <c r="B40" s="38" t="str">
        <f>+TI_Elek!$B$19</f>
        <v>DNB 8</v>
      </c>
      <c r="C40" s="123">
        <v>0</v>
      </c>
      <c r="D40" s="44"/>
      <c r="E40" s="44"/>
    </row>
    <row r="41" spans="2:11" ht="15.75" thickBot="1" x14ac:dyDescent="0.3">
      <c r="B41" s="159" t="s">
        <v>163</v>
      </c>
      <c r="C41" s="164">
        <f>+SUM(C33:C40)</f>
        <v>0</v>
      </c>
    </row>
    <row r="42" spans="2:11" ht="15.75" thickBot="1" x14ac:dyDescent="0.3"/>
    <row r="43" spans="2:11" ht="21.75" thickBot="1" x14ac:dyDescent="0.4">
      <c r="B43" s="254" t="s">
        <v>153</v>
      </c>
      <c r="C43" s="255"/>
      <c r="D43" s="255"/>
      <c r="E43" s="255"/>
      <c r="F43" s="255"/>
      <c r="G43" s="255"/>
      <c r="H43" s="255"/>
      <c r="I43" s="255"/>
      <c r="J43" s="256"/>
      <c r="K43"/>
    </row>
    <row r="46" spans="2:11" x14ac:dyDescent="0.25">
      <c r="B46" s="4" t="s">
        <v>60</v>
      </c>
      <c r="C46" s="4"/>
      <c r="D46" s="4"/>
      <c r="E46" s="4"/>
      <c r="F46" s="4"/>
      <c r="G46" s="4"/>
      <c r="H46" s="4"/>
      <c r="I46" s="4"/>
      <c r="J46" s="4"/>
      <c r="K46"/>
    </row>
    <row r="48" spans="2:11" x14ac:dyDescent="0.25">
      <c r="B48" s="17" t="s">
        <v>158</v>
      </c>
    </row>
    <row r="49" spans="2:11" ht="15.75" thickBot="1" x14ac:dyDescent="0.3"/>
    <row r="50" spans="2:11" ht="15.75" thickBot="1" x14ac:dyDescent="0.3">
      <c r="B50" s="45"/>
      <c r="C50" s="46" t="s">
        <v>161</v>
      </c>
      <c r="D50" s="42"/>
      <c r="E50" s="43"/>
    </row>
    <row r="51" spans="2:11" x14ac:dyDescent="0.25">
      <c r="B51" s="37" t="str">
        <f>+TI_Elek!$B$12</f>
        <v>DNB 1</v>
      </c>
      <c r="C51" s="122">
        <v>0</v>
      </c>
      <c r="D51" s="44"/>
      <c r="E51" s="44"/>
    </row>
    <row r="52" spans="2:11" x14ac:dyDescent="0.25">
      <c r="B52" s="38" t="str">
        <f>+TI_Elek!$B$13</f>
        <v>DNB 2</v>
      </c>
      <c r="C52" s="123">
        <v>0</v>
      </c>
      <c r="D52" s="44"/>
      <c r="E52" s="44"/>
    </row>
    <row r="53" spans="2:11" x14ac:dyDescent="0.25">
      <c r="B53" s="38" t="str">
        <f>+TI_Elek!$B$14</f>
        <v>DNB 3</v>
      </c>
      <c r="C53" s="123">
        <v>0</v>
      </c>
      <c r="D53" s="44"/>
      <c r="E53" s="44"/>
    </row>
    <row r="54" spans="2:11" x14ac:dyDescent="0.25">
      <c r="B54" s="38" t="str">
        <f>+TI_Elek!$B$15</f>
        <v>DNB 4</v>
      </c>
      <c r="C54" s="123">
        <v>0</v>
      </c>
      <c r="D54" s="44"/>
      <c r="E54" s="44"/>
    </row>
    <row r="55" spans="2:11" x14ac:dyDescent="0.25">
      <c r="B55" s="38" t="str">
        <f>+TI_Elek!$B$16</f>
        <v>DNB 5</v>
      </c>
      <c r="C55" s="123">
        <v>0</v>
      </c>
      <c r="D55" s="44"/>
      <c r="E55" s="44"/>
    </row>
    <row r="56" spans="2:11" x14ac:dyDescent="0.25">
      <c r="B56" s="38" t="str">
        <f>+TI_Elek!$B$17</f>
        <v>DNB 6</v>
      </c>
      <c r="C56" s="123">
        <v>0</v>
      </c>
      <c r="D56" s="44"/>
      <c r="E56" s="44"/>
    </row>
    <row r="57" spans="2:11" x14ac:dyDescent="0.25">
      <c r="B57" s="38" t="str">
        <f>+TI_Elek!$B$18</f>
        <v>DNB 7</v>
      </c>
      <c r="C57" s="123">
        <v>0</v>
      </c>
      <c r="D57" s="44"/>
      <c r="E57" s="44"/>
    </row>
    <row r="58" spans="2:11" ht="15.75" thickBot="1" x14ac:dyDescent="0.3">
      <c r="B58" s="38" t="str">
        <f>+TI_Elek!$B$19</f>
        <v>DNB 8</v>
      </c>
      <c r="C58" s="123">
        <v>0</v>
      </c>
      <c r="D58" s="44"/>
      <c r="E58" s="44"/>
    </row>
    <row r="59" spans="2:11" ht="15.75" thickBot="1" x14ac:dyDescent="0.3">
      <c r="B59" s="159" t="s">
        <v>163</v>
      </c>
      <c r="C59" s="164">
        <f>+SUM(C51:C58)</f>
        <v>0</v>
      </c>
    </row>
    <row r="60" spans="2:11" ht="15.75" thickBot="1" x14ac:dyDescent="0.3"/>
    <row r="61" spans="2:11" ht="21.75" thickBot="1" x14ac:dyDescent="0.4">
      <c r="B61" s="254" t="s">
        <v>154</v>
      </c>
      <c r="C61" s="255"/>
      <c r="D61" s="255"/>
      <c r="E61" s="255"/>
      <c r="F61" s="255"/>
      <c r="G61" s="255"/>
      <c r="H61" s="255"/>
      <c r="I61" s="255"/>
      <c r="J61" s="256"/>
      <c r="K61"/>
    </row>
    <row r="64" spans="2:11" x14ac:dyDescent="0.25">
      <c r="B64" s="4" t="s">
        <v>60</v>
      </c>
      <c r="C64" s="4"/>
      <c r="D64" s="4"/>
      <c r="E64" s="4"/>
      <c r="F64" s="4"/>
      <c r="G64" s="4"/>
      <c r="H64" s="4"/>
      <c r="I64" s="4"/>
      <c r="J64" s="4"/>
      <c r="K64"/>
    </row>
    <row r="66" spans="2:5" x14ac:dyDescent="0.25">
      <c r="B66" s="17" t="s">
        <v>159</v>
      </c>
    </row>
    <row r="67" spans="2:5" ht="15.75" thickBot="1" x14ac:dyDescent="0.3"/>
    <row r="68" spans="2:5" ht="15.75" thickBot="1" x14ac:dyDescent="0.3">
      <c r="B68" s="45"/>
      <c r="C68" s="46" t="s">
        <v>162</v>
      </c>
      <c r="D68" s="42"/>
      <c r="E68" s="43"/>
    </row>
    <row r="69" spans="2:5" x14ac:dyDescent="0.25">
      <c r="B69" s="37" t="str">
        <f>+TI_Elek!$B$12</f>
        <v>DNB 1</v>
      </c>
      <c r="C69" s="122">
        <v>0</v>
      </c>
      <c r="D69" s="44"/>
      <c r="E69" s="44"/>
    </row>
    <row r="70" spans="2:5" x14ac:dyDescent="0.25">
      <c r="B70" s="38" t="str">
        <f>+TI_Elek!$B$13</f>
        <v>DNB 2</v>
      </c>
      <c r="C70" s="123">
        <v>0</v>
      </c>
      <c r="D70" s="44"/>
      <c r="E70" s="44"/>
    </row>
    <row r="71" spans="2:5" x14ac:dyDescent="0.25">
      <c r="B71" s="38" t="str">
        <f>+TI_Elek!$B$14</f>
        <v>DNB 3</v>
      </c>
      <c r="C71" s="123">
        <v>0</v>
      </c>
      <c r="D71" s="44"/>
      <c r="E71" s="44"/>
    </row>
    <row r="72" spans="2:5" x14ac:dyDescent="0.25">
      <c r="B72" s="38" t="str">
        <f>+TI_Elek!$B$15</f>
        <v>DNB 4</v>
      </c>
      <c r="C72" s="123">
        <v>0</v>
      </c>
      <c r="D72" s="44"/>
      <c r="E72" s="44"/>
    </row>
    <row r="73" spans="2:5" x14ac:dyDescent="0.25">
      <c r="B73" s="38" t="str">
        <f>+TI_Elek!$B$16</f>
        <v>DNB 5</v>
      </c>
      <c r="C73" s="123">
        <v>0</v>
      </c>
      <c r="D73" s="44"/>
      <c r="E73" s="44"/>
    </row>
    <row r="74" spans="2:5" x14ac:dyDescent="0.25">
      <c r="B74" s="38" t="str">
        <f>+TI_Elek!$B$17</f>
        <v>DNB 6</v>
      </c>
      <c r="C74" s="123">
        <v>0</v>
      </c>
      <c r="D74" s="44"/>
      <c r="E74" s="44"/>
    </row>
    <row r="75" spans="2:5" x14ac:dyDescent="0.25">
      <c r="B75" s="38" t="str">
        <f>+TI_Elek!$B$18</f>
        <v>DNB 7</v>
      </c>
      <c r="C75" s="123">
        <v>0</v>
      </c>
      <c r="D75" s="44"/>
      <c r="E75" s="44"/>
    </row>
    <row r="76" spans="2:5" ht="15.75" thickBot="1" x14ac:dyDescent="0.3">
      <c r="B76" s="38" t="str">
        <f>+TI_Elek!$B$19</f>
        <v>DNB 8</v>
      </c>
      <c r="C76" s="123">
        <v>0</v>
      </c>
      <c r="D76" s="44"/>
      <c r="E76" s="44"/>
    </row>
    <row r="77" spans="2:5" ht="15.75" thickBot="1" x14ac:dyDescent="0.3">
      <c r="B77" s="159" t="s">
        <v>163</v>
      </c>
      <c r="C77" s="164">
        <f>+SUM(C69:C76)</f>
        <v>0</v>
      </c>
    </row>
  </sheetData>
  <mergeCells count="5">
    <mergeCell ref="B61:J61"/>
    <mergeCell ref="B2:J3"/>
    <mergeCell ref="B7:J7"/>
    <mergeCell ref="B25:J25"/>
    <mergeCell ref="B43:J43"/>
  </mergeCells>
  <phoneticPr fontId="46" type="noConversion"/>
  <pageMargins left="0.7" right="0.7" top="0.75" bottom="0.75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3"/>
  <sheetViews>
    <sheetView showGridLines="0" topLeftCell="A46" zoomScaleNormal="100" workbookViewId="0">
      <selection activeCell="I61" sqref="I61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287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+TI_Elek!$B$12</f>
        <v>DNB 1</v>
      </c>
      <c r="C16" s="111">
        <f>+INDEX(Endo_Elek_2025!$C$11:$G$246,MATCH(TI_En_Elek_2025!$B16,Endo_Elek_2025!$A$11:$A$246,0),MATCH(C$15,Endo_Elek_2025!$C$10:$G$10,0))</f>
        <v>0</v>
      </c>
      <c r="D16" s="111">
        <f>+INDEX(Endo_Elek_2025!$C$11:$G$246,MATCH(TI_En_Elek_2025!$B16,Endo_Elek_2025!$A$11:$A$246,0),MATCH(D$15,Endo_Elek_2025!$C$10:$G$10,0))</f>
        <v>0</v>
      </c>
      <c r="E16" s="111">
        <f>+INDEX(Endo_Elek_2025!$C$11:$G$246,MATCH(TI_En_Elek_2025!$B16,Endo_Elek_2025!$A$11:$A$246,0),MATCH(E$15,Endo_Elek_2025!$C$10:$G$10,0))</f>
        <v>0</v>
      </c>
      <c r="F16" s="111">
        <f>+INDEX(Endo_Elek_2025!$C$11:$G$246,MATCH(TI_En_Elek_2025!$B16,Endo_Elek_2025!$A$11:$A$246,0),MATCH(F$15,Endo_Elek_2025!$C$10:$G$10,0))</f>
        <v>0</v>
      </c>
      <c r="G16" s="111">
        <f>+INDEX(Endo_Elek_2025!$C$11:$G$246,MATCH(TI_En_Elek_2025!$B16,Endo_Elek_2025!$A$11:$A$246,0),MATCH(G$15,Endo_Elek_2025!$C$10:$G$10,0))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+TI_Elek!$B$13</f>
        <v>DNB 2</v>
      </c>
      <c r="C17" s="111">
        <f>+INDEX(Endo_Elek_2025!$C$11:$G$246,MATCH(TI_En_Elek_2025!$B17,Endo_Elek_2025!$A$11:$A$246,0),MATCH(C$15,Endo_Elek_2025!$C$10:$G$10,0))</f>
        <v>0</v>
      </c>
      <c r="D17" s="111">
        <f>+INDEX(Endo_Elek_2025!$C$11:$G$246,MATCH(TI_En_Elek_2025!$B17,Endo_Elek_2025!$A$11:$A$246,0),MATCH(D$15,Endo_Elek_2025!$C$10:$G$10,0))</f>
        <v>0</v>
      </c>
      <c r="E17" s="111">
        <f>+INDEX(Endo_Elek_2025!$C$11:$G$246,MATCH(TI_En_Elek_2025!$B17,Endo_Elek_2025!$A$11:$A$246,0),MATCH(E$15,Endo_Elek_2025!$C$10:$G$10,0))</f>
        <v>0</v>
      </c>
      <c r="F17" s="111">
        <f>+INDEX(Endo_Elek_2025!$C$11:$G$246,MATCH(TI_En_Elek_2025!$B17,Endo_Elek_2025!$A$11:$A$246,0),MATCH(F$15,Endo_Elek_2025!$C$10:$G$10,0))</f>
        <v>0</v>
      </c>
      <c r="G17" s="111">
        <f>+INDEX(Endo_Elek_2025!$C$11:$G$246,MATCH(TI_En_Elek_2025!$B17,Endo_Elek_2025!$A$11:$A$246,0),MATCH(G$15,Endo_Elek_2025!$C$10:$G$10,0))</f>
        <v>0</v>
      </c>
      <c r="H17" s="108" t="e">
        <f t="shared" si="0"/>
        <v>#DIV/0!</v>
      </c>
    </row>
    <row r="18" spans="2:10" x14ac:dyDescent="0.25">
      <c r="B18" s="38" t="str">
        <f>+TI_Elek!$B$14</f>
        <v>DNB 3</v>
      </c>
      <c r="C18" s="111">
        <f>+INDEX(Endo_Elek_2025!$C$11:$G$246,MATCH(TI_En_Elek_2025!$B18,Endo_Elek_2025!$A$11:$A$246,0),MATCH(C$15,Endo_Elek_2025!$C$10:$G$10,0))</f>
        <v>0</v>
      </c>
      <c r="D18" s="111">
        <f>+INDEX(Endo_Elek_2025!$C$11:$G$246,MATCH(TI_En_Elek_2025!$B18,Endo_Elek_2025!$A$11:$A$246,0),MATCH(D$15,Endo_Elek_2025!$C$10:$G$10,0))</f>
        <v>0</v>
      </c>
      <c r="E18" s="111">
        <f>+INDEX(Endo_Elek_2025!$C$11:$G$246,MATCH(TI_En_Elek_2025!$B18,Endo_Elek_2025!$A$11:$A$246,0),MATCH(E$15,Endo_Elek_2025!$C$10:$G$10,0))</f>
        <v>0</v>
      </c>
      <c r="F18" s="111">
        <f>+INDEX(Endo_Elek_2025!$C$11:$G$246,MATCH(TI_En_Elek_2025!$B18,Endo_Elek_2025!$A$11:$A$246,0),MATCH(F$15,Endo_Elek_2025!$C$10:$G$10,0))</f>
        <v>0</v>
      </c>
      <c r="G18" s="111">
        <f>+INDEX(Endo_Elek_2025!$C$11:$G$246,MATCH(TI_En_Elek_2025!$B18,Endo_Elek_2025!$A$11:$A$246,0),MATCH(G$15,Endo_Elek_2025!$C$10:$G$10,0))</f>
        <v>0</v>
      </c>
      <c r="H18" s="108" t="e">
        <f t="shared" si="0"/>
        <v>#DIV/0!</v>
      </c>
    </row>
    <row r="19" spans="2:10" x14ac:dyDescent="0.25">
      <c r="B19" s="38" t="str">
        <f>+TI_Elek!$B$15</f>
        <v>DNB 4</v>
      </c>
      <c r="C19" s="111">
        <f>+INDEX(Endo_Elek_2025!$C$11:$G$246,MATCH(TI_En_Elek_2025!$B19,Endo_Elek_2025!$A$11:$A$246,0),MATCH(C$15,Endo_Elek_2025!$C$10:$G$10,0))</f>
        <v>0</v>
      </c>
      <c r="D19" s="111">
        <f>+INDEX(Endo_Elek_2025!$C$11:$G$246,MATCH(TI_En_Elek_2025!$B19,Endo_Elek_2025!$A$11:$A$246,0),MATCH(D$15,Endo_Elek_2025!$C$10:$G$10,0))</f>
        <v>0</v>
      </c>
      <c r="E19" s="111">
        <f>+INDEX(Endo_Elek_2025!$C$11:$G$246,MATCH(TI_En_Elek_2025!$B19,Endo_Elek_2025!$A$11:$A$246,0),MATCH(E$15,Endo_Elek_2025!$C$10:$G$10,0))</f>
        <v>0</v>
      </c>
      <c r="F19" s="111">
        <f>+INDEX(Endo_Elek_2025!$C$11:$G$246,MATCH(TI_En_Elek_2025!$B19,Endo_Elek_2025!$A$11:$A$246,0),MATCH(F$15,Endo_Elek_2025!$C$10:$G$10,0))</f>
        <v>0</v>
      </c>
      <c r="G19" s="111">
        <f>+INDEX(Endo_Elek_2025!$C$11:$G$246,MATCH(TI_En_Elek_2025!$B19,Endo_Elek_2025!$A$11:$A$246,0),MATCH(G$15,Endo_Elek_2025!$C$10:$G$10,0))</f>
        <v>0</v>
      </c>
      <c r="H19" s="108" t="e">
        <f t="shared" si="0"/>
        <v>#DIV/0!</v>
      </c>
    </row>
    <row r="20" spans="2:10" x14ac:dyDescent="0.25">
      <c r="B20" s="38" t="str">
        <f>+TI_Elek!$B$16</f>
        <v>DNB 5</v>
      </c>
      <c r="C20" s="111">
        <f>+INDEX(Endo_Elek_2025!$C$11:$G$246,MATCH(TI_En_Elek_2025!$B20,Endo_Elek_2025!$A$11:$A$246,0),MATCH(C$15,Endo_Elek_2025!$C$10:$G$10,0))</f>
        <v>0</v>
      </c>
      <c r="D20" s="111">
        <f>+INDEX(Endo_Elek_2025!$C$11:$G$246,MATCH(TI_En_Elek_2025!$B20,Endo_Elek_2025!$A$11:$A$246,0),MATCH(D$15,Endo_Elek_2025!$C$10:$G$10,0))</f>
        <v>0</v>
      </c>
      <c r="E20" s="111">
        <f>+INDEX(Endo_Elek_2025!$C$11:$G$246,MATCH(TI_En_Elek_2025!$B20,Endo_Elek_2025!$A$11:$A$246,0),MATCH(E$15,Endo_Elek_2025!$C$10:$G$10,0))</f>
        <v>0</v>
      </c>
      <c r="F20" s="111">
        <f>+INDEX(Endo_Elek_2025!$C$11:$G$246,MATCH(TI_En_Elek_2025!$B20,Endo_Elek_2025!$A$11:$A$246,0),MATCH(F$15,Endo_Elek_2025!$C$10:$G$10,0))</f>
        <v>0</v>
      </c>
      <c r="G20" s="111">
        <f>+INDEX(Endo_Elek_2025!$C$11:$G$246,MATCH(TI_En_Elek_2025!$B20,Endo_Elek_2025!$A$11:$A$246,0),MATCH(G$15,Endo_Elek_2025!$C$10:$G$10,0))</f>
        <v>0</v>
      </c>
      <c r="H20" s="108" t="e">
        <f t="shared" si="0"/>
        <v>#DIV/0!</v>
      </c>
    </row>
    <row r="21" spans="2:10" x14ac:dyDescent="0.25">
      <c r="B21" s="38" t="str">
        <f>+TI_Elek!$B$17</f>
        <v>DNB 6</v>
      </c>
      <c r="C21" s="111">
        <f>+INDEX(Endo_Elek_2025!$C$11:$G$246,MATCH(TI_En_Elek_2025!$B21,Endo_Elek_2025!$A$11:$A$246,0),MATCH(C$15,Endo_Elek_2025!$C$10:$G$10,0))</f>
        <v>0</v>
      </c>
      <c r="D21" s="111">
        <f>+INDEX(Endo_Elek_2025!$C$11:$G$246,MATCH(TI_En_Elek_2025!$B21,Endo_Elek_2025!$A$11:$A$246,0),MATCH(D$15,Endo_Elek_2025!$C$10:$G$10,0))</f>
        <v>0</v>
      </c>
      <c r="E21" s="111">
        <f>+INDEX(Endo_Elek_2025!$C$11:$G$246,MATCH(TI_En_Elek_2025!$B21,Endo_Elek_2025!$A$11:$A$246,0),MATCH(E$15,Endo_Elek_2025!$C$10:$G$10,0))</f>
        <v>0</v>
      </c>
      <c r="F21" s="111">
        <f>+INDEX(Endo_Elek_2025!$C$11:$G$246,MATCH(TI_En_Elek_2025!$B21,Endo_Elek_2025!$A$11:$A$246,0),MATCH(F$15,Endo_Elek_2025!$C$10:$G$10,0))</f>
        <v>0</v>
      </c>
      <c r="G21" s="111">
        <f>+INDEX(Endo_Elek_2025!$C$11:$G$246,MATCH(TI_En_Elek_2025!$B21,Endo_Elek_2025!$A$11:$A$246,0),MATCH(G$15,Endo_Elek_2025!$C$10:$G$10,0))</f>
        <v>0</v>
      </c>
      <c r="H21" s="108" t="e">
        <f t="shared" si="0"/>
        <v>#DIV/0!</v>
      </c>
    </row>
    <row r="22" spans="2:10" x14ac:dyDescent="0.25">
      <c r="B22" s="38" t="str">
        <f>+TI_Elek!$B$18</f>
        <v>DNB 7</v>
      </c>
      <c r="C22" s="111">
        <f>+INDEX(Endo_Elek_2025!$C$11:$G$246,MATCH(TI_En_Elek_2025!$B22,Endo_Elek_2025!$A$11:$A$246,0),MATCH(C$15,Endo_Elek_2025!$C$10:$G$10,0))</f>
        <v>0</v>
      </c>
      <c r="D22" s="111">
        <f>+INDEX(Endo_Elek_2025!$C$11:$G$246,MATCH(TI_En_Elek_2025!$B22,Endo_Elek_2025!$A$11:$A$246,0),MATCH(D$15,Endo_Elek_2025!$C$10:$G$10,0))</f>
        <v>0</v>
      </c>
      <c r="E22" s="111">
        <f>+INDEX(Endo_Elek_2025!$C$11:$G$246,MATCH(TI_En_Elek_2025!$B22,Endo_Elek_2025!$A$11:$A$246,0),MATCH(E$15,Endo_Elek_2025!$C$10:$G$10,0))</f>
        <v>0</v>
      </c>
      <c r="F22" s="111">
        <f>+INDEX(Endo_Elek_2025!$C$11:$G$246,MATCH(TI_En_Elek_2025!$B22,Endo_Elek_2025!$A$11:$A$246,0),MATCH(F$15,Endo_Elek_2025!$C$10:$G$10,0))</f>
        <v>0</v>
      </c>
      <c r="G22" s="111">
        <f>+INDEX(Endo_Elek_2025!$C$11:$G$246,MATCH(TI_En_Elek_2025!$B22,Endo_Elek_2025!$A$11:$A$246,0),MATCH(G$15,Endo_Elek_2025!$C$10:$G$10,0))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+TI_Elek!$B$19</f>
        <v>DNB 8</v>
      </c>
      <c r="C23" s="111">
        <f>+INDEX(Endo_Elek_2025!$C$11:$G$246,MATCH(TI_En_Elek_2025!$B23,Endo_Elek_2025!$A$11:$A$246,0),MATCH(C$15,Endo_Elek_2025!$C$10:$G$10,0))</f>
        <v>0</v>
      </c>
      <c r="D23" s="111">
        <f>+INDEX(Endo_Elek_2025!$C$11:$G$246,MATCH(TI_En_Elek_2025!$B23,Endo_Elek_2025!$A$11:$A$246,0),MATCH(D$15,Endo_Elek_2025!$C$10:$G$10,0))</f>
        <v>0</v>
      </c>
      <c r="E23" s="111">
        <f>+INDEX(Endo_Elek_2025!$C$11:$G$246,MATCH(TI_En_Elek_2025!$B23,Endo_Elek_2025!$A$11:$A$246,0),MATCH(E$15,Endo_Elek_2025!$C$10:$G$10,0))</f>
        <v>0</v>
      </c>
      <c r="F23" s="111">
        <f>+INDEX(Endo_Elek_2025!$C$11:$G$246,MATCH(TI_En_Elek_2025!$B23,Endo_Elek_2025!$A$11:$A$246,0),MATCH(F$15,Endo_Elek_2025!$C$10:$G$10,0))</f>
        <v>0</v>
      </c>
      <c r="G23" s="111">
        <f>+INDEX(Endo_Elek_2025!$C$11:$G$246,MATCH(TI_En_Elek_2025!$B23,Endo_Elek_2025!$A$11:$A$246,0),MATCH(G$15,Endo_Elek_2025!$C$10:$G$10,0))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-10426003.794978134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-16632873.051224947</v>
      </c>
      <c r="D26" s="151">
        <v>-16632873.051224947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-15871564.120997971</v>
      </c>
      <c r="D27" s="151">
        <v>-15871564.120997971</v>
      </c>
      <c r="E27" s="151">
        <v>-15871564.120997971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-19365324.087872643</v>
      </c>
      <c r="D28" s="151">
        <v>-19365324.087872643</v>
      </c>
      <c r="E28" s="151">
        <v>-19365324.087872643</v>
      </c>
      <c r="F28" s="151">
        <v>-19365324.087872643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-16925388.996337533</v>
      </c>
      <c r="D29" s="151">
        <v>-16925388.996337533</v>
      </c>
      <c r="E29" s="151">
        <v>-16925388.996337533</v>
      </c>
      <c r="F29" s="151">
        <v>-16925388.996337533</v>
      </c>
      <c r="G29" s="151">
        <v>-16925388.996337533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-79221154.051411226</v>
      </c>
      <c r="D30" s="157">
        <f t="shared" ref="D30:G30" si="1">+SUM(D25:D29)</f>
        <v>-68795150.2564331</v>
      </c>
      <c r="E30" s="157">
        <f t="shared" si="1"/>
        <v>-52162277.205208145</v>
      </c>
      <c r="F30" s="157">
        <f t="shared" si="1"/>
        <v>-36290713.084210172</v>
      </c>
      <c r="G30" s="157">
        <f t="shared" si="1"/>
        <v>-16925388.996337533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-79221154.051411226</v>
      </c>
      <c r="D33" s="41">
        <f>SUM(D16:D23,D30)</f>
        <v>-68795150.2564331</v>
      </c>
      <c r="E33" s="41">
        <f>SUM(E16:E23,E30)</f>
        <v>-52162277.205208145</v>
      </c>
      <c r="F33" s="41">
        <f>SUM(F16:F23,F30)</f>
        <v>-36290713.084210172</v>
      </c>
      <c r="G33" s="41">
        <f>SUM(G16:G23,G30)</f>
        <v>-16925388.996337533</v>
      </c>
      <c r="H33" s="112"/>
      <c r="I33" s="41">
        <f>TREND($C$33:$G$33,$C$32:$G$32,2025)</f>
        <v>12159450.194229126</v>
      </c>
      <c r="J33" s="41">
        <f>TREND($C$33:$G$33,$C$32:$G$32,2028)</f>
        <v>59288240.378940582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10"/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10"/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12159450.194229126</v>
      </c>
    </row>
    <row r="41" spans="2:10" ht="15" customHeight="1" x14ac:dyDescent="0.25">
      <c r="B41" s="17" t="s">
        <v>71</v>
      </c>
      <c r="I41" s="54" t="s">
        <v>177</v>
      </c>
      <c r="J41" s="59">
        <f>+J33</f>
        <v>59288240.378940582</v>
      </c>
    </row>
    <row r="42" spans="2:10" ht="15" customHeight="1" x14ac:dyDescent="0.25">
      <c r="I42" s="54" t="s">
        <v>72</v>
      </c>
      <c r="J42" s="55">
        <f>1-POWER(J41/J40,1/3)</f>
        <v>-0.6957098424652961</v>
      </c>
    </row>
    <row r="43" spans="2:10" ht="15" customHeight="1" x14ac:dyDescent="0.25">
      <c r="B43" s="51" t="s">
        <v>73</v>
      </c>
      <c r="C43" s="126">
        <v>1.0999999999999999E-2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12159450.194229126</v>
      </c>
      <c r="D48" s="49" t="e">
        <f t="shared" ref="D48:D55" si="3">+H16</f>
        <v>#DIV/0!</v>
      </c>
      <c r="E48" s="258" t="e">
        <f>+C39</f>
        <v>#DIV/0!</v>
      </c>
      <c r="F48" s="258">
        <f>+C43</f>
        <v>1.0999999999999999E-2</v>
      </c>
      <c r="G48" s="127" t="e">
        <f>+($C$48*D48*(1+$E$48-$F$48))</f>
        <v>#DIV/0!</v>
      </c>
    </row>
    <row r="49" spans="2:15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5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5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5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5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5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5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5" x14ac:dyDescent="0.25">
      <c r="B56" s="17"/>
      <c r="F56" s="18" t="s">
        <v>163</v>
      </c>
      <c r="G56" s="18" t="e">
        <f>+SUM(G48:G55)</f>
        <v>#DIV/0!</v>
      </c>
      <c r="I56" s="113"/>
    </row>
    <row r="57" spans="2:15" x14ac:dyDescent="0.25">
      <c r="I57" s="113"/>
    </row>
    <row r="58" spans="2:15" x14ac:dyDescent="0.25">
      <c r="B58" s="17" t="s">
        <v>185</v>
      </c>
    </row>
    <row r="60" spans="2:15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146" t="s">
        <v>195</v>
      </c>
      <c r="O60" s="48" t="s">
        <v>74</v>
      </c>
    </row>
    <row r="61" spans="2:15" x14ac:dyDescent="0.25">
      <c r="B61" s="22" t="str">
        <f t="shared" ref="B61:B68" si="5">+B16</f>
        <v>DNB 1</v>
      </c>
      <c r="C61" s="61">
        <v>0</v>
      </c>
      <c r="D61" s="61">
        <v>0</v>
      </c>
      <c r="E61" s="41">
        <f>+SUM(C61:D61)</f>
        <v>0</v>
      </c>
      <c r="F61" s="61">
        <v>0</v>
      </c>
      <c r="G61" s="61">
        <v>0</v>
      </c>
      <c r="H61" s="41">
        <f>+SUM(F61:G61)</f>
        <v>0</v>
      </c>
      <c r="I61" s="245">
        <v>0</v>
      </c>
      <c r="J61" s="61">
        <v>0</v>
      </c>
      <c r="K61" s="61">
        <v>0</v>
      </c>
      <c r="L61" s="61">
        <v>0</v>
      </c>
      <c r="M61" s="41">
        <f>+SUM(K61:L61)</f>
        <v>0</v>
      </c>
      <c r="N61" s="61">
        <v>0</v>
      </c>
      <c r="O61" s="41">
        <f t="shared" ref="O61:O68" si="6">+SUM(E61,H61,I61,J61,M61,N61)</f>
        <v>0</v>
      </c>
    </row>
    <row r="62" spans="2:15" x14ac:dyDescent="0.25">
      <c r="B62" s="22" t="str">
        <f t="shared" si="5"/>
        <v>DNB 2</v>
      </c>
      <c r="C62" s="61">
        <v>0</v>
      </c>
      <c r="D62" s="61">
        <v>0</v>
      </c>
      <c r="E62" s="41">
        <f t="shared" ref="E62:E68" si="7">+SUM(C62:D62)</f>
        <v>0</v>
      </c>
      <c r="F62" s="61">
        <v>0</v>
      </c>
      <c r="G62" s="61">
        <v>0</v>
      </c>
      <c r="H62" s="41">
        <f t="shared" ref="H62:H68" si="8">+SUM(F62:G62)</f>
        <v>0</v>
      </c>
      <c r="I62" s="245">
        <v>0</v>
      </c>
      <c r="J62" s="61">
        <v>0</v>
      </c>
      <c r="K62" s="61">
        <v>0</v>
      </c>
      <c r="L62" s="61">
        <v>0</v>
      </c>
      <c r="M62" s="41">
        <f t="shared" ref="M62:M68" si="9">+SUM(K62:L62)</f>
        <v>0</v>
      </c>
      <c r="N62" s="61">
        <v>0</v>
      </c>
      <c r="O62" s="41">
        <f t="shared" si="6"/>
        <v>0</v>
      </c>
    </row>
    <row r="63" spans="2:15" x14ac:dyDescent="0.25">
      <c r="B63" s="22" t="str">
        <f t="shared" si="5"/>
        <v>DNB 3</v>
      </c>
      <c r="C63" s="61">
        <v>0</v>
      </c>
      <c r="D63" s="61">
        <v>0</v>
      </c>
      <c r="E63" s="41">
        <f t="shared" si="7"/>
        <v>0</v>
      </c>
      <c r="F63" s="61">
        <v>0</v>
      </c>
      <c r="G63" s="61">
        <v>0</v>
      </c>
      <c r="H63" s="41">
        <f t="shared" si="8"/>
        <v>0</v>
      </c>
      <c r="I63" s="245">
        <v>0</v>
      </c>
      <c r="J63" s="61">
        <v>0</v>
      </c>
      <c r="K63" s="61">
        <v>0</v>
      </c>
      <c r="L63" s="61">
        <v>0</v>
      </c>
      <c r="M63" s="41">
        <f t="shared" si="9"/>
        <v>0</v>
      </c>
      <c r="N63" s="61">
        <v>0</v>
      </c>
      <c r="O63" s="41">
        <f t="shared" si="6"/>
        <v>0</v>
      </c>
    </row>
    <row r="64" spans="2:15" x14ac:dyDescent="0.25">
      <c r="B64" s="22" t="str">
        <f t="shared" si="5"/>
        <v>DNB 4</v>
      </c>
      <c r="C64" s="61">
        <v>0</v>
      </c>
      <c r="D64" s="61">
        <v>0</v>
      </c>
      <c r="E64" s="41">
        <f t="shared" si="7"/>
        <v>0</v>
      </c>
      <c r="F64" s="61">
        <v>0</v>
      </c>
      <c r="G64" s="61">
        <v>0</v>
      </c>
      <c r="H64" s="41">
        <f t="shared" si="8"/>
        <v>0</v>
      </c>
      <c r="I64" s="245">
        <v>0</v>
      </c>
      <c r="J64" s="61">
        <v>0</v>
      </c>
      <c r="K64" s="61">
        <v>0</v>
      </c>
      <c r="L64" s="61">
        <v>0</v>
      </c>
      <c r="M64" s="41">
        <f t="shared" si="9"/>
        <v>0</v>
      </c>
      <c r="N64" s="61">
        <v>0</v>
      </c>
      <c r="O64" s="41">
        <f t="shared" si="6"/>
        <v>0</v>
      </c>
    </row>
    <row r="65" spans="2:15" x14ac:dyDescent="0.25">
      <c r="B65" s="22" t="str">
        <f t="shared" si="5"/>
        <v>DNB 5</v>
      </c>
      <c r="C65" s="61">
        <v>0</v>
      </c>
      <c r="D65" s="61">
        <v>0</v>
      </c>
      <c r="E65" s="41">
        <f t="shared" si="7"/>
        <v>0</v>
      </c>
      <c r="F65" s="61">
        <v>0</v>
      </c>
      <c r="G65" s="61">
        <v>0</v>
      </c>
      <c r="H65" s="41">
        <f t="shared" si="8"/>
        <v>0</v>
      </c>
      <c r="I65" s="245">
        <v>0</v>
      </c>
      <c r="J65" s="61">
        <v>0</v>
      </c>
      <c r="K65" s="61">
        <v>0</v>
      </c>
      <c r="L65" s="61">
        <v>0</v>
      </c>
      <c r="M65" s="41">
        <f t="shared" si="9"/>
        <v>0</v>
      </c>
      <c r="N65" s="61">
        <v>0</v>
      </c>
      <c r="O65" s="41">
        <f t="shared" si="6"/>
        <v>0</v>
      </c>
    </row>
    <row r="66" spans="2:15" x14ac:dyDescent="0.25">
      <c r="B66" s="22" t="str">
        <f t="shared" si="5"/>
        <v>DNB 6</v>
      </c>
      <c r="C66" s="61">
        <v>0</v>
      </c>
      <c r="D66" s="61">
        <v>0</v>
      </c>
      <c r="E66" s="41">
        <f t="shared" si="7"/>
        <v>0</v>
      </c>
      <c r="F66" s="61">
        <v>0</v>
      </c>
      <c r="G66" s="61">
        <v>0</v>
      </c>
      <c r="H66" s="41">
        <f t="shared" si="8"/>
        <v>0</v>
      </c>
      <c r="I66" s="245">
        <v>0</v>
      </c>
      <c r="J66" s="61">
        <v>0</v>
      </c>
      <c r="K66" s="61">
        <v>0</v>
      </c>
      <c r="L66" s="61">
        <v>0</v>
      </c>
      <c r="M66" s="41">
        <f t="shared" si="9"/>
        <v>0</v>
      </c>
      <c r="N66" s="61">
        <v>0</v>
      </c>
      <c r="O66" s="41">
        <f t="shared" si="6"/>
        <v>0</v>
      </c>
    </row>
    <row r="67" spans="2:15" x14ac:dyDescent="0.25">
      <c r="B67" s="22" t="str">
        <f t="shared" si="5"/>
        <v>DNB 7</v>
      </c>
      <c r="C67" s="61">
        <v>0</v>
      </c>
      <c r="D67" s="61">
        <v>0</v>
      </c>
      <c r="E67" s="41">
        <f t="shared" si="7"/>
        <v>0</v>
      </c>
      <c r="F67" s="61">
        <v>0</v>
      </c>
      <c r="G67" s="61">
        <v>0</v>
      </c>
      <c r="H67" s="41">
        <f t="shared" si="8"/>
        <v>0</v>
      </c>
      <c r="I67" s="245">
        <v>0</v>
      </c>
      <c r="J67" s="61">
        <v>0</v>
      </c>
      <c r="K67" s="61">
        <v>0</v>
      </c>
      <c r="L67" s="61">
        <v>0</v>
      </c>
      <c r="M67" s="41">
        <f t="shared" si="9"/>
        <v>0</v>
      </c>
      <c r="N67" s="61">
        <v>0</v>
      </c>
      <c r="O67" s="41">
        <f t="shared" si="6"/>
        <v>0</v>
      </c>
    </row>
    <row r="68" spans="2:15" x14ac:dyDescent="0.25">
      <c r="B68" s="22" t="str">
        <f t="shared" si="5"/>
        <v>DNB 8</v>
      </c>
      <c r="C68" s="61">
        <v>0</v>
      </c>
      <c r="D68" s="61">
        <v>0</v>
      </c>
      <c r="E68" s="41">
        <f t="shared" si="7"/>
        <v>0</v>
      </c>
      <c r="F68" s="61">
        <v>0</v>
      </c>
      <c r="G68" s="61">
        <v>0</v>
      </c>
      <c r="H68" s="41">
        <f t="shared" si="8"/>
        <v>0</v>
      </c>
      <c r="I68" s="245">
        <v>0</v>
      </c>
      <c r="J68" s="61">
        <v>0</v>
      </c>
      <c r="K68" s="61">
        <v>0</v>
      </c>
      <c r="L68" s="61">
        <v>0</v>
      </c>
      <c r="M68" s="41">
        <f t="shared" si="9"/>
        <v>0</v>
      </c>
      <c r="N68" s="61">
        <v>0</v>
      </c>
      <c r="O68" s="41">
        <f t="shared" si="6"/>
        <v>0</v>
      </c>
    </row>
    <row r="69" spans="2:15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  <c r="O69" s="156">
        <f>+SUM(O61:O68)</f>
        <v>0</v>
      </c>
    </row>
    <row r="71" spans="2:15" x14ac:dyDescent="0.25">
      <c r="B71" s="17" t="s">
        <v>196</v>
      </c>
    </row>
    <row r="72" spans="2:15" ht="15.75" thickBot="1" x14ac:dyDescent="0.3"/>
    <row r="73" spans="2:15" ht="18.75" thickBot="1" x14ac:dyDescent="0.3">
      <c r="B73" s="40"/>
      <c r="C73" s="48" t="s">
        <v>183</v>
      </c>
      <c r="D73" s="48" t="str">
        <f t="shared" ref="D73:D81" si="10">+O60</f>
        <v>Totaal aanvullend</v>
      </c>
      <c r="E73" s="57" t="s">
        <v>199</v>
      </c>
    </row>
    <row r="74" spans="2:15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5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5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5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5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5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5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10"/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12159450.194229126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1.0999999999999999E-2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2:7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2:7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2:7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2:7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2:7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2:7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2:7" x14ac:dyDescent="0.25">
      <c r="F103" s="18" t="s">
        <v>163</v>
      </c>
      <c r="G103" s="18" t="e">
        <f>+SUM(G95:G102)</f>
        <v>#DIV/0!</v>
      </c>
    </row>
  </sheetData>
  <mergeCells count="8">
    <mergeCell ref="C95:C102"/>
    <mergeCell ref="E95:E102"/>
    <mergeCell ref="F95:F102"/>
    <mergeCell ref="B2:J3"/>
    <mergeCell ref="E48:E55"/>
    <mergeCell ref="C48:C55"/>
    <mergeCell ref="B7:J7"/>
    <mergeCell ref="F48:F55"/>
  </mergeCells>
  <phoneticPr fontId="46" type="noConversion"/>
  <pageMargins left="0.7" right="0.7" top="0.75" bottom="0.75" header="0.3" footer="0.3"/>
  <pageSetup paperSize="9" scale="37" orientation="portrait" r:id="rId1"/>
  <rowBreaks count="1" manualBreakCount="1">
    <brk id="9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FB2C-DDEC-42A2-93B9-625C91EBAF63}">
  <dimension ref="A1:O173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+TI_Elek!$B$12</f>
        <v>DNB 1</v>
      </c>
      <c r="C16" s="111">
        <f>+INDEX(Endo_Elek_2026!$C$11:$G$246,MATCH(TI_En_Elek_2026!$B16,Endo_Elek_2026!$A$11:$A$246,0),MATCH(C$15,Endo_Elek_2026!$C$10:$G$10,0))</f>
        <v>0</v>
      </c>
      <c r="D16" s="111">
        <f>+INDEX(Endo_Elek_2026!$C$11:$G$246,MATCH(TI_En_Elek_2026!$B16,Endo_Elek_2026!$A$11:$A$246,0),MATCH(D$15,Endo_Elek_2026!$C$10:$G$10,0))</f>
        <v>0</v>
      </c>
      <c r="E16" s="111">
        <f>+INDEX(Endo_Elek_2026!$C$11:$G$246,MATCH(TI_En_Elek_2026!$B16,Endo_Elek_2026!$A$11:$A$246,0),MATCH(E$15,Endo_Elek_2026!$C$10:$G$10,0))</f>
        <v>0</v>
      </c>
      <c r="F16" s="111">
        <f>+INDEX(Endo_Elek_2026!$C$11:$G$246,MATCH(TI_En_Elek_2026!$B16,Endo_Elek_2026!$A$11:$A$246,0),MATCH(F$15,Endo_Elek_2026!$C$10:$G$10,0))</f>
        <v>0</v>
      </c>
      <c r="G16" s="111">
        <f>+INDEX(Endo_Elek_2026!$C$11:$G$246,MATCH(TI_En_Elek_2026!$B16,Endo_Elek_2026!$A$11:$A$246,0),MATCH(G$15,Endo_Elek_2026!$C$10:$G$10,0))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+TI_Elek!$B$13</f>
        <v>DNB 2</v>
      </c>
      <c r="C17" s="111">
        <f>+INDEX(Endo_Elek_2026!$C$11:$G$246,MATCH(TI_En_Elek_2026!$B17,Endo_Elek_2026!$A$11:$A$246,0),MATCH(C$15,Endo_Elek_2026!$C$10:$G$10,0))</f>
        <v>0</v>
      </c>
      <c r="D17" s="111">
        <f>+INDEX(Endo_Elek_2026!$C$11:$G$246,MATCH(TI_En_Elek_2026!$B17,Endo_Elek_2026!$A$11:$A$246,0),MATCH(D$15,Endo_Elek_2026!$C$10:$G$10,0))</f>
        <v>0</v>
      </c>
      <c r="E17" s="111">
        <f>+INDEX(Endo_Elek_2026!$C$11:$G$246,MATCH(TI_En_Elek_2026!$B17,Endo_Elek_2026!$A$11:$A$246,0),MATCH(E$15,Endo_Elek_2026!$C$10:$G$10,0))</f>
        <v>0</v>
      </c>
      <c r="F17" s="111">
        <f>+INDEX(Endo_Elek_2026!$C$11:$G$246,MATCH(TI_En_Elek_2026!$B17,Endo_Elek_2026!$A$11:$A$246,0),MATCH(F$15,Endo_Elek_2026!$C$10:$G$10,0))</f>
        <v>0</v>
      </c>
      <c r="G17" s="111">
        <f>+INDEX(Endo_Elek_2026!$C$11:$G$246,MATCH(TI_En_Elek_2026!$B17,Endo_Elek_2026!$A$11:$A$246,0),MATCH(G$15,Endo_Elek_2026!$C$10:$G$10,0))</f>
        <v>0</v>
      </c>
      <c r="H17" s="108" t="e">
        <f t="shared" si="0"/>
        <v>#DIV/0!</v>
      </c>
    </row>
    <row r="18" spans="2:10" x14ac:dyDescent="0.25">
      <c r="B18" s="38" t="str">
        <f>+TI_Elek!$B$14</f>
        <v>DNB 3</v>
      </c>
      <c r="C18" s="111">
        <f>+INDEX(Endo_Elek_2026!$C$11:$G$246,MATCH(TI_En_Elek_2026!$B18,Endo_Elek_2026!$A$11:$A$246,0),MATCH(C$15,Endo_Elek_2026!$C$10:$G$10,0))</f>
        <v>0</v>
      </c>
      <c r="D18" s="111">
        <f>+INDEX(Endo_Elek_2026!$C$11:$G$246,MATCH(TI_En_Elek_2026!$B18,Endo_Elek_2026!$A$11:$A$246,0),MATCH(D$15,Endo_Elek_2026!$C$10:$G$10,0))</f>
        <v>0</v>
      </c>
      <c r="E18" s="111">
        <f>+INDEX(Endo_Elek_2026!$C$11:$G$246,MATCH(TI_En_Elek_2026!$B18,Endo_Elek_2026!$A$11:$A$246,0),MATCH(E$15,Endo_Elek_2026!$C$10:$G$10,0))</f>
        <v>0</v>
      </c>
      <c r="F18" s="111">
        <f>+INDEX(Endo_Elek_2026!$C$11:$G$246,MATCH(TI_En_Elek_2026!$B18,Endo_Elek_2026!$A$11:$A$246,0),MATCH(F$15,Endo_Elek_2026!$C$10:$G$10,0))</f>
        <v>0</v>
      </c>
      <c r="G18" s="111">
        <f>+INDEX(Endo_Elek_2026!$C$11:$G$246,MATCH(TI_En_Elek_2026!$B18,Endo_Elek_2026!$A$11:$A$246,0),MATCH(G$15,Endo_Elek_2026!$C$10:$G$10,0))</f>
        <v>0</v>
      </c>
      <c r="H18" s="108" t="e">
        <f t="shared" si="0"/>
        <v>#DIV/0!</v>
      </c>
    </row>
    <row r="19" spans="2:10" x14ac:dyDescent="0.25">
      <c r="B19" s="38" t="str">
        <f>+TI_Elek!$B$15</f>
        <v>DNB 4</v>
      </c>
      <c r="C19" s="111">
        <f>+INDEX(Endo_Elek_2026!$C$11:$G$246,MATCH(TI_En_Elek_2026!$B19,Endo_Elek_2026!$A$11:$A$246,0),MATCH(C$15,Endo_Elek_2026!$C$10:$G$10,0))</f>
        <v>0</v>
      </c>
      <c r="D19" s="111">
        <f>+INDEX(Endo_Elek_2026!$C$11:$G$246,MATCH(TI_En_Elek_2026!$B19,Endo_Elek_2026!$A$11:$A$246,0),MATCH(D$15,Endo_Elek_2026!$C$10:$G$10,0))</f>
        <v>0</v>
      </c>
      <c r="E19" s="111">
        <f>+INDEX(Endo_Elek_2026!$C$11:$G$246,MATCH(TI_En_Elek_2026!$B19,Endo_Elek_2026!$A$11:$A$246,0),MATCH(E$15,Endo_Elek_2026!$C$10:$G$10,0))</f>
        <v>0</v>
      </c>
      <c r="F19" s="111">
        <f>+INDEX(Endo_Elek_2026!$C$11:$G$246,MATCH(TI_En_Elek_2026!$B19,Endo_Elek_2026!$A$11:$A$246,0),MATCH(F$15,Endo_Elek_2026!$C$10:$G$10,0))</f>
        <v>0</v>
      </c>
      <c r="G19" s="111">
        <f>+INDEX(Endo_Elek_2026!$C$11:$G$246,MATCH(TI_En_Elek_2026!$B19,Endo_Elek_2026!$A$11:$A$246,0),MATCH(G$15,Endo_Elek_2026!$C$10:$G$10,0))</f>
        <v>0</v>
      </c>
      <c r="H19" s="108" t="e">
        <f t="shared" si="0"/>
        <v>#DIV/0!</v>
      </c>
    </row>
    <row r="20" spans="2:10" x14ac:dyDescent="0.25">
      <c r="B20" s="38" t="str">
        <f>+TI_Elek!$B$16</f>
        <v>DNB 5</v>
      </c>
      <c r="C20" s="111">
        <f>+INDEX(Endo_Elek_2026!$C$11:$G$246,MATCH(TI_En_Elek_2026!$B20,Endo_Elek_2026!$A$11:$A$246,0),MATCH(C$15,Endo_Elek_2026!$C$10:$G$10,0))</f>
        <v>0</v>
      </c>
      <c r="D20" s="111">
        <f>+INDEX(Endo_Elek_2026!$C$11:$G$246,MATCH(TI_En_Elek_2026!$B20,Endo_Elek_2026!$A$11:$A$246,0),MATCH(D$15,Endo_Elek_2026!$C$10:$G$10,0))</f>
        <v>0</v>
      </c>
      <c r="E20" s="111">
        <f>+INDEX(Endo_Elek_2026!$C$11:$G$246,MATCH(TI_En_Elek_2026!$B20,Endo_Elek_2026!$A$11:$A$246,0),MATCH(E$15,Endo_Elek_2026!$C$10:$G$10,0))</f>
        <v>0</v>
      </c>
      <c r="F20" s="111">
        <f>+INDEX(Endo_Elek_2026!$C$11:$G$246,MATCH(TI_En_Elek_2026!$B20,Endo_Elek_2026!$A$11:$A$246,0),MATCH(F$15,Endo_Elek_2026!$C$10:$G$10,0))</f>
        <v>0</v>
      </c>
      <c r="G20" s="111">
        <f>+INDEX(Endo_Elek_2026!$C$11:$G$246,MATCH(TI_En_Elek_2026!$B20,Endo_Elek_2026!$A$11:$A$246,0),MATCH(G$15,Endo_Elek_2026!$C$10:$G$10,0))</f>
        <v>0</v>
      </c>
      <c r="H20" s="108" t="e">
        <f t="shared" si="0"/>
        <v>#DIV/0!</v>
      </c>
    </row>
    <row r="21" spans="2:10" x14ac:dyDescent="0.25">
      <c r="B21" s="38" t="str">
        <f>+TI_Elek!$B$17</f>
        <v>DNB 6</v>
      </c>
      <c r="C21" s="111">
        <f>+INDEX(Endo_Elek_2026!$C$11:$G$246,MATCH(TI_En_Elek_2026!$B21,Endo_Elek_2026!$A$11:$A$246,0),MATCH(C$15,Endo_Elek_2026!$C$10:$G$10,0))</f>
        <v>0</v>
      </c>
      <c r="D21" s="111">
        <f>+INDEX(Endo_Elek_2026!$C$11:$G$246,MATCH(TI_En_Elek_2026!$B21,Endo_Elek_2026!$A$11:$A$246,0),MATCH(D$15,Endo_Elek_2026!$C$10:$G$10,0))</f>
        <v>0</v>
      </c>
      <c r="E21" s="111">
        <f>+INDEX(Endo_Elek_2026!$C$11:$G$246,MATCH(TI_En_Elek_2026!$B21,Endo_Elek_2026!$A$11:$A$246,0),MATCH(E$15,Endo_Elek_2026!$C$10:$G$10,0))</f>
        <v>0</v>
      </c>
      <c r="F21" s="111">
        <f>+INDEX(Endo_Elek_2026!$C$11:$G$246,MATCH(TI_En_Elek_2026!$B21,Endo_Elek_2026!$A$11:$A$246,0),MATCH(F$15,Endo_Elek_2026!$C$10:$G$10,0))</f>
        <v>0</v>
      </c>
      <c r="G21" s="111">
        <f>+INDEX(Endo_Elek_2026!$C$11:$G$246,MATCH(TI_En_Elek_2026!$B21,Endo_Elek_2026!$A$11:$A$246,0),MATCH(G$15,Endo_Elek_2026!$C$10:$G$10,0))</f>
        <v>0</v>
      </c>
      <c r="H21" s="108" t="e">
        <f t="shared" si="0"/>
        <v>#DIV/0!</v>
      </c>
    </row>
    <row r="22" spans="2:10" x14ac:dyDescent="0.25">
      <c r="B22" s="38" t="str">
        <f>+TI_Elek!$B$18</f>
        <v>DNB 7</v>
      </c>
      <c r="C22" s="111">
        <f>+INDEX(Endo_Elek_2026!$C$11:$G$246,MATCH(TI_En_Elek_2026!$B22,Endo_Elek_2026!$A$11:$A$246,0),MATCH(C$15,Endo_Elek_2026!$C$10:$G$10,0))</f>
        <v>0</v>
      </c>
      <c r="D22" s="111">
        <f>+INDEX(Endo_Elek_2026!$C$11:$G$246,MATCH(TI_En_Elek_2026!$B22,Endo_Elek_2026!$A$11:$A$246,0),MATCH(D$15,Endo_Elek_2026!$C$10:$G$10,0))</f>
        <v>0</v>
      </c>
      <c r="E22" s="111">
        <f>+INDEX(Endo_Elek_2026!$C$11:$G$246,MATCH(TI_En_Elek_2026!$B22,Endo_Elek_2026!$A$11:$A$246,0),MATCH(E$15,Endo_Elek_2026!$C$10:$G$10,0))</f>
        <v>0</v>
      </c>
      <c r="F22" s="111">
        <f>+INDEX(Endo_Elek_2026!$C$11:$G$246,MATCH(TI_En_Elek_2026!$B22,Endo_Elek_2026!$A$11:$A$246,0),MATCH(F$15,Endo_Elek_2026!$C$10:$G$10,0))</f>
        <v>0</v>
      </c>
      <c r="G22" s="111">
        <f>+INDEX(Endo_Elek_2026!$C$11:$G$246,MATCH(TI_En_Elek_2026!$B22,Endo_Elek_2026!$A$11:$A$246,0),MATCH(G$15,Endo_Elek_2026!$C$10:$G$10,0))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+TI_Elek!$B$19</f>
        <v>DNB 8</v>
      </c>
      <c r="C23" s="111">
        <f>+INDEX(Endo_Elek_2026!$C$11:$G$246,MATCH(TI_En_Elek_2026!$B23,Endo_Elek_2026!$A$11:$A$246,0),MATCH(C$15,Endo_Elek_2026!$C$10:$G$10,0))</f>
        <v>0</v>
      </c>
      <c r="D23" s="111">
        <f>+INDEX(Endo_Elek_2026!$C$11:$G$246,MATCH(TI_En_Elek_2026!$B23,Endo_Elek_2026!$A$11:$A$246,0),MATCH(D$15,Endo_Elek_2026!$C$10:$G$10,0))</f>
        <v>0</v>
      </c>
      <c r="E23" s="111">
        <f>+INDEX(Endo_Elek_2026!$C$11:$G$246,MATCH(TI_En_Elek_2026!$B23,Endo_Elek_2026!$A$11:$A$246,0),MATCH(E$15,Endo_Elek_2026!$C$10:$G$10,0))</f>
        <v>0</v>
      </c>
      <c r="F23" s="111">
        <f>+INDEX(Endo_Elek_2026!$C$11:$G$246,MATCH(TI_En_Elek_2026!$B23,Endo_Elek_2026!$A$11:$A$246,0),MATCH(F$15,Endo_Elek_2026!$C$10:$G$10,0))</f>
        <v>0</v>
      </c>
      <c r="G23" s="111">
        <f>+INDEX(Endo_Elek_2026!$C$11:$G$246,MATCH(TI_En_Elek_2026!$B23,Endo_Elek_2026!$A$11:$A$246,0),MATCH(G$15,Endo_Elek_2026!$C$10:$G$10,0))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-10426003.794978134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-16632873.051224947</v>
      </c>
      <c r="D26" s="151">
        <v>-16632873.051224947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-15871564.120997971</v>
      </c>
      <c r="D27" s="151">
        <v>-15871564.120997971</v>
      </c>
      <c r="E27" s="151">
        <v>-15871564.120997971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-19365324.087872643</v>
      </c>
      <c r="D28" s="151">
        <v>-19365324.087872643</v>
      </c>
      <c r="E28" s="151">
        <v>-19365324.087872643</v>
      </c>
      <c r="F28" s="151">
        <v>-19365324.087872643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-16925388.996337533</v>
      </c>
      <c r="D29" s="151">
        <v>-16925388.996337533</v>
      </c>
      <c r="E29" s="151">
        <v>-16925388.996337533</v>
      </c>
      <c r="F29" s="151">
        <v>-16925388.996337533</v>
      </c>
      <c r="G29" s="151">
        <v>-16925388.996337533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-79221154.051411226</v>
      </c>
      <c r="D30" s="157">
        <f t="shared" ref="D30:G30" si="1">+SUM(D25:D29)</f>
        <v>-68795150.2564331</v>
      </c>
      <c r="E30" s="157">
        <f t="shared" si="1"/>
        <v>-52162277.205208145</v>
      </c>
      <c r="F30" s="157">
        <f t="shared" si="1"/>
        <v>-36290713.084210172</v>
      </c>
      <c r="G30" s="157">
        <f t="shared" si="1"/>
        <v>-16925388.996337533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-79221154.051411226</v>
      </c>
      <c r="D33" s="41">
        <f>SUM(D16:D23,D30)</f>
        <v>-68795150.2564331</v>
      </c>
      <c r="E33" s="41">
        <f>SUM(E16:E23,E30)</f>
        <v>-52162277.205208145</v>
      </c>
      <c r="F33" s="41">
        <f>SUM(F16:F23,F30)</f>
        <v>-36290713.084210172</v>
      </c>
      <c r="G33" s="41">
        <f>SUM(G16:G23,G30)</f>
        <v>-16925388.996337533</v>
      </c>
      <c r="H33" s="112"/>
      <c r="I33" s="41">
        <f>TREND($C$33:$G$33,$C$32:$G$32,2025)</f>
        <v>12159450.194229126</v>
      </c>
      <c r="J33" s="41">
        <f>TREND($C$33:$G$33,$C$32:$G$32,2028)</f>
        <v>59288240.378940582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+TI_En_Elek_2025!C37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+TI_En_Elek_2025!C38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12159450.194229126</v>
      </c>
    </row>
    <row r="41" spans="2:10" ht="15" customHeight="1" x14ac:dyDescent="0.25">
      <c r="B41" s="17" t="s">
        <v>71</v>
      </c>
      <c r="I41" s="54" t="s">
        <v>177</v>
      </c>
      <c r="J41" s="59">
        <f>+J33</f>
        <v>59288240.378940582</v>
      </c>
    </row>
    <row r="42" spans="2:10" ht="15" customHeight="1" x14ac:dyDescent="0.25">
      <c r="I42" s="54" t="s">
        <v>72</v>
      </c>
      <c r="J42" s="55">
        <f>1-POWER(J41/J40,1/3)</f>
        <v>-0.6957098424652961</v>
      </c>
    </row>
    <row r="43" spans="2:10" ht="15" customHeight="1" x14ac:dyDescent="0.25">
      <c r="B43" s="51" t="s">
        <v>73</v>
      </c>
      <c r="C43" s="126">
        <v>1.0999999999999999E-2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12159450.194229126</v>
      </c>
      <c r="D48" s="49" t="e">
        <f t="shared" ref="D48:D55" si="3">+H16</f>
        <v>#DIV/0!</v>
      </c>
      <c r="E48" s="258" t="e">
        <f>+C39</f>
        <v>#DIV/0!</v>
      </c>
      <c r="F48" s="258">
        <f>+C43</f>
        <v>1.0999999999999999E-2</v>
      </c>
      <c r="G48" s="127" t="e">
        <f>+($C$48*D48*(1+$E$48-$F$48))</f>
        <v>#DIV/0!</v>
      </c>
    </row>
    <row r="49" spans="2:15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5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5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5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5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5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5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5" x14ac:dyDescent="0.25">
      <c r="B56" s="17"/>
      <c r="F56" s="18" t="s">
        <v>163</v>
      </c>
      <c r="G56" s="18" t="e">
        <f>+SUM(G48:G55)</f>
        <v>#DIV/0!</v>
      </c>
      <c r="I56" s="113"/>
    </row>
    <row r="57" spans="2:15" x14ac:dyDescent="0.25">
      <c r="I57" s="113"/>
    </row>
    <row r="58" spans="2:15" x14ac:dyDescent="0.25">
      <c r="B58" s="17" t="s">
        <v>185</v>
      </c>
    </row>
    <row r="60" spans="2:15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146" t="s">
        <v>195</v>
      </c>
      <c r="O60" s="48" t="s">
        <v>74</v>
      </c>
    </row>
    <row r="61" spans="2:15" x14ac:dyDescent="0.25">
      <c r="B61" s="22" t="str">
        <f t="shared" ref="B61:B68" si="5">+B16</f>
        <v>DNB 1</v>
      </c>
      <c r="C61" s="41">
        <f>+TI_En_Elek_2025!C61</f>
        <v>0</v>
      </c>
      <c r="D61" s="41">
        <f>+TI_En_Elek_2025!D61</f>
        <v>0</v>
      </c>
      <c r="E61" s="41">
        <f>+SUM(C61:D61)</f>
        <v>0</v>
      </c>
      <c r="F61" s="41">
        <f>+TI_En_Elek_2025!F61</f>
        <v>0</v>
      </c>
      <c r="G61" s="41">
        <f>+TI_En_Elek_2025!G61</f>
        <v>0</v>
      </c>
      <c r="H61" s="41">
        <f>+SUM(F61:G61)</f>
        <v>0</v>
      </c>
      <c r="I61" s="245">
        <f>+TI_En_Elek_2025!I61</f>
        <v>0</v>
      </c>
      <c r="J61" s="41">
        <f>+TI_En_Elek_2025!J61</f>
        <v>0</v>
      </c>
      <c r="K61" s="41">
        <f>+TI_En_Elek_2025!K61</f>
        <v>0</v>
      </c>
      <c r="L61" s="41">
        <f>+TI_En_Elek_2025!L61</f>
        <v>0</v>
      </c>
      <c r="M61" s="41">
        <f>+SUM(K61:L61)</f>
        <v>0</v>
      </c>
      <c r="N61" s="41">
        <f>+TI_En_Elek_2025!N61</f>
        <v>0</v>
      </c>
      <c r="O61" s="41">
        <f t="shared" ref="O61:O68" si="6">+SUM(E61,H61,I61,J61,M61,N61)</f>
        <v>0</v>
      </c>
    </row>
    <row r="62" spans="2:15" x14ac:dyDescent="0.25">
      <c r="B62" s="22" t="str">
        <f t="shared" si="5"/>
        <v>DNB 2</v>
      </c>
      <c r="C62" s="41">
        <f>+TI_En_Elek_2025!C62</f>
        <v>0</v>
      </c>
      <c r="D62" s="41">
        <f>+TI_En_Elek_2025!D62</f>
        <v>0</v>
      </c>
      <c r="E62" s="41">
        <f t="shared" ref="E62:E68" si="7">+SUM(C62:D62)</f>
        <v>0</v>
      </c>
      <c r="F62" s="41">
        <f>+TI_En_Elek_2025!F62</f>
        <v>0</v>
      </c>
      <c r="G62" s="41">
        <f>+TI_En_Elek_2025!G62</f>
        <v>0</v>
      </c>
      <c r="H62" s="41">
        <f t="shared" ref="H62:H68" si="8">+SUM(F62:G62)</f>
        <v>0</v>
      </c>
      <c r="I62" s="245">
        <f>+TI_En_Elek_2025!I62</f>
        <v>0</v>
      </c>
      <c r="J62" s="41">
        <f>+TI_En_Elek_2025!J62</f>
        <v>0</v>
      </c>
      <c r="K62" s="41">
        <f>+TI_En_Elek_2025!K62</f>
        <v>0</v>
      </c>
      <c r="L62" s="41">
        <f>+TI_En_Elek_2025!L62</f>
        <v>0</v>
      </c>
      <c r="M62" s="41">
        <f t="shared" ref="M62:M68" si="9">+SUM(K62:L62)</f>
        <v>0</v>
      </c>
      <c r="N62" s="41">
        <f>+TI_En_Elek_2025!N62</f>
        <v>0</v>
      </c>
      <c r="O62" s="41">
        <f t="shared" si="6"/>
        <v>0</v>
      </c>
    </row>
    <row r="63" spans="2:15" x14ac:dyDescent="0.25">
      <c r="B63" s="22" t="str">
        <f t="shared" si="5"/>
        <v>DNB 3</v>
      </c>
      <c r="C63" s="41">
        <f>+TI_En_Elek_2025!C63</f>
        <v>0</v>
      </c>
      <c r="D63" s="41">
        <f>+TI_En_Elek_2025!D63</f>
        <v>0</v>
      </c>
      <c r="E63" s="41">
        <f t="shared" si="7"/>
        <v>0</v>
      </c>
      <c r="F63" s="41">
        <f>+TI_En_Elek_2025!F63</f>
        <v>0</v>
      </c>
      <c r="G63" s="41">
        <f>+TI_En_Elek_2025!G63</f>
        <v>0</v>
      </c>
      <c r="H63" s="41">
        <f t="shared" si="8"/>
        <v>0</v>
      </c>
      <c r="I63" s="245">
        <f>+TI_En_Elek_2025!I63</f>
        <v>0</v>
      </c>
      <c r="J63" s="41">
        <f>+TI_En_Elek_2025!J63</f>
        <v>0</v>
      </c>
      <c r="K63" s="41">
        <f>+TI_En_Elek_2025!K63</f>
        <v>0</v>
      </c>
      <c r="L63" s="41">
        <f>+TI_En_Elek_2025!L63</f>
        <v>0</v>
      </c>
      <c r="M63" s="41">
        <f t="shared" si="9"/>
        <v>0</v>
      </c>
      <c r="N63" s="41">
        <f>+TI_En_Elek_2025!N63</f>
        <v>0</v>
      </c>
      <c r="O63" s="41">
        <f t="shared" si="6"/>
        <v>0</v>
      </c>
    </row>
    <row r="64" spans="2:15" x14ac:dyDescent="0.25">
      <c r="B64" s="22" t="str">
        <f t="shared" si="5"/>
        <v>DNB 4</v>
      </c>
      <c r="C64" s="41">
        <f>+TI_En_Elek_2025!C64</f>
        <v>0</v>
      </c>
      <c r="D64" s="41">
        <f>+TI_En_Elek_2025!D64</f>
        <v>0</v>
      </c>
      <c r="E64" s="41">
        <f t="shared" si="7"/>
        <v>0</v>
      </c>
      <c r="F64" s="41">
        <f>+TI_En_Elek_2025!F64</f>
        <v>0</v>
      </c>
      <c r="G64" s="41">
        <f>+TI_En_Elek_2025!G64</f>
        <v>0</v>
      </c>
      <c r="H64" s="41">
        <f t="shared" si="8"/>
        <v>0</v>
      </c>
      <c r="I64" s="245">
        <f>+TI_En_Elek_2025!I64</f>
        <v>0</v>
      </c>
      <c r="J64" s="41">
        <f>+TI_En_Elek_2025!J64</f>
        <v>0</v>
      </c>
      <c r="K64" s="41">
        <f>+TI_En_Elek_2025!K64</f>
        <v>0</v>
      </c>
      <c r="L64" s="41">
        <f>+TI_En_Elek_2025!L64</f>
        <v>0</v>
      </c>
      <c r="M64" s="41">
        <f t="shared" si="9"/>
        <v>0</v>
      </c>
      <c r="N64" s="41">
        <f>+TI_En_Elek_2025!N64</f>
        <v>0</v>
      </c>
      <c r="O64" s="41">
        <f t="shared" si="6"/>
        <v>0</v>
      </c>
    </row>
    <row r="65" spans="2:15" x14ac:dyDescent="0.25">
      <c r="B65" s="22" t="str">
        <f t="shared" si="5"/>
        <v>DNB 5</v>
      </c>
      <c r="C65" s="41">
        <f>+TI_En_Elek_2025!C65</f>
        <v>0</v>
      </c>
      <c r="D65" s="41">
        <f>+TI_En_Elek_2025!D65</f>
        <v>0</v>
      </c>
      <c r="E65" s="41">
        <f t="shared" si="7"/>
        <v>0</v>
      </c>
      <c r="F65" s="41">
        <f>+TI_En_Elek_2025!F65</f>
        <v>0</v>
      </c>
      <c r="G65" s="41">
        <f>+TI_En_Elek_2025!G65</f>
        <v>0</v>
      </c>
      <c r="H65" s="41">
        <f t="shared" si="8"/>
        <v>0</v>
      </c>
      <c r="I65" s="245">
        <f>+TI_En_Elek_2025!I65</f>
        <v>0</v>
      </c>
      <c r="J65" s="41">
        <f>+TI_En_Elek_2025!J65</f>
        <v>0</v>
      </c>
      <c r="K65" s="41">
        <f>+TI_En_Elek_2025!K65</f>
        <v>0</v>
      </c>
      <c r="L65" s="41">
        <f>+TI_En_Elek_2025!L65</f>
        <v>0</v>
      </c>
      <c r="M65" s="41">
        <f t="shared" si="9"/>
        <v>0</v>
      </c>
      <c r="N65" s="41">
        <f>+TI_En_Elek_2025!N65</f>
        <v>0</v>
      </c>
      <c r="O65" s="41">
        <f t="shared" si="6"/>
        <v>0</v>
      </c>
    </row>
    <row r="66" spans="2:15" x14ac:dyDescent="0.25">
      <c r="B66" s="22" t="str">
        <f t="shared" si="5"/>
        <v>DNB 6</v>
      </c>
      <c r="C66" s="41">
        <f>+TI_En_Elek_2025!C66</f>
        <v>0</v>
      </c>
      <c r="D66" s="41">
        <f>+TI_En_Elek_2025!D66</f>
        <v>0</v>
      </c>
      <c r="E66" s="41">
        <f t="shared" si="7"/>
        <v>0</v>
      </c>
      <c r="F66" s="41">
        <f>+TI_En_Elek_2025!F66</f>
        <v>0</v>
      </c>
      <c r="G66" s="41">
        <f>+TI_En_Elek_2025!G66</f>
        <v>0</v>
      </c>
      <c r="H66" s="41">
        <f t="shared" si="8"/>
        <v>0</v>
      </c>
      <c r="I66" s="245">
        <f>+TI_En_Elek_2025!I66</f>
        <v>0</v>
      </c>
      <c r="J66" s="41">
        <f>+TI_En_Elek_2025!J66</f>
        <v>0</v>
      </c>
      <c r="K66" s="41">
        <f>+TI_En_Elek_2025!K66</f>
        <v>0</v>
      </c>
      <c r="L66" s="41">
        <f>+TI_En_Elek_2025!L66</f>
        <v>0</v>
      </c>
      <c r="M66" s="41">
        <f t="shared" si="9"/>
        <v>0</v>
      </c>
      <c r="N66" s="41">
        <f>+TI_En_Elek_2025!N66</f>
        <v>0</v>
      </c>
      <c r="O66" s="41">
        <f t="shared" si="6"/>
        <v>0</v>
      </c>
    </row>
    <row r="67" spans="2:15" x14ac:dyDescent="0.25">
      <c r="B67" s="22" t="str">
        <f t="shared" si="5"/>
        <v>DNB 7</v>
      </c>
      <c r="C67" s="41">
        <f>+TI_En_Elek_2025!C67</f>
        <v>0</v>
      </c>
      <c r="D67" s="41">
        <f>+TI_En_Elek_2025!D67</f>
        <v>0</v>
      </c>
      <c r="E67" s="41">
        <f t="shared" si="7"/>
        <v>0</v>
      </c>
      <c r="F67" s="41">
        <f>+TI_En_Elek_2025!F67</f>
        <v>0</v>
      </c>
      <c r="G67" s="41">
        <f>+TI_En_Elek_2025!G67</f>
        <v>0</v>
      </c>
      <c r="H67" s="41">
        <f t="shared" si="8"/>
        <v>0</v>
      </c>
      <c r="I67" s="245">
        <f>+TI_En_Elek_2025!I67</f>
        <v>0</v>
      </c>
      <c r="J67" s="41">
        <f>+TI_En_Elek_2025!J67</f>
        <v>0</v>
      </c>
      <c r="K67" s="41">
        <f>+TI_En_Elek_2025!K67</f>
        <v>0</v>
      </c>
      <c r="L67" s="41">
        <f>+TI_En_Elek_2025!L67</f>
        <v>0</v>
      </c>
      <c r="M67" s="41">
        <f t="shared" si="9"/>
        <v>0</v>
      </c>
      <c r="N67" s="41">
        <f>+TI_En_Elek_2025!N67</f>
        <v>0</v>
      </c>
      <c r="O67" s="41">
        <f t="shared" si="6"/>
        <v>0</v>
      </c>
    </row>
    <row r="68" spans="2:15" x14ac:dyDescent="0.25">
      <c r="B68" s="22" t="str">
        <f t="shared" si="5"/>
        <v>DNB 8</v>
      </c>
      <c r="C68" s="41">
        <f>+TI_En_Elek_2025!C68</f>
        <v>0</v>
      </c>
      <c r="D68" s="41">
        <f>+TI_En_Elek_2025!D68</f>
        <v>0</v>
      </c>
      <c r="E68" s="41">
        <f t="shared" si="7"/>
        <v>0</v>
      </c>
      <c r="F68" s="41">
        <f>+TI_En_Elek_2025!F68</f>
        <v>0</v>
      </c>
      <c r="G68" s="41">
        <f>+TI_En_Elek_2025!G68</f>
        <v>0</v>
      </c>
      <c r="H68" s="41">
        <f t="shared" si="8"/>
        <v>0</v>
      </c>
      <c r="I68" s="245">
        <f>+TI_En_Elek_2025!I68</f>
        <v>0</v>
      </c>
      <c r="J68" s="41">
        <f>+TI_En_Elek_2025!J68</f>
        <v>0</v>
      </c>
      <c r="K68" s="41">
        <f>+TI_En_Elek_2025!K68</f>
        <v>0</v>
      </c>
      <c r="L68" s="41">
        <f>+TI_En_Elek_2025!L68</f>
        <v>0</v>
      </c>
      <c r="M68" s="41">
        <f t="shared" si="9"/>
        <v>0</v>
      </c>
      <c r="N68" s="41">
        <f>+TI_En_Elek_2025!N68</f>
        <v>0</v>
      </c>
      <c r="O68" s="41">
        <f t="shared" si="6"/>
        <v>0</v>
      </c>
    </row>
    <row r="69" spans="2:15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  <c r="O69" s="156">
        <f>+SUM(O61:O68)</f>
        <v>0</v>
      </c>
    </row>
    <row r="71" spans="2:15" x14ac:dyDescent="0.25">
      <c r="B71" s="17" t="s">
        <v>196</v>
      </c>
    </row>
    <row r="72" spans="2:15" ht="15.75" thickBot="1" x14ac:dyDescent="0.3"/>
    <row r="73" spans="2:15" ht="18.75" thickBot="1" x14ac:dyDescent="0.3">
      <c r="B73" s="40"/>
      <c r="C73" s="48" t="s">
        <v>183</v>
      </c>
      <c r="D73" s="48" t="str">
        <f t="shared" ref="D73:D81" si="10">+O60</f>
        <v>Totaal aanvullend</v>
      </c>
      <c r="E73" s="57" t="s">
        <v>199</v>
      </c>
    </row>
    <row r="74" spans="2:15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5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5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5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5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5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5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+TI_En_Elek_2025!C88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12159450.194229126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1.0999999999999999E-2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10"/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-0.6957098424652961</v>
      </c>
      <c r="F119" s="258">
        <f>+$C$43</f>
        <v>1.0999999999999999E-2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5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146" t="s">
        <v>223</v>
      </c>
      <c r="O130" s="48" t="s">
        <v>74</v>
      </c>
    </row>
    <row r="131" spans="2:15" x14ac:dyDescent="0.25">
      <c r="B131" s="22" t="str">
        <f>+$B$16</f>
        <v>DNB 1</v>
      </c>
      <c r="C131" s="61">
        <v>0</v>
      </c>
      <c r="D131" s="61">
        <v>0</v>
      </c>
      <c r="E131" s="41">
        <f>+SUM(C131:D131)</f>
        <v>0</v>
      </c>
      <c r="F131" s="61">
        <v>0</v>
      </c>
      <c r="G131" s="61">
        <v>0</v>
      </c>
      <c r="H131" s="41">
        <f>+SUM(F131:G131)</f>
        <v>0</v>
      </c>
      <c r="I131" s="245">
        <v>0</v>
      </c>
      <c r="J131" s="61">
        <v>0</v>
      </c>
      <c r="K131" s="61">
        <v>0</v>
      </c>
      <c r="L131" s="61">
        <v>0</v>
      </c>
      <c r="M131" s="41">
        <f>+SUM(K131:L131)</f>
        <v>0</v>
      </c>
      <c r="N131" s="61">
        <v>0</v>
      </c>
      <c r="O131" s="41">
        <f t="shared" ref="O131:O138" si="19">+SUM(E131,H131,I131,J131,M131,N131)</f>
        <v>0</v>
      </c>
    </row>
    <row r="132" spans="2:15" x14ac:dyDescent="0.25">
      <c r="B132" s="22" t="str">
        <f>+$B$17</f>
        <v>DNB 2</v>
      </c>
      <c r="C132" s="61">
        <v>0</v>
      </c>
      <c r="D132" s="61">
        <v>0</v>
      </c>
      <c r="E132" s="41">
        <f t="shared" ref="E132:E138" si="20">+SUM(C132:D132)</f>
        <v>0</v>
      </c>
      <c r="F132" s="61">
        <v>0</v>
      </c>
      <c r="G132" s="61">
        <v>0</v>
      </c>
      <c r="H132" s="41">
        <f t="shared" ref="H132:H138" si="21">+SUM(F132:G132)</f>
        <v>0</v>
      </c>
      <c r="I132" s="245">
        <v>0</v>
      </c>
      <c r="J132" s="61">
        <v>0</v>
      </c>
      <c r="K132" s="61">
        <v>0</v>
      </c>
      <c r="L132" s="61">
        <v>0</v>
      </c>
      <c r="M132" s="41">
        <f t="shared" ref="M132:M138" si="22">+SUM(K132:L132)</f>
        <v>0</v>
      </c>
      <c r="N132" s="61">
        <v>0</v>
      </c>
      <c r="O132" s="41">
        <f t="shared" si="19"/>
        <v>0</v>
      </c>
    </row>
    <row r="133" spans="2:15" x14ac:dyDescent="0.25">
      <c r="B133" s="22" t="str">
        <f>+$B$18</f>
        <v>DNB 3</v>
      </c>
      <c r="C133" s="61">
        <v>0</v>
      </c>
      <c r="D133" s="61">
        <v>0</v>
      </c>
      <c r="E133" s="41">
        <f t="shared" si="20"/>
        <v>0</v>
      </c>
      <c r="F133" s="61">
        <v>0</v>
      </c>
      <c r="G133" s="61">
        <v>0</v>
      </c>
      <c r="H133" s="41">
        <f t="shared" si="21"/>
        <v>0</v>
      </c>
      <c r="I133" s="245">
        <v>0</v>
      </c>
      <c r="J133" s="61">
        <v>0</v>
      </c>
      <c r="K133" s="61">
        <v>0</v>
      </c>
      <c r="L133" s="61">
        <v>0</v>
      </c>
      <c r="M133" s="41">
        <f t="shared" si="22"/>
        <v>0</v>
      </c>
      <c r="N133" s="61">
        <v>0</v>
      </c>
      <c r="O133" s="41">
        <f t="shared" si="19"/>
        <v>0</v>
      </c>
    </row>
    <row r="134" spans="2:15" x14ac:dyDescent="0.25">
      <c r="B134" s="22" t="str">
        <f>+$B$19</f>
        <v>DNB 4</v>
      </c>
      <c r="C134" s="61">
        <v>0</v>
      </c>
      <c r="D134" s="61">
        <v>0</v>
      </c>
      <c r="E134" s="41">
        <f t="shared" si="20"/>
        <v>0</v>
      </c>
      <c r="F134" s="61">
        <v>0</v>
      </c>
      <c r="G134" s="61">
        <v>0</v>
      </c>
      <c r="H134" s="41">
        <f t="shared" si="21"/>
        <v>0</v>
      </c>
      <c r="I134" s="245">
        <v>0</v>
      </c>
      <c r="J134" s="61">
        <v>0</v>
      </c>
      <c r="K134" s="61">
        <v>0</v>
      </c>
      <c r="L134" s="61">
        <v>0</v>
      </c>
      <c r="M134" s="41">
        <f t="shared" si="22"/>
        <v>0</v>
      </c>
      <c r="N134" s="61">
        <v>0</v>
      </c>
      <c r="O134" s="41">
        <f t="shared" si="19"/>
        <v>0</v>
      </c>
    </row>
    <row r="135" spans="2:15" x14ac:dyDescent="0.25">
      <c r="B135" s="22" t="str">
        <f>+$B$20</f>
        <v>DNB 5</v>
      </c>
      <c r="C135" s="61">
        <v>0</v>
      </c>
      <c r="D135" s="61">
        <v>0</v>
      </c>
      <c r="E135" s="41">
        <f t="shared" si="20"/>
        <v>0</v>
      </c>
      <c r="F135" s="61">
        <v>0</v>
      </c>
      <c r="G135" s="61">
        <v>0</v>
      </c>
      <c r="H135" s="41">
        <f t="shared" si="21"/>
        <v>0</v>
      </c>
      <c r="I135" s="245">
        <v>0</v>
      </c>
      <c r="J135" s="61">
        <v>0</v>
      </c>
      <c r="K135" s="61">
        <v>0</v>
      </c>
      <c r="L135" s="61">
        <v>0</v>
      </c>
      <c r="M135" s="41">
        <f t="shared" si="22"/>
        <v>0</v>
      </c>
      <c r="N135" s="61">
        <v>0</v>
      </c>
      <c r="O135" s="41">
        <f t="shared" si="19"/>
        <v>0</v>
      </c>
    </row>
    <row r="136" spans="2:15" x14ac:dyDescent="0.25">
      <c r="B136" s="22" t="str">
        <f>+$B$21</f>
        <v>DNB 6</v>
      </c>
      <c r="C136" s="61">
        <v>0</v>
      </c>
      <c r="D136" s="61">
        <v>0</v>
      </c>
      <c r="E136" s="41">
        <f t="shared" si="20"/>
        <v>0</v>
      </c>
      <c r="F136" s="61">
        <v>0</v>
      </c>
      <c r="G136" s="61">
        <v>0</v>
      </c>
      <c r="H136" s="41">
        <f t="shared" si="21"/>
        <v>0</v>
      </c>
      <c r="I136" s="245">
        <v>0</v>
      </c>
      <c r="J136" s="61">
        <v>0</v>
      </c>
      <c r="K136" s="61">
        <v>0</v>
      </c>
      <c r="L136" s="61">
        <v>0</v>
      </c>
      <c r="M136" s="41">
        <f t="shared" si="22"/>
        <v>0</v>
      </c>
      <c r="N136" s="61">
        <v>0</v>
      </c>
      <c r="O136" s="41">
        <f t="shared" si="19"/>
        <v>0</v>
      </c>
    </row>
    <row r="137" spans="2:15" x14ac:dyDescent="0.25">
      <c r="B137" s="22" t="str">
        <f>+$B$22</f>
        <v>DNB 7</v>
      </c>
      <c r="C137" s="61">
        <v>0</v>
      </c>
      <c r="D137" s="61">
        <v>0</v>
      </c>
      <c r="E137" s="41">
        <f t="shared" si="20"/>
        <v>0</v>
      </c>
      <c r="F137" s="61">
        <v>0</v>
      </c>
      <c r="G137" s="61">
        <v>0</v>
      </c>
      <c r="H137" s="41">
        <f t="shared" si="21"/>
        <v>0</v>
      </c>
      <c r="I137" s="245">
        <v>0</v>
      </c>
      <c r="J137" s="61">
        <v>0</v>
      </c>
      <c r="K137" s="61">
        <v>0</v>
      </c>
      <c r="L137" s="61">
        <v>0</v>
      </c>
      <c r="M137" s="41">
        <f t="shared" si="22"/>
        <v>0</v>
      </c>
      <c r="N137" s="61">
        <v>0</v>
      </c>
      <c r="O137" s="41">
        <f t="shared" si="19"/>
        <v>0</v>
      </c>
    </row>
    <row r="138" spans="2:15" x14ac:dyDescent="0.25">
      <c r="B138" s="22" t="str">
        <f>+$B$23</f>
        <v>DNB 8</v>
      </c>
      <c r="C138" s="61">
        <v>0</v>
      </c>
      <c r="D138" s="61">
        <v>0</v>
      </c>
      <c r="E138" s="41">
        <f t="shared" si="20"/>
        <v>0</v>
      </c>
      <c r="F138" s="61">
        <v>0</v>
      </c>
      <c r="G138" s="61">
        <v>0</v>
      </c>
      <c r="H138" s="41">
        <f t="shared" si="21"/>
        <v>0</v>
      </c>
      <c r="I138" s="245">
        <v>0</v>
      </c>
      <c r="J138" s="61">
        <v>0</v>
      </c>
      <c r="K138" s="61">
        <v>0</v>
      </c>
      <c r="L138" s="61">
        <v>0</v>
      </c>
      <c r="M138" s="41">
        <f t="shared" si="22"/>
        <v>0</v>
      </c>
      <c r="N138" s="61">
        <v>0</v>
      </c>
      <c r="O138" s="41">
        <f t="shared" si="19"/>
        <v>0</v>
      </c>
    </row>
    <row r="139" spans="2:15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  <c r="O139" s="156">
        <f>+SUM(O131:O138)</f>
        <v>0</v>
      </c>
    </row>
    <row r="141" spans="2:15" x14ac:dyDescent="0.25">
      <c r="B141" s="17" t="s">
        <v>224</v>
      </c>
    </row>
    <row r="142" spans="2:15" ht="15.75" thickBot="1" x14ac:dyDescent="0.3"/>
    <row r="143" spans="2:15" ht="18.75" thickBot="1" x14ac:dyDescent="0.3">
      <c r="B143" s="40"/>
      <c r="C143" s="48" t="s">
        <v>210</v>
      </c>
      <c r="D143" s="48" t="str">
        <f t="shared" ref="D143:D151" si="23">+O130</f>
        <v>Totaal aanvullend</v>
      </c>
      <c r="E143" s="57" t="s">
        <v>225</v>
      </c>
    </row>
    <row r="144" spans="2:15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10"/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2:9" x14ac:dyDescent="0.25">
      <c r="B162" s="17" t="s">
        <v>229</v>
      </c>
    </row>
    <row r="164" spans="2:9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2:9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-0.6957098424652961</v>
      </c>
      <c r="F165" s="258">
        <f>+$C$43</f>
        <v>1.0999999999999999E-2</v>
      </c>
      <c r="G165" s="59" t="e">
        <f>+C165*(1+$D$165-$E$165-$F$165)</f>
        <v>#DIV/0!</v>
      </c>
    </row>
    <row r="166" spans="2:9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2:9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2:9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2:9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2:9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2:9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2:9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2:9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</sheetData>
  <mergeCells count="15"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B7A7A-0893-4FC1-8F30-00C1520D187B}">
  <dimension ref="A1:O243"/>
  <sheetViews>
    <sheetView showGridLines="0" topLeftCell="A185" zoomScaleNormal="100" workbookViewId="0">
      <selection activeCell="I209" sqref="I209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+TI_Elek!$B$12</f>
        <v>DNB 1</v>
      </c>
      <c r="C16" s="111">
        <f>+INDEX(Endo_Elek_2027!$C$11:$G$246,MATCH(TI_En_Elek_2027!$B16,Endo_Elek_2027!$A$11:$A$246,0),MATCH(C$15,Endo_Elek_2027!$C$10:$G$10,0))</f>
        <v>0</v>
      </c>
      <c r="D16" s="111">
        <f>+INDEX(Endo_Elek_2027!$C$11:$G$246,MATCH(TI_En_Elek_2027!$B16,Endo_Elek_2027!$A$11:$A$246,0),MATCH(D$15,Endo_Elek_2027!$C$10:$G$10,0))</f>
        <v>0</v>
      </c>
      <c r="E16" s="111">
        <f>+INDEX(Endo_Elek_2027!$C$11:$G$246,MATCH(TI_En_Elek_2027!$B16,Endo_Elek_2027!$A$11:$A$246,0),MATCH(E$15,Endo_Elek_2027!$C$10:$G$10,0))</f>
        <v>0</v>
      </c>
      <c r="F16" s="111">
        <f>+INDEX(Endo_Elek_2027!$C$11:$G$246,MATCH(TI_En_Elek_2027!$B16,Endo_Elek_2027!$A$11:$A$246,0),MATCH(F$15,Endo_Elek_2027!$C$10:$G$10,0))</f>
        <v>0</v>
      </c>
      <c r="G16" s="111">
        <f>+INDEX(Endo_Elek_2027!$C$11:$G$246,MATCH(TI_En_Elek_2027!$B16,Endo_Elek_2027!$A$11:$A$246,0),MATCH(G$15,Endo_Elek_2027!$C$10:$G$10,0))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+TI_Elek!$B$13</f>
        <v>DNB 2</v>
      </c>
      <c r="C17" s="111">
        <f>+INDEX(Endo_Elek_2027!$C$11:$G$246,MATCH(TI_En_Elek_2027!$B17,Endo_Elek_2027!$A$11:$A$246,0),MATCH(C$15,Endo_Elek_2027!$C$10:$G$10,0))</f>
        <v>0</v>
      </c>
      <c r="D17" s="111">
        <f>+INDEX(Endo_Elek_2027!$C$11:$G$246,MATCH(TI_En_Elek_2027!$B17,Endo_Elek_2027!$A$11:$A$246,0),MATCH(D$15,Endo_Elek_2027!$C$10:$G$10,0))</f>
        <v>0</v>
      </c>
      <c r="E17" s="111">
        <f>+INDEX(Endo_Elek_2027!$C$11:$G$246,MATCH(TI_En_Elek_2027!$B17,Endo_Elek_2027!$A$11:$A$246,0),MATCH(E$15,Endo_Elek_2027!$C$10:$G$10,0))</f>
        <v>0</v>
      </c>
      <c r="F17" s="111">
        <f>+INDEX(Endo_Elek_2027!$C$11:$G$246,MATCH(TI_En_Elek_2027!$B17,Endo_Elek_2027!$A$11:$A$246,0),MATCH(F$15,Endo_Elek_2027!$C$10:$G$10,0))</f>
        <v>0</v>
      </c>
      <c r="G17" s="111">
        <f>+INDEX(Endo_Elek_2027!$C$11:$G$246,MATCH(TI_En_Elek_2027!$B17,Endo_Elek_2027!$A$11:$A$246,0),MATCH(G$15,Endo_Elek_2027!$C$10:$G$10,0))</f>
        <v>0</v>
      </c>
      <c r="H17" s="108" t="e">
        <f t="shared" si="0"/>
        <v>#DIV/0!</v>
      </c>
    </row>
    <row r="18" spans="2:10" x14ac:dyDescent="0.25">
      <c r="B18" s="38" t="str">
        <f>+TI_Elek!$B$14</f>
        <v>DNB 3</v>
      </c>
      <c r="C18" s="111">
        <f>+INDEX(Endo_Elek_2027!$C$11:$G$246,MATCH(TI_En_Elek_2027!$B18,Endo_Elek_2027!$A$11:$A$246,0),MATCH(C$15,Endo_Elek_2027!$C$10:$G$10,0))</f>
        <v>0</v>
      </c>
      <c r="D18" s="111">
        <f>+INDEX(Endo_Elek_2027!$C$11:$G$246,MATCH(TI_En_Elek_2027!$B18,Endo_Elek_2027!$A$11:$A$246,0),MATCH(D$15,Endo_Elek_2027!$C$10:$G$10,0))</f>
        <v>0</v>
      </c>
      <c r="E18" s="111">
        <f>+INDEX(Endo_Elek_2027!$C$11:$G$246,MATCH(TI_En_Elek_2027!$B18,Endo_Elek_2027!$A$11:$A$246,0),MATCH(E$15,Endo_Elek_2027!$C$10:$G$10,0))</f>
        <v>0</v>
      </c>
      <c r="F18" s="111">
        <f>+INDEX(Endo_Elek_2027!$C$11:$G$246,MATCH(TI_En_Elek_2027!$B18,Endo_Elek_2027!$A$11:$A$246,0),MATCH(F$15,Endo_Elek_2027!$C$10:$G$10,0))</f>
        <v>0</v>
      </c>
      <c r="G18" s="111">
        <f>+INDEX(Endo_Elek_2027!$C$11:$G$246,MATCH(TI_En_Elek_2027!$B18,Endo_Elek_2027!$A$11:$A$246,0),MATCH(G$15,Endo_Elek_2027!$C$10:$G$10,0))</f>
        <v>0</v>
      </c>
      <c r="H18" s="108" t="e">
        <f t="shared" si="0"/>
        <v>#DIV/0!</v>
      </c>
    </row>
    <row r="19" spans="2:10" x14ac:dyDescent="0.25">
      <c r="B19" s="38" t="str">
        <f>+TI_Elek!$B$15</f>
        <v>DNB 4</v>
      </c>
      <c r="C19" s="111">
        <f>+INDEX(Endo_Elek_2027!$C$11:$G$246,MATCH(TI_En_Elek_2027!$B19,Endo_Elek_2027!$A$11:$A$246,0),MATCH(C$15,Endo_Elek_2027!$C$10:$G$10,0))</f>
        <v>0</v>
      </c>
      <c r="D19" s="111">
        <f>+INDEX(Endo_Elek_2027!$C$11:$G$246,MATCH(TI_En_Elek_2027!$B19,Endo_Elek_2027!$A$11:$A$246,0),MATCH(D$15,Endo_Elek_2027!$C$10:$G$10,0))</f>
        <v>0</v>
      </c>
      <c r="E19" s="111">
        <f>+INDEX(Endo_Elek_2027!$C$11:$G$246,MATCH(TI_En_Elek_2027!$B19,Endo_Elek_2027!$A$11:$A$246,0),MATCH(E$15,Endo_Elek_2027!$C$10:$G$10,0))</f>
        <v>0</v>
      </c>
      <c r="F19" s="111">
        <f>+INDEX(Endo_Elek_2027!$C$11:$G$246,MATCH(TI_En_Elek_2027!$B19,Endo_Elek_2027!$A$11:$A$246,0),MATCH(F$15,Endo_Elek_2027!$C$10:$G$10,0))</f>
        <v>0</v>
      </c>
      <c r="G19" s="111">
        <f>+INDEX(Endo_Elek_2027!$C$11:$G$246,MATCH(TI_En_Elek_2027!$B19,Endo_Elek_2027!$A$11:$A$246,0),MATCH(G$15,Endo_Elek_2027!$C$10:$G$10,0))</f>
        <v>0</v>
      </c>
      <c r="H19" s="108" t="e">
        <f t="shared" si="0"/>
        <v>#DIV/0!</v>
      </c>
    </row>
    <row r="20" spans="2:10" x14ac:dyDescent="0.25">
      <c r="B20" s="38" t="str">
        <f>+TI_Elek!$B$16</f>
        <v>DNB 5</v>
      </c>
      <c r="C20" s="111">
        <f>+INDEX(Endo_Elek_2027!$C$11:$G$246,MATCH(TI_En_Elek_2027!$B20,Endo_Elek_2027!$A$11:$A$246,0),MATCH(C$15,Endo_Elek_2027!$C$10:$G$10,0))</f>
        <v>0</v>
      </c>
      <c r="D20" s="111">
        <f>+INDEX(Endo_Elek_2027!$C$11:$G$246,MATCH(TI_En_Elek_2027!$B20,Endo_Elek_2027!$A$11:$A$246,0),MATCH(D$15,Endo_Elek_2027!$C$10:$G$10,0))</f>
        <v>0</v>
      </c>
      <c r="E20" s="111">
        <f>+INDEX(Endo_Elek_2027!$C$11:$G$246,MATCH(TI_En_Elek_2027!$B20,Endo_Elek_2027!$A$11:$A$246,0),MATCH(E$15,Endo_Elek_2027!$C$10:$G$10,0))</f>
        <v>0</v>
      </c>
      <c r="F20" s="111">
        <f>+INDEX(Endo_Elek_2027!$C$11:$G$246,MATCH(TI_En_Elek_2027!$B20,Endo_Elek_2027!$A$11:$A$246,0),MATCH(F$15,Endo_Elek_2027!$C$10:$G$10,0))</f>
        <v>0</v>
      </c>
      <c r="G20" s="111">
        <f>+INDEX(Endo_Elek_2027!$C$11:$G$246,MATCH(TI_En_Elek_2027!$B20,Endo_Elek_2027!$A$11:$A$246,0),MATCH(G$15,Endo_Elek_2027!$C$10:$G$10,0))</f>
        <v>0</v>
      </c>
      <c r="H20" s="108" t="e">
        <f t="shared" si="0"/>
        <v>#DIV/0!</v>
      </c>
    </row>
    <row r="21" spans="2:10" x14ac:dyDescent="0.25">
      <c r="B21" s="38" t="str">
        <f>+TI_Elek!$B$17</f>
        <v>DNB 6</v>
      </c>
      <c r="C21" s="111">
        <f>+INDEX(Endo_Elek_2027!$C$11:$G$246,MATCH(TI_En_Elek_2027!$B21,Endo_Elek_2027!$A$11:$A$246,0),MATCH(C$15,Endo_Elek_2027!$C$10:$G$10,0))</f>
        <v>0</v>
      </c>
      <c r="D21" s="111">
        <f>+INDEX(Endo_Elek_2027!$C$11:$G$246,MATCH(TI_En_Elek_2027!$B21,Endo_Elek_2027!$A$11:$A$246,0),MATCH(D$15,Endo_Elek_2027!$C$10:$G$10,0))</f>
        <v>0</v>
      </c>
      <c r="E21" s="111">
        <f>+INDEX(Endo_Elek_2027!$C$11:$G$246,MATCH(TI_En_Elek_2027!$B21,Endo_Elek_2027!$A$11:$A$246,0),MATCH(E$15,Endo_Elek_2027!$C$10:$G$10,0))</f>
        <v>0</v>
      </c>
      <c r="F21" s="111">
        <f>+INDEX(Endo_Elek_2027!$C$11:$G$246,MATCH(TI_En_Elek_2027!$B21,Endo_Elek_2027!$A$11:$A$246,0),MATCH(F$15,Endo_Elek_2027!$C$10:$G$10,0))</f>
        <v>0</v>
      </c>
      <c r="G21" s="111">
        <f>+INDEX(Endo_Elek_2027!$C$11:$G$246,MATCH(TI_En_Elek_2027!$B21,Endo_Elek_2027!$A$11:$A$246,0),MATCH(G$15,Endo_Elek_2027!$C$10:$G$10,0))</f>
        <v>0</v>
      </c>
      <c r="H21" s="108" t="e">
        <f t="shared" si="0"/>
        <v>#DIV/0!</v>
      </c>
    </row>
    <row r="22" spans="2:10" x14ac:dyDescent="0.25">
      <c r="B22" s="38" t="str">
        <f>+TI_Elek!$B$18</f>
        <v>DNB 7</v>
      </c>
      <c r="C22" s="111">
        <f>+INDEX(Endo_Elek_2027!$C$11:$G$246,MATCH(TI_En_Elek_2027!$B22,Endo_Elek_2027!$A$11:$A$246,0),MATCH(C$15,Endo_Elek_2027!$C$10:$G$10,0))</f>
        <v>0</v>
      </c>
      <c r="D22" s="111">
        <f>+INDEX(Endo_Elek_2027!$C$11:$G$246,MATCH(TI_En_Elek_2027!$B22,Endo_Elek_2027!$A$11:$A$246,0),MATCH(D$15,Endo_Elek_2027!$C$10:$G$10,0))</f>
        <v>0</v>
      </c>
      <c r="E22" s="111">
        <f>+INDEX(Endo_Elek_2027!$C$11:$G$246,MATCH(TI_En_Elek_2027!$B22,Endo_Elek_2027!$A$11:$A$246,0),MATCH(E$15,Endo_Elek_2027!$C$10:$G$10,0))</f>
        <v>0</v>
      </c>
      <c r="F22" s="111">
        <f>+INDEX(Endo_Elek_2027!$C$11:$G$246,MATCH(TI_En_Elek_2027!$B22,Endo_Elek_2027!$A$11:$A$246,0),MATCH(F$15,Endo_Elek_2027!$C$10:$G$10,0))</f>
        <v>0</v>
      </c>
      <c r="G22" s="111">
        <f>+INDEX(Endo_Elek_2027!$C$11:$G$246,MATCH(TI_En_Elek_2027!$B22,Endo_Elek_2027!$A$11:$A$246,0),MATCH(G$15,Endo_Elek_2027!$C$10:$G$10,0))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+TI_Elek!$B$19</f>
        <v>DNB 8</v>
      </c>
      <c r="C23" s="111">
        <f>+INDEX(Endo_Elek_2027!$C$11:$G$246,MATCH(TI_En_Elek_2027!$B23,Endo_Elek_2027!$A$11:$A$246,0),MATCH(C$15,Endo_Elek_2027!$C$10:$G$10,0))</f>
        <v>0</v>
      </c>
      <c r="D23" s="111">
        <f>+INDEX(Endo_Elek_2027!$C$11:$G$246,MATCH(TI_En_Elek_2027!$B23,Endo_Elek_2027!$A$11:$A$246,0),MATCH(D$15,Endo_Elek_2027!$C$10:$G$10,0))</f>
        <v>0</v>
      </c>
      <c r="E23" s="111">
        <f>+INDEX(Endo_Elek_2027!$C$11:$G$246,MATCH(TI_En_Elek_2027!$B23,Endo_Elek_2027!$A$11:$A$246,0),MATCH(E$15,Endo_Elek_2027!$C$10:$G$10,0))</f>
        <v>0</v>
      </c>
      <c r="F23" s="111">
        <f>+INDEX(Endo_Elek_2027!$C$11:$G$246,MATCH(TI_En_Elek_2027!$B23,Endo_Elek_2027!$A$11:$A$246,0),MATCH(F$15,Endo_Elek_2027!$C$10:$G$10,0))</f>
        <v>0</v>
      </c>
      <c r="G23" s="111">
        <f>+INDEX(Endo_Elek_2027!$C$11:$G$246,MATCH(TI_En_Elek_2027!$B23,Endo_Elek_2027!$A$11:$A$246,0),MATCH(G$15,Endo_Elek_2027!$C$10:$G$10,0))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-10426003.794978134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-16632873.051224947</v>
      </c>
      <c r="D26" s="151">
        <v>-16632873.051224947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-15871564.120997971</v>
      </c>
      <c r="D27" s="151">
        <v>-15871564.120997971</v>
      </c>
      <c r="E27" s="151">
        <v>-15871564.120997971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-19365324.087872643</v>
      </c>
      <c r="D28" s="151">
        <v>-19365324.087872643</v>
      </c>
      <c r="E28" s="151">
        <v>-19365324.087872643</v>
      </c>
      <c r="F28" s="151">
        <v>-19365324.087872643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-16925388.996337533</v>
      </c>
      <c r="D29" s="151">
        <v>-16925388.996337533</v>
      </c>
      <c r="E29" s="151">
        <v>-16925388.996337533</v>
      </c>
      <c r="F29" s="151">
        <v>-16925388.996337533</v>
      </c>
      <c r="G29" s="151">
        <v>-16925388.996337533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-79221154.051411226</v>
      </c>
      <c r="D30" s="157">
        <f t="shared" ref="D30:G30" si="1">+SUM(D25:D29)</f>
        <v>-68795150.2564331</v>
      </c>
      <c r="E30" s="157">
        <f t="shared" si="1"/>
        <v>-52162277.205208145</v>
      </c>
      <c r="F30" s="157">
        <f t="shared" si="1"/>
        <v>-36290713.084210172</v>
      </c>
      <c r="G30" s="157">
        <f t="shared" si="1"/>
        <v>-16925388.996337533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-79221154.051411226</v>
      </c>
      <c r="D33" s="41">
        <f>SUM(D16:D23,D30)</f>
        <v>-68795150.2564331</v>
      </c>
      <c r="E33" s="41">
        <f>SUM(E16:E23,E30)</f>
        <v>-52162277.205208145</v>
      </c>
      <c r="F33" s="41">
        <f>SUM(F16:F23,F30)</f>
        <v>-36290713.084210172</v>
      </c>
      <c r="G33" s="41">
        <f>SUM(G16:G23,G30)</f>
        <v>-16925388.996337533</v>
      </c>
      <c r="H33" s="112"/>
      <c r="I33" s="41">
        <f>TREND($C$33:$G$33,$C$32:$G$32,2025)</f>
        <v>12159450.194229126</v>
      </c>
      <c r="J33" s="41">
        <f>TREND($C$33:$G$33,$C$32:$G$32,2028)</f>
        <v>59288240.378940582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+TI_En_Elek_2026!C37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+TI_En_Elek_2026!C38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12159450.194229126</v>
      </c>
    </row>
    <row r="41" spans="2:10" ht="15" customHeight="1" x14ac:dyDescent="0.25">
      <c r="B41" s="17" t="s">
        <v>71</v>
      </c>
      <c r="I41" s="54" t="s">
        <v>177</v>
      </c>
      <c r="J41" s="59">
        <f>+J33</f>
        <v>59288240.378940582</v>
      </c>
    </row>
    <row r="42" spans="2:10" ht="15" customHeight="1" x14ac:dyDescent="0.25">
      <c r="I42" s="54" t="s">
        <v>72</v>
      </c>
      <c r="J42" s="55">
        <f>1-POWER(J41/J40,1/3)</f>
        <v>-0.6957098424652961</v>
      </c>
    </row>
    <row r="43" spans="2:10" ht="15" customHeight="1" x14ac:dyDescent="0.25">
      <c r="B43" s="51" t="s">
        <v>73</v>
      </c>
      <c r="C43" s="126">
        <v>1.0999999999999999E-2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12159450.194229126</v>
      </c>
      <c r="D48" s="49" t="e">
        <f t="shared" ref="D48:D55" si="3">+H16</f>
        <v>#DIV/0!</v>
      </c>
      <c r="E48" s="258" t="e">
        <f>+C39</f>
        <v>#DIV/0!</v>
      </c>
      <c r="F48" s="258">
        <f>+C43</f>
        <v>1.0999999999999999E-2</v>
      </c>
      <c r="G48" s="127" t="e">
        <f>+($C$48*D48*(1+$E$48-$F$48))</f>
        <v>#DIV/0!</v>
      </c>
    </row>
    <row r="49" spans="2:15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5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5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5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5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5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5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5" x14ac:dyDescent="0.25">
      <c r="B56" s="17"/>
      <c r="F56" s="18" t="s">
        <v>163</v>
      </c>
      <c r="G56" s="18" t="e">
        <f>+SUM(G48:G55)</f>
        <v>#DIV/0!</v>
      </c>
      <c r="I56" s="113"/>
    </row>
    <row r="57" spans="2:15" x14ac:dyDescent="0.25">
      <c r="I57" s="113"/>
    </row>
    <row r="58" spans="2:15" x14ac:dyDescent="0.25">
      <c r="B58" s="17" t="s">
        <v>185</v>
      </c>
    </row>
    <row r="60" spans="2:15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146" t="s">
        <v>195</v>
      </c>
      <c r="O60" s="48" t="s">
        <v>74</v>
      </c>
    </row>
    <row r="61" spans="2:15" x14ac:dyDescent="0.25">
      <c r="B61" s="22" t="str">
        <f t="shared" ref="B61:B68" si="5">+B16</f>
        <v>DNB 1</v>
      </c>
      <c r="C61" s="41">
        <f>+TI_En_Elek_2026!C61</f>
        <v>0</v>
      </c>
      <c r="D61" s="41">
        <f>+TI_En_Elek_2026!D61</f>
        <v>0</v>
      </c>
      <c r="E61" s="41">
        <f>+SUM(C61:D61)</f>
        <v>0</v>
      </c>
      <c r="F61" s="41">
        <f>+TI_En_Elek_2026!F61</f>
        <v>0</v>
      </c>
      <c r="G61" s="41">
        <f>+TI_En_Elek_2026!G61</f>
        <v>0</v>
      </c>
      <c r="H61" s="41">
        <f>+SUM(F61:G61)</f>
        <v>0</v>
      </c>
      <c r="I61" s="245">
        <f>+TI_En_Elek_2026!I61</f>
        <v>0</v>
      </c>
      <c r="J61" s="41">
        <f>+TI_En_Elek_2026!J61</f>
        <v>0</v>
      </c>
      <c r="K61" s="41">
        <f>+TI_En_Elek_2026!K61</f>
        <v>0</v>
      </c>
      <c r="L61" s="41">
        <f>+TI_En_Elek_2026!L61</f>
        <v>0</v>
      </c>
      <c r="M61" s="41">
        <f>+SUM(K61:L61)</f>
        <v>0</v>
      </c>
      <c r="N61" s="41">
        <f>+TI_En_Elek_2026!N61</f>
        <v>0</v>
      </c>
      <c r="O61" s="41">
        <f t="shared" ref="O61:O68" si="6">+SUM(E61,H61,I61,J61,M61,N61)</f>
        <v>0</v>
      </c>
    </row>
    <row r="62" spans="2:15" x14ac:dyDescent="0.25">
      <c r="B62" s="22" t="str">
        <f t="shared" si="5"/>
        <v>DNB 2</v>
      </c>
      <c r="C62" s="41">
        <f>+TI_En_Elek_2026!C62</f>
        <v>0</v>
      </c>
      <c r="D62" s="41">
        <f>+TI_En_Elek_2026!D62</f>
        <v>0</v>
      </c>
      <c r="E62" s="41">
        <f t="shared" ref="E62:E68" si="7">+SUM(C62:D62)</f>
        <v>0</v>
      </c>
      <c r="F62" s="41">
        <f>+TI_En_Elek_2026!F62</f>
        <v>0</v>
      </c>
      <c r="G62" s="41">
        <f>+TI_En_Elek_2026!G62</f>
        <v>0</v>
      </c>
      <c r="H62" s="41">
        <f t="shared" ref="H62:H68" si="8">+SUM(F62:G62)</f>
        <v>0</v>
      </c>
      <c r="I62" s="245">
        <f>+TI_En_Elek_2026!I62</f>
        <v>0</v>
      </c>
      <c r="J62" s="41">
        <f>+TI_En_Elek_2026!J62</f>
        <v>0</v>
      </c>
      <c r="K62" s="41">
        <f>+TI_En_Elek_2026!K62</f>
        <v>0</v>
      </c>
      <c r="L62" s="41">
        <f>+TI_En_Elek_2026!L62</f>
        <v>0</v>
      </c>
      <c r="M62" s="41">
        <f t="shared" ref="M62:M68" si="9">+SUM(K62:L62)</f>
        <v>0</v>
      </c>
      <c r="N62" s="41">
        <f>+TI_En_Elek_2026!N62</f>
        <v>0</v>
      </c>
      <c r="O62" s="41">
        <f t="shared" si="6"/>
        <v>0</v>
      </c>
    </row>
    <row r="63" spans="2:15" x14ac:dyDescent="0.25">
      <c r="B63" s="22" t="str">
        <f t="shared" si="5"/>
        <v>DNB 3</v>
      </c>
      <c r="C63" s="41">
        <f>+TI_En_Elek_2026!C63</f>
        <v>0</v>
      </c>
      <c r="D63" s="41">
        <f>+TI_En_Elek_2026!D63</f>
        <v>0</v>
      </c>
      <c r="E63" s="41">
        <f t="shared" si="7"/>
        <v>0</v>
      </c>
      <c r="F63" s="41">
        <f>+TI_En_Elek_2026!F63</f>
        <v>0</v>
      </c>
      <c r="G63" s="41">
        <f>+TI_En_Elek_2026!G63</f>
        <v>0</v>
      </c>
      <c r="H63" s="41">
        <f t="shared" si="8"/>
        <v>0</v>
      </c>
      <c r="I63" s="245">
        <f>+TI_En_Elek_2026!I63</f>
        <v>0</v>
      </c>
      <c r="J63" s="41">
        <f>+TI_En_Elek_2026!J63</f>
        <v>0</v>
      </c>
      <c r="K63" s="41">
        <f>+TI_En_Elek_2026!K63</f>
        <v>0</v>
      </c>
      <c r="L63" s="41">
        <f>+TI_En_Elek_2026!L63</f>
        <v>0</v>
      </c>
      <c r="M63" s="41">
        <f t="shared" si="9"/>
        <v>0</v>
      </c>
      <c r="N63" s="41">
        <f>+TI_En_Elek_2026!N63</f>
        <v>0</v>
      </c>
      <c r="O63" s="41">
        <f t="shared" si="6"/>
        <v>0</v>
      </c>
    </row>
    <row r="64" spans="2:15" x14ac:dyDescent="0.25">
      <c r="B64" s="22" t="str">
        <f t="shared" si="5"/>
        <v>DNB 4</v>
      </c>
      <c r="C64" s="41">
        <f>+TI_En_Elek_2026!C64</f>
        <v>0</v>
      </c>
      <c r="D64" s="41">
        <f>+TI_En_Elek_2026!D64</f>
        <v>0</v>
      </c>
      <c r="E64" s="41">
        <f t="shared" si="7"/>
        <v>0</v>
      </c>
      <c r="F64" s="41">
        <f>+TI_En_Elek_2026!F64</f>
        <v>0</v>
      </c>
      <c r="G64" s="41">
        <f>+TI_En_Elek_2026!G64</f>
        <v>0</v>
      </c>
      <c r="H64" s="41">
        <f t="shared" si="8"/>
        <v>0</v>
      </c>
      <c r="I64" s="245">
        <f>+TI_En_Elek_2026!I64</f>
        <v>0</v>
      </c>
      <c r="J64" s="41">
        <f>+TI_En_Elek_2026!J64</f>
        <v>0</v>
      </c>
      <c r="K64" s="41">
        <f>+TI_En_Elek_2026!K64</f>
        <v>0</v>
      </c>
      <c r="L64" s="41">
        <f>+TI_En_Elek_2026!L64</f>
        <v>0</v>
      </c>
      <c r="M64" s="41">
        <f t="shared" si="9"/>
        <v>0</v>
      </c>
      <c r="N64" s="41">
        <f>+TI_En_Elek_2026!N64</f>
        <v>0</v>
      </c>
      <c r="O64" s="41">
        <f t="shared" si="6"/>
        <v>0</v>
      </c>
    </row>
    <row r="65" spans="2:15" x14ac:dyDescent="0.25">
      <c r="B65" s="22" t="str">
        <f t="shared" si="5"/>
        <v>DNB 5</v>
      </c>
      <c r="C65" s="41">
        <f>+TI_En_Elek_2026!C65</f>
        <v>0</v>
      </c>
      <c r="D65" s="41">
        <f>+TI_En_Elek_2026!D65</f>
        <v>0</v>
      </c>
      <c r="E65" s="41">
        <f t="shared" si="7"/>
        <v>0</v>
      </c>
      <c r="F65" s="41">
        <f>+TI_En_Elek_2026!F65</f>
        <v>0</v>
      </c>
      <c r="G65" s="41">
        <f>+TI_En_Elek_2026!G65</f>
        <v>0</v>
      </c>
      <c r="H65" s="41">
        <f t="shared" si="8"/>
        <v>0</v>
      </c>
      <c r="I65" s="245">
        <f>+TI_En_Elek_2026!I65</f>
        <v>0</v>
      </c>
      <c r="J65" s="41">
        <f>+TI_En_Elek_2026!J65</f>
        <v>0</v>
      </c>
      <c r="K65" s="41">
        <f>+TI_En_Elek_2026!K65</f>
        <v>0</v>
      </c>
      <c r="L65" s="41">
        <f>+TI_En_Elek_2026!L65</f>
        <v>0</v>
      </c>
      <c r="M65" s="41">
        <f t="shared" si="9"/>
        <v>0</v>
      </c>
      <c r="N65" s="41">
        <f>+TI_En_Elek_2026!N65</f>
        <v>0</v>
      </c>
      <c r="O65" s="41">
        <f t="shared" si="6"/>
        <v>0</v>
      </c>
    </row>
    <row r="66" spans="2:15" x14ac:dyDescent="0.25">
      <c r="B66" s="22" t="str">
        <f t="shared" si="5"/>
        <v>DNB 6</v>
      </c>
      <c r="C66" s="41">
        <f>+TI_En_Elek_2026!C66</f>
        <v>0</v>
      </c>
      <c r="D66" s="41">
        <f>+TI_En_Elek_2026!D66</f>
        <v>0</v>
      </c>
      <c r="E66" s="41">
        <f t="shared" si="7"/>
        <v>0</v>
      </c>
      <c r="F66" s="41">
        <f>+TI_En_Elek_2026!F66</f>
        <v>0</v>
      </c>
      <c r="G66" s="41">
        <f>+TI_En_Elek_2026!G66</f>
        <v>0</v>
      </c>
      <c r="H66" s="41">
        <f t="shared" si="8"/>
        <v>0</v>
      </c>
      <c r="I66" s="245">
        <f>+TI_En_Elek_2026!I66</f>
        <v>0</v>
      </c>
      <c r="J66" s="41">
        <f>+TI_En_Elek_2026!J66</f>
        <v>0</v>
      </c>
      <c r="K66" s="41">
        <f>+TI_En_Elek_2026!K66</f>
        <v>0</v>
      </c>
      <c r="L66" s="41">
        <f>+TI_En_Elek_2026!L66</f>
        <v>0</v>
      </c>
      <c r="M66" s="41">
        <f t="shared" si="9"/>
        <v>0</v>
      </c>
      <c r="N66" s="41">
        <f>+TI_En_Elek_2026!N66</f>
        <v>0</v>
      </c>
      <c r="O66" s="41">
        <f t="shared" si="6"/>
        <v>0</v>
      </c>
    </row>
    <row r="67" spans="2:15" x14ac:dyDescent="0.25">
      <c r="B67" s="22" t="str">
        <f t="shared" si="5"/>
        <v>DNB 7</v>
      </c>
      <c r="C67" s="41">
        <f>+TI_En_Elek_2026!C67</f>
        <v>0</v>
      </c>
      <c r="D67" s="41">
        <f>+TI_En_Elek_2026!D67</f>
        <v>0</v>
      </c>
      <c r="E67" s="41">
        <f t="shared" si="7"/>
        <v>0</v>
      </c>
      <c r="F67" s="41">
        <f>+TI_En_Elek_2026!F67</f>
        <v>0</v>
      </c>
      <c r="G67" s="41">
        <f>+TI_En_Elek_2026!G67</f>
        <v>0</v>
      </c>
      <c r="H67" s="41">
        <f t="shared" si="8"/>
        <v>0</v>
      </c>
      <c r="I67" s="245">
        <f>+TI_En_Elek_2026!I67</f>
        <v>0</v>
      </c>
      <c r="J67" s="41">
        <f>+TI_En_Elek_2026!J67</f>
        <v>0</v>
      </c>
      <c r="K67" s="41">
        <f>+TI_En_Elek_2026!K67</f>
        <v>0</v>
      </c>
      <c r="L67" s="41">
        <f>+TI_En_Elek_2026!L67</f>
        <v>0</v>
      </c>
      <c r="M67" s="41">
        <f t="shared" si="9"/>
        <v>0</v>
      </c>
      <c r="N67" s="41">
        <f>+TI_En_Elek_2026!N67</f>
        <v>0</v>
      </c>
      <c r="O67" s="41">
        <f t="shared" si="6"/>
        <v>0</v>
      </c>
    </row>
    <row r="68" spans="2:15" x14ac:dyDescent="0.25">
      <c r="B68" s="22" t="str">
        <f t="shared" si="5"/>
        <v>DNB 8</v>
      </c>
      <c r="C68" s="41">
        <f>+TI_En_Elek_2026!C68</f>
        <v>0</v>
      </c>
      <c r="D68" s="41">
        <f>+TI_En_Elek_2026!D68</f>
        <v>0</v>
      </c>
      <c r="E68" s="41">
        <f t="shared" si="7"/>
        <v>0</v>
      </c>
      <c r="F68" s="41">
        <f>+TI_En_Elek_2026!F68</f>
        <v>0</v>
      </c>
      <c r="G68" s="41">
        <f>+TI_En_Elek_2026!G68</f>
        <v>0</v>
      </c>
      <c r="H68" s="41">
        <f t="shared" si="8"/>
        <v>0</v>
      </c>
      <c r="I68" s="245">
        <f>+TI_En_Elek_2026!I68</f>
        <v>0</v>
      </c>
      <c r="J68" s="41">
        <f>+TI_En_Elek_2026!J68</f>
        <v>0</v>
      </c>
      <c r="K68" s="41">
        <f>+TI_En_Elek_2026!K68</f>
        <v>0</v>
      </c>
      <c r="L68" s="41">
        <f>+TI_En_Elek_2026!L68</f>
        <v>0</v>
      </c>
      <c r="M68" s="41">
        <f t="shared" si="9"/>
        <v>0</v>
      </c>
      <c r="N68" s="41">
        <f>+TI_En_Elek_2026!N68</f>
        <v>0</v>
      </c>
      <c r="O68" s="41">
        <f t="shared" si="6"/>
        <v>0</v>
      </c>
    </row>
    <row r="69" spans="2:15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  <c r="O69" s="156">
        <f>+SUM(O61:O68)</f>
        <v>0</v>
      </c>
    </row>
    <row r="71" spans="2:15" x14ac:dyDescent="0.25">
      <c r="B71" s="17" t="s">
        <v>196</v>
      </c>
    </row>
    <row r="72" spans="2:15" ht="15.75" thickBot="1" x14ac:dyDescent="0.3"/>
    <row r="73" spans="2:15" ht="18.75" thickBot="1" x14ac:dyDescent="0.3">
      <c r="B73" s="40"/>
      <c r="C73" s="48" t="s">
        <v>183</v>
      </c>
      <c r="D73" s="48" t="str">
        <f t="shared" ref="D73:D81" si="10">+O60</f>
        <v>Totaal aanvullend</v>
      </c>
      <c r="E73" s="57" t="s">
        <v>199</v>
      </c>
    </row>
    <row r="74" spans="2:15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5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5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5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5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5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5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+TI_En_Elek_2026!C88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12159450.194229126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1.0999999999999999E-2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52">
        <f>+TI_En_Elek_2026!C112</f>
        <v>0</v>
      </c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-0.6957098424652961</v>
      </c>
      <c r="F119" s="258">
        <f>+$C$43</f>
        <v>1.0999999999999999E-2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5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146" t="s">
        <v>223</v>
      </c>
      <c r="O130" s="48" t="s">
        <v>74</v>
      </c>
    </row>
    <row r="131" spans="2:15" x14ac:dyDescent="0.25">
      <c r="B131" s="22" t="str">
        <f>+$B$16</f>
        <v>DNB 1</v>
      </c>
      <c r="C131" s="41">
        <f>+TI_En_Elek_2026!C131</f>
        <v>0</v>
      </c>
      <c r="D131" s="41">
        <f>+TI_En_Elek_2026!D131</f>
        <v>0</v>
      </c>
      <c r="E131" s="41">
        <f>+SUM(C131:D131)</f>
        <v>0</v>
      </c>
      <c r="F131" s="41">
        <f>+TI_En_Elek_2026!F131</f>
        <v>0</v>
      </c>
      <c r="G131" s="41">
        <f>+TI_En_Elek_2026!G131</f>
        <v>0</v>
      </c>
      <c r="H131" s="41">
        <f>+SUM(F131:G131)</f>
        <v>0</v>
      </c>
      <c r="I131" s="245">
        <f>+TI_En_Elek_2026!I131</f>
        <v>0</v>
      </c>
      <c r="J131" s="41">
        <f>+TI_En_Elek_2026!J131</f>
        <v>0</v>
      </c>
      <c r="K131" s="41">
        <f>+TI_En_Elek_2026!K131</f>
        <v>0</v>
      </c>
      <c r="L131" s="41">
        <f>+TI_En_Elek_2026!L131</f>
        <v>0</v>
      </c>
      <c r="M131" s="41">
        <f>+SUM(K131:L131)</f>
        <v>0</v>
      </c>
      <c r="N131" s="41">
        <f>+TI_En_Elek_2026!N131</f>
        <v>0</v>
      </c>
      <c r="O131" s="41">
        <f t="shared" ref="O131:O138" si="19">+SUM(E131,H131,I131,J131,M131,N131)</f>
        <v>0</v>
      </c>
    </row>
    <row r="132" spans="2:15" x14ac:dyDescent="0.25">
      <c r="B132" s="22" t="str">
        <f>+$B$17</f>
        <v>DNB 2</v>
      </c>
      <c r="C132" s="41">
        <f>+TI_En_Elek_2026!C132</f>
        <v>0</v>
      </c>
      <c r="D132" s="41">
        <f>+TI_En_Elek_2026!D132</f>
        <v>0</v>
      </c>
      <c r="E132" s="41">
        <f t="shared" ref="E132:E138" si="20">+SUM(C132:D132)</f>
        <v>0</v>
      </c>
      <c r="F132" s="41">
        <f>+TI_En_Elek_2026!F132</f>
        <v>0</v>
      </c>
      <c r="G132" s="41">
        <f>+TI_En_Elek_2026!G132</f>
        <v>0</v>
      </c>
      <c r="H132" s="41">
        <f t="shared" ref="H132:H138" si="21">+SUM(F132:G132)</f>
        <v>0</v>
      </c>
      <c r="I132" s="245">
        <f>+TI_En_Elek_2026!I132</f>
        <v>0</v>
      </c>
      <c r="J132" s="41">
        <f>+TI_En_Elek_2026!J132</f>
        <v>0</v>
      </c>
      <c r="K132" s="41">
        <f>+TI_En_Elek_2026!K132</f>
        <v>0</v>
      </c>
      <c r="L132" s="41">
        <f>+TI_En_Elek_2026!L132</f>
        <v>0</v>
      </c>
      <c r="M132" s="41">
        <f t="shared" ref="M132:M138" si="22">+SUM(K132:L132)</f>
        <v>0</v>
      </c>
      <c r="N132" s="41">
        <f>+TI_En_Elek_2026!N132</f>
        <v>0</v>
      </c>
      <c r="O132" s="41">
        <f t="shared" si="19"/>
        <v>0</v>
      </c>
    </row>
    <row r="133" spans="2:15" x14ac:dyDescent="0.25">
      <c r="B133" s="22" t="str">
        <f>+$B$18</f>
        <v>DNB 3</v>
      </c>
      <c r="C133" s="41">
        <f>+TI_En_Elek_2026!C133</f>
        <v>0</v>
      </c>
      <c r="D133" s="41">
        <f>+TI_En_Elek_2026!D133</f>
        <v>0</v>
      </c>
      <c r="E133" s="41">
        <f t="shared" si="20"/>
        <v>0</v>
      </c>
      <c r="F133" s="41">
        <f>+TI_En_Elek_2026!F133</f>
        <v>0</v>
      </c>
      <c r="G133" s="41">
        <f>+TI_En_Elek_2026!G133</f>
        <v>0</v>
      </c>
      <c r="H133" s="41">
        <f t="shared" si="21"/>
        <v>0</v>
      </c>
      <c r="I133" s="245">
        <f>+TI_En_Elek_2026!I133</f>
        <v>0</v>
      </c>
      <c r="J133" s="41">
        <f>+TI_En_Elek_2026!J133</f>
        <v>0</v>
      </c>
      <c r="K133" s="41">
        <f>+TI_En_Elek_2026!K133</f>
        <v>0</v>
      </c>
      <c r="L133" s="41">
        <f>+TI_En_Elek_2026!L133</f>
        <v>0</v>
      </c>
      <c r="M133" s="41">
        <f t="shared" si="22"/>
        <v>0</v>
      </c>
      <c r="N133" s="41">
        <f>+TI_En_Elek_2026!N133</f>
        <v>0</v>
      </c>
      <c r="O133" s="41">
        <f t="shared" si="19"/>
        <v>0</v>
      </c>
    </row>
    <row r="134" spans="2:15" x14ac:dyDescent="0.25">
      <c r="B134" s="22" t="str">
        <f>+$B$19</f>
        <v>DNB 4</v>
      </c>
      <c r="C134" s="41">
        <f>+TI_En_Elek_2026!C134</f>
        <v>0</v>
      </c>
      <c r="D134" s="41">
        <f>+TI_En_Elek_2026!D134</f>
        <v>0</v>
      </c>
      <c r="E134" s="41">
        <f t="shared" si="20"/>
        <v>0</v>
      </c>
      <c r="F134" s="41">
        <f>+TI_En_Elek_2026!F134</f>
        <v>0</v>
      </c>
      <c r="G134" s="41">
        <f>+TI_En_Elek_2026!G134</f>
        <v>0</v>
      </c>
      <c r="H134" s="41">
        <f t="shared" si="21"/>
        <v>0</v>
      </c>
      <c r="I134" s="245">
        <f>+TI_En_Elek_2026!I134</f>
        <v>0</v>
      </c>
      <c r="J134" s="41">
        <f>+TI_En_Elek_2026!J134</f>
        <v>0</v>
      </c>
      <c r="K134" s="41">
        <f>+TI_En_Elek_2026!K134</f>
        <v>0</v>
      </c>
      <c r="L134" s="41">
        <f>+TI_En_Elek_2026!L134</f>
        <v>0</v>
      </c>
      <c r="M134" s="41">
        <f t="shared" si="22"/>
        <v>0</v>
      </c>
      <c r="N134" s="41">
        <f>+TI_En_Elek_2026!N134</f>
        <v>0</v>
      </c>
      <c r="O134" s="41">
        <f t="shared" si="19"/>
        <v>0</v>
      </c>
    </row>
    <row r="135" spans="2:15" x14ac:dyDescent="0.25">
      <c r="B135" s="22" t="str">
        <f>+$B$20</f>
        <v>DNB 5</v>
      </c>
      <c r="C135" s="41">
        <f>+TI_En_Elek_2026!C135</f>
        <v>0</v>
      </c>
      <c r="D135" s="41">
        <f>+TI_En_Elek_2026!D135</f>
        <v>0</v>
      </c>
      <c r="E135" s="41">
        <f t="shared" si="20"/>
        <v>0</v>
      </c>
      <c r="F135" s="41">
        <f>+TI_En_Elek_2026!F135</f>
        <v>0</v>
      </c>
      <c r="G135" s="41">
        <f>+TI_En_Elek_2026!G135</f>
        <v>0</v>
      </c>
      <c r="H135" s="41">
        <f t="shared" si="21"/>
        <v>0</v>
      </c>
      <c r="I135" s="245">
        <f>+TI_En_Elek_2026!I135</f>
        <v>0</v>
      </c>
      <c r="J135" s="41">
        <f>+TI_En_Elek_2026!J135</f>
        <v>0</v>
      </c>
      <c r="K135" s="41">
        <f>+TI_En_Elek_2026!K135</f>
        <v>0</v>
      </c>
      <c r="L135" s="41">
        <f>+TI_En_Elek_2026!L135</f>
        <v>0</v>
      </c>
      <c r="M135" s="41">
        <f t="shared" si="22"/>
        <v>0</v>
      </c>
      <c r="N135" s="41">
        <f>+TI_En_Elek_2026!N135</f>
        <v>0</v>
      </c>
      <c r="O135" s="41">
        <f t="shared" si="19"/>
        <v>0</v>
      </c>
    </row>
    <row r="136" spans="2:15" x14ac:dyDescent="0.25">
      <c r="B136" s="22" t="str">
        <f>+$B$21</f>
        <v>DNB 6</v>
      </c>
      <c r="C136" s="41">
        <f>+TI_En_Elek_2026!C136</f>
        <v>0</v>
      </c>
      <c r="D136" s="41">
        <f>+TI_En_Elek_2026!D136</f>
        <v>0</v>
      </c>
      <c r="E136" s="41">
        <f t="shared" si="20"/>
        <v>0</v>
      </c>
      <c r="F136" s="41">
        <f>+TI_En_Elek_2026!F136</f>
        <v>0</v>
      </c>
      <c r="G136" s="41">
        <f>+TI_En_Elek_2026!G136</f>
        <v>0</v>
      </c>
      <c r="H136" s="41">
        <f t="shared" si="21"/>
        <v>0</v>
      </c>
      <c r="I136" s="245">
        <f>+TI_En_Elek_2026!I136</f>
        <v>0</v>
      </c>
      <c r="J136" s="41">
        <f>+TI_En_Elek_2026!J136</f>
        <v>0</v>
      </c>
      <c r="K136" s="41">
        <f>+TI_En_Elek_2026!K136</f>
        <v>0</v>
      </c>
      <c r="L136" s="41">
        <f>+TI_En_Elek_2026!L136</f>
        <v>0</v>
      </c>
      <c r="M136" s="41">
        <f t="shared" si="22"/>
        <v>0</v>
      </c>
      <c r="N136" s="41">
        <f>+TI_En_Elek_2026!N136</f>
        <v>0</v>
      </c>
      <c r="O136" s="41">
        <f t="shared" si="19"/>
        <v>0</v>
      </c>
    </row>
    <row r="137" spans="2:15" x14ac:dyDescent="0.25">
      <c r="B137" s="22" t="str">
        <f>+$B$22</f>
        <v>DNB 7</v>
      </c>
      <c r="C137" s="41">
        <f>+TI_En_Elek_2026!C137</f>
        <v>0</v>
      </c>
      <c r="D137" s="41">
        <f>+TI_En_Elek_2026!D137</f>
        <v>0</v>
      </c>
      <c r="E137" s="41">
        <f t="shared" si="20"/>
        <v>0</v>
      </c>
      <c r="F137" s="41">
        <f>+TI_En_Elek_2026!F137</f>
        <v>0</v>
      </c>
      <c r="G137" s="41">
        <f>+TI_En_Elek_2026!G137</f>
        <v>0</v>
      </c>
      <c r="H137" s="41">
        <f t="shared" si="21"/>
        <v>0</v>
      </c>
      <c r="I137" s="245">
        <f>+TI_En_Elek_2026!I137</f>
        <v>0</v>
      </c>
      <c r="J137" s="41">
        <f>+TI_En_Elek_2026!J137</f>
        <v>0</v>
      </c>
      <c r="K137" s="41">
        <f>+TI_En_Elek_2026!K137</f>
        <v>0</v>
      </c>
      <c r="L137" s="41">
        <f>+TI_En_Elek_2026!L137</f>
        <v>0</v>
      </c>
      <c r="M137" s="41">
        <f t="shared" si="22"/>
        <v>0</v>
      </c>
      <c r="N137" s="41">
        <f>+TI_En_Elek_2026!N137</f>
        <v>0</v>
      </c>
      <c r="O137" s="41">
        <f t="shared" si="19"/>
        <v>0</v>
      </c>
    </row>
    <row r="138" spans="2:15" x14ac:dyDescent="0.25">
      <c r="B138" s="22" t="str">
        <f>+$B$23</f>
        <v>DNB 8</v>
      </c>
      <c r="C138" s="41">
        <f>+TI_En_Elek_2026!C138</f>
        <v>0</v>
      </c>
      <c r="D138" s="41">
        <f>+TI_En_Elek_2026!D138</f>
        <v>0</v>
      </c>
      <c r="E138" s="41">
        <f t="shared" si="20"/>
        <v>0</v>
      </c>
      <c r="F138" s="41">
        <f>+TI_En_Elek_2026!F138</f>
        <v>0</v>
      </c>
      <c r="G138" s="41">
        <f>+TI_En_Elek_2026!G138</f>
        <v>0</v>
      </c>
      <c r="H138" s="41">
        <f t="shared" si="21"/>
        <v>0</v>
      </c>
      <c r="I138" s="245">
        <f>+TI_En_Elek_2026!I138</f>
        <v>0</v>
      </c>
      <c r="J138" s="41">
        <f>+TI_En_Elek_2026!J138</f>
        <v>0</v>
      </c>
      <c r="K138" s="41">
        <f>+TI_En_Elek_2026!K138</f>
        <v>0</v>
      </c>
      <c r="L138" s="41">
        <f>+TI_En_Elek_2026!L138</f>
        <v>0</v>
      </c>
      <c r="M138" s="41">
        <f t="shared" si="22"/>
        <v>0</v>
      </c>
      <c r="N138" s="41">
        <f>+TI_En_Elek_2026!N138</f>
        <v>0</v>
      </c>
      <c r="O138" s="41">
        <f t="shared" si="19"/>
        <v>0</v>
      </c>
    </row>
    <row r="139" spans="2:15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  <c r="O139" s="156">
        <f>+SUM(O131:O138)</f>
        <v>0</v>
      </c>
    </row>
    <row r="141" spans="2:15" x14ac:dyDescent="0.25">
      <c r="B141" s="17" t="s">
        <v>224</v>
      </c>
    </row>
    <row r="142" spans="2:15" ht="15.75" thickBot="1" x14ac:dyDescent="0.3"/>
    <row r="143" spans="2:15" ht="18.75" thickBot="1" x14ac:dyDescent="0.3">
      <c r="B143" s="40"/>
      <c r="C143" s="48" t="s">
        <v>210</v>
      </c>
      <c r="D143" s="48" t="str">
        <f t="shared" ref="D143:D151" si="23">+O130</f>
        <v>Totaal aanvullend</v>
      </c>
      <c r="E143" s="57" t="s">
        <v>225</v>
      </c>
    </row>
    <row r="144" spans="2:15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52">
        <f>+TI_En_Elek_2026!C158</f>
        <v>0</v>
      </c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1:12" x14ac:dyDescent="0.25">
      <c r="B162" s="17" t="s">
        <v>229</v>
      </c>
    </row>
    <row r="164" spans="1:12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1:12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-0.6957098424652961</v>
      </c>
      <c r="F165" s="258">
        <f>+$C$43</f>
        <v>1.0999999999999999E-2</v>
      </c>
      <c r="G165" s="59" t="e">
        <f>+C165*(1+$D$165-$E$165-$F$165)</f>
        <v>#DIV/0!</v>
      </c>
    </row>
    <row r="166" spans="1:12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1:12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1:12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1:12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1:12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1:12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1:12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1:12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  <row r="174" spans="1:12" ht="15.75" thickBot="1" x14ac:dyDescent="0.3"/>
    <row r="175" spans="1:12" customFormat="1" ht="21.75" thickBot="1" x14ac:dyDescent="0.4">
      <c r="A175" s="11"/>
      <c r="B175" s="254" t="s">
        <v>153</v>
      </c>
      <c r="C175" s="255"/>
      <c r="D175" s="255"/>
      <c r="E175" s="255"/>
      <c r="F175" s="255"/>
      <c r="G175" s="255"/>
      <c r="H175" s="255"/>
      <c r="I175" s="255"/>
      <c r="J175" s="256"/>
      <c r="K175" s="11"/>
      <c r="L175" s="11"/>
    </row>
    <row r="178" spans="1:12" customFormat="1" x14ac:dyDescent="0.2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25">
      <c r="B180" s="17" t="s">
        <v>232</v>
      </c>
    </row>
    <row r="182" spans="1:12" ht="18" x14ac:dyDescent="0.35">
      <c r="B182" s="51" t="s">
        <v>233</v>
      </c>
      <c r="C182" s="10"/>
      <c r="D182" s="11" t="s">
        <v>67</v>
      </c>
    </row>
    <row r="183" spans="1:12" ht="18" x14ac:dyDescent="0.35">
      <c r="B183" s="51" t="s">
        <v>227</v>
      </c>
      <c r="C183" s="52">
        <f>+C158</f>
        <v>0</v>
      </c>
      <c r="D183" s="11" t="s">
        <v>34</v>
      </c>
    </row>
    <row r="184" spans="1:12" ht="18" x14ac:dyDescent="0.35">
      <c r="B184" s="51" t="s">
        <v>234</v>
      </c>
      <c r="C184" s="53" t="e">
        <f>+C182/C183-1</f>
        <v>#DIV/0!</v>
      </c>
    </row>
    <row r="186" spans="1:12" x14ac:dyDescent="0.25">
      <c r="B186" s="17" t="s">
        <v>235</v>
      </c>
    </row>
    <row r="188" spans="1:12" ht="18" x14ac:dyDescent="0.25">
      <c r="B188" s="22"/>
      <c r="C188" s="48" t="s">
        <v>230</v>
      </c>
      <c r="D188" s="48" t="s">
        <v>236</v>
      </c>
      <c r="E188" s="48" t="s">
        <v>72</v>
      </c>
      <c r="F188" s="48" t="s">
        <v>73</v>
      </c>
      <c r="G188" s="48" t="s">
        <v>237</v>
      </c>
    </row>
    <row r="189" spans="1:12" x14ac:dyDescent="0.25">
      <c r="B189" s="22" t="str">
        <f>+$B$16</f>
        <v>DNB 1</v>
      </c>
      <c r="C189" s="59" t="e">
        <f t="shared" ref="C189:C196" si="28">+G165</f>
        <v>#DIV/0!</v>
      </c>
      <c r="D189" s="258" t="e">
        <f>+C184</f>
        <v>#DIV/0!</v>
      </c>
      <c r="E189" s="258">
        <f>+$J$42</f>
        <v>-0.6957098424652961</v>
      </c>
      <c r="F189" s="258">
        <f>+$C$43</f>
        <v>1.0999999999999999E-2</v>
      </c>
      <c r="G189" s="59" t="e">
        <f>+C189*(1+$D$189-$E$189-$F$189)</f>
        <v>#DIV/0!</v>
      </c>
    </row>
    <row r="190" spans="1:12" x14ac:dyDescent="0.25">
      <c r="B190" s="22" t="str">
        <f>+$B$17</f>
        <v>DNB 2</v>
      </c>
      <c r="C190" s="59" t="e">
        <f t="shared" si="28"/>
        <v>#DIV/0!</v>
      </c>
      <c r="D190" s="259"/>
      <c r="E190" s="259"/>
      <c r="F190" s="259"/>
      <c r="G190" s="59" t="e">
        <f t="shared" ref="G190:G196" si="29">+C190*(1+$D$189-$E$189-$F$189)</f>
        <v>#DIV/0!</v>
      </c>
    </row>
    <row r="191" spans="1:12" x14ac:dyDescent="0.25">
      <c r="B191" s="22" t="str">
        <f>+$B$18</f>
        <v>DNB 3</v>
      </c>
      <c r="C191" s="59" t="e">
        <f t="shared" si="28"/>
        <v>#DIV/0!</v>
      </c>
      <c r="D191" s="259"/>
      <c r="E191" s="259"/>
      <c r="F191" s="259"/>
      <c r="G191" s="59" t="e">
        <f t="shared" si="29"/>
        <v>#DIV/0!</v>
      </c>
    </row>
    <row r="192" spans="1:12" x14ac:dyDescent="0.25">
      <c r="B192" s="22" t="str">
        <f>+$B$19</f>
        <v>DNB 4</v>
      </c>
      <c r="C192" s="59" t="e">
        <f t="shared" si="28"/>
        <v>#DIV/0!</v>
      </c>
      <c r="D192" s="259"/>
      <c r="E192" s="259"/>
      <c r="F192" s="259"/>
      <c r="G192" s="59" t="e">
        <f t="shared" si="29"/>
        <v>#DIV/0!</v>
      </c>
    </row>
    <row r="193" spans="2:15" x14ac:dyDescent="0.25">
      <c r="B193" s="22" t="str">
        <f>+$B$20</f>
        <v>DNB 5</v>
      </c>
      <c r="C193" s="59" t="e">
        <f t="shared" si="28"/>
        <v>#DIV/0!</v>
      </c>
      <c r="D193" s="259"/>
      <c r="E193" s="259"/>
      <c r="F193" s="259"/>
      <c r="G193" s="59" t="e">
        <f t="shared" si="29"/>
        <v>#DIV/0!</v>
      </c>
    </row>
    <row r="194" spans="2:15" x14ac:dyDescent="0.25">
      <c r="B194" s="22" t="str">
        <f>+$B$21</f>
        <v>DNB 6</v>
      </c>
      <c r="C194" s="59" t="e">
        <f t="shared" si="28"/>
        <v>#DIV/0!</v>
      </c>
      <c r="D194" s="259"/>
      <c r="E194" s="259"/>
      <c r="F194" s="259"/>
      <c r="G194" s="59" t="e">
        <f t="shared" si="29"/>
        <v>#DIV/0!</v>
      </c>
    </row>
    <row r="195" spans="2:15" x14ac:dyDescent="0.25">
      <c r="B195" s="22" t="str">
        <f>+$B$22</f>
        <v>DNB 7</v>
      </c>
      <c r="C195" s="59" t="e">
        <f t="shared" si="28"/>
        <v>#DIV/0!</v>
      </c>
      <c r="D195" s="259"/>
      <c r="E195" s="259"/>
      <c r="F195" s="259"/>
      <c r="G195" s="59" t="e">
        <f t="shared" si="29"/>
        <v>#DIV/0!</v>
      </c>
    </row>
    <row r="196" spans="2:15" x14ac:dyDescent="0.25">
      <c r="B196" s="22" t="str">
        <f>+$B$23</f>
        <v>DNB 8</v>
      </c>
      <c r="C196" s="59" t="e">
        <f t="shared" si="28"/>
        <v>#DIV/0!</v>
      </c>
      <c r="D196" s="259"/>
      <c r="E196" s="259"/>
      <c r="F196" s="259"/>
      <c r="G196" s="59" t="e">
        <f t="shared" si="29"/>
        <v>#DIV/0!</v>
      </c>
    </row>
    <row r="197" spans="2:15" x14ac:dyDescent="0.25">
      <c r="F197" s="18" t="s">
        <v>163</v>
      </c>
      <c r="G197" s="18" t="e">
        <f>+SUM(G189:G196)</f>
        <v>#DIV/0!</v>
      </c>
    </row>
    <row r="198" spans="2:15" x14ac:dyDescent="0.25">
      <c r="B198" s="17" t="s">
        <v>238</v>
      </c>
    </row>
    <row r="200" spans="2:15" ht="18" x14ac:dyDescent="0.25">
      <c r="B200" s="22"/>
      <c r="C200" s="48" t="s">
        <v>239</v>
      </c>
      <c r="D200" s="48" t="s">
        <v>240</v>
      </c>
      <c r="E200" s="48" t="s">
        <v>241</v>
      </c>
      <c r="F200" s="155" t="s">
        <v>242</v>
      </c>
      <c r="G200" s="155" t="s">
        <v>243</v>
      </c>
      <c r="H200" s="48" t="s">
        <v>244</v>
      </c>
      <c r="I200" s="146" t="s">
        <v>245</v>
      </c>
      <c r="J200" s="63" t="s">
        <v>246</v>
      </c>
      <c r="K200" s="63" t="s">
        <v>247</v>
      </c>
      <c r="L200" s="63" t="s">
        <v>248</v>
      </c>
      <c r="M200" s="63" t="s">
        <v>249</v>
      </c>
      <c r="N200" s="146" t="s">
        <v>250</v>
      </c>
      <c r="O200" s="48" t="s">
        <v>74</v>
      </c>
    </row>
    <row r="201" spans="2:15" x14ac:dyDescent="0.25">
      <c r="B201" s="22" t="str">
        <f>+$B$16</f>
        <v>DNB 1</v>
      </c>
      <c r="C201" s="61">
        <v>0</v>
      </c>
      <c r="D201" s="61">
        <v>0</v>
      </c>
      <c r="E201" s="41">
        <f>+SUM(C201:D201)</f>
        <v>0</v>
      </c>
      <c r="F201" s="61">
        <v>0</v>
      </c>
      <c r="G201" s="61">
        <v>0</v>
      </c>
      <c r="H201" s="41">
        <f>+SUM(F201:G201)</f>
        <v>0</v>
      </c>
      <c r="I201" s="41" t="e">
        <f>'q-factor_Elek'!$C$187</f>
        <v>#DIV/0!</v>
      </c>
      <c r="J201" s="61">
        <v>0</v>
      </c>
      <c r="K201" s="61">
        <v>0</v>
      </c>
      <c r="L201" s="61">
        <v>0</v>
      </c>
      <c r="M201" s="41">
        <f>+SUM(K201:L201)</f>
        <v>0</v>
      </c>
      <c r="N201" s="61">
        <v>0</v>
      </c>
      <c r="O201" s="41" t="e">
        <f t="shared" ref="O201:O208" si="30">+SUM(E201,H201,I201,J201,M201,N201)</f>
        <v>#DIV/0!</v>
      </c>
    </row>
    <row r="202" spans="2:15" x14ac:dyDescent="0.25">
      <c r="B202" s="22" t="str">
        <f>+$B$17</f>
        <v>DNB 2</v>
      </c>
      <c r="C202" s="61">
        <v>0</v>
      </c>
      <c r="D202" s="61">
        <v>0</v>
      </c>
      <c r="E202" s="41">
        <f t="shared" ref="E202:E208" si="31">+SUM(C202:D202)</f>
        <v>0</v>
      </c>
      <c r="F202" s="61">
        <v>0</v>
      </c>
      <c r="G202" s="61">
        <v>0</v>
      </c>
      <c r="H202" s="41">
        <f t="shared" ref="H202:H208" si="32">+SUM(F202:G202)</f>
        <v>0</v>
      </c>
      <c r="I202" s="41" t="e">
        <f>'q-factor_Elek'!$C$188</f>
        <v>#DIV/0!</v>
      </c>
      <c r="J202" s="61">
        <v>0</v>
      </c>
      <c r="K202" s="61">
        <v>0</v>
      </c>
      <c r="L202" s="61">
        <v>0</v>
      </c>
      <c r="M202" s="41">
        <f t="shared" ref="M202:M208" si="33">+SUM(K202:L202)</f>
        <v>0</v>
      </c>
      <c r="N202" s="61">
        <v>0</v>
      </c>
      <c r="O202" s="41" t="e">
        <f t="shared" si="30"/>
        <v>#DIV/0!</v>
      </c>
    </row>
    <row r="203" spans="2:15" x14ac:dyDescent="0.25">
      <c r="B203" s="22" t="str">
        <f>+$B$18</f>
        <v>DNB 3</v>
      </c>
      <c r="C203" s="61">
        <v>0</v>
      </c>
      <c r="D203" s="61">
        <v>0</v>
      </c>
      <c r="E203" s="41">
        <f t="shared" si="31"/>
        <v>0</v>
      </c>
      <c r="F203" s="61">
        <v>0</v>
      </c>
      <c r="G203" s="61">
        <v>0</v>
      </c>
      <c r="H203" s="41">
        <f t="shared" si="32"/>
        <v>0</v>
      </c>
      <c r="I203" s="41" t="e">
        <f>'q-factor_Elek'!$C$189</f>
        <v>#DIV/0!</v>
      </c>
      <c r="J203" s="61">
        <v>0</v>
      </c>
      <c r="K203" s="61">
        <v>0</v>
      </c>
      <c r="L203" s="61">
        <v>0</v>
      </c>
      <c r="M203" s="41">
        <f t="shared" si="33"/>
        <v>0</v>
      </c>
      <c r="N203" s="61">
        <v>0</v>
      </c>
      <c r="O203" s="41" t="e">
        <f t="shared" si="30"/>
        <v>#DIV/0!</v>
      </c>
    </row>
    <row r="204" spans="2:15" x14ac:dyDescent="0.25">
      <c r="B204" s="22" t="str">
        <f>+$B$19</f>
        <v>DNB 4</v>
      </c>
      <c r="C204" s="61">
        <v>0</v>
      </c>
      <c r="D204" s="61">
        <v>0</v>
      </c>
      <c r="E204" s="41">
        <f t="shared" si="31"/>
        <v>0</v>
      </c>
      <c r="F204" s="61">
        <v>0</v>
      </c>
      <c r="G204" s="61">
        <v>0</v>
      </c>
      <c r="H204" s="41">
        <f t="shared" si="32"/>
        <v>0</v>
      </c>
      <c r="I204" s="41" t="e">
        <f>'q-factor_Elek'!$C$190</f>
        <v>#DIV/0!</v>
      </c>
      <c r="J204" s="61">
        <v>0</v>
      </c>
      <c r="K204" s="61">
        <v>0</v>
      </c>
      <c r="L204" s="61">
        <v>0</v>
      </c>
      <c r="M204" s="41">
        <f t="shared" si="33"/>
        <v>0</v>
      </c>
      <c r="N204" s="61">
        <v>0</v>
      </c>
      <c r="O204" s="41" t="e">
        <f t="shared" si="30"/>
        <v>#DIV/0!</v>
      </c>
    </row>
    <row r="205" spans="2:15" x14ac:dyDescent="0.25">
      <c r="B205" s="22" t="str">
        <f>+$B$20</f>
        <v>DNB 5</v>
      </c>
      <c r="C205" s="61">
        <v>0</v>
      </c>
      <c r="D205" s="61">
        <v>0</v>
      </c>
      <c r="E205" s="41">
        <f t="shared" si="31"/>
        <v>0</v>
      </c>
      <c r="F205" s="61">
        <v>0</v>
      </c>
      <c r="G205" s="61">
        <v>0</v>
      </c>
      <c r="H205" s="41">
        <f t="shared" si="32"/>
        <v>0</v>
      </c>
      <c r="I205" s="41" t="e">
        <f>'q-factor_Elek'!$C$191</f>
        <v>#DIV/0!</v>
      </c>
      <c r="J205" s="61">
        <v>0</v>
      </c>
      <c r="K205" s="61">
        <v>0</v>
      </c>
      <c r="L205" s="61">
        <v>0</v>
      </c>
      <c r="M205" s="41">
        <f t="shared" si="33"/>
        <v>0</v>
      </c>
      <c r="N205" s="61">
        <v>0</v>
      </c>
      <c r="O205" s="41" t="e">
        <f t="shared" si="30"/>
        <v>#DIV/0!</v>
      </c>
    </row>
    <row r="206" spans="2:15" x14ac:dyDescent="0.25">
      <c r="B206" s="22" t="str">
        <f>+$B$21</f>
        <v>DNB 6</v>
      </c>
      <c r="C206" s="61">
        <v>0</v>
      </c>
      <c r="D206" s="61">
        <v>0</v>
      </c>
      <c r="E206" s="41">
        <f t="shared" si="31"/>
        <v>0</v>
      </c>
      <c r="F206" s="61">
        <v>0</v>
      </c>
      <c r="G206" s="61">
        <v>0</v>
      </c>
      <c r="H206" s="41">
        <f t="shared" si="32"/>
        <v>0</v>
      </c>
      <c r="I206" s="41" t="e">
        <f>'q-factor_Elek'!$C$192</f>
        <v>#DIV/0!</v>
      </c>
      <c r="J206" s="61">
        <v>0</v>
      </c>
      <c r="K206" s="61">
        <v>0</v>
      </c>
      <c r="L206" s="61">
        <v>0</v>
      </c>
      <c r="M206" s="41">
        <f t="shared" si="33"/>
        <v>0</v>
      </c>
      <c r="N206" s="61">
        <v>0</v>
      </c>
      <c r="O206" s="41" t="e">
        <f t="shared" si="30"/>
        <v>#DIV/0!</v>
      </c>
    </row>
    <row r="207" spans="2:15" x14ac:dyDescent="0.25">
      <c r="B207" s="22" t="str">
        <f>+$B$22</f>
        <v>DNB 7</v>
      </c>
      <c r="C207" s="61">
        <v>0</v>
      </c>
      <c r="D207" s="61">
        <v>0</v>
      </c>
      <c r="E207" s="41">
        <f t="shared" si="31"/>
        <v>0</v>
      </c>
      <c r="F207" s="61">
        <v>0</v>
      </c>
      <c r="G207" s="61">
        <v>0</v>
      </c>
      <c r="H207" s="41">
        <f t="shared" si="32"/>
        <v>0</v>
      </c>
      <c r="I207" s="41" t="e">
        <f>'q-factor_Elek'!$C$193</f>
        <v>#DIV/0!</v>
      </c>
      <c r="J207" s="61">
        <v>0</v>
      </c>
      <c r="K207" s="61">
        <v>0</v>
      </c>
      <c r="L207" s="61">
        <v>0</v>
      </c>
      <c r="M207" s="41">
        <f t="shared" si="33"/>
        <v>0</v>
      </c>
      <c r="N207" s="61">
        <v>0</v>
      </c>
      <c r="O207" s="41" t="e">
        <f t="shared" si="30"/>
        <v>#DIV/0!</v>
      </c>
    </row>
    <row r="208" spans="2:15" x14ac:dyDescent="0.25">
      <c r="B208" s="22" t="str">
        <f>+$B$23</f>
        <v>DNB 8</v>
      </c>
      <c r="C208" s="61">
        <v>0</v>
      </c>
      <c r="D208" s="61">
        <v>0</v>
      </c>
      <c r="E208" s="41">
        <f t="shared" si="31"/>
        <v>0</v>
      </c>
      <c r="F208" s="61">
        <v>0</v>
      </c>
      <c r="G208" s="61">
        <v>0</v>
      </c>
      <c r="H208" s="41">
        <f t="shared" si="32"/>
        <v>0</v>
      </c>
      <c r="I208" s="41" t="e">
        <f>'q-factor_Elek'!$C$194</f>
        <v>#DIV/0!</v>
      </c>
      <c r="J208" s="61">
        <v>0</v>
      </c>
      <c r="K208" s="61">
        <v>0</v>
      </c>
      <c r="L208" s="61">
        <v>0</v>
      </c>
      <c r="M208" s="41">
        <f t="shared" si="33"/>
        <v>0</v>
      </c>
      <c r="N208" s="61">
        <v>0</v>
      </c>
      <c r="O208" s="41" t="e">
        <f t="shared" si="30"/>
        <v>#DIV/0!</v>
      </c>
    </row>
    <row r="209" spans="1:15" x14ac:dyDescent="0.25">
      <c r="B209" s="51" t="s">
        <v>163</v>
      </c>
      <c r="E209" s="156">
        <f>+SUM(E201:E208)</f>
        <v>0</v>
      </c>
      <c r="H209" s="156">
        <f>+SUM(H201:H208)</f>
        <v>0</v>
      </c>
      <c r="I209" s="156" t="e">
        <f>+SUM(I201:I208)</f>
        <v>#DIV/0!</v>
      </c>
      <c r="J209" s="156">
        <f>+SUM(J201:J208)</f>
        <v>0</v>
      </c>
      <c r="M209" s="156">
        <f>+SUM(M201:M208)</f>
        <v>0</v>
      </c>
      <c r="N209" s="156">
        <f>+SUM(N201:N208)</f>
        <v>0</v>
      </c>
      <c r="O209" s="156" t="e">
        <f>+SUM(O201:O208)</f>
        <v>#DIV/0!</v>
      </c>
    </row>
    <row r="211" spans="1:15" x14ac:dyDescent="0.25">
      <c r="B211" s="17" t="s">
        <v>251</v>
      </c>
    </row>
    <row r="212" spans="1:15" ht="15.75" thickBot="1" x14ac:dyDescent="0.3"/>
    <row r="213" spans="1:15" ht="18.75" thickBot="1" x14ac:dyDescent="0.3">
      <c r="B213" s="40"/>
      <c r="C213" s="48" t="s">
        <v>237</v>
      </c>
      <c r="D213" s="48" t="s">
        <v>74</v>
      </c>
      <c r="E213" s="57" t="s">
        <v>252</v>
      </c>
    </row>
    <row r="214" spans="1:15" x14ac:dyDescent="0.25">
      <c r="B214" s="37" t="str">
        <f>+$B$16</f>
        <v>DNB 1</v>
      </c>
      <c r="C214" s="60" t="e">
        <f t="shared" ref="C214:C221" si="34">+G189</f>
        <v>#DIV/0!</v>
      </c>
      <c r="D214" s="115" t="e">
        <f t="shared" ref="D214:D221" si="35">+O201</f>
        <v>#DIV/0!</v>
      </c>
      <c r="E214" s="121" t="e">
        <f>+D214+C214</f>
        <v>#DIV/0!</v>
      </c>
    </row>
    <row r="215" spans="1:15" x14ac:dyDescent="0.25">
      <c r="B215" s="38" t="str">
        <f>+$B$17</f>
        <v>DNB 2</v>
      </c>
      <c r="C215" s="60" t="e">
        <f t="shared" si="34"/>
        <v>#DIV/0!</v>
      </c>
      <c r="D215" s="115" t="e">
        <f t="shared" si="35"/>
        <v>#DIV/0!</v>
      </c>
      <c r="E215" s="117" t="e">
        <f t="shared" ref="E215:E221" si="36">+D215+C215</f>
        <v>#DIV/0!</v>
      </c>
    </row>
    <row r="216" spans="1:15" x14ac:dyDescent="0.25">
      <c r="B216" s="38" t="str">
        <f>+$B$18</f>
        <v>DNB 3</v>
      </c>
      <c r="C216" s="60" t="e">
        <f t="shared" si="34"/>
        <v>#DIV/0!</v>
      </c>
      <c r="D216" s="115" t="e">
        <f t="shared" si="35"/>
        <v>#DIV/0!</v>
      </c>
      <c r="E216" s="117" t="e">
        <f t="shared" si="36"/>
        <v>#DIV/0!</v>
      </c>
    </row>
    <row r="217" spans="1:15" x14ac:dyDescent="0.25">
      <c r="B217" s="38" t="str">
        <f>+$B$19</f>
        <v>DNB 4</v>
      </c>
      <c r="C217" s="60" t="e">
        <f t="shared" si="34"/>
        <v>#DIV/0!</v>
      </c>
      <c r="D217" s="115" t="e">
        <f t="shared" si="35"/>
        <v>#DIV/0!</v>
      </c>
      <c r="E217" s="117" t="e">
        <f t="shared" si="36"/>
        <v>#DIV/0!</v>
      </c>
    </row>
    <row r="218" spans="1:15" x14ac:dyDescent="0.25">
      <c r="B218" s="38" t="str">
        <f>+$B$20</f>
        <v>DNB 5</v>
      </c>
      <c r="C218" s="60" t="e">
        <f t="shared" si="34"/>
        <v>#DIV/0!</v>
      </c>
      <c r="D218" s="115" t="e">
        <f t="shared" si="35"/>
        <v>#DIV/0!</v>
      </c>
      <c r="E218" s="117" t="e">
        <f t="shared" si="36"/>
        <v>#DIV/0!</v>
      </c>
    </row>
    <row r="219" spans="1:15" x14ac:dyDescent="0.25">
      <c r="B219" s="38" t="str">
        <f>+$B$21</f>
        <v>DNB 6</v>
      </c>
      <c r="C219" s="60" t="e">
        <f t="shared" si="34"/>
        <v>#DIV/0!</v>
      </c>
      <c r="D219" s="115" t="e">
        <f t="shared" si="35"/>
        <v>#DIV/0!</v>
      </c>
      <c r="E219" s="117" t="e">
        <f t="shared" si="36"/>
        <v>#DIV/0!</v>
      </c>
    </row>
    <row r="220" spans="1:15" x14ac:dyDescent="0.25">
      <c r="B220" s="38" t="str">
        <f>+$B$22</f>
        <v>DNB 7</v>
      </c>
      <c r="C220" s="60" t="e">
        <f t="shared" si="34"/>
        <v>#DIV/0!</v>
      </c>
      <c r="D220" s="115" t="e">
        <f t="shared" si="35"/>
        <v>#DIV/0!</v>
      </c>
      <c r="E220" s="117" t="e">
        <f t="shared" si="36"/>
        <v>#DIV/0!</v>
      </c>
    </row>
    <row r="221" spans="1:15" ht="15.75" thickBot="1" x14ac:dyDescent="0.3">
      <c r="B221" s="38" t="str">
        <f>+$B$23</f>
        <v>DNB 8</v>
      </c>
      <c r="C221" s="60" t="e">
        <f t="shared" si="34"/>
        <v>#DIV/0!</v>
      </c>
      <c r="D221" s="115" t="e">
        <f t="shared" si="35"/>
        <v>#DIV/0!</v>
      </c>
      <c r="E221" s="118" t="e">
        <f t="shared" si="36"/>
        <v>#DIV/0!</v>
      </c>
    </row>
    <row r="222" spans="1:15" ht="15.75" thickBot="1" x14ac:dyDescent="0.3">
      <c r="B222" s="159" t="s">
        <v>163</v>
      </c>
      <c r="C222" s="158" t="e">
        <f>+SUM(C214:C221)</f>
        <v>#DIV/0!</v>
      </c>
      <c r="D222" s="158" t="e">
        <f>+SUM(D214:D221)</f>
        <v>#DIV/0!</v>
      </c>
      <c r="E222" s="18" t="e">
        <f>+SUM(E214:E221)</f>
        <v>#DIV/0!</v>
      </c>
    </row>
    <row r="224" spans="1:15" customFormat="1" x14ac:dyDescent="0.2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25">
      <c r="B226" s="17" t="s">
        <v>75</v>
      </c>
    </row>
    <row r="228" spans="2:7" ht="18" x14ac:dyDescent="0.35">
      <c r="B228" s="51" t="s">
        <v>254</v>
      </c>
      <c r="C228" s="10"/>
      <c r="D228" s="11" t="s">
        <v>34</v>
      </c>
    </row>
    <row r="229" spans="2:7" ht="18" x14ac:dyDescent="0.35">
      <c r="B229" s="51" t="s">
        <v>227</v>
      </c>
      <c r="C229" s="52">
        <f>+C183</f>
        <v>0</v>
      </c>
      <c r="D229" s="11" t="s">
        <v>34</v>
      </c>
    </row>
    <row r="230" spans="2:7" ht="18" x14ac:dyDescent="0.35">
      <c r="B230" s="51" t="s">
        <v>255</v>
      </c>
      <c r="C230" s="53" t="e">
        <f>+C228/C229-1</f>
        <v>#DIV/0!</v>
      </c>
    </row>
    <row r="232" spans="2:7" x14ac:dyDescent="0.25">
      <c r="B232" s="17" t="s">
        <v>258</v>
      </c>
    </row>
    <row r="234" spans="2:7" ht="18" x14ac:dyDescent="0.25">
      <c r="B234" s="22"/>
      <c r="C234" s="48" t="s">
        <v>230</v>
      </c>
      <c r="D234" s="48" t="s">
        <v>256</v>
      </c>
      <c r="E234" s="48" t="s">
        <v>72</v>
      </c>
      <c r="F234" s="48" t="s">
        <v>73</v>
      </c>
      <c r="G234" s="48" t="s">
        <v>257</v>
      </c>
    </row>
    <row r="235" spans="2:7" x14ac:dyDescent="0.25">
      <c r="B235" s="22" t="str">
        <f>+$B$16</f>
        <v>DNB 1</v>
      </c>
      <c r="C235" s="59" t="e">
        <f t="shared" ref="C235:C242" si="37">+G165</f>
        <v>#DIV/0!</v>
      </c>
      <c r="D235" s="258" t="e">
        <f>+C230</f>
        <v>#DIV/0!</v>
      </c>
      <c r="E235" s="258">
        <f>+$J$42</f>
        <v>-0.6957098424652961</v>
      </c>
      <c r="F235" s="258">
        <f>+$C$43</f>
        <v>1.0999999999999999E-2</v>
      </c>
      <c r="G235" s="59" t="e">
        <f>+C235*(1+$D$235-$E$235-$F$235)</f>
        <v>#DIV/0!</v>
      </c>
    </row>
    <row r="236" spans="2:7" x14ac:dyDescent="0.25">
      <c r="B236" s="22" t="str">
        <f>+$B$17</f>
        <v>DNB 2</v>
      </c>
      <c r="C236" s="59" t="e">
        <f t="shared" si="37"/>
        <v>#DIV/0!</v>
      </c>
      <c r="D236" s="259"/>
      <c r="E236" s="259"/>
      <c r="F236" s="259"/>
      <c r="G236" s="59" t="e">
        <f t="shared" ref="G236:G242" si="38">+C236*(1+$D$235-$E$235-$F$235)</f>
        <v>#DIV/0!</v>
      </c>
    </row>
    <row r="237" spans="2:7" x14ac:dyDescent="0.25">
      <c r="B237" s="22" t="str">
        <f>+$B$18</f>
        <v>DNB 3</v>
      </c>
      <c r="C237" s="59" t="e">
        <f t="shared" si="37"/>
        <v>#DIV/0!</v>
      </c>
      <c r="D237" s="259"/>
      <c r="E237" s="259"/>
      <c r="F237" s="259"/>
      <c r="G237" s="59" t="e">
        <f t="shared" si="38"/>
        <v>#DIV/0!</v>
      </c>
    </row>
    <row r="238" spans="2:7" x14ac:dyDescent="0.25">
      <c r="B238" s="22" t="str">
        <f>+$B$19</f>
        <v>DNB 4</v>
      </c>
      <c r="C238" s="59" t="e">
        <f t="shared" si="37"/>
        <v>#DIV/0!</v>
      </c>
      <c r="D238" s="259"/>
      <c r="E238" s="259"/>
      <c r="F238" s="259"/>
      <c r="G238" s="59" t="e">
        <f t="shared" si="38"/>
        <v>#DIV/0!</v>
      </c>
    </row>
    <row r="239" spans="2:7" x14ac:dyDescent="0.25">
      <c r="B239" s="22" t="str">
        <f>+$B$20</f>
        <v>DNB 5</v>
      </c>
      <c r="C239" s="59" t="e">
        <f t="shared" si="37"/>
        <v>#DIV/0!</v>
      </c>
      <c r="D239" s="259"/>
      <c r="E239" s="259"/>
      <c r="F239" s="259"/>
      <c r="G239" s="59" t="e">
        <f t="shared" si="38"/>
        <v>#DIV/0!</v>
      </c>
    </row>
    <row r="240" spans="2:7" x14ac:dyDescent="0.25">
      <c r="B240" s="22" t="str">
        <f>+$B$21</f>
        <v>DNB 6</v>
      </c>
      <c r="C240" s="59" t="e">
        <f t="shared" si="37"/>
        <v>#DIV/0!</v>
      </c>
      <c r="D240" s="259"/>
      <c r="E240" s="259"/>
      <c r="F240" s="259"/>
      <c r="G240" s="59" t="e">
        <f t="shared" si="38"/>
        <v>#DIV/0!</v>
      </c>
    </row>
    <row r="241" spans="2:9" x14ac:dyDescent="0.25">
      <c r="B241" s="22" t="str">
        <f>+$B$22</f>
        <v>DNB 7</v>
      </c>
      <c r="C241" s="59" t="e">
        <f t="shared" si="37"/>
        <v>#DIV/0!</v>
      </c>
      <c r="D241" s="259"/>
      <c r="E241" s="259"/>
      <c r="F241" s="259"/>
      <c r="G241" s="59" t="e">
        <f t="shared" si="38"/>
        <v>#DIV/0!</v>
      </c>
    </row>
    <row r="242" spans="2:9" x14ac:dyDescent="0.25">
      <c r="B242" s="22" t="str">
        <f>+$B$23</f>
        <v>DNB 8</v>
      </c>
      <c r="C242" s="59" t="e">
        <f t="shared" si="37"/>
        <v>#DIV/0!</v>
      </c>
      <c r="D242" s="259"/>
      <c r="E242" s="259"/>
      <c r="F242" s="259"/>
      <c r="G242" s="59" t="e">
        <f t="shared" si="38"/>
        <v>#DIV/0!</v>
      </c>
    </row>
    <row r="243" spans="2:9" x14ac:dyDescent="0.25">
      <c r="C243" s="119"/>
      <c r="D243" s="58"/>
      <c r="E243" s="58"/>
      <c r="F243" s="18" t="s">
        <v>163</v>
      </c>
      <c r="G243" s="18" t="e">
        <f>+SUM(G235:G242)</f>
        <v>#DIV/0!</v>
      </c>
      <c r="H243" s="120"/>
      <c r="I243" s="119"/>
    </row>
  </sheetData>
  <mergeCells count="22"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5CEC-8FA8-450D-80E9-FE0DB0E87C9B}">
  <dimension ref="A1:O314"/>
  <sheetViews>
    <sheetView showGridLines="0" zoomScaleNormal="100" workbookViewId="0">
      <selection activeCell="B2" sqref="B2:J3"/>
    </sheetView>
  </sheetViews>
  <sheetFormatPr defaultColWidth="9.140625" defaultRowHeight="15" x14ac:dyDescent="0.25"/>
  <cols>
    <col min="1" max="1" width="9.140625" style="11"/>
    <col min="2" max="2" width="19.42578125" style="11" customWidth="1"/>
    <col min="3" max="21" width="17.85546875" style="11" customWidth="1"/>
    <col min="22" max="16384" width="9.140625" style="11"/>
  </cols>
  <sheetData>
    <row r="1" spans="2:10" ht="15.75" thickBot="1" x14ac:dyDescent="0.3"/>
    <row r="2" spans="2:10" x14ac:dyDescent="0.25">
      <c r="B2" s="248" t="s">
        <v>58</v>
      </c>
      <c r="C2" s="249"/>
      <c r="D2" s="249"/>
      <c r="E2" s="249"/>
      <c r="F2" s="249"/>
      <c r="G2" s="249"/>
      <c r="H2" s="249"/>
      <c r="I2" s="249"/>
      <c r="J2" s="250"/>
    </row>
    <row r="3" spans="2:10" ht="15.75" thickBot="1" x14ac:dyDescent="0.3">
      <c r="B3" s="251"/>
      <c r="C3" s="252"/>
      <c r="D3" s="252"/>
      <c r="E3" s="252"/>
      <c r="F3" s="252"/>
      <c r="G3" s="252"/>
      <c r="H3" s="252"/>
      <c r="I3" s="252"/>
      <c r="J3" s="253"/>
    </row>
    <row r="5" spans="2:10" x14ac:dyDescent="0.25">
      <c r="B5" s="17" t="s">
        <v>61</v>
      </c>
    </row>
    <row r="6" spans="2:10" ht="15.75" thickBot="1" x14ac:dyDescent="0.3"/>
    <row r="7" spans="2:10" ht="21.75" thickBot="1" x14ac:dyDescent="0.4">
      <c r="B7" s="254" t="s">
        <v>151</v>
      </c>
      <c r="C7" s="255"/>
      <c r="D7" s="255"/>
      <c r="E7" s="255"/>
      <c r="F7" s="255"/>
      <c r="G7" s="255"/>
      <c r="H7" s="255"/>
      <c r="I7" s="255"/>
      <c r="J7" s="256"/>
    </row>
    <row r="10" spans="2:10" x14ac:dyDescent="0.25">
      <c r="B10" s="4" t="s">
        <v>60</v>
      </c>
      <c r="C10" s="4"/>
      <c r="D10" s="4"/>
      <c r="E10" s="4"/>
      <c r="F10" s="4"/>
      <c r="G10" s="4"/>
      <c r="H10" s="4"/>
      <c r="I10" s="4"/>
      <c r="J10" s="4"/>
    </row>
    <row r="13" spans="2:10" x14ac:dyDescent="0.25">
      <c r="B13" s="17" t="s">
        <v>286</v>
      </c>
    </row>
    <row r="15" spans="2:10" ht="18.75" thickBot="1" x14ac:dyDescent="0.4">
      <c r="B15" s="47" t="s">
        <v>62</v>
      </c>
      <c r="C15" s="48">
        <v>2019</v>
      </c>
      <c r="D15" s="48">
        <v>2020</v>
      </c>
      <c r="E15" s="48">
        <v>2021</v>
      </c>
      <c r="F15" s="48">
        <v>2022</v>
      </c>
      <c r="G15" s="48">
        <v>2023</v>
      </c>
      <c r="H15" s="48" t="s">
        <v>63</v>
      </c>
    </row>
    <row r="16" spans="2:10" x14ac:dyDescent="0.25">
      <c r="B16" s="37" t="str">
        <f>+TI_Elek!$B$12</f>
        <v>DNB 1</v>
      </c>
      <c r="C16" s="111">
        <f>+INDEX(Endo_Elek_2028!$C$11:$G$246,MATCH(TI_En_Elek_2028!$B16,Endo_Elek_2028!$A$11:$A$246,0),MATCH(C$15,Endo_Elek_2028!$C$10:$G$10,0))</f>
        <v>0</v>
      </c>
      <c r="D16" s="111">
        <f>+INDEX(Endo_Elek_2028!$C$11:$G$246,MATCH(TI_En_Elek_2028!$B16,Endo_Elek_2028!$A$11:$A$246,0),MATCH(D$15,Endo_Elek_2028!$C$10:$G$10,0))</f>
        <v>0</v>
      </c>
      <c r="E16" s="111">
        <f>+INDEX(Endo_Elek_2028!$C$11:$G$246,MATCH(TI_En_Elek_2028!$B16,Endo_Elek_2028!$A$11:$A$246,0),MATCH(E$15,Endo_Elek_2028!$C$10:$G$10,0))</f>
        <v>0</v>
      </c>
      <c r="F16" s="111">
        <f>+INDEX(Endo_Elek_2028!$C$11:$G$246,MATCH(TI_En_Elek_2028!$B16,Endo_Elek_2028!$A$11:$A$246,0),MATCH(F$15,Endo_Elek_2028!$C$10:$G$10,0))</f>
        <v>0</v>
      </c>
      <c r="G16" s="111">
        <f>+INDEX(Endo_Elek_2028!$C$11:$G$246,MATCH(TI_En_Elek_2028!$B16,Endo_Elek_2028!$A$11:$A$246,0),MATCH(G$15,Endo_Elek_2028!$C$10:$G$10,0))</f>
        <v>0</v>
      </c>
      <c r="H16" s="108" t="e">
        <f t="shared" ref="H16:H23" si="0">SUM(C16:G16)/SUM($C$16:$G$23)</f>
        <v>#DIV/0!</v>
      </c>
    </row>
    <row r="17" spans="2:10" x14ac:dyDescent="0.25">
      <c r="B17" s="38" t="str">
        <f>+TI_Elek!$B$13</f>
        <v>DNB 2</v>
      </c>
      <c r="C17" s="111">
        <f>+INDEX(Endo_Elek_2028!$C$11:$G$246,MATCH(TI_En_Elek_2028!$B17,Endo_Elek_2028!$A$11:$A$246,0),MATCH(C$15,Endo_Elek_2028!$C$10:$G$10,0))</f>
        <v>0</v>
      </c>
      <c r="D17" s="111">
        <f>+INDEX(Endo_Elek_2028!$C$11:$G$246,MATCH(TI_En_Elek_2028!$B17,Endo_Elek_2028!$A$11:$A$246,0),MATCH(D$15,Endo_Elek_2028!$C$10:$G$10,0))</f>
        <v>0</v>
      </c>
      <c r="E17" s="111">
        <f>+INDEX(Endo_Elek_2028!$C$11:$G$246,MATCH(TI_En_Elek_2028!$B17,Endo_Elek_2028!$A$11:$A$246,0),MATCH(E$15,Endo_Elek_2028!$C$10:$G$10,0))</f>
        <v>0</v>
      </c>
      <c r="F17" s="111">
        <f>+INDEX(Endo_Elek_2028!$C$11:$G$246,MATCH(TI_En_Elek_2028!$B17,Endo_Elek_2028!$A$11:$A$246,0),MATCH(F$15,Endo_Elek_2028!$C$10:$G$10,0))</f>
        <v>0</v>
      </c>
      <c r="G17" s="111">
        <f>+INDEX(Endo_Elek_2028!$C$11:$G$246,MATCH(TI_En_Elek_2028!$B17,Endo_Elek_2028!$A$11:$A$246,0),MATCH(G$15,Endo_Elek_2028!$C$10:$G$10,0))</f>
        <v>0</v>
      </c>
      <c r="H17" s="108" t="e">
        <f t="shared" si="0"/>
        <v>#DIV/0!</v>
      </c>
    </row>
    <row r="18" spans="2:10" x14ac:dyDescent="0.25">
      <c r="B18" s="38" t="str">
        <f>+TI_Elek!$B$14</f>
        <v>DNB 3</v>
      </c>
      <c r="C18" s="111">
        <f>+INDEX(Endo_Elek_2028!$C$11:$G$246,MATCH(TI_En_Elek_2028!$B18,Endo_Elek_2028!$A$11:$A$246,0),MATCH(C$15,Endo_Elek_2028!$C$10:$G$10,0))</f>
        <v>0</v>
      </c>
      <c r="D18" s="111">
        <f>+INDEX(Endo_Elek_2028!$C$11:$G$246,MATCH(TI_En_Elek_2028!$B18,Endo_Elek_2028!$A$11:$A$246,0),MATCH(D$15,Endo_Elek_2028!$C$10:$G$10,0))</f>
        <v>0</v>
      </c>
      <c r="E18" s="111">
        <f>+INDEX(Endo_Elek_2028!$C$11:$G$246,MATCH(TI_En_Elek_2028!$B18,Endo_Elek_2028!$A$11:$A$246,0),MATCH(E$15,Endo_Elek_2028!$C$10:$G$10,0))</f>
        <v>0</v>
      </c>
      <c r="F18" s="111">
        <f>+INDEX(Endo_Elek_2028!$C$11:$G$246,MATCH(TI_En_Elek_2028!$B18,Endo_Elek_2028!$A$11:$A$246,0),MATCH(F$15,Endo_Elek_2028!$C$10:$G$10,0))</f>
        <v>0</v>
      </c>
      <c r="G18" s="111">
        <f>+INDEX(Endo_Elek_2028!$C$11:$G$246,MATCH(TI_En_Elek_2028!$B18,Endo_Elek_2028!$A$11:$A$246,0),MATCH(G$15,Endo_Elek_2028!$C$10:$G$10,0))</f>
        <v>0</v>
      </c>
      <c r="H18" s="108" t="e">
        <f t="shared" si="0"/>
        <v>#DIV/0!</v>
      </c>
    </row>
    <row r="19" spans="2:10" x14ac:dyDescent="0.25">
      <c r="B19" s="38" t="str">
        <f>+TI_Elek!$B$15</f>
        <v>DNB 4</v>
      </c>
      <c r="C19" s="111">
        <f>+INDEX(Endo_Elek_2028!$C$11:$G$246,MATCH(TI_En_Elek_2028!$B19,Endo_Elek_2028!$A$11:$A$246,0),MATCH(C$15,Endo_Elek_2028!$C$10:$G$10,0))</f>
        <v>0</v>
      </c>
      <c r="D19" s="111">
        <f>+INDEX(Endo_Elek_2028!$C$11:$G$246,MATCH(TI_En_Elek_2028!$B19,Endo_Elek_2028!$A$11:$A$246,0),MATCH(D$15,Endo_Elek_2028!$C$10:$G$10,0))</f>
        <v>0</v>
      </c>
      <c r="E19" s="111">
        <f>+INDEX(Endo_Elek_2028!$C$11:$G$246,MATCH(TI_En_Elek_2028!$B19,Endo_Elek_2028!$A$11:$A$246,0),MATCH(E$15,Endo_Elek_2028!$C$10:$G$10,0))</f>
        <v>0</v>
      </c>
      <c r="F19" s="111">
        <f>+INDEX(Endo_Elek_2028!$C$11:$G$246,MATCH(TI_En_Elek_2028!$B19,Endo_Elek_2028!$A$11:$A$246,0),MATCH(F$15,Endo_Elek_2028!$C$10:$G$10,0))</f>
        <v>0</v>
      </c>
      <c r="G19" s="111">
        <f>+INDEX(Endo_Elek_2028!$C$11:$G$246,MATCH(TI_En_Elek_2028!$B19,Endo_Elek_2028!$A$11:$A$246,0),MATCH(G$15,Endo_Elek_2028!$C$10:$G$10,0))</f>
        <v>0</v>
      </c>
      <c r="H19" s="108" t="e">
        <f t="shared" si="0"/>
        <v>#DIV/0!</v>
      </c>
    </row>
    <row r="20" spans="2:10" x14ac:dyDescent="0.25">
      <c r="B20" s="38" t="str">
        <f>+TI_Elek!$B$16</f>
        <v>DNB 5</v>
      </c>
      <c r="C20" s="111">
        <f>+INDEX(Endo_Elek_2028!$C$11:$G$246,MATCH(TI_En_Elek_2028!$B20,Endo_Elek_2028!$A$11:$A$246,0),MATCH(C$15,Endo_Elek_2028!$C$10:$G$10,0))</f>
        <v>0</v>
      </c>
      <c r="D20" s="111">
        <f>+INDEX(Endo_Elek_2028!$C$11:$G$246,MATCH(TI_En_Elek_2028!$B20,Endo_Elek_2028!$A$11:$A$246,0),MATCH(D$15,Endo_Elek_2028!$C$10:$G$10,0))</f>
        <v>0</v>
      </c>
      <c r="E20" s="111">
        <f>+INDEX(Endo_Elek_2028!$C$11:$G$246,MATCH(TI_En_Elek_2028!$B20,Endo_Elek_2028!$A$11:$A$246,0),MATCH(E$15,Endo_Elek_2028!$C$10:$G$10,0))</f>
        <v>0</v>
      </c>
      <c r="F20" s="111">
        <f>+INDEX(Endo_Elek_2028!$C$11:$G$246,MATCH(TI_En_Elek_2028!$B20,Endo_Elek_2028!$A$11:$A$246,0),MATCH(F$15,Endo_Elek_2028!$C$10:$G$10,0))</f>
        <v>0</v>
      </c>
      <c r="G20" s="111">
        <f>+INDEX(Endo_Elek_2028!$C$11:$G$246,MATCH(TI_En_Elek_2028!$B20,Endo_Elek_2028!$A$11:$A$246,0),MATCH(G$15,Endo_Elek_2028!$C$10:$G$10,0))</f>
        <v>0</v>
      </c>
      <c r="H20" s="108" t="e">
        <f t="shared" si="0"/>
        <v>#DIV/0!</v>
      </c>
    </row>
    <row r="21" spans="2:10" x14ac:dyDescent="0.25">
      <c r="B21" s="38" t="str">
        <f>+TI_Elek!$B$17</f>
        <v>DNB 6</v>
      </c>
      <c r="C21" s="111">
        <f>+INDEX(Endo_Elek_2028!$C$11:$G$246,MATCH(TI_En_Elek_2028!$B21,Endo_Elek_2028!$A$11:$A$246,0),MATCH(C$15,Endo_Elek_2028!$C$10:$G$10,0))</f>
        <v>0</v>
      </c>
      <c r="D21" s="111">
        <f>+INDEX(Endo_Elek_2028!$C$11:$G$246,MATCH(TI_En_Elek_2028!$B21,Endo_Elek_2028!$A$11:$A$246,0),MATCH(D$15,Endo_Elek_2028!$C$10:$G$10,0))</f>
        <v>0</v>
      </c>
      <c r="E21" s="111">
        <f>+INDEX(Endo_Elek_2028!$C$11:$G$246,MATCH(TI_En_Elek_2028!$B21,Endo_Elek_2028!$A$11:$A$246,0),MATCH(E$15,Endo_Elek_2028!$C$10:$G$10,0))</f>
        <v>0</v>
      </c>
      <c r="F21" s="111">
        <f>+INDEX(Endo_Elek_2028!$C$11:$G$246,MATCH(TI_En_Elek_2028!$B21,Endo_Elek_2028!$A$11:$A$246,0),MATCH(F$15,Endo_Elek_2028!$C$10:$G$10,0))</f>
        <v>0</v>
      </c>
      <c r="G21" s="111">
        <f>+INDEX(Endo_Elek_2028!$C$11:$G$246,MATCH(TI_En_Elek_2028!$B21,Endo_Elek_2028!$A$11:$A$246,0),MATCH(G$15,Endo_Elek_2028!$C$10:$G$10,0))</f>
        <v>0</v>
      </c>
      <c r="H21" s="108" t="e">
        <f t="shared" si="0"/>
        <v>#DIV/0!</v>
      </c>
    </row>
    <row r="22" spans="2:10" x14ac:dyDescent="0.25">
      <c r="B22" s="38" t="str">
        <f>+TI_Elek!$B$18</f>
        <v>DNB 7</v>
      </c>
      <c r="C22" s="111">
        <f>+INDEX(Endo_Elek_2028!$C$11:$G$246,MATCH(TI_En_Elek_2028!$B22,Endo_Elek_2028!$A$11:$A$246,0),MATCH(C$15,Endo_Elek_2028!$C$10:$G$10,0))</f>
        <v>0</v>
      </c>
      <c r="D22" s="111">
        <f>+INDEX(Endo_Elek_2028!$C$11:$G$246,MATCH(TI_En_Elek_2028!$B22,Endo_Elek_2028!$A$11:$A$246,0),MATCH(D$15,Endo_Elek_2028!$C$10:$G$10,0))</f>
        <v>0</v>
      </c>
      <c r="E22" s="111">
        <f>+INDEX(Endo_Elek_2028!$C$11:$G$246,MATCH(TI_En_Elek_2028!$B22,Endo_Elek_2028!$A$11:$A$246,0),MATCH(E$15,Endo_Elek_2028!$C$10:$G$10,0))</f>
        <v>0</v>
      </c>
      <c r="F22" s="111">
        <f>+INDEX(Endo_Elek_2028!$C$11:$G$246,MATCH(TI_En_Elek_2028!$B22,Endo_Elek_2028!$A$11:$A$246,0),MATCH(F$15,Endo_Elek_2028!$C$10:$G$10,0))</f>
        <v>0</v>
      </c>
      <c r="G22" s="111">
        <f>+INDEX(Endo_Elek_2028!$C$11:$G$246,MATCH(TI_En_Elek_2028!$B22,Endo_Elek_2028!$A$11:$A$246,0),MATCH(G$15,Endo_Elek_2028!$C$10:$G$10,0))</f>
        <v>0</v>
      </c>
      <c r="H22" s="108" t="e">
        <f t="shared" si="0"/>
        <v>#DIV/0!</v>
      </c>
    </row>
    <row r="23" spans="2:10" ht="15.75" thickBot="1" x14ac:dyDescent="0.3">
      <c r="B23" s="39" t="str">
        <f>+TI_Elek!$B$19</f>
        <v>DNB 8</v>
      </c>
      <c r="C23" s="111">
        <f>+INDEX(Endo_Elek_2028!$C$11:$G$246,MATCH(TI_En_Elek_2028!$B23,Endo_Elek_2028!$A$11:$A$246,0),MATCH(C$15,Endo_Elek_2028!$C$10:$G$10,0))</f>
        <v>0</v>
      </c>
      <c r="D23" s="111">
        <f>+INDEX(Endo_Elek_2028!$C$11:$G$246,MATCH(TI_En_Elek_2028!$B23,Endo_Elek_2028!$A$11:$A$246,0),MATCH(D$15,Endo_Elek_2028!$C$10:$G$10,0))</f>
        <v>0</v>
      </c>
      <c r="E23" s="111">
        <f>+INDEX(Endo_Elek_2028!$C$11:$G$246,MATCH(TI_En_Elek_2028!$B23,Endo_Elek_2028!$A$11:$A$246,0),MATCH(E$15,Endo_Elek_2028!$C$10:$G$10,0))</f>
        <v>0</v>
      </c>
      <c r="F23" s="111">
        <f>+INDEX(Endo_Elek_2028!$C$11:$G$246,MATCH(TI_En_Elek_2028!$B23,Endo_Elek_2028!$A$11:$A$246,0),MATCH(F$15,Endo_Elek_2028!$C$10:$G$10,0))</f>
        <v>0</v>
      </c>
      <c r="G23" s="111">
        <f>+INDEX(Endo_Elek_2028!$C$11:$G$246,MATCH(TI_En_Elek_2028!$B23,Endo_Elek_2028!$A$11:$A$246,0),MATCH(G$15,Endo_Elek_2028!$C$10:$G$10,0))</f>
        <v>0</v>
      </c>
      <c r="H23" s="108" t="e">
        <f t="shared" si="0"/>
        <v>#DIV/0!</v>
      </c>
    </row>
    <row r="24" spans="2:10" x14ac:dyDescent="0.25">
      <c r="C24" s="109"/>
      <c r="D24" s="109"/>
      <c r="E24" s="109"/>
      <c r="F24" s="109"/>
      <c r="G24" s="109"/>
      <c r="H24" s="110"/>
    </row>
    <row r="25" spans="2:10" s="148" customFormat="1" ht="18" customHeight="1" x14ac:dyDescent="0.25">
      <c r="B25" s="150" t="s">
        <v>178</v>
      </c>
      <c r="C25" s="151">
        <v>-10426003.794978134</v>
      </c>
      <c r="D25" s="151"/>
      <c r="E25" s="151"/>
      <c r="F25" s="151"/>
      <c r="G25" s="152"/>
      <c r="H25" s="153"/>
    </row>
    <row r="26" spans="2:10" s="148" customFormat="1" ht="18" customHeight="1" x14ac:dyDescent="0.25">
      <c r="B26" s="150" t="s">
        <v>179</v>
      </c>
      <c r="C26" s="151">
        <v>-16632873.051224947</v>
      </c>
      <c r="D26" s="151">
        <v>-16632873.051224947</v>
      </c>
      <c r="E26" s="151"/>
      <c r="F26" s="151"/>
      <c r="G26" s="152"/>
      <c r="H26" s="153"/>
    </row>
    <row r="27" spans="2:10" s="148" customFormat="1" ht="18" customHeight="1" x14ac:dyDescent="0.25">
      <c r="B27" s="150" t="s">
        <v>180</v>
      </c>
      <c r="C27" s="151">
        <v>-15871564.120997971</v>
      </c>
      <c r="D27" s="151">
        <v>-15871564.120997971</v>
      </c>
      <c r="E27" s="151">
        <v>-15871564.120997971</v>
      </c>
      <c r="F27" s="151"/>
      <c r="G27" s="152"/>
      <c r="H27" s="153"/>
    </row>
    <row r="28" spans="2:10" s="148" customFormat="1" ht="18" customHeight="1" x14ac:dyDescent="0.25">
      <c r="B28" s="150" t="s">
        <v>181</v>
      </c>
      <c r="C28" s="151">
        <v>-19365324.087872643</v>
      </c>
      <c r="D28" s="151">
        <v>-19365324.087872643</v>
      </c>
      <c r="E28" s="151">
        <v>-19365324.087872643</v>
      </c>
      <c r="F28" s="151">
        <v>-19365324.087872643</v>
      </c>
      <c r="G28" s="152"/>
      <c r="H28" s="153"/>
    </row>
    <row r="29" spans="2:10" s="148" customFormat="1" ht="18" customHeight="1" x14ac:dyDescent="0.25">
      <c r="B29" s="150" t="s">
        <v>182</v>
      </c>
      <c r="C29" s="151">
        <v>-16925388.996337533</v>
      </c>
      <c r="D29" s="151">
        <v>-16925388.996337533</v>
      </c>
      <c r="E29" s="151">
        <v>-16925388.996337533</v>
      </c>
      <c r="F29" s="151">
        <v>-16925388.996337533</v>
      </c>
      <c r="G29" s="151">
        <v>-16925388.996337533</v>
      </c>
      <c r="H29" s="153"/>
    </row>
    <row r="30" spans="2:10" s="148" customFormat="1" ht="18" customHeight="1" x14ac:dyDescent="0.25">
      <c r="B30" s="48" t="s">
        <v>64</v>
      </c>
      <c r="C30" s="157">
        <f>+SUM(C25:C29)</f>
        <v>-79221154.051411226</v>
      </c>
      <c r="D30" s="157">
        <f t="shared" ref="D30:G30" si="1">+SUM(D25:D29)</f>
        <v>-68795150.2564331</v>
      </c>
      <c r="E30" s="157">
        <f t="shared" si="1"/>
        <v>-52162277.205208145</v>
      </c>
      <c r="F30" s="157">
        <f t="shared" si="1"/>
        <v>-36290713.084210172</v>
      </c>
      <c r="G30" s="157">
        <f t="shared" si="1"/>
        <v>-16925388.996337533</v>
      </c>
      <c r="H30" s="153"/>
    </row>
    <row r="31" spans="2:10" x14ac:dyDescent="0.25">
      <c r="C31" s="109"/>
      <c r="D31" s="109"/>
      <c r="E31" s="109"/>
      <c r="F31" s="109"/>
      <c r="G31" s="109"/>
      <c r="H31" s="110"/>
    </row>
    <row r="32" spans="2:10" ht="18" x14ac:dyDescent="0.35">
      <c r="B32" s="50" t="s">
        <v>65</v>
      </c>
      <c r="C32" s="48">
        <v>2019</v>
      </c>
      <c r="D32" s="48">
        <v>2020</v>
      </c>
      <c r="E32" s="48">
        <v>2021</v>
      </c>
      <c r="F32" s="48">
        <v>2022</v>
      </c>
      <c r="G32" s="48">
        <v>2023</v>
      </c>
      <c r="I32" s="48" t="s">
        <v>170</v>
      </c>
      <c r="J32" s="48" t="s">
        <v>171</v>
      </c>
    </row>
    <row r="33" spans="2:10" x14ac:dyDescent="0.25">
      <c r="B33" s="22" t="s">
        <v>66</v>
      </c>
      <c r="C33" s="41">
        <f>SUM(C16:C23,C30)</f>
        <v>-79221154.051411226</v>
      </c>
      <c r="D33" s="41">
        <f>SUM(D16:D23,D30)</f>
        <v>-68795150.2564331</v>
      </c>
      <c r="E33" s="41">
        <f>SUM(E16:E23,E30)</f>
        <v>-52162277.205208145</v>
      </c>
      <c r="F33" s="41">
        <f>SUM(F16:F23,F30)</f>
        <v>-36290713.084210172</v>
      </c>
      <c r="G33" s="41">
        <f>SUM(G16:G23,G30)</f>
        <v>-16925388.996337533</v>
      </c>
      <c r="H33" s="112"/>
      <c r="I33" s="41">
        <f>TREND($C$33:$G$33,$C$32:$G$32,2025)</f>
        <v>12159450.194229126</v>
      </c>
      <c r="J33" s="41">
        <f>TREND($C$33:$G$33,$C$32:$G$32,2028)</f>
        <v>59288240.378940582</v>
      </c>
    </row>
    <row r="35" spans="2:10" x14ac:dyDescent="0.25">
      <c r="B35" s="17" t="s">
        <v>172</v>
      </c>
      <c r="I35" s="17" t="s">
        <v>175</v>
      </c>
    </row>
    <row r="36" spans="2:10" ht="15" customHeight="1" x14ac:dyDescent="0.25"/>
    <row r="37" spans="2:10" ht="15" customHeight="1" x14ac:dyDescent="0.35">
      <c r="B37" s="51" t="s">
        <v>173</v>
      </c>
      <c r="C37" s="52">
        <f>+TI_En_Elek_2027!C37</f>
        <v>0</v>
      </c>
      <c r="D37" s="11" t="s">
        <v>67</v>
      </c>
      <c r="I37" s="22" t="s">
        <v>68</v>
      </c>
      <c r="J37" s="22">
        <v>2025</v>
      </c>
    </row>
    <row r="38" spans="2:10" ht="15" customHeight="1" x14ac:dyDescent="0.35">
      <c r="B38" s="51" t="s">
        <v>76</v>
      </c>
      <c r="C38" s="52">
        <f>+TI_En_Elek_2027!C38</f>
        <v>0</v>
      </c>
      <c r="D38" s="11" t="s">
        <v>34</v>
      </c>
      <c r="I38" s="22" t="s">
        <v>69</v>
      </c>
      <c r="J38" s="22">
        <v>2028</v>
      </c>
    </row>
    <row r="39" spans="2:10" ht="15" customHeight="1" x14ac:dyDescent="0.35">
      <c r="B39" s="51" t="s">
        <v>174</v>
      </c>
      <c r="C39" s="53" t="e">
        <f>+C37/C38-1</f>
        <v>#DIV/0!</v>
      </c>
      <c r="I39" s="54" t="s">
        <v>70</v>
      </c>
      <c r="J39" s="22">
        <f>+J38-J37+1</f>
        <v>4</v>
      </c>
    </row>
    <row r="40" spans="2:10" ht="15" customHeight="1" x14ac:dyDescent="0.25">
      <c r="I40" s="54" t="s">
        <v>176</v>
      </c>
      <c r="J40" s="59">
        <f>+I33</f>
        <v>12159450.194229126</v>
      </c>
    </row>
    <row r="41" spans="2:10" ht="15" customHeight="1" x14ac:dyDescent="0.25">
      <c r="B41" s="17" t="s">
        <v>71</v>
      </c>
      <c r="I41" s="54" t="s">
        <v>177</v>
      </c>
      <c r="J41" s="59">
        <f>+J33</f>
        <v>59288240.378940582</v>
      </c>
    </row>
    <row r="42" spans="2:10" ht="15" customHeight="1" x14ac:dyDescent="0.25">
      <c r="I42" s="54" t="s">
        <v>72</v>
      </c>
      <c r="J42" s="55">
        <f>1-POWER(J41/J40,1/3)</f>
        <v>-0.6957098424652961</v>
      </c>
    </row>
    <row r="43" spans="2:10" ht="15" customHeight="1" x14ac:dyDescent="0.25">
      <c r="B43" s="51" t="s">
        <v>73</v>
      </c>
      <c r="C43" s="126">
        <v>1.0999999999999999E-2</v>
      </c>
    </row>
    <row r="45" spans="2:10" x14ac:dyDescent="0.25">
      <c r="B45" s="17" t="s">
        <v>184</v>
      </c>
    </row>
    <row r="47" spans="2:10" ht="18" x14ac:dyDescent="0.25">
      <c r="B47" s="22"/>
      <c r="C47" s="48" t="s">
        <v>176</v>
      </c>
      <c r="D47" s="48" t="s">
        <v>63</v>
      </c>
      <c r="E47" s="48" t="s">
        <v>174</v>
      </c>
      <c r="F47" s="48" t="s">
        <v>73</v>
      </c>
      <c r="G47" s="48" t="s">
        <v>183</v>
      </c>
    </row>
    <row r="48" spans="2:10" x14ac:dyDescent="0.25">
      <c r="B48" s="22" t="str">
        <f t="shared" ref="B48:B55" si="2">+B16</f>
        <v>DNB 1</v>
      </c>
      <c r="C48" s="257">
        <f>+I33</f>
        <v>12159450.194229126</v>
      </c>
      <c r="D48" s="49" t="e">
        <f t="shared" ref="D48:D55" si="3">+H16</f>
        <v>#DIV/0!</v>
      </c>
      <c r="E48" s="258" t="e">
        <f>+C39</f>
        <v>#DIV/0!</v>
      </c>
      <c r="F48" s="258">
        <f>+C43</f>
        <v>1.0999999999999999E-2</v>
      </c>
      <c r="G48" s="127" t="e">
        <f>+($C$48*D48*(1+$E$48-$F$48))</f>
        <v>#DIV/0!</v>
      </c>
    </row>
    <row r="49" spans="2:15" x14ac:dyDescent="0.25">
      <c r="B49" s="22" t="str">
        <f t="shared" si="2"/>
        <v>DNB 2</v>
      </c>
      <c r="C49" s="257"/>
      <c r="D49" s="49" t="e">
        <f t="shared" si="3"/>
        <v>#DIV/0!</v>
      </c>
      <c r="E49" s="259"/>
      <c r="F49" s="259"/>
      <c r="G49" s="127" t="e">
        <f t="shared" ref="G49:G55" si="4">+($C$48*D49*(1+$E$48-$F$48))</f>
        <v>#DIV/0!</v>
      </c>
    </row>
    <row r="50" spans="2:15" x14ac:dyDescent="0.25">
      <c r="B50" s="22" t="str">
        <f t="shared" si="2"/>
        <v>DNB 3</v>
      </c>
      <c r="C50" s="257"/>
      <c r="D50" s="49" t="e">
        <f t="shared" si="3"/>
        <v>#DIV/0!</v>
      </c>
      <c r="E50" s="259"/>
      <c r="F50" s="259"/>
      <c r="G50" s="127" t="e">
        <f t="shared" si="4"/>
        <v>#DIV/0!</v>
      </c>
    </row>
    <row r="51" spans="2:15" x14ac:dyDescent="0.25">
      <c r="B51" s="22" t="str">
        <f t="shared" si="2"/>
        <v>DNB 4</v>
      </c>
      <c r="C51" s="257"/>
      <c r="D51" s="49" t="e">
        <f t="shared" si="3"/>
        <v>#DIV/0!</v>
      </c>
      <c r="E51" s="259"/>
      <c r="F51" s="259"/>
      <c r="G51" s="127" t="e">
        <f t="shared" si="4"/>
        <v>#DIV/0!</v>
      </c>
    </row>
    <row r="52" spans="2:15" x14ac:dyDescent="0.25">
      <c r="B52" s="22" t="str">
        <f t="shared" si="2"/>
        <v>DNB 5</v>
      </c>
      <c r="C52" s="257"/>
      <c r="D52" s="49" t="e">
        <f t="shared" si="3"/>
        <v>#DIV/0!</v>
      </c>
      <c r="E52" s="259"/>
      <c r="F52" s="259"/>
      <c r="G52" s="127" t="e">
        <f t="shared" si="4"/>
        <v>#DIV/0!</v>
      </c>
    </row>
    <row r="53" spans="2:15" x14ac:dyDescent="0.25">
      <c r="B53" s="22" t="str">
        <f t="shared" si="2"/>
        <v>DNB 6</v>
      </c>
      <c r="C53" s="257"/>
      <c r="D53" s="49" t="e">
        <f t="shared" si="3"/>
        <v>#DIV/0!</v>
      </c>
      <c r="E53" s="259"/>
      <c r="F53" s="259"/>
      <c r="G53" s="127" t="e">
        <f t="shared" si="4"/>
        <v>#DIV/0!</v>
      </c>
    </row>
    <row r="54" spans="2:15" x14ac:dyDescent="0.25">
      <c r="B54" s="22" t="str">
        <f t="shared" si="2"/>
        <v>DNB 7</v>
      </c>
      <c r="C54" s="257"/>
      <c r="D54" s="49" t="e">
        <f t="shared" si="3"/>
        <v>#DIV/0!</v>
      </c>
      <c r="E54" s="259"/>
      <c r="F54" s="259"/>
      <c r="G54" s="127" t="e">
        <f>+($C$48*D54*(1+$E$48-$F$48))</f>
        <v>#DIV/0!</v>
      </c>
    </row>
    <row r="55" spans="2:15" x14ac:dyDescent="0.25">
      <c r="B55" s="22" t="str">
        <f t="shared" si="2"/>
        <v>DNB 8</v>
      </c>
      <c r="C55" s="257"/>
      <c r="D55" s="49" t="e">
        <f t="shared" si="3"/>
        <v>#DIV/0!</v>
      </c>
      <c r="E55" s="259"/>
      <c r="F55" s="259"/>
      <c r="G55" s="127" t="e">
        <f t="shared" si="4"/>
        <v>#DIV/0!</v>
      </c>
    </row>
    <row r="56" spans="2:15" x14ac:dyDescent="0.25">
      <c r="B56" s="17"/>
      <c r="F56" s="18" t="s">
        <v>163</v>
      </c>
      <c r="G56" s="18" t="e">
        <f>+SUM(G48:G55)</f>
        <v>#DIV/0!</v>
      </c>
      <c r="I56" s="113"/>
    </row>
    <row r="57" spans="2:15" x14ac:dyDescent="0.25">
      <c r="I57" s="113"/>
    </row>
    <row r="58" spans="2:15" x14ac:dyDescent="0.25">
      <c r="B58" s="17" t="s">
        <v>185</v>
      </c>
    </row>
    <row r="60" spans="2:15" ht="18" x14ac:dyDescent="0.25">
      <c r="B60" s="22"/>
      <c r="C60" s="48" t="s">
        <v>186</v>
      </c>
      <c r="D60" s="48" t="s">
        <v>187</v>
      </c>
      <c r="E60" s="48" t="s">
        <v>188</v>
      </c>
      <c r="F60" s="155" t="s">
        <v>190</v>
      </c>
      <c r="G60" s="155" t="s">
        <v>191</v>
      </c>
      <c r="H60" s="48" t="s">
        <v>189</v>
      </c>
      <c r="I60" s="146" t="s">
        <v>192</v>
      </c>
      <c r="J60" s="63" t="s">
        <v>193</v>
      </c>
      <c r="K60" s="63" t="s">
        <v>197</v>
      </c>
      <c r="L60" s="63" t="s">
        <v>198</v>
      </c>
      <c r="M60" s="63" t="s">
        <v>194</v>
      </c>
      <c r="N60" s="146" t="s">
        <v>195</v>
      </c>
      <c r="O60" s="48" t="s">
        <v>74</v>
      </c>
    </row>
    <row r="61" spans="2:15" x14ac:dyDescent="0.25">
      <c r="B61" s="22" t="str">
        <f t="shared" ref="B61:B68" si="5">+B16</f>
        <v>DNB 1</v>
      </c>
      <c r="C61" s="41">
        <f>+TI_En_Elek_2027!C61</f>
        <v>0</v>
      </c>
      <c r="D61" s="41">
        <f>+TI_En_Elek_2027!D61</f>
        <v>0</v>
      </c>
      <c r="E61" s="41">
        <f>+SUM(C61:D61)</f>
        <v>0</v>
      </c>
      <c r="F61" s="41">
        <f>+TI_En_Elek_2027!F61</f>
        <v>0</v>
      </c>
      <c r="G61" s="41">
        <f>+TI_En_Elek_2027!G61</f>
        <v>0</v>
      </c>
      <c r="H61" s="41">
        <f>+SUM(F61:G61)</f>
        <v>0</v>
      </c>
      <c r="I61" s="245">
        <f>+TI_En_Elek_2027!I61</f>
        <v>0</v>
      </c>
      <c r="J61" s="41">
        <f>+TI_En_Elek_2027!J61</f>
        <v>0</v>
      </c>
      <c r="K61" s="41">
        <f>+TI_En_Elek_2027!K61</f>
        <v>0</v>
      </c>
      <c r="L61" s="41">
        <f>+TI_En_Elek_2027!L61</f>
        <v>0</v>
      </c>
      <c r="M61" s="41">
        <f>+SUM(K61:L61)</f>
        <v>0</v>
      </c>
      <c r="N61" s="41">
        <f>+TI_En_Elek_2027!N61</f>
        <v>0</v>
      </c>
      <c r="O61" s="41">
        <f t="shared" ref="O61:O68" si="6">+SUM(E61,H61,I61,J61,M61,N61)</f>
        <v>0</v>
      </c>
    </row>
    <row r="62" spans="2:15" x14ac:dyDescent="0.25">
      <c r="B62" s="22" t="str">
        <f t="shared" si="5"/>
        <v>DNB 2</v>
      </c>
      <c r="C62" s="41">
        <f>+TI_En_Elek_2027!C62</f>
        <v>0</v>
      </c>
      <c r="D62" s="41">
        <f>+TI_En_Elek_2027!D62</f>
        <v>0</v>
      </c>
      <c r="E62" s="41">
        <f t="shared" ref="E62:E68" si="7">+SUM(C62:D62)</f>
        <v>0</v>
      </c>
      <c r="F62" s="41">
        <f>+TI_En_Elek_2027!F62</f>
        <v>0</v>
      </c>
      <c r="G62" s="41">
        <f>+TI_En_Elek_2027!G62</f>
        <v>0</v>
      </c>
      <c r="H62" s="41">
        <f t="shared" ref="H62:H68" si="8">+SUM(F62:G62)</f>
        <v>0</v>
      </c>
      <c r="I62" s="245">
        <f>+TI_En_Elek_2027!I62</f>
        <v>0</v>
      </c>
      <c r="J62" s="41">
        <f>+TI_En_Elek_2027!J62</f>
        <v>0</v>
      </c>
      <c r="K62" s="41">
        <f>+TI_En_Elek_2027!K62</f>
        <v>0</v>
      </c>
      <c r="L62" s="41">
        <f>+TI_En_Elek_2027!L62</f>
        <v>0</v>
      </c>
      <c r="M62" s="41">
        <f t="shared" ref="M62:M68" si="9">+SUM(K62:L62)</f>
        <v>0</v>
      </c>
      <c r="N62" s="41">
        <f>+TI_En_Elek_2027!N62</f>
        <v>0</v>
      </c>
      <c r="O62" s="41">
        <f t="shared" si="6"/>
        <v>0</v>
      </c>
    </row>
    <row r="63" spans="2:15" x14ac:dyDescent="0.25">
      <c r="B63" s="22" t="str">
        <f t="shared" si="5"/>
        <v>DNB 3</v>
      </c>
      <c r="C63" s="41">
        <f>+TI_En_Elek_2027!C63</f>
        <v>0</v>
      </c>
      <c r="D63" s="41">
        <f>+TI_En_Elek_2027!D63</f>
        <v>0</v>
      </c>
      <c r="E63" s="41">
        <f t="shared" si="7"/>
        <v>0</v>
      </c>
      <c r="F63" s="41">
        <f>+TI_En_Elek_2027!F63</f>
        <v>0</v>
      </c>
      <c r="G63" s="41">
        <f>+TI_En_Elek_2027!G63</f>
        <v>0</v>
      </c>
      <c r="H63" s="41">
        <f t="shared" si="8"/>
        <v>0</v>
      </c>
      <c r="I63" s="245">
        <f>+TI_En_Elek_2027!I63</f>
        <v>0</v>
      </c>
      <c r="J63" s="41">
        <f>+TI_En_Elek_2027!J63</f>
        <v>0</v>
      </c>
      <c r="K63" s="41">
        <f>+TI_En_Elek_2027!K63</f>
        <v>0</v>
      </c>
      <c r="L63" s="41">
        <f>+TI_En_Elek_2027!L63</f>
        <v>0</v>
      </c>
      <c r="M63" s="41">
        <f t="shared" si="9"/>
        <v>0</v>
      </c>
      <c r="N63" s="41">
        <f>+TI_En_Elek_2027!N63</f>
        <v>0</v>
      </c>
      <c r="O63" s="41">
        <f t="shared" si="6"/>
        <v>0</v>
      </c>
    </row>
    <row r="64" spans="2:15" x14ac:dyDescent="0.25">
      <c r="B64" s="22" t="str">
        <f t="shared" si="5"/>
        <v>DNB 4</v>
      </c>
      <c r="C64" s="41">
        <f>+TI_En_Elek_2027!C64</f>
        <v>0</v>
      </c>
      <c r="D64" s="41">
        <f>+TI_En_Elek_2027!D64</f>
        <v>0</v>
      </c>
      <c r="E64" s="41">
        <f t="shared" si="7"/>
        <v>0</v>
      </c>
      <c r="F64" s="41">
        <f>+TI_En_Elek_2027!F64</f>
        <v>0</v>
      </c>
      <c r="G64" s="41">
        <f>+TI_En_Elek_2027!G64</f>
        <v>0</v>
      </c>
      <c r="H64" s="41">
        <f t="shared" si="8"/>
        <v>0</v>
      </c>
      <c r="I64" s="245">
        <f>+TI_En_Elek_2027!I64</f>
        <v>0</v>
      </c>
      <c r="J64" s="41">
        <f>+TI_En_Elek_2027!J64</f>
        <v>0</v>
      </c>
      <c r="K64" s="41">
        <f>+TI_En_Elek_2027!K64</f>
        <v>0</v>
      </c>
      <c r="L64" s="41">
        <f>+TI_En_Elek_2027!L64</f>
        <v>0</v>
      </c>
      <c r="M64" s="41">
        <f t="shared" si="9"/>
        <v>0</v>
      </c>
      <c r="N64" s="41">
        <f>+TI_En_Elek_2027!N64</f>
        <v>0</v>
      </c>
      <c r="O64" s="41">
        <f t="shared" si="6"/>
        <v>0</v>
      </c>
    </row>
    <row r="65" spans="2:15" x14ac:dyDescent="0.25">
      <c r="B65" s="22" t="str">
        <f t="shared" si="5"/>
        <v>DNB 5</v>
      </c>
      <c r="C65" s="41">
        <f>+TI_En_Elek_2027!C65</f>
        <v>0</v>
      </c>
      <c r="D65" s="41">
        <f>+TI_En_Elek_2027!D65</f>
        <v>0</v>
      </c>
      <c r="E65" s="41">
        <f t="shared" si="7"/>
        <v>0</v>
      </c>
      <c r="F65" s="41">
        <f>+TI_En_Elek_2027!F65</f>
        <v>0</v>
      </c>
      <c r="G65" s="41">
        <f>+TI_En_Elek_2027!G65</f>
        <v>0</v>
      </c>
      <c r="H65" s="41">
        <f t="shared" si="8"/>
        <v>0</v>
      </c>
      <c r="I65" s="245">
        <f>+TI_En_Elek_2027!I65</f>
        <v>0</v>
      </c>
      <c r="J65" s="41">
        <f>+TI_En_Elek_2027!J65</f>
        <v>0</v>
      </c>
      <c r="K65" s="41">
        <f>+TI_En_Elek_2027!K65</f>
        <v>0</v>
      </c>
      <c r="L65" s="41">
        <f>+TI_En_Elek_2027!L65</f>
        <v>0</v>
      </c>
      <c r="M65" s="41">
        <f t="shared" si="9"/>
        <v>0</v>
      </c>
      <c r="N65" s="41">
        <f>+TI_En_Elek_2027!N65</f>
        <v>0</v>
      </c>
      <c r="O65" s="41">
        <f t="shared" si="6"/>
        <v>0</v>
      </c>
    </row>
    <row r="66" spans="2:15" x14ac:dyDescent="0.25">
      <c r="B66" s="22" t="str">
        <f t="shared" si="5"/>
        <v>DNB 6</v>
      </c>
      <c r="C66" s="41">
        <f>+TI_En_Elek_2027!C66</f>
        <v>0</v>
      </c>
      <c r="D66" s="41">
        <f>+TI_En_Elek_2027!D66</f>
        <v>0</v>
      </c>
      <c r="E66" s="41">
        <f t="shared" si="7"/>
        <v>0</v>
      </c>
      <c r="F66" s="41">
        <f>+TI_En_Elek_2027!F66</f>
        <v>0</v>
      </c>
      <c r="G66" s="41">
        <f>+TI_En_Elek_2027!G66</f>
        <v>0</v>
      </c>
      <c r="H66" s="41">
        <f t="shared" si="8"/>
        <v>0</v>
      </c>
      <c r="I66" s="245">
        <f>+TI_En_Elek_2027!I66</f>
        <v>0</v>
      </c>
      <c r="J66" s="41">
        <f>+TI_En_Elek_2027!J66</f>
        <v>0</v>
      </c>
      <c r="K66" s="41">
        <f>+TI_En_Elek_2027!K66</f>
        <v>0</v>
      </c>
      <c r="L66" s="41">
        <f>+TI_En_Elek_2027!L66</f>
        <v>0</v>
      </c>
      <c r="M66" s="41">
        <f t="shared" si="9"/>
        <v>0</v>
      </c>
      <c r="N66" s="41">
        <f>+TI_En_Elek_2027!N66</f>
        <v>0</v>
      </c>
      <c r="O66" s="41">
        <f t="shared" si="6"/>
        <v>0</v>
      </c>
    </row>
    <row r="67" spans="2:15" x14ac:dyDescent="0.25">
      <c r="B67" s="22" t="str">
        <f t="shared" si="5"/>
        <v>DNB 7</v>
      </c>
      <c r="C67" s="41">
        <f>+TI_En_Elek_2027!C67</f>
        <v>0</v>
      </c>
      <c r="D67" s="41">
        <f>+TI_En_Elek_2027!D67</f>
        <v>0</v>
      </c>
      <c r="E67" s="41">
        <f t="shared" si="7"/>
        <v>0</v>
      </c>
      <c r="F67" s="41">
        <f>+TI_En_Elek_2027!F67</f>
        <v>0</v>
      </c>
      <c r="G67" s="41">
        <f>+TI_En_Elek_2027!G67</f>
        <v>0</v>
      </c>
      <c r="H67" s="41">
        <f t="shared" si="8"/>
        <v>0</v>
      </c>
      <c r="I67" s="245">
        <f>+TI_En_Elek_2027!I67</f>
        <v>0</v>
      </c>
      <c r="J67" s="41">
        <f>+TI_En_Elek_2027!J67</f>
        <v>0</v>
      </c>
      <c r="K67" s="41">
        <f>+TI_En_Elek_2027!K67</f>
        <v>0</v>
      </c>
      <c r="L67" s="41">
        <f>+TI_En_Elek_2027!L67</f>
        <v>0</v>
      </c>
      <c r="M67" s="41">
        <f t="shared" si="9"/>
        <v>0</v>
      </c>
      <c r="N67" s="41">
        <f>+TI_En_Elek_2027!N67</f>
        <v>0</v>
      </c>
      <c r="O67" s="41">
        <f t="shared" si="6"/>
        <v>0</v>
      </c>
    </row>
    <row r="68" spans="2:15" x14ac:dyDescent="0.25">
      <c r="B68" s="22" t="str">
        <f t="shared" si="5"/>
        <v>DNB 8</v>
      </c>
      <c r="C68" s="41">
        <f>+TI_En_Elek_2027!C68</f>
        <v>0</v>
      </c>
      <c r="D68" s="41">
        <f>+TI_En_Elek_2027!D68</f>
        <v>0</v>
      </c>
      <c r="E68" s="41">
        <f t="shared" si="7"/>
        <v>0</v>
      </c>
      <c r="F68" s="41">
        <f>+TI_En_Elek_2027!F68</f>
        <v>0</v>
      </c>
      <c r="G68" s="41">
        <f>+TI_En_Elek_2027!G68</f>
        <v>0</v>
      </c>
      <c r="H68" s="41">
        <f t="shared" si="8"/>
        <v>0</v>
      </c>
      <c r="I68" s="245">
        <f>+TI_En_Elek_2027!I68</f>
        <v>0</v>
      </c>
      <c r="J68" s="41">
        <f>+TI_En_Elek_2027!J68</f>
        <v>0</v>
      </c>
      <c r="K68" s="41">
        <f>+TI_En_Elek_2027!K68</f>
        <v>0</v>
      </c>
      <c r="L68" s="41">
        <f>+TI_En_Elek_2027!L68</f>
        <v>0</v>
      </c>
      <c r="M68" s="41">
        <f t="shared" si="9"/>
        <v>0</v>
      </c>
      <c r="N68" s="41">
        <f>+TI_En_Elek_2027!N68</f>
        <v>0</v>
      </c>
      <c r="O68" s="41">
        <f t="shared" si="6"/>
        <v>0</v>
      </c>
    </row>
    <row r="69" spans="2:15" x14ac:dyDescent="0.25">
      <c r="B69" s="51" t="s">
        <v>163</v>
      </c>
      <c r="E69" s="156">
        <f>+SUM(E61:E68)</f>
        <v>0</v>
      </c>
      <c r="H69" s="156">
        <f>+SUM(H61:H68)</f>
        <v>0</v>
      </c>
      <c r="I69" s="244">
        <f>+SUM(I61:I68)</f>
        <v>0</v>
      </c>
      <c r="J69" s="156">
        <f>+SUM(J61:J68)</f>
        <v>0</v>
      </c>
      <c r="M69" s="156">
        <f>+SUM(M61:M68)</f>
        <v>0</v>
      </c>
      <c r="N69" s="156">
        <f>+SUM(N61:N68)</f>
        <v>0</v>
      </c>
      <c r="O69" s="156">
        <f>+SUM(O61:O68)</f>
        <v>0</v>
      </c>
    </row>
    <row r="71" spans="2:15" x14ac:dyDescent="0.25">
      <c r="B71" s="17" t="s">
        <v>196</v>
      </c>
    </row>
    <row r="72" spans="2:15" ht="15.75" thickBot="1" x14ac:dyDescent="0.3"/>
    <row r="73" spans="2:15" ht="18.75" thickBot="1" x14ac:dyDescent="0.3">
      <c r="B73" s="40"/>
      <c r="C73" s="48" t="s">
        <v>183</v>
      </c>
      <c r="D73" s="48" t="str">
        <f t="shared" ref="D73:D81" si="10">+O60</f>
        <v>Totaal aanvullend</v>
      </c>
      <c r="E73" s="57" t="s">
        <v>199</v>
      </c>
    </row>
    <row r="74" spans="2:15" x14ac:dyDescent="0.25">
      <c r="B74" s="37" t="str">
        <f t="shared" ref="B74:B81" si="11">+B16</f>
        <v>DNB 1</v>
      </c>
      <c r="C74" s="114" t="e">
        <f t="shared" ref="C74:C81" si="12">+G48</f>
        <v>#DIV/0!</v>
      </c>
      <c r="D74" s="115">
        <f t="shared" si="10"/>
        <v>0</v>
      </c>
      <c r="E74" s="116" t="e">
        <f>+C74+D74</f>
        <v>#DIV/0!</v>
      </c>
    </row>
    <row r="75" spans="2:15" x14ac:dyDescent="0.25">
      <c r="B75" s="38" t="str">
        <f t="shared" si="11"/>
        <v>DNB 2</v>
      </c>
      <c r="C75" s="114" t="e">
        <f t="shared" si="12"/>
        <v>#DIV/0!</v>
      </c>
      <c r="D75" s="115">
        <f t="shared" si="10"/>
        <v>0</v>
      </c>
      <c r="E75" s="117" t="e">
        <f t="shared" ref="E75:E81" si="13">+C75+D75</f>
        <v>#DIV/0!</v>
      </c>
    </row>
    <row r="76" spans="2:15" x14ac:dyDescent="0.25">
      <c r="B76" s="38" t="str">
        <f t="shared" si="11"/>
        <v>DNB 3</v>
      </c>
      <c r="C76" s="114" t="e">
        <f t="shared" si="12"/>
        <v>#DIV/0!</v>
      </c>
      <c r="D76" s="115">
        <f t="shared" si="10"/>
        <v>0</v>
      </c>
      <c r="E76" s="117" t="e">
        <f t="shared" si="13"/>
        <v>#DIV/0!</v>
      </c>
    </row>
    <row r="77" spans="2:15" x14ac:dyDescent="0.25">
      <c r="B77" s="38" t="str">
        <f t="shared" si="11"/>
        <v>DNB 4</v>
      </c>
      <c r="C77" s="114" t="e">
        <f t="shared" si="12"/>
        <v>#DIV/0!</v>
      </c>
      <c r="D77" s="115">
        <f t="shared" si="10"/>
        <v>0</v>
      </c>
      <c r="E77" s="117" t="e">
        <f t="shared" si="13"/>
        <v>#DIV/0!</v>
      </c>
    </row>
    <row r="78" spans="2:15" x14ac:dyDescent="0.25">
      <c r="B78" s="38" t="str">
        <f t="shared" si="11"/>
        <v>DNB 5</v>
      </c>
      <c r="C78" s="114" t="e">
        <f t="shared" si="12"/>
        <v>#DIV/0!</v>
      </c>
      <c r="D78" s="115">
        <f t="shared" si="10"/>
        <v>0</v>
      </c>
      <c r="E78" s="117" t="e">
        <f t="shared" si="13"/>
        <v>#DIV/0!</v>
      </c>
    </row>
    <row r="79" spans="2:15" x14ac:dyDescent="0.25">
      <c r="B79" s="38" t="str">
        <f t="shared" si="11"/>
        <v>DNB 6</v>
      </c>
      <c r="C79" s="114" t="e">
        <f t="shared" si="12"/>
        <v>#DIV/0!</v>
      </c>
      <c r="D79" s="115">
        <f t="shared" si="10"/>
        <v>0</v>
      </c>
      <c r="E79" s="117" t="e">
        <f t="shared" si="13"/>
        <v>#DIV/0!</v>
      </c>
    </row>
    <row r="80" spans="2:15" x14ac:dyDescent="0.25">
      <c r="B80" s="38" t="str">
        <f t="shared" si="11"/>
        <v>DNB 7</v>
      </c>
      <c r="C80" s="114" t="e">
        <f t="shared" si="12"/>
        <v>#DIV/0!</v>
      </c>
      <c r="D80" s="115">
        <f t="shared" si="10"/>
        <v>0</v>
      </c>
      <c r="E80" s="117" t="e">
        <f t="shared" si="13"/>
        <v>#DIV/0!</v>
      </c>
    </row>
    <row r="81" spans="1:12" ht="15.75" thickBot="1" x14ac:dyDescent="0.3">
      <c r="B81" s="38" t="str">
        <f t="shared" si="11"/>
        <v>DNB 8</v>
      </c>
      <c r="C81" s="114" t="e">
        <f t="shared" si="12"/>
        <v>#DIV/0!</v>
      </c>
      <c r="D81" s="115">
        <f t="shared" si="10"/>
        <v>0</v>
      </c>
      <c r="E81" s="117" t="e">
        <f t="shared" si="13"/>
        <v>#DIV/0!</v>
      </c>
    </row>
    <row r="82" spans="1:12" ht="15.75" thickBot="1" x14ac:dyDescent="0.3">
      <c r="B82" s="159" t="s">
        <v>163</v>
      </c>
      <c r="C82" s="158" t="e">
        <f>+SUM(C74:C81)</f>
        <v>#DIV/0!</v>
      </c>
      <c r="D82" s="158">
        <f>+SUM(D74:D81)</f>
        <v>0</v>
      </c>
      <c r="E82" s="160" t="e">
        <f>+SUM(E74:E81)</f>
        <v>#DIV/0!</v>
      </c>
    </row>
    <row r="84" spans="1:12" customFormat="1" x14ac:dyDescent="0.25">
      <c r="A84" s="11"/>
      <c r="B84" s="4" t="s">
        <v>200</v>
      </c>
      <c r="C84" s="4"/>
      <c r="D84" s="4"/>
      <c r="E84" s="4"/>
      <c r="F84" s="4"/>
      <c r="G84" s="4"/>
      <c r="H84" s="4"/>
      <c r="I84" s="4"/>
      <c r="J84" s="4"/>
      <c r="K84" s="11"/>
      <c r="L84" s="11"/>
    </row>
    <row r="86" spans="1:12" x14ac:dyDescent="0.25">
      <c r="B86" s="17" t="s">
        <v>75</v>
      </c>
    </row>
    <row r="88" spans="1:12" ht="18" x14ac:dyDescent="0.35">
      <c r="B88" s="51" t="s">
        <v>201</v>
      </c>
      <c r="C88" s="52">
        <f>+TI_En_Elek_2027!C88</f>
        <v>0</v>
      </c>
      <c r="D88" s="11" t="s">
        <v>34</v>
      </c>
    </row>
    <row r="89" spans="1:12" ht="18" x14ac:dyDescent="0.35">
      <c r="B89" s="51" t="s">
        <v>76</v>
      </c>
      <c r="C89" s="52">
        <f>+C38</f>
        <v>0</v>
      </c>
      <c r="D89" s="11" t="s">
        <v>34</v>
      </c>
    </row>
    <row r="90" spans="1:12" ht="18" x14ac:dyDescent="0.35">
      <c r="B90" s="51" t="s">
        <v>202</v>
      </c>
      <c r="C90" s="53" t="e">
        <f>+C88/C89-1</f>
        <v>#DIV/0!</v>
      </c>
    </row>
    <row r="92" spans="1:12" x14ac:dyDescent="0.25">
      <c r="B92" s="17" t="s">
        <v>203</v>
      </c>
    </row>
    <row r="94" spans="1:12" ht="18" x14ac:dyDescent="0.25">
      <c r="B94" s="22"/>
      <c r="C94" s="48" t="s">
        <v>176</v>
      </c>
      <c r="D94" s="48" t="s">
        <v>63</v>
      </c>
      <c r="E94" s="48" t="s">
        <v>202</v>
      </c>
      <c r="F94" s="48" t="s">
        <v>73</v>
      </c>
      <c r="G94" s="48" t="s">
        <v>204</v>
      </c>
    </row>
    <row r="95" spans="1:12" x14ac:dyDescent="0.25">
      <c r="B95" s="22" t="str">
        <f t="shared" ref="B95:B102" si="14">+B16</f>
        <v>DNB 1</v>
      </c>
      <c r="C95" s="257">
        <f>+I33</f>
        <v>12159450.194229126</v>
      </c>
      <c r="D95" s="49" t="e">
        <f t="shared" ref="D95:D102" si="15">+H16</f>
        <v>#DIV/0!</v>
      </c>
      <c r="E95" s="258" t="e">
        <f>+C90</f>
        <v>#DIV/0!</v>
      </c>
      <c r="F95" s="258">
        <f>+$C$43</f>
        <v>1.0999999999999999E-2</v>
      </c>
      <c r="G95" s="127" t="e">
        <f>+($C$95*D95*(1+$E$95-$F$95))</f>
        <v>#DIV/0!</v>
      </c>
    </row>
    <row r="96" spans="1:12" x14ac:dyDescent="0.25">
      <c r="B96" s="22" t="str">
        <f t="shared" si="14"/>
        <v>DNB 2</v>
      </c>
      <c r="C96" s="257"/>
      <c r="D96" s="49" t="e">
        <f t="shared" si="15"/>
        <v>#DIV/0!</v>
      </c>
      <c r="E96" s="259"/>
      <c r="F96" s="259"/>
      <c r="G96" s="127" t="e">
        <f t="shared" ref="G96:G101" si="16">+($C$95*D96*(1+$E$95-$F$95))</f>
        <v>#DIV/0!</v>
      </c>
    </row>
    <row r="97" spans="1:12" x14ac:dyDescent="0.25">
      <c r="B97" s="22" t="str">
        <f t="shared" si="14"/>
        <v>DNB 3</v>
      </c>
      <c r="C97" s="257"/>
      <c r="D97" s="49" t="e">
        <f t="shared" si="15"/>
        <v>#DIV/0!</v>
      </c>
      <c r="E97" s="259"/>
      <c r="F97" s="259"/>
      <c r="G97" s="127" t="e">
        <f t="shared" si="16"/>
        <v>#DIV/0!</v>
      </c>
    </row>
    <row r="98" spans="1:12" x14ac:dyDescent="0.25">
      <c r="B98" s="22" t="str">
        <f t="shared" si="14"/>
        <v>DNB 4</v>
      </c>
      <c r="C98" s="257"/>
      <c r="D98" s="49" t="e">
        <f t="shared" si="15"/>
        <v>#DIV/0!</v>
      </c>
      <c r="E98" s="259"/>
      <c r="F98" s="259"/>
      <c r="G98" s="127" t="e">
        <f t="shared" si="16"/>
        <v>#DIV/0!</v>
      </c>
    </row>
    <row r="99" spans="1:12" x14ac:dyDescent="0.25">
      <c r="B99" s="22" t="str">
        <f t="shared" si="14"/>
        <v>DNB 5</v>
      </c>
      <c r="C99" s="257"/>
      <c r="D99" s="49" t="e">
        <f t="shared" si="15"/>
        <v>#DIV/0!</v>
      </c>
      <c r="E99" s="259"/>
      <c r="F99" s="259"/>
      <c r="G99" s="127" t="e">
        <f t="shared" si="16"/>
        <v>#DIV/0!</v>
      </c>
    </row>
    <row r="100" spans="1:12" x14ac:dyDescent="0.25">
      <c r="B100" s="22" t="str">
        <f t="shared" si="14"/>
        <v>DNB 6</v>
      </c>
      <c r="C100" s="257"/>
      <c r="D100" s="49" t="e">
        <f t="shared" si="15"/>
        <v>#DIV/0!</v>
      </c>
      <c r="E100" s="259"/>
      <c r="F100" s="259"/>
      <c r="G100" s="127" t="e">
        <f t="shared" si="16"/>
        <v>#DIV/0!</v>
      </c>
    </row>
    <row r="101" spans="1:12" x14ac:dyDescent="0.25">
      <c r="B101" s="22" t="str">
        <f t="shared" si="14"/>
        <v>DNB 7</v>
      </c>
      <c r="C101" s="257"/>
      <c r="D101" s="49" t="e">
        <f t="shared" si="15"/>
        <v>#DIV/0!</v>
      </c>
      <c r="E101" s="259"/>
      <c r="F101" s="259"/>
      <c r="G101" s="127" t="e">
        <f t="shared" si="16"/>
        <v>#DIV/0!</v>
      </c>
    </row>
    <row r="102" spans="1:12" x14ac:dyDescent="0.25">
      <c r="B102" s="22" t="str">
        <f t="shared" si="14"/>
        <v>DNB 8</v>
      </c>
      <c r="C102" s="257"/>
      <c r="D102" s="49" t="e">
        <f t="shared" si="15"/>
        <v>#DIV/0!</v>
      </c>
      <c r="E102" s="259"/>
      <c r="F102" s="259"/>
      <c r="G102" s="127" t="e">
        <f>+($C$95*D102*(1+$E$95-$F$95))</f>
        <v>#DIV/0!</v>
      </c>
    </row>
    <row r="103" spans="1:12" x14ac:dyDescent="0.25">
      <c r="F103" s="18" t="s">
        <v>163</v>
      </c>
      <c r="G103" s="18" t="e">
        <f>+SUM(G95:G102)</f>
        <v>#DIV/0!</v>
      </c>
    </row>
    <row r="104" spans="1:12" ht="15.75" thickBot="1" x14ac:dyDescent="0.3"/>
    <row r="105" spans="1:12" customFormat="1" ht="21.75" thickBot="1" x14ac:dyDescent="0.4">
      <c r="A105" s="11"/>
      <c r="B105" s="254" t="s">
        <v>152</v>
      </c>
      <c r="C105" s="255"/>
      <c r="D105" s="255"/>
      <c r="E105" s="255"/>
      <c r="F105" s="255"/>
      <c r="G105" s="255"/>
      <c r="H105" s="255"/>
      <c r="I105" s="255"/>
      <c r="J105" s="256"/>
      <c r="K105" s="11"/>
      <c r="L105" s="11"/>
    </row>
    <row r="108" spans="1:12" customFormat="1" x14ac:dyDescent="0.25">
      <c r="A108" s="11"/>
      <c r="B108" s="4" t="s">
        <v>60</v>
      </c>
      <c r="C108" s="4"/>
      <c r="D108" s="4"/>
      <c r="E108" s="4"/>
      <c r="F108" s="4"/>
      <c r="G108" s="4"/>
      <c r="H108" s="4"/>
      <c r="I108" s="4"/>
      <c r="J108" s="4"/>
      <c r="K108" s="11"/>
      <c r="L108" s="11"/>
    </row>
    <row r="110" spans="1:12" x14ac:dyDescent="0.25">
      <c r="B110" s="17" t="s">
        <v>205</v>
      </c>
    </row>
    <row r="112" spans="1:12" ht="18" x14ac:dyDescent="0.35">
      <c r="B112" s="51" t="s">
        <v>206</v>
      </c>
      <c r="C112" s="52">
        <f>+TI_En_Elek_2027!C112</f>
        <v>0</v>
      </c>
      <c r="D112" s="11" t="s">
        <v>67</v>
      </c>
    </row>
    <row r="113" spans="2:7" ht="18" x14ac:dyDescent="0.35">
      <c r="B113" s="51" t="s">
        <v>201</v>
      </c>
      <c r="C113" s="52">
        <f>+C88</f>
        <v>0</v>
      </c>
      <c r="D113" s="11" t="s">
        <v>34</v>
      </c>
    </row>
    <row r="114" spans="2:7" ht="18" x14ac:dyDescent="0.35">
      <c r="B114" s="51" t="s">
        <v>207</v>
      </c>
      <c r="C114" s="53" t="e">
        <f>+C112/C113-1</f>
        <v>#DIV/0!</v>
      </c>
    </row>
    <row r="116" spans="2:7" x14ac:dyDescent="0.25">
      <c r="B116" s="17" t="s">
        <v>208</v>
      </c>
    </row>
    <row r="118" spans="2:7" ht="18" x14ac:dyDescent="0.25">
      <c r="B118" s="22"/>
      <c r="C118" s="48" t="s">
        <v>204</v>
      </c>
      <c r="D118" s="48" t="s">
        <v>209</v>
      </c>
      <c r="E118" s="48" t="s">
        <v>72</v>
      </c>
      <c r="F118" s="48" t="s">
        <v>73</v>
      </c>
      <c r="G118" s="48" t="s">
        <v>210</v>
      </c>
    </row>
    <row r="119" spans="2:7" x14ac:dyDescent="0.25">
      <c r="B119" s="22" t="str">
        <f>+$B$16</f>
        <v>DNB 1</v>
      </c>
      <c r="C119" s="59" t="e">
        <f t="shared" ref="C119:C126" si="17">+G95</f>
        <v>#DIV/0!</v>
      </c>
      <c r="D119" s="258" t="e">
        <f>+C114</f>
        <v>#DIV/0!</v>
      </c>
      <c r="E119" s="258">
        <f>+$J$42</f>
        <v>-0.6957098424652961</v>
      </c>
      <c r="F119" s="258">
        <f>+$C$43</f>
        <v>1.0999999999999999E-2</v>
      </c>
      <c r="G119" s="59" t="e">
        <f>+C119*(1+$D$119-$E$119-$F$119)</f>
        <v>#DIV/0!</v>
      </c>
    </row>
    <row r="120" spans="2:7" x14ac:dyDescent="0.25">
      <c r="B120" s="22" t="str">
        <f>+$B$17</f>
        <v>DNB 2</v>
      </c>
      <c r="C120" s="59" t="e">
        <f t="shared" si="17"/>
        <v>#DIV/0!</v>
      </c>
      <c r="D120" s="259"/>
      <c r="E120" s="259"/>
      <c r="F120" s="259"/>
      <c r="G120" s="59" t="e">
        <f t="shared" ref="G120:G126" si="18">+C120*(1+$D$119-$E$119-$F$119)</f>
        <v>#DIV/0!</v>
      </c>
    </row>
    <row r="121" spans="2:7" x14ac:dyDescent="0.25">
      <c r="B121" s="22" t="str">
        <f>+$B$18</f>
        <v>DNB 3</v>
      </c>
      <c r="C121" s="59" t="e">
        <f t="shared" si="17"/>
        <v>#DIV/0!</v>
      </c>
      <c r="D121" s="259"/>
      <c r="E121" s="259"/>
      <c r="F121" s="259"/>
      <c r="G121" s="59" t="e">
        <f t="shared" si="18"/>
        <v>#DIV/0!</v>
      </c>
    </row>
    <row r="122" spans="2:7" x14ac:dyDescent="0.25">
      <c r="B122" s="22" t="str">
        <f>+$B$19</f>
        <v>DNB 4</v>
      </c>
      <c r="C122" s="59" t="e">
        <f t="shared" si="17"/>
        <v>#DIV/0!</v>
      </c>
      <c r="D122" s="259"/>
      <c r="E122" s="259"/>
      <c r="F122" s="259"/>
      <c r="G122" s="59" t="e">
        <f t="shared" si="18"/>
        <v>#DIV/0!</v>
      </c>
    </row>
    <row r="123" spans="2:7" x14ac:dyDescent="0.25">
      <c r="B123" s="22" t="str">
        <f>+$B$20</f>
        <v>DNB 5</v>
      </c>
      <c r="C123" s="59" t="e">
        <f t="shared" si="17"/>
        <v>#DIV/0!</v>
      </c>
      <c r="D123" s="259"/>
      <c r="E123" s="259"/>
      <c r="F123" s="259"/>
      <c r="G123" s="59" t="e">
        <f t="shared" si="18"/>
        <v>#DIV/0!</v>
      </c>
    </row>
    <row r="124" spans="2:7" x14ac:dyDescent="0.25">
      <c r="B124" s="22" t="str">
        <f>+$B$21</f>
        <v>DNB 6</v>
      </c>
      <c r="C124" s="59" t="e">
        <f t="shared" si="17"/>
        <v>#DIV/0!</v>
      </c>
      <c r="D124" s="259"/>
      <c r="E124" s="259"/>
      <c r="F124" s="259"/>
      <c r="G124" s="59" t="e">
        <f t="shared" si="18"/>
        <v>#DIV/0!</v>
      </c>
    </row>
    <row r="125" spans="2:7" x14ac:dyDescent="0.25">
      <c r="B125" s="22" t="str">
        <f>+$B$22</f>
        <v>DNB 7</v>
      </c>
      <c r="C125" s="59" t="e">
        <f t="shared" si="17"/>
        <v>#DIV/0!</v>
      </c>
      <c r="D125" s="259"/>
      <c r="E125" s="259"/>
      <c r="F125" s="259"/>
      <c r="G125" s="59" t="e">
        <f t="shared" si="18"/>
        <v>#DIV/0!</v>
      </c>
    </row>
    <row r="126" spans="2:7" x14ac:dyDescent="0.25">
      <c r="B126" s="22" t="str">
        <f>+$B$23</f>
        <v>DNB 8</v>
      </c>
      <c r="C126" s="59" t="e">
        <f t="shared" si="17"/>
        <v>#DIV/0!</v>
      </c>
      <c r="D126" s="259"/>
      <c r="E126" s="259"/>
      <c r="F126" s="259"/>
      <c r="G126" s="59" t="e">
        <f t="shared" si="18"/>
        <v>#DIV/0!</v>
      </c>
    </row>
    <row r="127" spans="2:7" x14ac:dyDescent="0.25">
      <c r="F127" s="18" t="s">
        <v>163</v>
      </c>
      <c r="G127" s="18" t="e">
        <f>+SUM(G119:G126)</f>
        <v>#DIV/0!</v>
      </c>
    </row>
    <row r="128" spans="2:7" x14ac:dyDescent="0.25">
      <c r="B128" s="17" t="s">
        <v>211</v>
      </c>
    </row>
    <row r="130" spans="2:15" ht="18" x14ac:dyDescent="0.25">
      <c r="B130" s="22"/>
      <c r="C130" s="48" t="s">
        <v>212</v>
      </c>
      <c r="D130" s="48" t="s">
        <v>213</v>
      </c>
      <c r="E130" s="48" t="s">
        <v>214</v>
      </c>
      <c r="F130" s="155" t="s">
        <v>215</v>
      </c>
      <c r="G130" s="155" t="s">
        <v>216</v>
      </c>
      <c r="H130" s="48" t="s">
        <v>217</v>
      </c>
      <c r="I130" s="146" t="s">
        <v>218</v>
      </c>
      <c r="J130" s="63" t="s">
        <v>219</v>
      </c>
      <c r="K130" s="63" t="s">
        <v>220</v>
      </c>
      <c r="L130" s="63" t="s">
        <v>221</v>
      </c>
      <c r="M130" s="63" t="s">
        <v>222</v>
      </c>
      <c r="N130" s="146" t="s">
        <v>223</v>
      </c>
      <c r="O130" s="48" t="s">
        <v>74</v>
      </c>
    </row>
    <row r="131" spans="2:15" x14ac:dyDescent="0.25">
      <c r="B131" s="22" t="str">
        <f>+$B$16</f>
        <v>DNB 1</v>
      </c>
      <c r="C131" s="41">
        <f>+TI_En_Elek_2027!C131</f>
        <v>0</v>
      </c>
      <c r="D131" s="41">
        <f>+TI_En_Elek_2027!D131</f>
        <v>0</v>
      </c>
      <c r="E131" s="41">
        <f>+SUM(C131:D131)</f>
        <v>0</v>
      </c>
      <c r="F131" s="41">
        <f>+TI_En_Elek_2027!F131</f>
        <v>0</v>
      </c>
      <c r="G131" s="41">
        <f>+TI_En_Elek_2027!G131</f>
        <v>0</v>
      </c>
      <c r="H131" s="41">
        <f>+SUM(F131:G131)</f>
        <v>0</v>
      </c>
      <c r="I131" s="245">
        <f>+TI_En_Elek_2027!I131</f>
        <v>0</v>
      </c>
      <c r="J131" s="41">
        <f>+TI_En_Elek_2027!J131</f>
        <v>0</v>
      </c>
      <c r="K131" s="41">
        <f>+TI_En_Elek_2027!K131</f>
        <v>0</v>
      </c>
      <c r="L131" s="41">
        <f>+TI_En_Elek_2027!L131</f>
        <v>0</v>
      </c>
      <c r="M131" s="41">
        <f>+SUM(K131:L131)</f>
        <v>0</v>
      </c>
      <c r="N131" s="41">
        <f>+TI_En_Elek_2027!N131</f>
        <v>0</v>
      </c>
      <c r="O131" s="41">
        <f t="shared" ref="O131:O138" si="19">+SUM(E131,H131,I131,J131,M131,N131)</f>
        <v>0</v>
      </c>
    </row>
    <row r="132" spans="2:15" x14ac:dyDescent="0.25">
      <c r="B132" s="22" t="str">
        <f>+$B$17</f>
        <v>DNB 2</v>
      </c>
      <c r="C132" s="41">
        <f>+TI_En_Elek_2027!C132</f>
        <v>0</v>
      </c>
      <c r="D132" s="41">
        <f>+TI_En_Elek_2027!D132</f>
        <v>0</v>
      </c>
      <c r="E132" s="41">
        <f t="shared" ref="E132:E138" si="20">+SUM(C132:D132)</f>
        <v>0</v>
      </c>
      <c r="F132" s="41">
        <f>+TI_En_Elek_2027!F132</f>
        <v>0</v>
      </c>
      <c r="G132" s="41">
        <f>+TI_En_Elek_2027!G132</f>
        <v>0</v>
      </c>
      <c r="H132" s="41">
        <f t="shared" ref="H132:H138" si="21">+SUM(F132:G132)</f>
        <v>0</v>
      </c>
      <c r="I132" s="245">
        <f>+TI_En_Elek_2027!I132</f>
        <v>0</v>
      </c>
      <c r="J132" s="41">
        <f>+TI_En_Elek_2027!J132</f>
        <v>0</v>
      </c>
      <c r="K132" s="41">
        <f>+TI_En_Elek_2027!K132</f>
        <v>0</v>
      </c>
      <c r="L132" s="41">
        <f>+TI_En_Elek_2027!L132</f>
        <v>0</v>
      </c>
      <c r="M132" s="41">
        <f t="shared" ref="M132:M138" si="22">+SUM(K132:L132)</f>
        <v>0</v>
      </c>
      <c r="N132" s="41">
        <f>+TI_En_Elek_2027!N132</f>
        <v>0</v>
      </c>
      <c r="O132" s="41">
        <f t="shared" si="19"/>
        <v>0</v>
      </c>
    </row>
    <row r="133" spans="2:15" x14ac:dyDescent="0.25">
      <c r="B133" s="22" t="str">
        <f>+$B$18</f>
        <v>DNB 3</v>
      </c>
      <c r="C133" s="41">
        <f>+TI_En_Elek_2027!C133</f>
        <v>0</v>
      </c>
      <c r="D133" s="41">
        <f>+TI_En_Elek_2027!D133</f>
        <v>0</v>
      </c>
      <c r="E133" s="41">
        <f t="shared" si="20"/>
        <v>0</v>
      </c>
      <c r="F133" s="41">
        <f>+TI_En_Elek_2027!F133</f>
        <v>0</v>
      </c>
      <c r="G133" s="41">
        <f>+TI_En_Elek_2027!G133</f>
        <v>0</v>
      </c>
      <c r="H133" s="41">
        <f t="shared" si="21"/>
        <v>0</v>
      </c>
      <c r="I133" s="245">
        <f>+TI_En_Elek_2027!I133</f>
        <v>0</v>
      </c>
      <c r="J133" s="41">
        <f>+TI_En_Elek_2027!J133</f>
        <v>0</v>
      </c>
      <c r="K133" s="41">
        <f>+TI_En_Elek_2027!K133</f>
        <v>0</v>
      </c>
      <c r="L133" s="41">
        <f>+TI_En_Elek_2027!L133</f>
        <v>0</v>
      </c>
      <c r="M133" s="41">
        <f t="shared" si="22"/>
        <v>0</v>
      </c>
      <c r="N133" s="41">
        <f>+TI_En_Elek_2027!N133</f>
        <v>0</v>
      </c>
      <c r="O133" s="41">
        <f t="shared" si="19"/>
        <v>0</v>
      </c>
    </row>
    <row r="134" spans="2:15" x14ac:dyDescent="0.25">
      <c r="B134" s="22" t="str">
        <f>+$B$19</f>
        <v>DNB 4</v>
      </c>
      <c r="C134" s="41">
        <f>+TI_En_Elek_2027!C134</f>
        <v>0</v>
      </c>
      <c r="D134" s="41">
        <f>+TI_En_Elek_2027!D134</f>
        <v>0</v>
      </c>
      <c r="E134" s="41">
        <f t="shared" si="20"/>
        <v>0</v>
      </c>
      <c r="F134" s="41">
        <f>+TI_En_Elek_2027!F134</f>
        <v>0</v>
      </c>
      <c r="G134" s="41">
        <f>+TI_En_Elek_2027!G134</f>
        <v>0</v>
      </c>
      <c r="H134" s="41">
        <f t="shared" si="21"/>
        <v>0</v>
      </c>
      <c r="I134" s="245">
        <f>+TI_En_Elek_2027!I134</f>
        <v>0</v>
      </c>
      <c r="J134" s="41">
        <f>+TI_En_Elek_2027!J134</f>
        <v>0</v>
      </c>
      <c r="K134" s="41">
        <f>+TI_En_Elek_2027!K134</f>
        <v>0</v>
      </c>
      <c r="L134" s="41">
        <f>+TI_En_Elek_2027!L134</f>
        <v>0</v>
      </c>
      <c r="M134" s="41">
        <f t="shared" si="22"/>
        <v>0</v>
      </c>
      <c r="N134" s="41">
        <f>+TI_En_Elek_2027!N134</f>
        <v>0</v>
      </c>
      <c r="O134" s="41">
        <f t="shared" si="19"/>
        <v>0</v>
      </c>
    </row>
    <row r="135" spans="2:15" x14ac:dyDescent="0.25">
      <c r="B135" s="22" t="str">
        <f>+$B$20</f>
        <v>DNB 5</v>
      </c>
      <c r="C135" s="41">
        <f>+TI_En_Elek_2027!C135</f>
        <v>0</v>
      </c>
      <c r="D135" s="41">
        <f>+TI_En_Elek_2027!D135</f>
        <v>0</v>
      </c>
      <c r="E135" s="41">
        <f t="shared" si="20"/>
        <v>0</v>
      </c>
      <c r="F135" s="41">
        <f>+TI_En_Elek_2027!F135</f>
        <v>0</v>
      </c>
      <c r="G135" s="41">
        <f>+TI_En_Elek_2027!G135</f>
        <v>0</v>
      </c>
      <c r="H135" s="41">
        <f t="shared" si="21"/>
        <v>0</v>
      </c>
      <c r="I135" s="245">
        <f>+TI_En_Elek_2027!I135</f>
        <v>0</v>
      </c>
      <c r="J135" s="41">
        <f>+TI_En_Elek_2027!J135</f>
        <v>0</v>
      </c>
      <c r="K135" s="41">
        <f>+TI_En_Elek_2027!K135</f>
        <v>0</v>
      </c>
      <c r="L135" s="41">
        <f>+TI_En_Elek_2027!L135</f>
        <v>0</v>
      </c>
      <c r="M135" s="41">
        <f t="shared" si="22"/>
        <v>0</v>
      </c>
      <c r="N135" s="41">
        <f>+TI_En_Elek_2027!N135</f>
        <v>0</v>
      </c>
      <c r="O135" s="41">
        <f t="shared" si="19"/>
        <v>0</v>
      </c>
    </row>
    <row r="136" spans="2:15" x14ac:dyDescent="0.25">
      <c r="B136" s="22" t="str">
        <f>+$B$21</f>
        <v>DNB 6</v>
      </c>
      <c r="C136" s="41">
        <f>+TI_En_Elek_2027!C136</f>
        <v>0</v>
      </c>
      <c r="D136" s="41">
        <f>+TI_En_Elek_2027!D136</f>
        <v>0</v>
      </c>
      <c r="E136" s="41">
        <f t="shared" si="20"/>
        <v>0</v>
      </c>
      <c r="F136" s="41">
        <f>+TI_En_Elek_2027!F136</f>
        <v>0</v>
      </c>
      <c r="G136" s="41">
        <f>+TI_En_Elek_2027!G136</f>
        <v>0</v>
      </c>
      <c r="H136" s="41">
        <f t="shared" si="21"/>
        <v>0</v>
      </c>
      <c r="I136" s="245">
        <f>+TI_En_Elek_2027!I136</f>
        <v>0</v>
      </c>
      <c r="J136" s="41">
        <f>+TI_En_Elek_2027!J136</f>
        <v>0</v>
      </c>
      <c r="K136" s="41">
        <f>+TI_En_Elek_2027!K136</f>
        <v>0</v>
      </c>
      <c r="L136" s="41">
        <f>+TI_En_Elek_2027!L136</f>
        <v>0</v>
      </c>
      <c r="M136" s="41">
        <f t="shared" si="22"/>
        <v>0</v>
      </c>
      <c r="N136" s="41">
        <f>+TI_En_Elek_2027!N136</f>
        <v>0</v>
      </c>
      <c r="O136" s="41">
        <f t="shared" si="19"/>
        <v>0</v>
      </c>
    </row>
    <row r="137" spans="2:15" x14ac:dyDescent="0.25">
      <c r="B137" s="22" t="str">
        <f>+$B$22</f>
        <v>DNB 7</v>
      </c>
      <c r="C137" s="41">
        <f>+TI_En_Elek_2027!C137</f>
        <v>0</v>
      </c>
      <c r="D137" s="41">
        <f>+TI_En_Elek_2027!D137</f>
        <v>0</v>
      </c>
      <c r="E137" s="41">
        <f t="shared" si="20"/>
        <v>0</v>
      </c>
      <c r="F137" s="41">
        <f>+TI_En_Elek_2027!F137</f>
        <v>0</v>
      </c>
      <c r="G137" s="41">
        <f>+TI_En_Elek_2027!G137</f>
        <v>0</v>
      </c>
      <c r="H137" s="41">
        <f t="shared" si="21"/>
        <v>0</v>
      </c>
      <c r="I137" s="245">
        <f>+TI_En_Elek_2027!I137</f>
        <v>0</v>
      </c>
      <c r="J137" s="41">
        <f>+TI_En_Elek_2027!J137</f>
        <v>0</v>
      </c>
      <c r="K137" s="41">
        <f>+TI_En_Elek_2027!K137</f>
        <v>0</v>
      </c>
      <c r="L137" s="41">
        <f>+TI_En_Elek_2027!L137</f>
        <v>0</v>
      </c>
      <c r="M137" s="41">
        <f t="shared" si="22"/>
        <v>0</v>
      </c>
      <c r="N137" s="41">
        <f>+TI_En_Elek_2027!N137</f>
        <v>0</v>
      </c>
      <c r="O137" s="41">
        <f t="shared" si="19"/>
        <v>0</v>
      </c>
    </row>
    <row r="138" spans="2:15" x14ac:dyDescent="0.25">
      <c r="B138" s="22" t="str">
        <f>+$B$23</f>
        <v>DNB 8</v>
      </c>
      <c r="C138" s="41">
        <f>+TI_En_Elek_2027!C138</f>
        <v>0</v>
      </c>
      <c r="D138" s="41">
        <f>+TI_En_Elek_2027!D138</f>
        <v>0</v>
      </c>
      <c r="E138" s="41">
        <f t="shared" si="20"/>
        <v>0</v>
      </c>
      <c r="F138" s="41">
        <f>+TI_En_Elek_2027!F138</f>
        <v>0</v>
      </c>
      <c r="G138" s="41">
        <f>+TI_En_Elek_2027!G138</f>
        <v>0</v>
      </c>
      <c r="H138" s="41">
        <f t="shared" si="21"/>
        <v>0</v>
      </c>
      <c r="I138" s="245">
        <f>+TI_En_Elek_2027!I138</f>
        <v>0</v>
      </c>
      <c r="J138" s="41">
        <f>+TI_En_Elek_2027!J138</f>
        <v>0</v>
      </c>
      <c r="K138" s="41">
        <f>+TI_En_Elek_2027!K138</f>
        <v>0</v>
      </c>
      <c r="L138" s="41">
        <f>+TI_En_Elek_2027!L138</f>
        <v>0</v>
      </c>
      <c r="M138" s="41">
        <f t="shared" si="22"/>
        <v>0</v>
      </c>
      <c r="N138" s="41">
        <f>+TI_En_Elek_2027!N138</f>
        <v>0</v>
      </c>
      <c r="O138" s="41">
        <f t="shared" si="19"/>
        <v>0</v>
      </c>
    </row>
    <row r="139" spans="2:15" x14ac:dyDescent="0.25">
      <c r="B139" s="51" t="s">
        <v>163</v>
      </c>
      <c r="E139" s="156">
        <f>+SUM(E131:E138)</f>
        <v>0</v>
      </c>
      <c r="H139" s="156">
        <f>+SUM(H131:H138)</f>
        <v>0</v>
      </c>
      <c r="I139" s="244">
        <f>+SUM(I131:I138)</f>
        <v>0</v>
      </c>
      <c r="J139" s="156">
        <f>+SUM(J131:J138)</f>
        <v>0</v>
      </c>
      <c r="M139" s="156">
        <f>+SUM(M131:M138)</f>
        <v>0</v>
      </c>
      <c r="N139" s="156">
        <f>+SUM(N131:N138)</f>
        <v>0</v>
      </c>
      <c r="O139" s="156">
        <f>+SUM(O131:O138)</f>
        <v>0</v>
      </c>
    </row>
    <row r="141" spans="2:15" x14ac:dyDescent="0.25">
      <c r="B141" s="17" t="s">
        <v>224</v>
      </c>
    </row>
    <row r="142" spans="2:15" ht="15.75" thickBot="1" x14ac:dyDescent="0.3"/>
    <row r="143" spans="2:15" ht="18.75" thickBot="1" x14ac:dyDescent="0.3">
      <c r="B143" s="40"/>
      <c r="C143" s="48" t="s">
        <v>210</v>
      </c>
      <c r="D143" s="48" t="str">
        <f t="shared" ref="D143:D151" si="23">+O130</f>
        <v>Totaal aanvullend</v>
      </c>
      <c r="E143" s="57" t="s">
        <v>225</v>
      </c>
    </row>
    <row r="144" spans="2:15" x14ac:dyDescent="0.25">
      <c r="B144" s="37" t="str">
        <f>+$B$16</f>
        <v>DNB 1</v>
      </c>
      <c r="C144" s="60" t="e">
        <f t="shared" ref="C144:C151" si="24">+G119</f>
        <v>#DIV/0!</v>
      </c>
      <c r="D144" s="115">
        <f t="shared" si="23"/>
        <v>0</v>
      </c>
      <c r="E144" s="116" t="e">
        <f>+D144+C144</f>
        <v>#DIV/0!</v>
      </c>
    </row>
    <row r="145" spans="1:12" x14ac:dyDescent="0.25">
      <c r="B145" s="38" t="str">
        <f>+$B$17</f>
        <v>DNB 2</v>
      </c>
      <c r="C145" s="60" t="e">
        <f t="shared" si="24"/>
        <v>#DIV/0!</v>
      </c>
      <c r="D145" s="115">
        <f t="shared" si="23"/>
        <v>0</v>
      </c>
      <c r="E145" s="117" t="e">
        <f t="shared" ref="E145:E151" si="25">+D145+C145</f>
        <v>#DIV/0!</v>
      </c>
    </row>
    <row r="146" spans="1:12" x14ac:dyDescent="0.25">
      <c r="B146" s="38" t="str">
        <f>+$B$18</f>
        <v>DNB 3</v>
      </c>
      <c r="C146" s="60" t="e">
        <f t="shared" si="24"/>
        <v>#DIV/0!</v>
      </c>
      <c r="D146" s="115">
        <f t="shared" si="23"/>
        <v>0</v>
      </c>
      <c r="E146" s="117" t="e">
        <f t="shared" si="25"/>
        <v>#DIV/0!</v>
      </c>
    </row>
    <row r="147" spans="1:12" x14ac:dyDescent="0.25">
      <c r="B147" s="38" t="str">
        <f>+$B$19</f>
        <v>DNB 4</v>
      </c>
      <c r="C147" s="60" t="e">
        <f t="shared" si="24"/>
        <v>#DIV/0!</v>
      </c>
      <c r="D147" s="115">
        <f t="shared" si="23"/>
        <v>0</v>
      </c>
      <c r="E147" s="117" t="e">
        <f t="shared" si="25"/>
        <v>#DIV/0!</v>
      </c>
    </row>
    <row r="148" spans="1:12" x14ac:dyDescent="0.25">
      <c r="B148" s="38" t="str">
        <f>+$B$20</f>
        <v>DNB 5</v>
      </c>
      <c r="C148" s="60" t="e">
        <f t="shared" si="24"/>
        <v>#DIV/0!</v>
      </c>
      <c r="D148" s="115">
        <f t="shared" si="23"/>
        <v>0</v>
      </c>
      <c r="E148" s="117" t="e">
        <f t="shared" si="25"/>
        <v>#DIV/0!</v>
      </c>
    </row>
    <row r="149" spans="1:12" x14ac:dyDescent="0.25">
      <c r="B149" s="38" t="str">
        <f>+$B$21</f>
        <v>DNB 6</v>
      </c>
      <c r="C149" s="60" t="e">
        <f t="shared" si="24"/>
        <v>#DIV/0!</v>
      </c>
      <c r="D149" s="115">
        <f t="shared" si="23"/>
        <v>0</v>
      </c>
      <c r="E149" s="117" t="e">
        <f t="shared" si="25"/>
        <v>#DIV/0!</v>
      </c>
    </row>
    <row r="150" spans="1:12" x14ac:dyDescent="0.25">
      <c r="B150" s="38" t="str">
        <f>+$B$22</f>
        <v>DNB 7</v>
      </c>
      <c r="C150" s="60" t="e">
        <f t="shared" si="24"/>
        <v>#DIV/0!</v>
      </c>
      <c r="D150" s="115">
        <f t="shared" si="23"/>
        <v>0</v>
      </c>
      <c r="E150" s="117" t="e">
        <f t="shared" si="25"/>
        <v>#DIV/0!</v>
      </c>
    </row>
    <row r="151" spans="1:12" ht="15.75" thickBot="1" x14ac:dyDescent="0.3">
      <c r="B151" s="38" t="str">
        <f>+$B$23</f>
        <v>DNB 8</v>
      </c>
      <c r="C151" s="60" t="e">
        <f t="shared" si="24"/>
        <v>#DIV/0!</v>
      </c>
      <c r="D151" s="115">
        <f t="shared" si="23"/>
        <v>0</v>
      </c>
      <c r="E151" s="117" t="e">
        <f t="shared" si="25"/>
        <v>#DIV/0!</v>
      </c>
    </row>
    <row r="152" spans="1:12" ht="15.75" thickBot="1" x14ac:dyDescent="0.3">
      <c r="B152" s="159" t="s">
        <v>163</v>
      </c>
      <c r="C152" s="158" t="e">
        <f>+SUM(C144:C151)</f>
        <v>#DIV/0!</v>
      </c>
      <c r="D152" s="158">
        <f>+SUM(D144:D151)</f>
        <v>0</v>
      </c>
      <c r="E152" s="160" t="e">
        <f>+SUM(E144:E151)</f>
        <v>#DIV/0!</v>
      </c>
    </row>
    <row r="154" spans="1:12" customFormat="1" x14ac:dyDescent="0.25">
      <c r="A154" s="11"/>
      <c r="B154" s="4" t="s">
        <v>226</v>
      </c>
      <c r="C154" s="4"/>
      <c r="D154" s="4"/>
      <c r="E154" s="4"/>
      <c r="F154" s="4"/>
      <c r="G154" s="4"/>
      <c r="H154" s="4"/>
      <c r="I154" s="4"/>
      <c r="J154" s="4"/>
      <c r="K154" s="11"/>
      <c r="L154" s="11"/>
    </row>
    <row r="156" spans="1:12" x14ac:dyDescent="0.25">
      <c r="B156" s="17" t="s">
        <v>75</v>
      </c>
    </row>
    <row r="158" spans="1:12" ht="18" x14ac:dyDescent="0.35">
      <c r="B158" s="51" t="s">
        <v>227</v>
      </c>
      <c r="C158" s="52">
        <f>+TI_En_Elek_2027!C158</f>
        <v>0</v>
      </c>
      <c r="D158" s="11" t="s">
        <v>34</v>
      </c>
    </row>
    <row r="159" spans="1:12" ht="18" x14ac:dyDescent="0.35">
      <c r="B159" s="51" t="s">
        <v>201</v>
      </c>
      <c r="C159" s="52">
        <f>+C113</f>
        <v>0</v>
      </c>
      <c r="D159" s="11" t="s">
        <v>34</v>
      </c>
    </row>
    <row r="160" spans="1:12" ht="18" x14ac:dyDescent="0.35">
      <c r="B160" s="51" t="s">
        <v>228</v>
      </c>
      <c r="C160" s="53" t="e">
        <f>+C158/C159-1</f>
        <v>#DIV/0!</v>
      </c>
    </row>
    <row r="162" spans="1:12" x14ac:dyDescent="0.25">
      <c r="B162" s="17" t="s">
        <v>229</v>
      </c>
    </row>
    <row r="164" spans="1:12" ht="18" x14ac:dyDescent="0.25">
      <c r="B164" s="22"/>
      <c r="C164" s="48" t="s">
        <v>204</v>
      </c>
      <c r="D164" s="48" t="s">
        <v>231</v>
      </c>
      <c r="E164" s="48" t="s">
        <v>72</v>
      </c>
      <c r="F164" s="48" t="s">
        <v>73</v>
      </c>
      <c r="G164" s="48" t="s">
        <v>230</v>
      </c>
    </row>
    <row r="165" spans="1:12" x14ac:dyDescent="0.25">
      <c r="B165" s="22" t="str">
        <f>+$B$16</f>
        <v>DNB 1</v>
      </c>
      <c r="C165" s="59" t="e">
        <f t="shared" ref="C165:C172" si="26">+G95</f>
        <v>#DIV/0!</v>
      </c>
      <c r="D165" s="258" t="e">
        <f>+C160</f>
        <v>#DIV/0!</v>
      </c>
      <c r="E165" s="258">
        <f>+$J$42</f>
        <v>-0.6957098424652961</v>
      </c>
      <c r="F165" s="258">
        <f>+$C$43</f>
        <v>1.0999999999999999E-2</v>
      </c>
      <c r="G165" s="59" t="e">
        <f>+C165*(1+$D$165-$E$165-$F$165)</f>
        <v>#DIV/0!</v>
      </c>
    </row>
    <row r="166" spans="1:12" x14ac:dyDescent="0.25">
      <c r="B166" s="22" t="str">
        <f>+$B$17</f>
        <v>DNB 2</v>
      </c>
      <c r="C166" s="59" t="e">
        <f t="shared" si="26"/>
        <v>#DIV/0!</v>
      </c>
      <c r="D166" s="259"/>
      <c r="E166" s="259"/>
      <c r="F166" s="259"/>
      <c r="G166" s="59" t="e">
        <f t="shared" ref="G166:G172" si="27">+C166*(1+$D$165-$E$165-$F$165)</f>
        <v>#DIV/0!</v>
      </c>
    </row>
    <row r="167" spans="1:12" x14ac:dyDescent="0.25">
      <c r="B167" s="22" t="str">
        <f>+$B$18</f>
        <v>DNB 3</v>
      </c>
      <c r="C167" s="59" t="e">
        <f t="shared" si="26"/>
        <v>#DIV/0!</v>
      </c>
      <c r="D167" s="259"/>
      <c r="E167" s="259"/>
      <c r="F167" s="259"/>
      <c r="G167" s="59" t="e">
        <f t="shared" si="27"/>
        <v>#DIV/0!</v>
      </c>
    </row>
    <row r="168" spans="1:12" x14ac:dyDescent="0.25">
      <c r="B168" s="22" t="str">
        <f>+$B$19</f>
        <v>DNB 4</v>
      </c>
      <c r="C168" s="59" t="e">
        <f t="shared" si="26"/>
        <v>#DIV/0!</v>
      </c>
      <c r="D168" s="259"/>
      <c r="E168" s="259"/>
      <c r="F168" s="259"/>
      <c r="G168" s="59" t="e">
        <f t="shared" si="27"/>
        <v>#DIV/0!</v>
      </c>
    </row>
    <row r="169" spans="1:12" x14ac:dyDescent="0.25">
      <c r="B169" s="22" t="str">
        <f>+$B$20</f>
        <v>DNB 5</v>
      </c>
      <c r="C169" s="59" t="e">
        <f t="shared" si="26"/>
        <v>#DIV/0!</v>
      </c>
      <c r="D169" s="259"/>
      <c r="E169" s="259"/>
      <c r="F169" s="259"/>
      <c r="G169" s="59" t="e">
        <f t="shared" si="27"/>
        <v>#DIV/0!</v>
      </c>
    </row>
    <row r="170" spans="1:12" x14ac:dyDescent="0.25">
      <c r="B170" s="22" t="str">
        <f>+$B$21</f>
        <v>DNB 6</v>
      </c>
      <c r="C170" s="59" t="e">
        <f t="shared" si="26"/>
        <v>#DIV/0!</v>
      </c>
      <c r="D170" s="259"/>
      <c r="E170" s="259"/>
      <c r="F170" s="259"/>
      <c r="G170" s="59" t="e">
        <f t="shared" si="27"/>
        <v>#DIV/0!</v>
      </c>
    </row>
    <row r="171" spans="1:12" x14ac:dyDescent="0.25">
      <c r="B171" s="22" t="str">
        <f>+$B$22</f>
        <v>DNB 7</v>
      </c>
      <c r="C171" s="59" t="e">
        <f t="shared" si="26"/>
        <v>#DIV/0!</v>
      </c>
      <c r="D171" s="259"/>
      <c r="E171" s="259"/>
      <c r="F171" s="259"/>
      <c r="G171" s="59" t="e">
        <f t="shared" si="27"/>
        <v>#DIV/0!</v>
      </c>
    </row>
    <row r="172" spans="1:12" x14ac:dyDescent="0.25">
      <c r="B172" s="22" t="str">
        <f>+$B$23</f>
        <v>DNB 8</v>
      </c>
      <c r="C172" s="59" t="e">
        <f t="shared" si="26"/>
        <v>#DIV/0!</v>
      </c>
      <c r="D172" s="259"/>
      <c r="E172" s="259"/>
      <c r="F172" s="259"/>
      <c r="G172" s="59" t="e">
        <f t="shared" si="27"/>
        <v>#DIV/0!</v>
      </c>
    </row>
    <row r="173" spans="1:12" x14ac:dyDescent="0.25">
      <c r="C173" s="119"/>
      <c r="D173" s="58"/>
      <c r="E173" s="58"/>
      <c r="F173" s="18" t="s">
        <v>163</v>
      </c>
      <c r="G173" s="18" t="e">
        <f>+SUM(G165:G172)</f>
        <v>#DIV/0!</v>
      </c>
      <c r="I173" s="119"/>
    </row>
    <row r="174" spans="1:12" ht="15.75" thickBot="1" x14ac:dyDescent="0.3"/>
    <row r="175" spans="1:12" customFormat="1" ht="21.75" thickBot="1" x14ac:dyDescent="0.4">
      <c r="A175" s="11"/>
      <c r="B175" s="254" t="s">
        <v>153</v>
      </c>
      <c r="C175" s="255"/>
      <c r="D175" s="255"/>
      <c r="E175" s="255"/>
      <c r="F175" s="255"/>
      <c r="G175" s="255"/>
      <c r="H175" s="255"/>
      <c r="I175" s="255"/>
      <c r="J175" s="256"/>
      <c r="K175" s="11"/>
      <c r="L175" s="11"/>
    </row>
    <row r="178" spans="1:12" customFormat="1" x14ac:dyDescent="0.25">
      <c r="A178" s="11"/>
      <c r="B178" s="4" t="s">
        <v>60</v>
      </c>
      <c r="C178" s="4"/>
      <c r="D178" s="4"/>
      <c r="E178" s="4"/>
      <c r="F178" s="4"/>
      <c r="G178" s="4"/>
      <c r="H178" s="4"/>
      <c r="I178" s="4"/>
      <c r="J178" s="4"/>
      <c r="K178" s="11"/>
      <c r="L178" s="11"/>
    </row>
    <row r="180" spans="1:12" x14ac:dyDescent="0.25">
      <c r="B180" s="17" t="s">
        <v>232</v>
      </c>
    </row>
    <row r="182" spans="1:12" ht="18" x14ac:dyDescent="0.35">
      <c r="B182" s="51" t="s">
        <v>233</v>
      </c>
      <c r="C182" s="52">
        <f>+TI_En_Elek_2027!C182</f>
        <v>0</v>
      </c>
      <c r="D182" s="11" t="s">
        <v>67</v>
      </c>
    </row>
    <row r="183" spans="1:12" ht="18" x14ac:dyDescent="0.35">
      <c r="B183" s="51" t="s">
        <v>227</v>
      </c>
      <c r="C183" s="52">
        <f>+C158</f>
        <v>0</v>
      </c>
      <c r="D183" s="11" t="s">
        <v>34</v>
      </c>
    </row>
    <row r="184" spans="1:12" ht="18" x14ac:dyDescent="0.35">
      <c r="B184" s="51" t="s">
        <v>234</v>
      </c>
      <c r="C184" s="53" t="e">
        <f>+C182/C183-1</f>
        <v>#DIV/0!</v>
      </c>
    </row>
    <row r="186" spans="1:12" x14ac:dyDescent="0.25">
      <c r="B186" s="17" t="s">
        <v>235</v>
      </c>
    </row>
    <row r="188" spans="1:12" ht="18" x14ac:dyDescent="0.25">
      <c r="B188" s="22"/>
      <c r="C188" s="48" t="s">
        <v>230</v>
      </c>
      <c r="D188" s="48" t="s">
        <v>236</v>
      </c>
      <c r="E188" s="48" t="s">
        <v>72</v>
      </c>
      <c r="F188" s="48" t="s">
        <v>73</v>
      </c>
      <c r="G188" s="48" t="s">
        <v>237</v>
      </c>
    </row>
    <row r="189" spans="1:12" x14ac:dyDescent="0.25">
      <c r="B189" s="22" t="str">
        <f>+$B$16</f>
        <v>DNB 1</v>
      </c>
      <c r="C189" s="59" t="e">
        <f t="shared" ref="C189:C196" si="28">+G165</f>
        <v>#DIV/0!</v>
      </c>
      <c r="D189" s="258" t="e">
        <f>+C184</f>
        <v>#DIV/0!</v>
      </c>
      <c r="E189" s="258">
        <f>+$J$42</f>
        <v>-0.6957098424652961</v>
      </c>
      <c r="F189" s="258">
        <f>+$C$43</f>
        <v>1.0999999999999999E-2</v>
      </c>
      <c r="G189" s="59" t="e">
        <f>+C189*(1+$D$189-$E$189-$F$189)</f>
        <v>#DIV/0!</v>
      </c>
    </row>
    <row r="190" spans="1:12" x14ac:dyDescent="0.25">
      <c r="B190" s="22" t="str">
        <f>+$B$17</f>
        <v>DNB 2</v>
      </c>
      <c r="C190" s="59" t="e">
        <f t="shared" si="28"/>
        <v>#DIV/0!</v>
      </c>
      <c r="D190" s="259"/>
      <c r="E190" s="259"/>
      <c r="F190" s="259"/>
      <c r="G190" s="59" t="e">
        <f t="shared" ref="G190:G196" si="29">+C190*(1+$D$189-$E$189-$F$189)</f>
        <v>#DIV/0!</v>
      </c>
    </row>
    <row r="191" spans="1:12" x14ac:dyDescent="0.25">
      <c r="B191" s="22" t="str">
        <f>+$B$18</f>
        <v>DNB 3</v>
      </c>
      <c r="C191" s="59" t="e">
        <f t="shared" si="28"/>
        <v>#DIV/0!</v>
      </c>
      <c r="D191" s="259"/>
      <c r="E191" s="259"/>
      <c r="F191" s="259"/>
      <c r="G191" s="59" t="e">
        <f t="shared" si="29"/>
        <v>#DIV/0!</v>
      </c>
    </row>
    <row r="192" spans="1:12" x14ac:dyDescent="0.25">
      <c r="B192" s="22" t="str">
        <f>+$B$19</f>
        <v>DNB 4</v>
      </c>
      <c r="C192" s="59" t="e">
        <f t="shared" si="28"/>
        <v>#DIV/0!</v>
      </c>
      <c r="D192" s="259"/>
      <c r="E192" s="259"/>
      <c r="F192" s="259"/>
      <c r="G192" s="59" t="e">
        <f t="shared" si="29"/>
        <v>#DIV/0!</v>
      </c>
    </row>
    <row r="193" spans="2:15" x14ac:dyDescent="0.25">
      <c r="B193" s="22" t="str">
        <f>+$B$20</f>
        <v>DNB 5</v>
      </c>
      <c r="C193" s="59" t="e">
        <f t="shared" si="28"/>
        <v>#DIV/0!</v>
      </c>
      <c r="D193" s="259"/>
      <c r="E193" s="259"/>
      <c r="F193" s="259"/>
      <c r="G193" s="59" t="e">
        <f t="shared" si="29"/>
        <v>#DIV/0!</v>
      </c>
    </row>
    <row r="194" spans="2:15" x14ac:dyDescent="0.25">
      <c r="B194" s="22" t="str">
        <f>+$B$21</f>
        <v>DNB 6</v>
      </c>
      <c r="C194" s="59" t="e">
        <f t="shared" si="28"/>
        <v>#DIV/0!</v>
      </c>
      <c r="D194" s="259"/>
      <c r="E194" s="259"/>
      <c r="F194" s="259"/>
      <c r="G194" s="59" t="e">
        <f t="shared" si="29"/>
        <v>#DIV/0!</v>
      </c>
    </row>
    <row r="195" spans="2:15" x14ac:dyDescent="0.25">
      <c r="B195" s="22" t="str">
        <f>+$B$22</f>
        <v>DNB 7</v>
      </c>
      <c r="C195" s="59" t="e">
        <f t="shared" si="28"/>
        <v>#DIV/0!</v>
      </c>
      <c r="D195" s="259"/>
      <c r="E195" s="259"/>
      <c r="F195" s="259"/>
      <c r="G195" s="59" t="e">
        <f t="shared" si="29"/>
        <v>#DIV/0!</v>
      </c>
    </row>
    <row r="196" spans="2:15" x14ac:dyDescent="0.25">
      <c r="B196" s="22" t="str">
        <f>+$B$23</f>
        <v>DNB 8</v>
      </c>
      <c r="C196" s="59" t="e">
        <f t="shared" si="28"/>
        <v>#DIV/0!</v>
      </c>
      <c r="D196" s="259"/>
      <c r="E196" s="259"/>
      <c r="F196" s="259"/>
      <c r="G196" s="59" t="e">
        <f t="shared" si="29"/>
        <v>#DIV/0!</v>
      </c>
    </row>
    <row r="197" spans="2:15" x14ac:dyDescent="0.25">
      <c r="F197" s="18" t="s">
        <v>163</v>
      </c>
      <c r="G197" s="18" t="e">
        <f>+SUM(G189:G196)</f>
        <v>#DIV/0!</v>
      </c>
    </row>
    <row r="198" spans="2:15" x14ac:dyDescent="0.25">
      <c r="B198" s="17" t="s">
        <v>238</v>
      </c>
    </row>
    <row r="200" spans="2:15" ht="18" x14ac:dyDescent="0.25">
      <c r="B200" s="22"/>
      <c r="C200" s="48" t="s">
        <v>239</v>
      </c>
      <c r="D200" s="48" t="s">
        <v>240</v>
      </c>
      <c r="E200" s="48" t="s">
        <v>241</v>
      </c>
      <c r="F200" s="155" t="s">
        <v>242</v>
      </c>
      <c r="G200" s="155" t="s">
        <v>243</v>
      </c>
      <c r="H200" s="48" t="s">
        <v>244</v>
      </c>
      <c r="I200" s="146" t="s">
        <v>245</v>
      </c>
      <c r="J200" s="63" t="s">
        <v>246</v>
      </c>
      <c r="K200" s="63" t="s">
        <v>247</v>
      </c>
      <c r="L200" s="63" t="s">
        <v>248</v>
      </c>
      <c r="M200" s="63" t="s">
        <v>249</v>
      </c>
      <c r="N200" s="146" t="s">
        <v>250</v>
      </c>
      <c r="O200" s="48" t="s">
        <v>74</v>
      </c>
    </row>
    <row r="201" spans="2:15" x14ac:dyDescent="0.25">
      <c r="B201" s="22" t="str">
        <f>+$B$16</f>
        <v>DNB 1</v>
      </c>
      <c r="C201" s="41">
        <f>+TI_En_Elek_2027!C201</f>
        <v>0</v>
      </c>
      <c r="D201" s="41">
        <f>+TI_En_Elek_2027!D201</f>
        <v>0</v>
      </c>
      <c r="E201" s="41">
        <f>+SUM(C201:D201)</f>
        <v>0</v>
      </c>
      <c r="F201" s="41">
        <f>+TI_En_Elek_2027!F201</f>
        <v>0</v>
      </c>
      <c r="G201" s="41">
        <f>+TI_En_Elek_2027!G201</f>
        <v>0</v>
      </c>
      <c r="H201" s="41">
        <f>+SUM(F201:G201)</f>
        <v>0</v>
      </c>
      <c r="I201" s="41" t="e">
        <f>+TI_En_Elek_2027!I201</f>
        <v>#DIV/0!</v>
      </c>
      <c r="J201" s="41">
        <f>+TI_En_Elek_2027!J201</f>
        <v>0</v>
      </c>
      <c r="K201" s="41">
        <f>+TI_En_Elek_2027!K201</f>
        <v>0</v>
      </c>
      <c r="L201" s="41">
        <f>+TI_En_Elek_2027!L201</f>
        <v>0</v>
      </c>
      <c r="M201" s="41">
        <f>+SUM(K201:L201)</f>
        <v>0</v>
      </c>
      <c r="N201" s="41">
        <f>+TI_En_Elek_2027!N201</f>
        <v>0</v>
      </c>
      <c r="O201" s="41" t="e">
        <f t="shared" ref="O201:O208" si="30">+SUM(E201,H201,I201,J201,M201,N201)</f>
        <v>#DIV/0!</v>
      </c>
    </row>
    <row r="202" spans="2:15" x14ac:dyDescent="0.25">
      <c r="B202" s="22" t="str">
        <f>+$B$17</f>
        <v>DNB 2</v>
      </c>
      <c r="C202" s="41">
        <f>+TI_En_Elek_2027!C202</f>
        <v>0</v>
      </c>
      <c r="D202" s="41">
        <f>+TI_En_Elek_2027!D202</f>
        <v>0</v>
      </c>
      <c r="E202" s="41">
        <f t="shared" ref="E202:E208" si="31">+SUM(C202:D202)</f>
        <v>0</v>
      </c>
      <c r="F202" s="41">
        <f>+TI_En_Elek_2027!F202</f>
        <v>0</v>
      </c>
      <c r="G202" s="41">
        <f>+TI_En_Elek_2027!G202</f>
        <v>0</v>
      </c>
      <c r="H202" s="41">
        <f t="shared" ref="H202:H208" si="32">+SUM(F202:G202)</f>
        <v>0</v>
      </c>
      <c r="I202" s="41" t="e">
        <f>+TI_En_Elek_2027!I202</f>
        <v>#DIV/0!</v>
      </c>
      <c r="J202" s="41">
        <f>+TI_En_Elek_2027!J202</f>
        <v>0</v>
      </c>
      <c r="K202" s="41">
        <f>+TI_En_Elek_2027!K202</f>
        <v>0</v>
      </c>
      <c r="L202" s="41">
        <f>+TI_En_Elek_2027!L202</f>
        <v>0</v>
      </c>
      <c r="M202" s="41">
        <f t="shared" ref="M202:M208" si="33">+SUM(K202:L202)</f>
        <v>0</v>
      </c>
      <c r="N202" s="41">
        <f>+TI_En_Elek_2027!N202</f>
        <v>0</v>
      </c>
      <c r="O202" s="41" t="e">
        <f t="shared" si="30"/>
        <v>#DIV/0!</v>
      </c>
    </row>
    <row r="203" spans="2:15" x14ac:dyDescent="0.25">
      <c r="B203" s="22" t="str">
        <f>+$B$18</f>
        <v>DNB 3</v>
      </c>
      <c r="C203" s="41">
        <f>+TI_En_Elek_2027!C203</f>
        <v>0</v>
      </c>
      <c r="D203" s="41">
        <f>+TI_En_Elek_2027!D203</f>
        <v>0</v>
      </c>
      <c r="E203" s="41">
        <f t="shared" si="31"/>
        <v>0</v>
      </c>
      <c r="F203" s="41">
        <f>+TI_En_Elek_2027!F203</f>
        <v>0</v>
      </c>
      <c r="G203" s="41">
        <f>+TI_En_Elek_2027!G203</f>
        <v>0</v>
      </c>
      <c r="H203" s="41">
        <f t="shared" si="32"/>
        <v>0</v>
      </c>
      <c r="I203" s="41" t="e">
        <f>+TI_En_Elek_2027!I203</f>
        <v>#DIV/0!</v>
      </c>
      <c r="J203" s="41">
        <f>+TI_En_Elek_2027!J203</f>
        <v>0</v>
      </c>
      <c r="K203" s="41">
        <f>+TI_En_Elek_2027!K203</f>
        <v>0</v>
      </c>
      <c r="L203" s="41">
        <f>+TI_En_Elek_2027!L203</f>
        <v>0</v>
      </c>
      <c r="M203" s="41">
        <f t="shared" si="33"/>
        <v>0</v>
      </c>
      <c r="N203" s="41">
        <f>+TI_En_Elek_2027!N203</f>
        <v>0</v>
      </c>
      <c r="O203" s="41" t="e">
        <f t="shared" si="30"/>
        <v>#DIV/0!</v>
      </c>
    </row>
    <row r="204" spans="2:15" x14ac:dyDescent="0.25">
      <c r="B204" s="22" t="str">
        <f>+$B$19</f>
        <v>DNB 4</v>
      </c>
      <c r="C204" s="41">
        <f>+TI_En_Elek_2027!C204</f>
        <v>0</v>
      </c>
      <c r="D204" s="41">
        <f>+TI_En_Elek_2027!D204</f>
        <v>0</v>
      </c>
      <c r="E204" s="41">
        <f t="shared" si="31"/>
        <v>0</v>
      </c>
      <c r="F204" s="41">
        <f>+TI_En_Elek_2027!F204</f>
        <v>0</v>
      </c>
      <c r="G204" s="41">
        <f>+TI_En_Elek_2027!G204</f>
        <v>0</v>
      </c>
      <c r="H204" s="41">
        <f t="shared" si="32"/>
        <v>0</v>
      </c>
      <c r="I204" s="41" t="e">
        <f>+TI_En_Elek_2027!I204</f>
        <v>#DIV/0!</v>
      </c>
      <c r="J204" s="41">
        <f>+TI_En_Elek_2027!J204</f>
        <v>0</v>
      </c>
      <c r="K204" s="41">
        <f>+TI_En_Elek_2027!K204</f>
        <v>0</v>
      </c>
      <c r="L204" s="41">
        <f>+TI_En_Elek_2027!L204</f>
        <v>0</v>
      </c>
      <c r="M204" s="41">
        <f t="shared" si="33"/>
        <v>0</v>
      </c>
      <c r="N204" s="41">
        <f>+TI_En_Elek_2027!N204</f>
        <v>0</v>
      </c>
      <c r="O204" s="41" t="e">
        <f t="shared" si="30"/>
        <v>#DIV/0!</v>
      </c>
    </row>
    <row r="205" spans="2:15" x14ac:dyDescent="0.25">
      <c r="B205" s="22" t="str">
        <f>+$B$20</f>
        <v>DNB 5</v>
      </c>
      <c r="C205" s="41">
        <f>+TI_En_Elek_2027!C205</f>
        <v>0</v>
      </c>
      <c r="D205" s="41">
        <f>+TI_En_Elek_2027!D205</f>
        <v>0</v>
      </c>
      <c r="E205" s="41">
        <f t="shared" si="31"/>
        <v>0</v>
      </c>
      <c r="F205" s="41">
        <f>+TI_En_Elek_2027!F205</f>
        <v>0</v>
      </c>
      <c r="G205" s="41">
        <f>+TI_En_Elek_2027!G205</f>
        <v>0</v>
      </c>
      <c r="H205" s="41">
        <f t="shared" si="32"/>
        <v>0</v>
      </c>
      <c r="I205" s="41" t="e">
        <f>+TI_En_Elek_2027!I205</f>
        <v>#DIV/0!</v>
      </c>
      <c r="J205" s="41">
        <f>+TI_En_Elek_2027!J205</f>
        <v>0</v>
      </c>
      <c r="K205" s="41">
        <f>+TI_En_Elek_2027!K205</f>
        <v>0</v>
      </c>
      <c r="L205" s="41">
        <f>+TI_En_Elek_2027!L205</f>
        <v>0</v>
      </c>
      <c r="M205" s="41">
        <f t="shared" si="33"/>
        <v>0</v>
      </c>
      <c r="N205" s="41">
        <f>+TI_En_Elek_2027!N205</f>
        <v>0</v>
      </c>
      <c r="O205" s="41" t="e">
        <f t="shared" si="30"/>
        <v>#DIV/0!</v>
      </c>
    </row>
    <row r="206" spans="2:15" x14ac:dyDescent="0.25">
      <c r="B206" s="22" t="str">
        <f>+$B$21</f>
        <v>DNB 6</v>
      </c>
      <c r="C206" s="41">
        <f>+TI_En_Elek_2027!C206</f>
        <v>0</v>
      </c>
      <c r="D206" s="41">
        <f>+TI_En_Elek_2027!D206</f>
        <v>0</v>
      </c>
      <c r="E206" s="41">
        <f t="shared" si="31"/>
        <v>0</v>
      </c>
      <c r="F206" s="41">
        <f>+TI_En_Elek_2027!F206</f>
        <v>0</v>
      </c>
      <c r="G206" s="41">
        <f>+TI_En_Elek_2027!G206</f>
        <v>0</v>
      </c>
      <c r="H206" s="41">
        <f t="shared" si="32"/>
        <v>0</v>
      </c>
      <c r="I206" s="41" t="e">
        <f>+TI_En_Elek_2027!I206</f>
        <v>#DIV/0!</v>
      </c>
      <c r="J206" s="41">
        <f>+TI_En_Elek_2027!J206</f>
        <v>0</v>
      </c>
      <c r="K206" s="41">
        <f>+TI_En_Elek_2027!K206</f>
        <v>0</v>
      </c>
      <c r="L206" s="41">
        <f>+TI_En_Elek_2027!L206</f>
        <v>0</v>
      </c>
      <c r="M206" s="41">
        <f t="shared" si="33"/>
        <v>0</v>
      </c>
      <c r="N206" s="41">
        <f>+TI_En_Elek_2027!N206</f>
        <v>0</v>
      </c>
      <c r="O206" s="41" t="e">
        <f t="shared" si="30"/>
        <v>#DIV/0!</v>
      </c>
    </row>
    <row r="207" spans="2:15" x14ac:dyDescent="0.25">
      <c r="B207" s="22" t="str">
        <f>+$B$22</f>
        <v>DNB 7</v>
      </c>
      <c r="C207" s="41">
        <f>+TI_En_Elek_2027!C207</f>
        <v>0</v>
      </c>
      <c r="D207" s="41">
        <f>+TI_En_Elek_2027!D207</f>
        <v>0</v>
      </c>
      <c r="E207" s="41">
        <f t="shared" si="31"/>
        <v>0</v>
      </c>
      <c r="F207" s="41">
        <f>+TI_En_Elek_2027!F207</f>
        <v>0</v>
      </c>
      <c r="G207" s="41">
        <f>+TI_En_Elek_2027!G207</f>
        <v>0</v>
      </c>
      <c r="H207" s="41">
        <f t="shared" si="32"/>
        <v>0</v>
      </c>
      <c r="I207" s="41" t="e">
        <f>+TI_En_Elek_2027!I207</f>
        <v>#DIV/0!</v>
      </c>
      <c r="J207" s="41">
        <f>+TI_En_Elek_2027!J207</f>
        <v>0</v>
      </c>
      <c r="K207" s="41">
        <f>+TI_En_Elek_2027!K207</f>
        <v>0</v>
      </c>
      <c r="L207" s="41">
        <f>+TI_En_Elek_2027!L207</f>
        <v>0</v>
      </c>
      <c r="M207" s="41">
        <f t="shared" si="33"/>
        <v>0</v>
      </c>
      <c r="N207" s="41">
        <f>+TI_En_Elek_2027!N207</f>
        <v>0</v>
      </c>
      <c r="O207" s="41" t="e">
        <f t="shared" si="30"/>
        <v>#DIV/0!</v>
      </c>
    </row>
    <row r="208" spans="2:15" x14ac:dyDescent="0.25">
      <c r="B208" s="22" t="str">
        <f>+$B$23</f>
        <v>DNB 8</v>
      </c>
      <c r="C208" s="41">
        <f>+TI_En_Elek_2027!C208</f>
        <v>0</v>
      </c>
      <c r="D208" s="41">
        <f>+TI_En_Elek_2027!D208</f>
        <v>0</v>
      </c>
      <c r="E208" s="41">
        <f t="shared" si="31"/>
        <v>0</v>
      </c>
      <c r="F208" s="41">
        <f>+TI_En_Elek_2027!F208</f>
        <v>0</v>
      </c>
      <c r="G208" s="41">
        <f>+TI_En_Elek_2027!G208</f>
        <v>0</v>
      </c>
      <c r="H208" s="41">
        <f t="shared" si="32"/>
        <v>0</v>
      </c>
      <c r="I208" s="41" t="e">
        <f>+TI_En_Elek_2027!I208</f>
        <v>#DIV/0!</v>
      </c>
      <c r="J208" s="41">
        <f>+TI_En_Elek_2027!J208</f>
        <v>0</v>
      </c>
      <c r="K208" s="41">
        <f>+TI_En_Elek_2027!K208</f>
        <v>0</v>
      </c>
      <c r="L208" s="41">
        <f>+TI_En_Elek_2027!L208</f>
        <v>0</v>
      </c>
      <c r="M208" s="41">
        <f t="shared" si="33"/>
        <v>0</v>
      </c>
      <c r="N208" s="41">
        <f>+TI_En_Elek_2027!N208</f>
        <v>0</v>
      </c>
      <c r="O208" s="41" t="e">
        <f t="shared" si="30"/>
        <v>#DIV/0!</v>
      </c>
    </row>
    <row r="209" spans="1:15" x14ac:dyDescent="0.25">
      <c r="B209" s="51" t="s">
        <v>163</v>
      </c>
      <c r="E209" s="156">
        <f>+SUM(E201:E208)</f>
        <v>0</v>
      </c>
      <c r="H209" s="156">
        <f>+SUM(H201:H208)</f>
        <v>0</v>
      </c>
      <c r="I209" s="156" t="e">
        <f>+SUM(I201:I208)</f>
        <v>#DIV/0!</v>
      </c>
      <c r="J209" s="156">
        <f>+SUM(J201:J208)</f>
        <v>0</v>
      </c>
      <c r="M209" s="156">
        <f>+SUM(M201:M208)</f>
        <v>0</v>
      </c>
      <c r="N209" s="156">
        <f>+SUM(N201:N208)</f>
        <v>0</v>
      </c>
      <c r="O209" s="156" t="e">
        <f>+SUM(O201:O208)</f>
        <v>#DIV/0!</v>
      </c>
    </row>
    <row r="211" spans="1:15" x14ac:dyDescent="0.25">
      <c r="B211" s="17" t="s">
        <v>251</v>
      </c>
    </row>
    <row r="212" spans="1:15" ht="15.75" thickBot="1" x14ac:dyDescent="0.3"/>
    <row r="213" spans="1:15" ht="18.75" thickBot="1" x14ac:dyDescent="0.3">
      <c r="B213" s="40"/>
      <c r="C213" s="48" t="s">
        <v>237</v>
      </c>
      <c r="D213" s="48" t="s">
        <v>74</v>
      </c>
      <c r="E213" s="57" t="s">
        <v>252</v>
      </c>
    </row>
    <row r="214" spans="1:15" x14ac:dyDescent="0.25">
      <c r="B214" s="37" t="str">
        <f>+$B$16</f>
        <v>DNB 1</v>
      </c>
      <c r="C214" s="60" t="e">
        <f t="shared" ref="C214:C221" si="34">+G189</f>
        <v>#DIV/0!</v>
      </c>
      <c r="D214" s="115" t="e">
        <f t="shared" ref="D214:D221" si="35">+O201</f>
        <v>#DIV/0!</v>
      </c>
      <c r="E214" s="116" t="e">
        <f>+D214+C214</f>
        <v>#DIV/0!</v>
      </c>
    </row>
    <row r="215" spans="1:15" x14ac:dyDescent="0.25">
      <c r="B215" s="38" t="str">
        <f>+$B$17</f>
        <v>DNB 2</v>
      </c>
      <c r="C215" s="60" t="e">
        <f t="shared" si="34"/>
        <v>#DIV/0!</v>
      </c>
      <c r="D215" s="115" t="e">
        <f t="shared" si="35"/>
        <v>#DIV/0!</v>
      </c>
      <c r="E215" s="117" t="e">
        <f t="shared" ref="E215:E221" si="36">+D215+C215</f>
        <v>#DIV/0!</v>
      </c>
    </row>
    <row r="216" spans="1:15" x14ac:dyDescent="0.25">
      <c r="B216" s="38" t="str">
        <f>+$B$18</f>
        <v>DNB 3</v>
      </c>
      <c r="C216" s="60" t="e">
        <f t="shared" si="34"/>
        <v>#DIV/0!</v>
      </c>
      <c r="D216" s="115" t="e">
        <f t="shared" si="35"/>
        <v>#DIV/0!</v>
      </c>
      <c r="E216" s="117" t="e">
        <f t="shared" si="36"/>
        <v>#DIV/0!</v>
      </c>
    </row>
    <row r="217" spans="1:15" x14ac:dyDescent="0.25">
      <c r="B217" s="38" t="str">
        <f>+$B$19</f>
        <v>DNB 4</v>
      </c>
      <c r="C217" s="60" t="e">
        <f t="shared" si="34"/>
        <v>#DIV/0!</v>
      </c>
      <c r="D217" s="115" t="e">
        <f t="shared" si="35"/>
        <v>#DIV/0!</v>
      </c>
      <c r="E217" s="117" t="e">
        <f t="shared" si="36"/>
        <v>#DIV/0!</v>
      </c>
    </row>
    <row r="218" spans="1:15" x14ac:dyDescent="0.25">
      <c r="B218" s="38" t="str">
        <f>+$B$20</f>
        <v>DNB 5</v>
      </c>
      <c r="C218" s="60" t="e">
        <f t="shared" si="34"/>
        <v>#DIV/0!</v>
      </c>
      <c r="D218" s="115" t="e">
        <f t="shared" si="35"/>
        <v>#DIV/0!</v>
      </c>
      <c r="E218" s="117" t="e">
        <f t="shared" si="36"/>
        <v>#DIV/0!</v>
      </c>
    </row>
    <row r="219" spans="1:15" x14ac:dyDescent="0.25">
      <c r="B219" s="38" t="str">
        <f>+$B$21</f>
        <v>DNB 6</v>
      </c>
      <c r="C219" s="60" t="e">
        <f t="shared" si="34"/>
        <v>#DIV/0!</v>
      </c>
      <c r="D219" s="115" t="e">
        <f t="shared" si="35"/>
        <v>#DIV/0!</v>
      </c>
      <c r="E219" s="117" t="e">
        <f t="shared" si="36"/>
        <v>#DIV/0!</v>
      </c>
    </row>
    <row r="220" spans="1:15" x14ac:dyDescent="0.25">
      <c r="B220" s="38" t="str">
        <f>+$B$22</f>
        <v>DNB 7</v>
      </c>
      <c r="C220" s="60" t="e">
        <f t="shared" si="34"/>
        <v>#DIV/0!</v>
      </c>
      <c r="D220" s="115" t="e">
        <f t="shared" si="35"/>
        <v>#DIV/0!</v>
      </c>
      <c r="E220" s="117" t="e">
        <f t="shared" si="36"/>
        <v>#DIV/0!</v>
      </c>
    </row>
    <row r="221" spans="1:15" ht="15.75" thickBot="1" x14ac:dyDescent="0.3">
      <c r="B221" s="38" t="str">
        <f>+$B$23</f>
        <v>DNB 8</v>
      </c>
      <c r="C221" s="60" t="e">
        <f t="shared" si="34"/>
        <v>#DIV/0!</v>
      </c>
      <c r="D221" s="115" t="e">
        <f t="shared" si="35"/>
        <v>#DIV/0!</v>
      </c>
      <c r="E221" s="118" t="e">
        <f t="shared" si="36"/>
        <v>#DIV/0!</v>
      </c>
    </row>
    <row r="222" spans="1:15" ht="15.75" thickBot="1" x14ac:dyDescent="0.3">
      <c r="B222" s="159" t="s">
        <v>163</v>
      </c>
      <c r="C222" s="158" t="e">
        <f>+SUM(C214:C221)</f>
        <v>#DIV/0!</v>
      </c>
      <c r="D222" s="158" t="e">
        <f>+SUM(D214:D221)</f>
        <v>#DIV/0!</v>
      </c>
      <c r="E222" s="18" t="e">
        <f>+SUM(E214:E221)</f>
        <v>#DIV/0!</v>
      </c>
    </row>
    <row r="224" spans="1:15" customFormat="1" x14ac:dyDescent="0.25">
      <c r="A224" s="11"/>
      <c r="B224" s="4" t="s">
        <v>253</v>
      </c>
      <c r="C224" s="4"/>
      <c r="D224" s="4"/>
      <c r="E224" s="4"/>
      <c r="F224" s="4"/>
      <c r="G224" s="4"/>
      <c r="H224" s="4"/>
      <c r="I224" s="4"/>
      <c r="J224" s="4"/>
      <c r="K224" s="11"/>
      <c r="L224" s="11"/>
    </row>
    <row r="226" spans="2:7" x14ac:dyDescent="0.25">
      <c r="B226" s="17" t="s">
        <v>75</v>
      </c>
    </row>
    <row r="228" spans="2:7" ht="18" x14ac:dyDescent="0.35">
      <c r="B228" s="51" t="s">
        <v>254</v>
      </c>
      <c r="C228" s="52">
        <f>+TI_En_Elek_2027!C228</f>
        <v>0</v>
      </c>
      <c r="D228" s="11" t="s">
        <v>34</v>
      </c>
    </row>
    <row r="229" spans="2:7" ht="18" x14ac:dyDescent="0.35">
      <c r="B229" s="51" t="s">
        <v>227</v>
      </c>
      <c r="C229" s="52">
        <f>+C183</f>
        <v>0</v>
      </c>
      <c r="D229" s="11" t="s">
        <v>34</v>
      </c>
    </row>
    <row r="230" spans="2:7" ht="18" x14ac:dyDescent="0.35">
      <c r="B230" s="51" t="s">
        <v>255</v>
      </c>
      <c r="C230" s="53" t="e">
        <f>+C228/C229-1</f>
        <v>#DIV/0!</v>
      </c>
    </row>
    <row r="232" spans="2:7" x14ac:dyDescent="0.25">
      <c r="B232" s="17" t="s">
        <v>258</v>
      </c>
    </row>
    <row r="234" spans="2:7" ht="18" x14ac:dyDescent="0.25">
      <c r="B234" s="22"/>
      <c r="C234" s="48" t="s">
        <v>230</v>
      </c>
      <c r="D234" s="48" t="s">
        <v>256</v>
      </c>
      <c r="E234" s="48" t="s">
        <v>72</v>
      </c>
      <c r="F234" s="48" t="s">
        <v>73</v>
      </c>
      <c r="G234" s="48" t="s">
        <v>257</v>
      </c>
    </row>
    <row r="235" spans="2:7" x14ac:dyDescent="0.25">
      <c r="B235" s="22" t="str">
        <f>+$B$16</f>
        <v>DNB 1</v>
      </c>
      <c r="C235" s="59" t="e">
        <f t="shared" ref="C235:C242" si="37">+G165</f>
        <v>#DIV/0!</v>
      </c>
      <c r="D235" s="258" t="e">
        <f>+C230</f>
        <v>#DIV/0!</v>
      </c>
      <c r="E235" s="258">
        <f>+$J$42</f>
        <v>-0.6957098424652961</v>
      </c>
      <c r="F235" s="258">
        <f>+$C$43</f>
        <v>1.0999999999999999E-2</v>
      </c>
      <c r="G235" s="59" t="e">
        <f>+C235*(1+$D$235-$E$235-$F$235)</f>
        <v>#DIV/0!</v>
      </c>
    </row>
    <row r="236" spans="2:7" x14ac:dyDescent="0.25">
      <c r="B236" s="22" t="str">
        <f>+$B$17</f>
        <v>DNB 2</v>
      </c>
      <c r="C236" s="59" t="e">
        <f t="shared" si="37"/>
        <v>#DIV/0!</v>
      </c>
      <c r="D236" s="259"/>
      <c r="E236" s="259"/>
      <c r="F236" s="259"/>
      <c r="G236" s="59" t="e">
        <f t="shared" ref="G236:G242" si="38">+C236*(1+$D$235-$E$235-$F$235)</f>
        <v>#DIV/0!</v>
      </c>
    </row>
    <row r="237" spans="2:7" x14ac:dyDescent="0.25">
      <c r="B237" s="22" t="str">
        <f>+$B$18</f>
        <v>DNB 3</v>
      </c>
      <c r="C237" s="59" t="e">
        <f t="shared" si="37"/>
        <v>#DIV/0!</v>
      </c>
      <c r="D237" s="259"/>
      <c r="E237" s="259"/>
      <c r="F237" s="259"/>
      <c r="G237" s="59" t="e">
        <f t="shared" si="38"/>
        <v>#DIV/0!</v>
      </c>
    </row>
    <row r="238" spans="2:7" x14ac:dyDescent="0.25">
      <c r="B238" s="22" t="str">
        <f>+$B$19</f>
        <v>DNB 4</v>
      </c>
      <c r="C238" s="59" t="e">
        <f t="shared" si="37"/>
        <v>#DIV/0!</v>
      </c>
      <c r="D238" s="259"/>
      <c r="E238" s="259"/>
      <c r="F238" s="259"/>
      <c r="G238" s="59" t="e">
        <f t="shared" si="38"/>
        <v>#DIV/0!</v>
      </c>
    </row>
    <row r="239" spans="2:7" x14ac:dyDescent="0.25">
      <c r="B239" s="22" t="str">
        <f>+$B$20</f>
        <v>DNB 5</v>
      </c>
      <c r="C239" s="59" t="e">
        <f t="shared" si="37"/>
        <v>#DIV/0!</v>
      </c>
      <c r="D239" s="259"/>
      <c r="E239" s="259"/>
      <c r="F239" s="259"/>
      <c r="G239" s="59" t="e">
        <f t="shared" si="38"/>
        <v>#DIV/0!</v>
      </c>
    </row>
    <row r="240" spans="2:7" x14ac:dyDescent="0.25">
      <c r="B240" s="22" t="str">
        <f>+$B$21</f>
        <v>DNB 6</v>
      </c>
      <c r="C240" s="59" t="e">
        <f t="shared" si="37"/>
        <v>#DIV/0!</v>
      </c>
      <c r="D240" s="259"/>
      <c r="E240" s="259"/>
      <c r="F240" s="259"/>
      <c r="G240" s="59" t="e">
        <f t="shared" si="38"/>
        <v>#DIV/0!</v>
      </c>
    </row>
    <row r="241" spans="1:12" x14ac:dyDescent="0.25">
      <c r="B241" s="22" t="str">
        <f>+$B$22</f>
        <v>DNB 7</v>
      </c>
      <c r="C241" s="59" t="e">
        <f t="shared" si="37"/>
        <v>#DIV/0!</v>
      </c>
      <c r="D241" s="259"/>
      <c r="E241" s="259"/>
      <c r="F241" s="259"/>
      <c r="G241" s="59" t="e">
        <f t="shared" si="38"/>
        <v>#DIV/0!</v>
      </c>
    </row>
    <row r="242" spans="1:12" x14ac:dyDescent="0.25">
      <c r="B242" s="22" t="str">
        <f>+$B$23</f>
        <v>DNB 8</v>
      </c>
      <c r="C242" s="59" t="e">
        <f t="shared" si="37"/>
        <v>#DIV/0!</v>
      </c>
      <c r="D242" s="259"/>
      <c r="E242" s="259"/>
      <c r="F242" s="259"/>
      <c r="G242" s="59" t="e">
        <f t="shared" si="38"/>
        <v>#DIV/0!</v>
      </c>
    </row>
    <row r="243" spans="1:12" x14ac:dyDescent="0.25">
      <c r="C243" s="119"/>
      <c r="D243" s="58"/>
      <c r="E243" s="58"/>
      <c r="F243" s="18" t="s">
        <v>163</v>
      </c>
      <c r="G243" s="18" t="e">
        <f>+SUM(G235:G242)</f>
        <v>#DIV/0!</v>
      </c>
      <c r="H243" s="120"/>
      <c r="I243" s="119"/>
    </row>
    <row r="244" spans="1:12" ht="15.75" thickBot="1" x14ac:dyDescent="0.3"/>
    <row r="245" spans="1:12" customFormat="1" ht="21.75" thickBot="1" x14ac:dyDescent="0.4">
      <c r="A245" s="11"/>
      <c r="B245" s="254" t="s">
        <v>154</v>
      </c>
      <c r="C245" s="255"/>
      <c r="D245" s="255"/>
      <c r="E245" s="255"/>
      <c r="F245" s="255"/>
      <c r="G245" s="255"/>
      <c r="H245" s="255"/>
      <c r="I245" s="255"/>
      <c r="J245" s="256"/>
      <c r="K245" s="11"/>
      <c r="L245" s="11"/>
    </row>
    <row r="248" spans="1:12" customFormat="1" x14ac:dyDescent="0.25">
      <c r="A248" s="11"/>
      <c r="B248" s="4" t="s">
        <v>60</v>
      </c>
      <c r="C248" s="4"/>
      <c r="D248" s="4"/>
      <c r="E248" s="4"/>
      <c r="F248" s="4"/>
      <c r="G248" s="4"/>
      <c r="H248" s="4"/>
      <c r="I248" s="4"/>
      <c r="J248" s="4"/>
      <c r="K248" s="11"/>
      <c r="L248" s="11"/>
    </row>
    <row r="250" spans="1:12" x14ac:dyDescent="0.25">
      <c r="B250" s="17" t="s">
        <v>259</v>
      </c>
    </row>
    <row r="252" spans="1:12" ht="18" x14ac:dyDescent="0.35">
      <c r="B252" s="51" t="s">
        <v>260</v>
      </c>
      <c r="C252" s="10"/>
      <c r="D252" s="11" t="s">
        <v>67</v>
      </c>
    </row>
    <row r="253" spans="1:12" ht="18" x14ac:dyDescent="0.35">
      <c r="B253" s="51" t="s">
        <v>254</v>
      </c>
      <c r="C253" s="52">
        <f>+C228</f>
        <v>0</v>
      </c>
      <c r="D253" s="11" t="s">
        <v>34</v>
      </c>
    </row>
    <row r="254" spans="1:12" ht="18" x14ac:dyDescent="0.35">
      <c r="B254" s="51" t="s">
        <v>261</v>
      </c>
      <c r="C254" s="53" t="e">
        <f>+C252/C253-1</f>
        <v>#DIV/0!</v>
      </c>
    </row>
    <row r="256" spans="1:12" x14ac:dyDescent="0.25">
      <c r="B256" s="17" t="s">
        <v>262</v>
      </c>
    </row>
    <row r="258" spans="2:15" ht="18" x14ac:dyDescent="0.25">
      <c r="B258" s="22"/>
      <c r="C258" s="48" t="s">
        <v>257</v>
      </c>
      <c r="D258" s="48" t="s">
        <v>263</v>
      </c>
      <c r="E258" s="48" t="s">
        <v>72</v>
      </c>
      <c r="F258" s="48" t="s">
        <v>73</v>
      </c>
      <c r="G258" s="48" t="s">
        <v>264</v>
      </c>
    </row>
    <row r="259" spans="2:15" x14ac:dyDescent="0.25">
      <c r="B259" s="22" t="str">
        <f>+$B$16</f>
        <v>DNB 1</v>
      </c>
      <c r="C259" s="59" t="e">
        <f t="shared" ref="C259:C266" si="39">+G235</f>
        <v>#DIV/0!</v>
      </c>
      <c r="D259" s="258" t="e">
        <f>+C254</f>
        <v>#DIV/0!</v>
      </c>
      <c r="E259" s="258">
        <f>+$J$42</f>
        <v>-0.6957098424652961</v>
      </c>
      <c r="F259" s="258">
        <f>+$C$43</f>
        <v>1.0999999999999999E-2</v>
      </c>
      <c r="G259" s="59" t="e">
        <f>+C259*(1+$D$259-$E$259-$F$259)</f>
        <v>#DIV/0!</v>
      </c>
    </row>
    <row r="260" spans="2:15" x14ac:dyDescent="0.25">
      <c r="B260" s="22" t="str">
        <f>+$B$17</f>
        <v>DNB 2</v>
      </c>
      <c r="C260" s="59" t="e">
        <f t="shared" si="39"/>
        <v>#DIV/0!</v>
      </c>
      <c r="D260" s="259"/>
      <c r="E260" s="259"/>
      <c r="F260" s="259"/>
      <c r="G260" s="59" t="e">
        <f t="shared" ref="G260:G266" si="40">+C260*(1+$D$259-$E$259-$F$259)</f>
        <v>#DIV/0!</v>
      </c>
    </row>
    <row r="261" spans="2:15" x14ac:dyDescent="0.25">
      <c r="B261" s="22" t="str">
        <f>+$B$18</f>
        <v>DNB 3</v>
      </c>
      <c r="C261" s="59" t="e">
        <f t="shared" si="39"/>
        <v>#DIV/0!</v>
      </c>
      <c r="D261" s="259"/>
      <c r="E261" s="259"/>
      <c r="F261" s="259"/>
      <c r="G261" s="59" t="e">
        <f t="shared" si="40"/>
        <v>#DIV/0!</v>
      </c>
    </row>
    <row r="262" spans="2:15" x14ac:dyDescent="0.25">
      <c r="B262" s="22" t="str">
        <f>+$B$19</f>
        <v>DNB 4</v>
      </c>
      <c r="C262" s="59" t="e">
        <f t="shared" si="39"/>
        <v>#DIV/0!</v>
      </c>
      <c r="D262" s="259"/>
      <c r="E262" s="259"/>
      <c r="F262" s="259"/>
      <c r="G262" s="59" t="e">
        <f t="shared" si="40"/>
        <v>#DIV/0!</v>
      </c>
    </row>
    <row r="263" spans="2:15" x14ac:dyDescent="0.25">
      <c r="B263" s="22" t="str">
        <f>+$B$20</f>
        <v>DNB 5</v>
      </c>
      <c r="C263" s="59" t="e">
        <f t="shared" si="39"/>
        <v>#DIV/0!</v>
      </c>
      <c r="D263" s="259"/>
      <c r="E263" s="259"/>
      <c r="F263" s="259"/>
      <c r="G263" s="59" t="e">
        <f t="shared" si="40"/>
        <v>#DIV/0!</v>
      </c>
    </row>
    <row r="264" spans="2:15" x14ac:dyDescent="0.25">
      <c r="B264" s="22" t="str">
        <f>+$B$21</f>
        <v>DNB 6</v>
      </c>
      <c r="C264" s="59" t="e">
        <f t="shared" si="39"/>
        <v>#DIV/0!</v>
      </c>
      <c r="D264" s="259"/>
      <c r="E264" s="259"/>
      <c r="F264" s="259"/>
      <c r="G264" s="59" t="e">
        <f t="shared" si="40"/>
        <v>#DIV/0!</v>
      </c>
    </row>
    <row r="265" spans="2:15" x14ac:dyDescent="0.25">
      <c r="B265" s="22" t="str">
        <f>+$B$22</f>
        <v>DNB 7</v>
      </c>
      <c r="C265" s="59" t="e">
        <f t="shared" si="39"/>
        <v>#DIV/0!</v>
      </c>
      <c r="D265" s="259"/>
      <c r="E265" s="259"/>
      <c r="F265" s="259"/>
      <c r="G265" s="59" t="e">
        <f t="shared" si="40"/>
        <v>#DIV/0!</v>
      </c>
    </row>
    <row r="266" spans="2:15" x14ac:dyDescent="0.25">
      <c r="B266" s="22" t="str">
        <f>+$B$23</f>
        <v>DNB 8</v>
      </c>
      <c r="C266" s="59" t="e">
        <f t="shared" si="39"/>
        <v>#DIV/0!</v>
      </c>
      <c r="D266" s="259"/>
      <c r="E266" s="259"/>
      <c r="F266" s="259"/>
      <c r="G266" s="59" t="e">
        <f t="shared" si="40"/>
        <v>#DIV/0!</v>
      </c>
    </row>
    <row r="267" spans="2:15" x14ac:dyDescent="0.25">
      <c r="F267" s="18" t="s">
        <v>163</v>
      </c>
      <c r="G267" s="18" t="e">
        <f>+SUM(G259:G266)</f>
        <v>#DIV/0!</v>
      </c>
    </row>
    <row r="268" spans="2:15" x14ac:dyDescent="0.25">
      <c r="B268" s="17" t="s">
        <v>265</v>
      </c>
    </row>
    <row r="270" spans="2:15" ht="18" x14ac:dyDescent="0.25">
      <c r="B270" s="22"/>
      <c r="C270" s="48" t="s">
        <v>266</v>
      </c>
      <c r="D270" s="48" t="s">
        <v>267</v>
      </c>
      <c r="E270" s="48" t="s">
        <v>268</v>
      </c>
      <c r="F270" s="155" t="s">
        <v>269</v>
      </c>
      <c r="G270" s="155" t="s">
        <v>270</v>
      </c>
      <c r="H270" s="48" t="s">
        <v>271</v>
      </c>
      <c r="I270" s="146" t="s">
        <v>272</v>
      </c>
      <c r="J270" s="63" t="s">
        <v>273</v>
      </c>
      <c r="K270" s="63" t="s">
        <v>274</v>
      </c>
      <c r="L270" s="63" t="s">
        <v>275</v>
      </c>
      <c r="M270" s="63" t="s">
        <v>276</v>
      </c>
      <c r="N270" s="146" t="s">
        <v>277</v>
      </c>
      <c r="O270" s="48" t="s">
        <v>74</v>
      </c>
    </row>
    <row r="271" spans="2:15" x14ac:dyDescent="0.25">
      <c r="B271" s="22" t="str">
        <f>+$B$16</f>
        <v>DNB 1</v>
      </c>
      <c r="C271" s="61">
        <v>0</v>
      </c>
      <c r="D271" s="61">
        <v>0</v>
      </c>
      <c r="E271" s="41">
        <f>+SUM(C271:D271)</f>
        <v>0</v>
      </c>
      <c r="F271" s="61">
        <v>0</v>
      </c>
      <c r="G271" s="61">
        <v>0</v>
      </c>
      <c r="H271" s="41">
        <f>+SUM(F271:G271)</f>
        <v>0</v>
      </c>
      <c r="I271" s="41" t="e">
        <f>'q-factor_Elek'!$C$197</f>
        <v>#DIV/0!</v>
      </c>
      <c r="J271" s="61">
        <v>0</v>
      </c>
      <c r="K271" s="61">
        <v>0</v>
      </c>
      <c r="L271" s="61">
        <v>0</v>
      </c>
      <c r="M271" s="41">
        <f>+SUM(K271:L271)</f>
        <v>0</v>
      </c>
      <c r="N271" s="61">
        <v>0</v>
      </c>
      <c r="O271" s="41" t="e">
        <f t="shared" ref="O271:O278" si="41">+SUM(E271,H271,I271,J271,M271,N271)</f>
        <v>#DIV/0!</v>
      </c>
    </row>
    <row r="272" spans="2:15" x14ac:dyDescent="0.25">
      <c r="B272" s="22" t="str">
        <f>+$B$17</f>
        <v>DNB 2</v>
      </c>
      <c r="C272" s="61">
        <v>0</v>
      </c>
      <c r="D272" s="61">
        <v>0</v>
      </c>
      <c r="E272" s="41">
        <f t="shared" ref="E272:E278" si="42">+SUM(C272:D272)</f>
        <v>0</v>
      </c>
      <c r="F272" s="61">
        <v>0</v>
      </c>
      <c r="G272" s="61">
        <v>0</v>
      </c>
      <c r="H272" s="41">
        <f t="shared" ref="H272:H278" si="43">+SUM(F272:G272)</f>
        <v>0</v>
      </c>
      <c r="I272" s="41" t="e">
        <f>'q-factor_Elek'!$C$198</f>
        <v>#DIV/0!</v>
      </c>
      <c r="J272" s="61">
        <v>0</v>
      </c>
      <c r="K272" s="61">
        <v>0</v>
      </c>
      <c r="L272" s="61">
        <v>0</v>
      </c>
      <c r="M272" s="41">
        <f t="shared" ref="M272:M278" si="44">+SUM(K272:L272)</f>
        <v>0</v>
      </c>
      <c r="N272" s="61">
        <v>0</v>
      </c>
      <c r="O272" s="41" t="e">
        <f t="shared" si="41"/>
        <v>#DIV/0!</v>
      </c>
    </row>
    <row r="273" spans="2:15" x14ac:dyDescent="0.25">
      <c r="B273" s="22" t="str">
        <f>+$B$18</f>
        <v>DNB 3</v>
      </c>
      <c r="C273" s="61">
        <v>0</v>
      </c>
      <c r="D273" s="61">
        <v>0</v>
      </c>
      <c r="E273" s="41">
        <f t="shared" si="42"/>
        <v>0</v>
      </c>
      <c r="F273" s="61">
        <v>0</v>
      </c>
      <c r="G273" s="61">
        <v>0</v>
      </c>
      <c r="H273" s="41">
        <f t="shared" si="43"/>
        <v>0</v>
      </c>
      <c r="I273" s="41" t="e">
        <f>'q-factor_Elek'!$C$199</f>
        <v>#DIV/0!</v>
      </c>
      <c r="J273" s="61">
        <v>0</v>
      </c>
      <c r="K273" s="61">
        <v>0</v>
      </c>
      <c r="L273" s="61">
        <v>0</v>
      </c>
      <c r="M273" s="41">
        <f t="shared" si="44"/>
        <v>0</v>
      </c>
      <c r="N273" s="61">
        <v>0</v>
      </c>
      <c r="O273" s="41" t="e">
        <f t="shared" si="41"/>
        <v>#DIV/0!</v>
      </c>
    </row>
    <row r="274" spans="2:15" x14ac:dyDescent="0.25">
      <c r="B274" s="22" t="str">
        <f>+$B$19</f>
        <v>DNB 4</v>
      </c>
      <c r="C274" s="61">
        <v>0</v>
      </c>
      <c r="D274" s="61">
        <v>0</v>
      </c>
      <c r="E274" s="41">
        <f t="shared" si="42"/>
        <v>0</v>
      </c>
      <c r="F274" s="61">
        <v>0</v>
      </c>
      <c r="G274" s="61">
        <v>0</v>
      </c>
      <c r="H274" s="41">
        <f t="shared" si="43"/>
        <v>0</v>
      </c>
      <c r="I274" s="41" t="e">
        <f>'q-factor_Elek'!$C$200</f>
        <v>#DIV/0!</v>
      </c>
      <c r="J274" s="61">
        <v>0</v>
      </c>
      <c r="K274" s="61">
        <v>0</v>
      </c>
      <c r="L274" s="61">
        <v>0</v>
      </c>
      <c r="M274" s="41">
        <f t="shared" si="44"/>
        <v>0</v>
      </c>
      <c r="N274" s="61">
        <v>0</v>
      </c>
      <c r="O274" s="41" t="e">
        <f t="shared" si="41"/>
        <v>#DIV/0!</v>
      </c>
    </row>
    <row r="275" spans="2:15" x14ac:dyDescent="0.25">
      <c r="B275" s="22" t="str">
        <f>+$B$20</f>
        <v>DNB 5</v>
      </c>
      <c r="C275" s="61">
        <v>0</v>
      </c>
      <c r="D275" s="61">
        <v>0</v>
      </c>
      <c r="E275" s="41">
        <f t="shared" si="42"/>
        <v>0</v>
      </c>
      <c r="F275" s="61">
        <v>0</v>
      </c>
      <c r="G275" s="61">
        <v>0</v>
      </c>
      <c r="H275" s="41">
        <f t="shared" si="43"/>
        <v>0</v>
      </c>
      <c r="I275" s="41" t="e">
        <f>'q-factor_Elek'!$C$201</f>
        <v>#DIV/0!</v>
      </c>
      <c r="J275" s="61">
        <v>0</v>
      </c>
      <c r="K275" s="61">
        <v>0</v>
      </c>
      <c r="L275" s="61">
        <v>0</v>
      </c>
      <c r="M275" s="41">
        <f t="shared" si="44"/>
        <v>0</v>
      </c>
      <c r="N275" s="61">
        <v>0</v>
      </c>
      <c r="O275" s="41" t="e">
        <f t="shared" si="41"/>
        <v>#DIV/0!</v>
      </c>
    </row>
    <row r="276" spans="2:15" x14ac:dyDescent="0.25">
      <c r="B276" s="22" t="str">
        <f>+$B$21</f>
        <v>DNB 6</v>
      </c>
      <c r="C276" s="61">
        <v>0</v>
      </c>
      <c r="D276" s="61">
        <v>0</v>
      </c>
      <c r="E276" s="41">
        <f t="shared" si="42"/>
        <v>0</v>
      </c>
      <c r="F276" s="61">
        <v>0</v>
      </c>
      <c r="G276" s="61">
        <v>0</v>
      </c>
      <c r="H276" s="41">
        <f t="shared" si="43"/>
        <v>0</v>
      </c>
      <c r="I276" s="41" t="e">
        <f>'q-factor_Elek'!$C$202</f>
        <v>#DIV/0!</v>
      </c>
      <c r="J276" s="61">
        <v>0</v>
      </c>
      <c r="K276" s="61">
        <v>0</v>
      </c>
      <c r="L276" s="61">
        <v>0</v>
      </c>
      <c r="M276" s="41">
        <f t="shared" si="44"/>
        <v>0</v>
      </c>
      <c r="N276" s="61">
        <v>0</v>
      </c>
      <c r="O276" s="41" t="e">
        <f t="shared" si="41"/>
        <v>#DIV/0!</v>
      </c>
    </row>
    <row r="277" spans="2:15" x14ac:dyDescent="0.25">
      <c r="B277" s="22" t="str">
        <f>+$B$22</f>
        <v>DNB 7</v>
      </c>
      <c r="C277" s="61">
        <v>0</v>
      </c>
      <c r="D277" s="61">
        <v>0</v>
      </c>
      <c r="E277" s="41">
        <f t="shared" si="42"/>
        <v>0</v>
      </c>
      <c r="F277" s="61">
        <v>0</v>
      </c>
      <c r="G277" s="61">
        <v>0</v>
      </c>
      <c r="H277" s="41">
        <f t="shared" si="43"/>
        <v>0</v>
      </c>
      <c r="I277" s="41" t="e">
        <f>'q-factor_Elek'!$C$203</f>
        <v>#DIV/0!</v>
      </c>
      <c r="J277" s="61">
        <v>0</v>
      </c>
      <c r="K277" s="61">
        <v>0</v>
      </c>
      <c r="L277" s="61">
        <v>0</v>
      </c>
      <c r="M277" s="41">
        <f t="shared" si="44"/>
        <v>0</v>
      </c>
      <c r="N277" s="61">
        <v>0</v>
      </c>
      <c r="O277" s="41" t="e">
        <f t="shared" si="41"/>
        <v>#DIV/0!</v>
      </c>
    </row>
    <row r="278" spans="2:15" x14ac:dyDescent="0.25">
      <c r="B278" s="22" t="str">
        <f>+$B$23</f>
        <v>DNB 8</v>
      </c>
      <c r="C278" s="61">
        <v>0</v>
      </c>
      <c r="D278" s="61">
        <v>0</v>
      </c>
      <c r="E278" s="41">
        <f t="shared" si="42"/>
        <v>0</v>
      </c>
      <c r="F278" s="61">
        <v>0</v>
      </c>
      <c r="G278" s="61">
        <v>0</v>
      </c>
      <c r="H278" s="41">
        <f t="shared" si="43"/>
        <v>0</v>
      </c>
      <c r="I278" s="41" t="e">
        <f>'q-factor_Elek'!$C$204</f>
        <v>#DIV/0!</v>
      </c>
      <c r="J278" s="61">
        <v>0</v>
      </c>
      <c r="K278" s="61">
        <v>0</v>
      </c>
      <c r="L278" s="61">
        <v>0</v>
      </c>
      <c r="M278" s="41">
        <f t="shared" si="44"/>
        <v>0</v>
      </c>
      <c r="N278" s="61">
        <v>0</v>
      </c>
      <c r="O278" s="41" t="e">
        <f t="shared" si="41"/>
        <v>#DIV/0!</v>
      </c>
    </row>
    <row r="279" spans="2:15" x14ac:dyDescent="0.25">
      <c r="B279" s="51" t="s">
        <v>163</v>
      </c>
      <c r="E279" s="156">
        <f>+SUM(E271:E278)</f>
        <v>0</v>
      </c>
      <c r="H279" s="156">
        <f>+SUM(H271:H278)</f>
        <v>0</v>
      </c>
      <c r="I279" s="156" t="e">
        <f>+SUM(I271:I278)</f>
        <v>#DIV/0!</v>
      </c>
      <c r="J279" s="156">
        <f>+SUM(J271:J278)</f>
        <v>0</v>
      </c>
      <c r="M279" s="156">
        <f>+SUM(M271:M278)</f>
        <v>0</v>
      </c>
      <c r="N279" s="156">
        <f>+SUM(N271:N278)</f>
        <v>0</v>
      </c>
      <c r="O279" s="156" t="e">
        <f>+SUM(O271:O278)</f>
        <v>#DIV/0!</v>
      </c>
    </row>
    <row r="281" spans="2:15" x14ac:dyDescent="0.25">
      <c r="B281" s="17" t="s">
        <v>280</v>
      </c>
    </row>
    <row r="282" spans="2:15" ht="15.75" thickBot="1" x14ac:dyDescent="0.3"/>
    <row r="283" spans="2:15" ht="18.75" thickBot="1" x14ac:dyDescent="0.3">
      <c r="B283" s="40"/>
      <c r="C283" s="48" t="s">
        <v>264</v>
      </c>
      <c r="D283" s="48" t="s">
        <v>74</v>
      </c>
      <c r="E283" s="57" t="s">
        <v>278</v>
      </c>
    </row>
    <row r="284" spans="2:15" x14ac:dyDescent="0.25">
      <c r="B284" s="37" t="str">
        <f>+$B$16</f>
        <v>DNB 1</v>
      </c>
      <c r="C284" s="60" t="e">
        <f t="shared" ref="C284:C291" si="45">+G259</f>
        <v>#DIV/0!</v>
      </c>
      <c r="D284" s="115" t="e">
        <f t="shared" ref="D284:D291" si="46">+O271</f>
        <v>#DIV/0!</v>
      </c>
      <c r="E284" s="121" t="e">
        <f>+D284+C284</f>
        <v>#DIV/0!</v>
      </c>
    </row>
    <row r="285" spans="2:15" x14ac:dyDescent="0.25">
      <c r="B285" s="38" t="str">
        <f>+$B$17</f>
        <v>DNB 2</v>
      </c>
      <c r="C285" s="60" t="e">
        <f t="shared" si="45"/>
        <v>#DIV/0!</v>
      </c>
      <c r="D285" s="115" t="e">
        <f t="shared" si="46"/>
        <v>#DIV/0!</v>
      </c>
      <c r="E285" s="117" t="e">
        <f t="shared" ref="E285:E291" si="47">+D285+C285</f>
        <v>#DIV/0!</v>
      </c>
    </row>
    <row r="286" spans="2:15" x14ac:dyDescent="0.25">
      <c r="B286" s="38" t="str">
        <f>+$B$18</f>
        <v>DNB 3</v>
      </c>
      <c r="C286" s="60" t="e">
        <f t="shared" si="45"/>
        <v>#DIV/0!</v>
      </c>
      <c r="D286" s="115" t="e">
        <f t="shared" si="46"/>
        <v>#DIV/0!</v>
      </c>
      <c r="E286" s="117" t="e">
        <f t="shared" si="47"/>
        <v>#DIV/0!</v>
      </c>
    </row>
    <row r="287" spans="2:15" x14ac:dyDescent="0.25">
      <c r="B287" s="38" t="str">
        <f>+$B$19</f>
        <v>DNB 4</v>
      </c>
      <c r="C287" s="60" t="e">
        <f t="shared" si="45"/>
        <v>#DIV/0!</v>
      </c>
      <c r="D287" s="115" t="e">
        <f t="shared" si="46"/>
        <v>#DIV/0!</v>
      </c>
      <c r="E287" s="117" t="e">
        <f t="shared" si="47"/>
        <v>#DIV/0!</v>
      </c>
    </row>
    <row r="288" spans="2:15" x14ac:dyDescent="0.25">
      <c r="B288" s="38" t="str">
        <f>+$B$20</f>
        <v>DNB 5</v>
      </c>
      <c r="C288" s="60" t="e">
        <f t="shared" si="45"/>
        <v>#DIV/0!</v>
      </c>
      <c r="D288" s="115" t="e">
        <f t="shared" si="46"/>
        <v>#DIV/0!</v>
      </c>
      <c r="E288" s="117" t="e">
        <f t="shared" si="47"/>
        <v>#DIV/0!</v>
      </c>
    </row>
    <row r="289" spans="1:12" x14ac:dyDescent="0.25">
      <c r="B289" s="38" t="str">
        <f>+$B$21</f>
        <v>DNB 6</v>
      </c>
      <c r="C289" s="60" t="e">
        <f t="shared" si="45"/>
        <v>#DIV/0!</v>
      </c>
      <c r="D289" s="115" t="e">
        <f t="shared" si="46"/>
        <v>#DIV/0!</v>
      </c>
      <c r="E289" s="117" t="e">
        <f t="shared" si="47"/>
        <v>#DIV/0!</v>
      </c>
    </row>
    <row r="290" spans="1:12" x14ac:dyDescent="0.25">
      <c r="B290" s="38" t="str">
        <f>+$B$22</f>
        <v>DNB 7</v>
      </c>
      <c r="C290" s="60" t="e">
        <f t="shared" si="45"/>
        <v>#DIV/0!</v>
      </c>
      <c r="D290" s="115" t="e">
        <f t="shared" si="46"/>
        <v>#DIV/0!</v>
      </c>
      <c r="E290" s="117" t="e">
        <f t="shared" si="47"/>
        <v>#DIV/0!</v>
      </c>
    </row>
    <row r="291" spans="1:12" ht="15.75" thickBot="1" x14ac:dyDescent="0.3">
      <c r="B291" s="38" t="str">
        <f>+$B$23</f>
        <v>DNB 8</v>
      </c>
      <c r="C291" s="60" t="e">
        <f t="shared" si="45"/>
        <v>#DIV/0!</v>
      </c>
      <c r="D291" s="115" t="e">
        <f t="shared" si="46"/>
        <v>#DIV/0!</v>
      </c>
      <c r="E291" s="118" t="e">
        <f t="shared" si="47"/>
        <v>#DIV/0!</v>
      </c>
    </row>
    <row r="292" spans="1:12" ht="15.75" thickBot="1" x14ac:dyDescent="0.3">
      <c r="B292" s="159" t="s">
        <v>163</v>
      </c>
      <c r="C292" s="158" t="e">
        <f>+SUM(C284:C291)</f>
        <v>#DIV/0!</v>
      </c>
      <c r="D292" s="158" t="e">
        <f>+SUM(D284:D291)</f>
        <v>#DIV/0!</v>
      </c>
      <c r="E292" s="18" t="e">
        <f>+SUM(E284:E291)</f>
        <v>#DIV/0!</v>
      </c>
    </row>
    <row r="294" spans="1:12" customFormat="1" x14ac:dyDescent="0.25">
      <c r="A294" s="11"/>
      <c r="B294" s="4" t="s">
        <v>279</v>
      </c>
      <c r="C294" s="4"/>
      <c r="D294" s="4"/>
      <c r="E294" s="4"/>
      <c r="F294" s="4"/>
      <c r="G294" s="4"/>
      <c r="H294" s="4"/>
      <c r="I294" s="4"/>
      <c r="J294" s="4"/>
      <c r="K294" s="11"/>
      <c r="L294" s="11"/>
    </row>
    <row r="296" spans="1:12" x14ac:dyDescent="0.25">
      <c r="B296" s="17" t="s">
        <v>75</v>
      </c>
    </row>
    <row r="298" spans="1:12" ht="18" x14ac:dyDescent="0.35">
      <c r="B298" s="51" t="s">
        <v>281</v>
      </c>
      <c r="C298" s="10"/>
      <c r="D298" s="11" t="s">
        <v>34</v>
      </c>
    </row>
    <row r="299" spans="1:12" ht="18" x14ac:dyDescent="0.35">
      <c r="B299" s="51" t="s">
        <v>254</v>
      </c>
      <c r="C299" s="52">
        <f>+C253</f>
        <v>0</v>
      </c>
      <c r="D299" s="11" t="s">
        <v>34</v>
      </c>
    </row>
    <row r="300" spans="1:12" ht="18" x14ac:dyDescent="0.35">
      <c r="B300" s="51" t="s">
        <v>282</v>
      </c>
      <c r="C300" s="53" t="e">
        <f>+C298/C299-1</f>
        <v>#DIV/0!</v>
      </c>
    </row>
    <row r="302" spans="1:12" x14ac:dyDescent="0.25">
      <c r="B302" s="17" t="s">
        <v>283</v>
      </c>
    </row>
    <row r="304" spans="1:12" ht="18" x14ac:dyDescent="0.25">
      <c r="B304" s="22"/>
      <c r="C304" s="48" t="s">
        <v>257</v>
      </c>
      <c r="D304" s="48" t="s">
        <v>284</v>
      </c>
      <c r="E304" s="48" t="s">
        <v>72</v>
      </c>
      <c r="F304" s="48" t="s">
        <v>73</v>
      </c>
      <c r="G304" s="48" t="s">
        <v>285</v>
      </c>
    </row>
    <row r="305" spans="2:8" x14ac:dyDescent="0.25">
      <c r="B305" s="22" t="str">
        <f>+$B$16</f>
        <v>DNB 1</v>
      </c>
      <c r="C305" s="59" t="e">
        <f t="shared" ref="C305:C312" si="48">+G235</f>
        <v>#DIV/0!</v>
      </c>
      <c r="D305" s="258" t="e">
        <f>+C300</f>
        <v>#DIV/0!</v>
      </c>
      <c r="E305" s="258">
        <f>+$J$42</f>
        <v>-0.6957098424652961</v>
      </c>
      <c r="F305" s="258">
        <f>+$C$43</f>
        <v>1.0999999999999999E-2</v>
      </c>
      <c r="G305" s="59" t="e">
        <f>+C305*(1+$D$305-$E$305-$F$305)</f>
        <v>#DIV/0!</v>
      </c>
    </row>
    <row r="306" spans="2:8" x14ac:dyDescent="0.25">
      <c r="B306" s="22" t="str">
        <f>+$B$17</f>
        <v>DNB 2</v>
      </c>
      <c r="C306" s="59" t="e">
        <f t="shared" si="48"/>
        <v>#DIV/0!</v>
      </c>
      <c r="D306" s="259"/>
      <c r="E306" s="259"/>
      <c r="F306" s="259"/>
      <c r="G306" s="59" t="e">
        <f t="shared" ref="G306:G312" si="49">+C306*(1+$D$305-$E$305-$F$305)</f>
        <v>#DIV/0!</v>
      </c>
    </row>
    <row r="307" spans="2:8" x14ac:dyDescent="0.25">
      <c r="B307" s="22" t="str">
        <f>+$B$18</f>
        <v>DNB 3</v>
      </c>
      <c r="C307" s="59" t="e">
        <f t="shared" si="48"/>
        <v>#DIV/0!</v>
      </c>
      <c r="D307" s="259"/>
      <c r="E307" s="259"/>
      <c r="F307" s="259"/>
      <c r="G307" s="59" t="e">
        <f t="shared" si="49"/>
        <v>#DIV/0!</v>
      </c>
    </row>
    <row r="308" spans="2:8" x14ac:dyDescent="0.25">
      <c r="B308" s="22" t="str">
        <f>+$B$19</f>
        <v>DNB 4</v>
      </c>
      <c r="C308" s="59" t="e">
        <f t="shared" si="48"/>
        <v>#DIV/0!</v>
      </c>
      <c r="D308" s="259"/>
      <c r="E308" s="259"/>
      <c r="F308" s="259"/>
      <c r="G308" s="59" t="e">
        <f t="shared" si="49"/>
        <v>#DIV/0!</v>
      </c>
    </row>
    <row r="309" spans="2:8" x14ac:dyDescent="0.25">
      <c r="B309" s="22" t="str">
        <f>+$B$20</f>
        <v>DNB 5</v>
      </c>
      <c r="C309" s="59" t="e">
        <f t="shared" si="48"/>
        <v>#DIV/0!</v>
      </c>
      <c r="D309" s="259"/>
      <c r="E309" s="259"/>
      <c r="F309" s="259"/>
      <c r="G309" s="59" t="e">
        <f t="shared" si="49"/>
        <v>#DIV/0!</v>
      </c>
    </row>
    <row r="310" spans="2:8" x14ac:dyDescent="0.25">
      <c r="B310" s="22" t="str">
        <f>+$B$21</f>
        <v>DNB 6</v>
      </c>
      <c r="C310" s="59" t="e">
        <f t="shared" si="48"/>
        <v>#DIV/0!</v>
      </c>
      <c r="D310" s="259"/>
      <c r="E310" s="259"/>
      <c r="F310" s="259"/>
      <c r="G310" s="59" t="e">
        <f t="shared" si="49"/>
        <v>#DIV/0!</v>
      </c>
    </row>
    <row r="311" spans="2:8" x14ac:dyDescent="0.25">
      <c r="B311" s="22" t="str">
        <f>+$B$22</f>
        <v>DNB 7</v>
      </c>
      <c r="C311" s="59" t="e">
        <f t="shared" si="48"/>
        <v>#DIV/0!</v>
      </c>
      <c r="D311" s="259"/>
      <c r="E311" s="259"/>
      <c r="F311" s="259"/>
      <c r="G311" s="59" t="e">
        <f t="shared" si="49"/>
        <v>#DIV/0!</v>
      </c>
    </row>
    <row r="312" spans="2:8" x14ac:dyDescent="0.25">
      <c r="B312" s="22" t="str">
        <f>+$B$23</f>
        <v>DNB 8</v>
      </c>
      <c r="C312" s="59" t="e">
        <f t="shared" si="48"/>
        <v>#DIV/0!</v>
      </c>
      <c r="D312" s="259"/>
      <c r="E312" s="259"/>
      <c r="F312" s="259"/>
      <c r="G312" s="59" t="e">
        <f t="shared" si="49"/>
        <v>#DIV/0!</v>
      </c>
    </row>
    <row r="313" spans="2:8" x14ac:dyDescent="0.25">
      <c r="F313" s="18" t="s">
        <v>163</v>
      </c>
      <c r="G313" s="18" t="e">
        <f>+SUM(G305:G312)</f>
        <v>#DIV/0!</v>
      </c>
    </row>
    <row r="314" spans="2:8" x14ac:dyDescent="0.25">
      <c r="G314" s="18"/>
      <c r="H314" s="18"/>
    </row>
  </sheetData>
  <mergeCells count="29">
    <mergeCell ref="B245:J245"/>
    <mergeCell ref="D259:D266"/>
    <mergeCell ref="E259:E266"/>
    <mergeCell ref="F259:F266"/>
    <mergeCell ref="D305:D312"/>
    <mergeCell ref="E305:E312"/>
    <mergeCell ref="F305:F312"/>
    <mergeCell ref="B175:J175"/>
    <mergeCell ref="D189:D196"/>
    <mergeCell ref="E189:E196"/>
    <mergeCell ref="F189:F196"/>
    <mergeCell ref="D235:D242"/>
    <mergeCell ref="E235:E242"/>
    <mergeCell ref="F235:F242"/>
    <mergeCell ref="B105:J105"/>
    <mergeCell ref="D119:D126"/>
    <mergeCell ref="E119:E126"/>
    <mergeCell ref="F119:F126"/>
    <mergeCell ref="D165:D172"/>
    <mergeCell ref="E165:E172"/>
    <mergeCell ref="F165:F172"/>
    <mergeCell ref="C95:C102"/>
    <mergeCell ref="E95:E102"/>
    <mergeCell ref="F95:F102"/>
    <mergeCell ref="B2:J3"/>
    <mergeCell ref="B7:J7"/>
    <mergeCell ref="C48:C55"/>
    <mergeCell ref="E48:E55"/>
    <mergeCell ref="F48:F55"/>
  </mergeCells>
  <pageMargins left="0.7" right="0.7" top="0.75" bottom="0.75" header="0.3" footer="0.3"/>
  <pageSetup paperSize="9" scale="37" orientation="portrait" r:id="rId1"/>
  <rowBreaks count="2" manualBreakCount="2">
    <brk id="91" max="16383" man="1"/>
    <brk id="17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6"/>
  <sheetViews>
    <sheetView zoomScaleNormal="100" workbookViewId="0">
      <selection activeCell="B2" sqref="B2:J3"/>
    </sheetView>
  </sheetViews>
  <sheetFormatPr defaultColWidth="8.85546875" defaultRowHeight="14.45" customHeight="1" x14ac:dyDescent="0.25"/>
  <cols>
    <col min="1" max="1" width="18.7109375" style="11" bestFit="1" customWidth="1"/>
    <col min="2" max="2" width="52" style="11" customWidth="1"/>
    <col min="3" max="6" width="26" style="11" customWidth="1"/>
    <col min="7" max="7" width="26.42578125" style="11" customWidth="1"/>
    <col min="8" max="16384" width="8.85546875" style="11"/>
  </cols>
  <sheetData>
    <row r="1" spans="2:7" ht="14.45" customHeight="1" thickBot="1" x14ac:dyDescent="0.3"/>
    <row r="2" spans="2:7" s="148" customFormat="1" ht="14.45" customHeight="1" thickBot="1" x14ac:dyDescent="0.3">
      <c r="B2" s="260" t="s">
        <v>300</v>
      </c>
      <c r="C2" s="261"/>
      <c r="D2" s="261"/>
      <c r="E2" s="261"/>
      <c r="F2" s="261"/>
      <c r="G2" s="262"/>
    </row>
    <row r="4" spans="2:7" ht="14.45" customHeight="1" x14ac:dyDescent="0.25">
      <c r="B4" s="9" t="s">
        <v>58</v>
      </c>
      <c r="C4" s="8"/>
      <c r="D4" s="8"/>
      <c r="E4" s="8"/>
      <c r="F4" s="8"/>
      <c r="G4" s="8"/>
    </row>
    <row r="6" spans="2:7" ht="14.45" customHeight="1" x14ac:dyDescent="0.25">
      <c r="B6" s="56" t="s">
        <v>77</v>
      </c>
    </row>
    <row r="8" spans="2:7" ht="14.45" customHeight="1" x14ac:dyDescent="0.25">
      <c r="B8" s="2" t="str">
        <f>+TI_Elek!$B$12</f>
        <v>DNB 1</v>
      </c>
      <c r="C8" s="3"/>
      <c r="D8" s="3"/>
      <c r="E8" s="3"/>
      <c r="F8" s="3"/>
      <c r="G8" s="3"/>
    </row>
    <row r="9" spans="2:7" ht="14.45" customHeight="1" x14ac:dyDescent="0.25">
      <c r="B9"/>
      <c r="C9" s="143" t="s">
        <v>78</v>
      </c>
      <c r="D9" s="143" t="s">
        <v>164</v>
      </c>
      <c r="E9" s="143" t="s">
        <v>165</v>
      </c>
      <c r="F9" s="143" t="s">
        <v>166</v>
      </c>
      <c r="G9" s="143" t="s">
        <v>167</v>
      </c>
    </row>
    <row r="10" spans="2:7" ht="14.45" customHeight="1" x14ac:dyDescent="0.25">
      <c r="B10" s="5" t="s">
        <v>79</v>
      </c>
      <c r="C10" s="144">
        <v>2019</v>
      </c>
      <c r="D10" s="144">
        <v>2020</v>
      </c>
      <c r="E10" s="144">
        <v>2021</v>
      </c>
      <c r="F10" s="145">
        <v>2022</v>
      </c>
      <c r="G10" s="145">
        <v>2023</v>
      </c>
    </row>
    <row r="11" spans="2:7" ht="14.45" customHeight="1" x14ac:dyDescent="0.25">
      <c r="B11" s="6" t="s">
        <v>80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2:7" ht="14.45" customHeight="1" x14ac:dyDescent="0.25">
      <c r="B12" s="1" t="s">
        <v>168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</row>
    <row r="13" spans="2:7" ht="14.45" customHeight="1" x14ac:dyDescent="0.25">
      <c r="B13" s="104"/>
      <c r="C13" s="130"/>
      <c r="D13" s="130"/>
      <c r="E13" s="131"/>
      <c r="F13" s="131"/>
      <c r="G13" s="131"/>
    </row>
    <row r="14" spans="2:7" ht="14.45" customHeight="1" x14ac:dyDescent="0.25">
      <c r="B14" s="1" t="s">
        <v>81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</row>
    <row r="15" spans="2:7" ht="14.45" customHeight="1" x14ac:dyDescent="0.25">
      <c r="B15" s="1" t="s">
        <v>82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</row>
    <row r="16" spans="2:7" ht="14.45" customHeight="1" x14ac:dyDescent="0.25">
      <c r="B16" s="105"/>
      <c r="C16" s="133"/>
      <c r="D16" s="138"/>
      <c r="E16" s="133"/>
      <c r="F16" s="133"/>
      <c r="G16" s="133"/>
    </row>
    <row r="17" spans="1:7" ht="14.45" customHeight="1" x14ac:dyDescent="0.25">
      <c r="B17" s="1" t="s">
        <v>83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</row>
    <row r="18" spans="1:7" ht="14.45" customHeight="1" x14ac:dyDescent="0.25">
      <c r="B18" s="7"/>
      <c r="C18" s="136"/>
      <c r="D18" s="137"/>
      <c r="E18" s="137"/>
      <c r="F18" s="137"/>
      <c r="G18" s="137"/>
    </row>
    <row r="19" spans="1:7" ht="14.45" customHeight="1" x14ac:dyDescent="0.25">
      <c r="A19" s="162"/>
      <c r="B19" s="106" t="s">
        <v>84</v>
      </c>
      <c r="C19" s="135">
        <v>0</v>
      </c>
      <c r="D19" s="135">
        <v>0</v>
      </c>
      <c r="E19" s="135">
        <v>0</v>
      </c>
      <c r="F19" s="135">
        <v>0</v>
      </c>
      <c r="G19" s="135">
        <v>0</v>
      </c>
    </row>
    <row r="20" spans="1:7" ht="14.45" customHeight="1" x14ac:dyDescent="0.25">
      <c r="A20" s="162"/>
      <c r="B20" s="165" t="s">
        <v>304</v>
      </c>
      <c r="C20" s="263">
        <f>+AVERAGE(C19:G19)</f>
        <v>0</v>
      </c>
      <c r="D20" s="264"/>
      <c r="E20" s="264"/>
      <c r="F20" s="264"/>
      <c r="G20" s="265"/>
    </row>
    <row r="21" spans="1:7" ht="14.45" customHeight="1" x14ac:dyDescent="0.25">
      <c r="B21" s="107"/>
      <c r="C21" s="139"/>
      <c r="D21" s="139"/>
      <c r="E21" s="139"/>
      <c r="F21" s="139"/>
      <c r="G21" s="139"/>
    </row>
    <row r="22" spans="1:7" ht="14.45" customHeight="1" x14ac:dyDescent="0.25">
      <c r="B22" s="6" t="s">
        <v>85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</row>
    <row r="24" spans="1:7" ht="14.45" customHeight="1" x14ac:dyDescent="0.25">
      <c r="B24" s="1" t="s">
        <v>86</v>
      </c>
      <c r="C24" s="128">
        <f>+SUM(C11:C12)</f>
        <v>0</v>
      </c>
      <c r="D24" s="128">
        <f>+SUM(D11:D12)</f>
        <v>0</v>
      </c>
      <c r="E24" s="128">
        <f>+SUM(E11:E12)</f>
        <v>0</v>
      </c>
      <c r="F24" s="128">
        <f>+SUM(F11:F12)</f>
        <v>0</v>
      </c>
      <c r="G24" s="128">
        <f>+SUM(G11:G12)</f>
        <v>0</v>
      </c>
    </row>
    <row r="25" spans="1:7" ht="14.45" customHeight="1" x14ac:dyDescent="0.25">
      <c r="B25" s="1" t="s">
        <v>87</v>
      </c>
      <c r="C25" s="128">
        <f>+SUM(C14:C15)</f>
        <v>0</v>
      </c>
      <c r="D25" s="128">
        <f>+SUM(D14:D15)</f>
        <v>0</v>
      </c>
      <c r="E25" s="128">
        <f>+SUM(E14:E15)</f>
        <v>0</v>
      </c>
      <c r="F25" s="128">
        <f>+SUM(F14:F15)</f>
        <v>0</v>
      </c>
      <c r="G25" s="128">
        <f>+SUM(G14:G15)</f>
        <v>0</v>
      </c>
    </row>
    <row r="26" spans="1:7" ht="14.45" customHeight="1" x14ac:dyDescent="0.25">
      <c r="B26" s="1" t="s">
        <v>88</v>
      </c>
      <c r="C26" s="128">
        <f>+SUM(C17,$C$20)</f>
        <v>0</v>
      </c>
      <c r="D26" s="128">
        <f t="shared" ref="D26:G26" si="0">+SUM(D17,$C$20)</f>
        <v>0</v>
      </c>
      <c r="E26" s="128">
        <f t="shared" si="0"/>
        <v>0</v>
      </c>
      <c r="F26" s="128">
        <f t="shared" si="0"/>
        <v>0</v>
      </c>
      <c r="G26" s="128">
        <f t="shared" si="0"/>
        <v>0</v>
      </c>
    </row>
    <row r="27" spans="1:7" ht="14.45" customHeight="1" x14ac:dyDescent="0.25">
      <c r="B27" s="1" t="s">
        <v>89</v>
      </c>
      <c r="C27" s="268">
        <f>+wacc!D26</f>
        <v>5.1999999999999998E-2</v>
      </c>
      <c r="D27" s="269"/>
      <c r="E27" s="269"/>
      <c r="F27" s="269"/>
      <c r="G27" s="269"/>
    </row>
    <row r="28" spans="1:7" ht="14.45" customHeight="1" x14ac:dyDescent="0.25">
      <c r="B28" s="1" t="s">
        <v>90</v>
      </c>
      <c r="C28" s="140">
        <f>+C27*C26</f>
        <v>0</v>
      </c>
      <c r="D28" s="140">
        <f>+C27*D26</f>
        <v>0</v>
      </c>
      <c r="E28" s="140">
        <f>+C27*E26</f>
        <v>0</v>
      </c>
      <c r="F28" s="140">
        <f>+C27*F26</f>
        <v>0</v>
      </c>
      <c r="G28" s="140">
        <f>+C27*G26</f>
        <v>0</v>
      </c>
    </row>
    <row r="29" spans="1:7" ht="14.45" customHeight="1" x14ac:dyDescent="0.25">
      <c r="B29" s="1"/>
      <c r="C29" s="141"/>
      <c r="D29" s="141"/>
      <c r="E29" s="141"/>
      <c r="F29" s="141"/>
      <c r="G29" s="141"/>
    </row>
    <row r="30" spans="1:7" ht="14.45" customHeight="1" x14ac:dyDescent="0.25">
      <c r="B30" s="1" t="s">
        <v>91</v>
      </c>
      <c r="C30" s="128">
        <f>+C24+C25+C28-C22</f>
        <v>0</v>
      </c>
      <c r="D30" s="128">
        <f t="shared" ref="D30" si="1">+D24+D25+D28-D22</f>
        <v>0</v>
      </c>
      <c r="E30" s="128">
        <f t="shared" ref="E30" si="2">+E24+E25+E28-E22</f>
        <v>0</v>
      </c>
      <c r="F30" s="128">
        <f t="shared" ref="F30" si="3">+F24+F25+F28-F22</f>
        <v>0</v>
      </c>
      <c r="G30" s="128">
        <f t="shared" ref="G30" si="4">+G24+G25+G28-G22</f>
        <v>0</v>
      </c>
    </row>
    <row r="31" spans="1:7" ht="14.45" customHeight="1" x14ac:dyDescent="0.25">
      <c r="B31" s="1"/>
      <c r="C31" s="141"/>
      <c r="D31" s="141"/>
      <c r="E31" s="141"/>
      <c r="F31" s="141"/>
      <c r="G31" s="141"/>
    </row>
    <row r="32" spans="1:7" ht="14.45" customHeight="1" x14ac:dyDescent="0.25">
      <c r="B32" s="1" t="s">
        <v>92</v>
      </c>
      <c r="C32" s="142">
        <v>108.96</v>
      </c>
      <c r="D32" s="142">
        <v>109.76</v>
      </c>
      <c r="E32" s="142">
        <v>112.25</v>
      </c>
      <c r="F32" s="142">
        <v>123.05</v>
      </c>
      <c r="G32" s="142">
        <v>128.13999999999999</v>
      </c>
    </row>
    <row r="33" spans="1:7" ht="14.45" customHeight="1" x14ac:dyDescent="0.25">
      <c r="B33" s="1" t="s">
        <v>169</v>
      </c>
      <c r="C33" s="266">
        <v>0</v>
      </c>
      <c r="D33" s="267"/>
      <c r="E33" s="267"/>
      <c r="F33" s="267"/>
      <c r="G33" s="267"/>
    </row>
    <row r="34" spans="1:7" ht="14.45" customHeight="1" x14ac:dyDescent="0.25">
      <c r="B34" s="1" t="s">
        <v>93</v>
      </c>
      <c r="C34" s="134">
        <f>+C33/C32</f>
        <v>0</v>
      </c>
      <c r="D34" s="134">
        <f>+C33/D32</f>
        <v>0</v>
      </c>
      <c r="E34" s="134">
        <f>+C33/E32</f>
        <v>0</v>
      </c>
      <c r="F34" s="134">
        <f>+C33/F32</f>
        <v>0</v>
      </c>
      <c r="G34" s="134">
        <f>+C33/G32</f>
        <v>0</v>
      </c>
    </row>
    <row r="35" spans="1:7" ht="14.45" customHeight="1" x14ac:dyDescent="0.25">
      <c r="B35" s="1"/>
      <c r="C35" s="134"/>
      <c r="D35" s="134"/>
      <c r="E35" s="134"/>
      <c r="F35" s="134"/>
      <c r="G35" s="134"/>
    </row>
    <row r="36" spans="1:7" ht="14.45" customHeight="1" x14ac:dyDescent="0.25">
      <c r="A36" s="11" t="str">
        <f>+TI_Elek!$B$12</f>
        <v>DNB 1</v>
      </c>
      <c r="B36" s="1" t="s">
        <v>94</v>
      </c>
      <c r="C36" s="128">
        <f>+C34*C30</f>
        <v>0</v>
      </c>
      <c r="D36" s="129">
        <f>+D34*D30</f>
        <v>0</v>
      </c>
      <c r="E36" s="129">
        <f>+E34*E30</f>
        <v>0</v>
      </c>
      <c r="F36" s="129">
        <f>+F34*F30</f>
        <v>0</v>
      </c>
      <c r="G36" s="149">
        <f>+G34*G30</f>
        <v>0</v>
      </c>
    </row>
    <row r="38" spans="1:7" ht="14.45" customHeight="1" x14ac:dyDescent="0.25">
      <c r="B38" s="2" t="str">
        <f>+TI_Elek!$B$13</f>
        <v>DNB 2</v>
      </c>
      <c r="C38" s="3"/>
      <c r="D38" s="3"/>
      <c r="E38" s="3"/>
      <c r="F38" s="3"/>
      <c r="G38" s="3"/>
    </row>
    <row r="39" spans="1:7" ht="14.45" customHeight="1" x14ac:dyDescent="0.25">
      <c r="B39"/>
      <c r="C39" s="143" t="s">
        <v>78</v>
      </c>
      <c r="D39" s="143" t="s">
        <v>164</v>
      </c>
      <c r="E39" s="143" t="s">
        <v>165</v>
      </c>
      <c r="F39" s="143" t="s">
        <v>166</v>
      </c>
      <c r="G39" s="143" t="s">
        <v>167</v>
      </c>
    </row>
    <row r="40" spans="1:7" ht="14.45" customHeight="1" x14ac:dyDescent="0.25">
      <c r="B40" s="5" t="s">
        <v>79</v>
      </c>
      <c r="C40" s="144">
        <v>2019</v>
      </c>
      <c r="D40" s="144">
        <v>2020</v>
      </c>
      <c r="E40" s="144">
        <v>2021</v>
      </c>
      <c r="F40" s="145">
        <v>2022</v>
      </c>
      <c r="G40" s="145">
        <v>2023</v>
      </c>
    </row>
    <row r="41" spans="1:7" ht="14.45" customHeight="1" x14ac:dyDescent="0.25">
      <c r="B41" s="6" t="s">
        <v>80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</row>
    <row r="42" spans="1:7" ht="14.45" customHeight="1" x14ac:dyDescent="0.25">
      <c r="B42" s="1" t="s">
        <v>168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</row>
    <row r="43" spans="1:7" ht="14.45" customHeight="1" x14ac:dyDescent="0.25">
      <c r="B43" s="104"/>
      <c r="C43" s="130"/>
      <c r="D43" s="130"/>
      <c r="E43" s="131"/>
      <c r="F43" s="131"/>
      <c r="G43" s="131"/>
    </row>
    <row r="44" spans="1:7" ht="14.45" customHeight="1" x14ac:dyDescent="0.25">
      <c r="B44" s="1" t="s">
        <v>81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</row>
    <row r="45" spans="1:7" ht="14.45" customHeight="1" x14ac:dyDescent="0.25">
      <c r="B45" s="1" t="s">
        <v>82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</row>
    <row r="46" spans="1:7" ht="14.45" customHeight="1" x14ac:dyDescent="0.25">
      <c r="B46" s="105"/>
      <c r="C46" s="133"/>
      <c r="D46" s="138"/>
      <c r="E46" s="133"/>
      <c r="F46" s="133"/>
      <c r="G46" s="133"/>
    </row>
    <row r="47" spans="1:7" ht="14.45" customHeight="1" x14ac:dyDescent="0.25">
      <c r="B47" s="1" t="s">
        <v>83</v>
      </c>
      <c r="C47" s="135">
        <v>0</v>
      </c>
      <c r="D47" s="135">
        <v>0</v>
      </c>
      <c r="E47" s="135">
        <v>0</v>
      </c>
      <c r="F47" s="135">
        <v>0</v>
      </c>
      <c r="G47" s="135">
        <v>0</v>
      </c>
    </row>
    <row r="48" spans="1:7" ht="14.45" customHeight="1" x14ac:dyDescent="0.25">
      <c r="B48" s="7"/>
      <c r="C48" s="136"/>
      <c r="D48" s="137"/>
      <c r="E48" s="137"/>
      <c r="F48" s="137"/>
      <c r="G48" s="137"/>
    </row>
    <row r="49" spans="1:7" ht="14.45" customHeight="1" x14ac:dyDescent="0.25">
      <c r="A49" s="162"/>
      <c r="B49" s="106" t="s">
        <v>84</v>
      </c>
      <c r="C49" s="135">
        <v>0</v>
      </c>
      <c r="D49" s="135">
        <v>0</v>
      </c>
      <c r="E49" s="135">
        <v>0</v>
      </c>
      <c r="F49" s="135">
        <v>0</v>
      </c>
      <c r="G49" s="135">
        <v>0</v>
      </c>
    </row>
    <row r="50" spans="1:7" ht="14.45" customHeight="1" x14ac:dyDescent="0.25">
      <c r="A50" s="162"/>
      <c r="B50" s="165" t="s">
        <v>304</v>
      </c>
      <c r="C50" s="263">
        <f>+AVERAGE(C49:G49)</f>
        <v>0</v>
      </c>
      <c r="D50" s="264"/>
      <c r="E50" s="264"/>
      <c r="F50" s="264"/>
      <c r="G50" s="265"/>
    </row>
    <row r="51" spans="1:7" ht="14.45" customHeight="1" x14ac:dyDescent="0.25">
      <c r="B51" s="107"/>
      <c r="C51" s="139"/>
      <c r="D51" s="139"/>
      <c r="E51" s="139"/>
      <c r="F51" s="139"/>
      <c r="G51" s="139"/>
    </row>
    <row r="52" spans="1:7" ht="14.45" customHeight="1" x14ac:dyDescent="0.25">
      <c r="B52" s="6" t="s">
        <v>85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</row>
    <row r="54" spans="1:7" ht="14.45" customHeight="1" x14ac:dyDescent="0.25">
      <c r="B54" s="1" t="s">
        <v>86</v>
      </c>
      <c r="C54" s="128">
        <f>+SUM(C41:C42)</f>
        <v>0</v>
      </c>
      <c r="D54" s="128">
        <f>+SUM(D41:D42)</f>
        <v>0</v>
      </c>
      <c r="E54" s="128">
        <f>+SUM(E41:E42)</f>
        <v>0</v>
      </c>
      <c r="F54" s="128">
        <f>+SUM(F41:F42)</f>
        <v>0</v>
      </c>
      <c r="G54" s="128">
        <f>+SUM(G41:G42)</f>
        <v>0</v>
      </c>
    </row>
    <row r="55" spans="1:7" ht="14.45" customHeight="1" x14ac:dyDescent="0.25">
      <c r="B55" s="1" t="s">
        <v>87</v>
      </c>
      <c r="C55" s="128">
        <f>+SUM(C44:C45)</f>
        <v>0</v>
      </c>
      <c r="D55" s="128">
        <f>+SUM(D44:D45)</f>
        <v>0</v>
      </c>
      <c r="E55" s="128">
        <f>+SUM(E44:E45)</f>
        <v>0</v>
      </c>
      <c r="F55" s="128">
        <f>+SUM(F44:F45)</f>
        <v>0</v>
      </c>
      <c r="G55" s="128">
        <f>+SUM(G44:G45)</f>
        <v>0</v>
      </c>
    </row>
    <row r="56" spans="1:7" ht="14.45" customHeight="1" x14ac:dyDescent="0.25">
      <c r="B56" s="1" t="s">
        <v>88</v>
      </c>
      <c r="C56" s="128">
        <f>+SUM(C47,C50)</f>
        <v>0</v>
      </c>
      <c r="D56" s="128">
        <f>+SUM(D47,C50)</f>
        <v>0</v>
      </c>
      <c r="E56" s="128">
        <f>+SUM(E47,C50)</f>
        <v>0</v>
      </c>
      <c r="F56" s="128">
        <f>+SUM(F47,C50)</f>
        <v>0</v>
      </c>
      <c r="G56" s="128">
        <f>+SUM(G47,C50)</f>
        <v>0</v>
      </c>
    </row>
    <row r="57" spans="1:7" ht="14.45" customHeight="1" x14ac:dyDescent="0.25">
      <c r="B57" s="1" t="s">
        <v>89</v>
      </c>
      <c r="C57" s="268">
        <f>+$C$27</f>
        <v>5.1999999999999998E-2</v>
      </c>
      <c r="D57" s="269"/>
      <c r="E57" s="269"/>
      <c r="F57" s="269"/>
      <c r="G57" s="269"/>
    </row>
    <row r="58" spans="1:7" ht="14.45" customHeight="1" x14ac:dyDescent="0.25">
      <c r="B58" s="1" t="s">
        <v>90</v>
      </c>
      <c r="C58" s="140">
        <f>+C57*C56</f>
        <v>0</v>
      </c>
      <c r="D58" s="140">
        <f>+C57*D56</f>
        <v>0</v>
      </c>
      <c r="E58" s="140">
        <f>+C57*E56</f>
        <v>0</v>
      </c>
      <c r="F58" s="140">
        <f>+C57*F56</f>
        <v>0</v>
      </c>
      <c r="G58" s="140">
        <f>+C57*G56</f>
        <v>0</v>
      </c>
    </row>
    <row r="59" spans="1:7" ht="14.45" customHeight="1" x14ac:dyDescent="0.25">
      <c r="B59" s="1"/>
      <c r="C59" s="141"/>
      <c r="D59" s="141"/>
      <c r="E59" s="141"/>
      <c r="F59" s="141"/>
      <c r="G59" s="141"/>
    </row>
    <row r="60" spans="1:7" ht="14.45" customHeight="1" x14ac:dyDescent="0.25">
      <c r="B60" s="1" t="s">
        <v>91</v>
      </c>
      <c r="C60" s="128">
        <f>+C54+C55+C58-C52</f>
        <v>0</v>
      </c>
      <c r="D60" s="128">
        <f t="shared" ref="D60:G60" si="5">+D54+D55+D58-D52</f>
        <v>0</v>
      </c>
      <c r="E60" s="128">
        <f t="shared" si="5"/>
        <v>0</v>
      </c>
      <c r="F60" s="128">
        <f t="shared" si="5"/>
        <v>0</v>
      </c>
      <c r="G60" s="128">
        <f t="shared" si="5"/>
        <v>0</v>
      </c>
    </row>
    <row r="61" spans="1:7" ht="14.45" customHeight="1" x14ac:dyDescent="0.25">
      <c r="B61" s="1"/>
      <c r="C61" s="141"/>
      <c r="D61" s="141"/>
      <c r="E61" s="141"/>
      <c r="F61" s="141"/>
      <c r="G61" s="141"/>
    </row>
    <row r="62" spans="1:7" ht="14.45" customHeight="1" x14ac:dyDescent="0.25">
      <c r="B62" s="1" t="s">
        <v>92</v>
      </c>
      <c r="C62" s="142">
        <v>108.96</v>
      </c>
      <c r="D62" s="142">
        <v>109.76</v>
      </c>
      <c r="E62" s="142">
        <v>112.25</v>
      </c>
      <c r="F62" s="142">
        <v>123.05</v>
      </c>
      <c r="G62" s="142">
        <v>128.13999999999999</v>
      </c>
    </row>
    <row r="63" spans="1:7" ht="14.45" customHeight="1" x14ac:dyDescent="0.25">
      <c r="B63" s="1" t="s">
        <v>169</v>
      </c>
      <c r="C63" s="270">
        <f>+$C$33</f>
        <v>0</v>
      </c>
      <c r="D63" s="271"/>
      <c r="E63" s="271"/>
      <c r="F63" s="271"/>
      <c r="G63" s="271"/>
    </row>
    <row r="64" spans="1:7" ht="14.45" customHeight="1" x14ac:dyDescent="0.25">
      <c r="B64" s="1" t="s">
        <v>93</v>
      </c>
      <c r="C64" s="134">
        <f>+C63/C62</f>
        <v>0</v>
      </c>
      <c r="D64" s="134">
        <f>+C63/D62</f>
        <v>0</v>
      </c>
      <c r="E64" s="134">
        <f>+C63/E62</f>
        <v>0</v>
      </c>
      <c r="F64" s="134">
        <f>+C63/F62</f>
        <v>0</v>
      </c>
      <c r="G64" s="134">
        <f>+C63/G62</f>
        <v>0</v>
      </c>
    </row>
    <row r="65" spans="1:7" ht="14.45" customHeight="1" x14ac:dyDescent="0.25">
      <c r="B65" s="1"/>
      <c r="C65" s="134"/>
      <c r="D65" s="134"/>
      <c r="E65" s="134"/>
      <c r="F65" s="134"/>
      <c r="G65" s="134"/>
    </row>
    <row r="66" spans="1:7" ht="14.45" customHeight="1" x14ac:dyDescent="0.25">
      <c r="A66" s="11" t="s">
        <v>144</v>
      </c>
      <c r="B66" s="1" t="s">
        <v>94</v>
      </c>
      <c r="C66" s="128">
        <f>+C64*C60</f>
        <v>0</v>
      </c>
      <c r="D66" s="129">
        <f>+D64*D60</f>
        <v>0</v>
      </c>
      <c r="E66" s="129">
        <f>+E64*E60</f>
        <v>0</v>
      </c>
      <c r="F66" s="129">
        <f>+F64*F60</f>
        <v>0</v>
      </c>
      <c r="G66" s="149">
        <f>+G64*G60</f>
        <v>0</v>
      </c>
    </row>
    <row r="68" spans="1:7" ht="14.45" customHeight="1" x14ac:dyDescent="0.25">
      <c r="B68" s="2" t="str">
        <f>+TI_Elek!$B$14</f>
        <v>DNB 3</v>
      </c>
      <c r="C68" s="3"/>
      <c r="D68" s="3"/>
      <c r="E68" s="3"/>
      <c r="F68" s="3"/>
      <c r="G68" s="3"/>
    </row>
    <row r="69" spans="1:7" ht="14.45" customHeight="1" x14ac:dyDescent="0.25">
      <c r="B69"/>
      <c r="C69" s="143" t="s">
        <v>78</v>
      </c>
      <c r="D69" s="143" t="s">
        <v>164</v>
      </c>
      <c r="E69" s="143" t="s">
        <v>165</v>
      </c>
      <c r="F69" s="143" t="s">
        <v>166</v>
      </c>
      <c r="G69" s="143" t="s">
        <v>167</v>
      </c>
    </row>
    <row r="70" spans="1:7" ht="14.45" customHeight="1" x14ac:dyDescent="0.25">
      <c r="B70" s="5" t="s">
        <v>79</v>
      </c>
      <c r="C70" s="144">
        <v>2019</v>
      </c>
      <c r="D70" s="144">
        <v>2020</v>
      </c>
      <c r="E70" s="144">
        <v>2021</v>
      </c>
      <c r="F70" s="145">
        <v>2022</v>
      </c>
      <c r="G70" s="145">
        <v>2023</v>
      </c>
    </row>
    <row r="71" spans="1:7" ht="14.45" customHeight="1" x14ac:dyDescent="0.25">
      <c r="B71" s="6" t="s">
        <v>80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</row>
    <row r="72" spans="1:7" ht="14.45" customHeight="1" x14ac:dyDescent="0.25">
      <c r="B72" s="1" t="s">
        <v>168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</row>
    <row r="73" spans="1:7" ht="14.45" customHeight="1" x14ac:dyDescent="0.25">
      <c r="B73" s="104"/>
      <c r="C73" s="130"/>
      <c r="D73" s="130"/>
      <c r="E73" s="131"/>
      <c r="F73" s="131"/>
      <c r="G73" s="131"/>
    </row>
    <row r="74" spans="1:7" ht="14.45" customHeight="1" x14ac:dyDescent="0.25">
      <c r="B74" s="1" t="s">
        <v>81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</row>
    <row r="75" spans="1:7" ht="14.45" customHeight="1" x14ac:dyDescent="0.25">
      <c r="B75" s="1" t="s">
        <v>82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</row>
    <row r="76" spans="1:7" ht="14.45" customHeight="1" x14ac:dyDescent="0.25">
      <c r="B76" s="105"/>
      <c r="C76" s="133"/>
      <c r="D76" s="138"/>
      <c r="E76" s="133"/>
      <c r="F76" s="133"/>
      <c r="G76" s="133"/>
    </row>
    <row r="77" spans="1:7" ht="14.45" customHeight="1" x14ac:dyDescent="0.25">
      <c r="B77" s="1" t="s">
        <v>83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</row>
    <row r="78" spans="1:7" ht="14.45" customHeight="1" x14ac:dyDescent="0.25">
      <c r="B78" s="7"/>
      <c r="C78" s="136"/>
      <c r="D78" s="137"/>
      <c r="E78" s="137"/>
      <c r="F78" s="137"/>
      <c r="G78" s="137"/>
    </row>
    <row r="79" spans="1:7" ht="14.45" customHeight="1" x14ac:dyDescent="0.25">
      <c r="A79" s="162"/>
      <c r="B79" s="106" t="s">
        <v>84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</row>
    <row r="80" spans="1:7" ht="14.45" customHeight="1" x14ac:dyDescent="0.25">
      <c r="A80" s="162"/>
      <c r="B80" s="165" t="s">
        <v>304</v>
      </c>
      <c r="C80" s="263">
        <f>+AVERAGE(C79:G79)</f>
        <v>0</v>
      </c>
      <c r="D80" s="264"/>
      <c r="E80" s="264"/>
      <c r="F80" s="264"/>
      <c r="G80" s="265"/>
    </row>
    <row r="81" spans="1:7" ht="14.45" customHeight="1" x14ac:dyDescent="0.25">
      <c r="B81" s="107"/>
      <c r="C81" s="139"/>
      <c r="D81" s="139"/>
      <c r="E81" s="139"/>
      <c r="F81" s="139"/>
      <c r="G81" s="139"/>
    </row>
    <row r="82" spans="1:7" ht="14.45" customHeight="1" x14ac:dyDescent="0.25">
      <c r="B82" s="6" t="s">
        <v>85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</row>
    <row r="84" spans="1:7" ht="14.45" customHeight="1" x14ac:dyDescent="0.25">
      <c r="B84" s="1" t="s">
        <v>86</v>
      </c>
      <c r="C84" s="128">
        <f>+SUM(C71:C72)</f>
        <v>0</v>
      </c>
      <c r="D84" s="128">
        <f>+SUM(D71:D72)</f>
        <v>0</v>
      </c>
      <c r="E84" s="128">
        <f>+SUM(E71:E72)</f>
        <v>0</v>
      </c>
      <c r="F84" s="128">
        <f>+SUM(F71:F72)</f>
        <v>0</v>
      </c>
      <c r="G84" s="128">
        <f>+SUM(G71:G72)</f>
        <v>0</v>
      </c>
    </row>
    <row r="85" spans="1:7" ht="14.45" customHeight="1" x14ac:dyDescent="0.25">
      <c r="B85" s="1" t="s">
        <v>87</v>
      </c>
      <c r="C85" s="128">
        <f>+SUM(C74:C75)</f>
        <v>0</v>
      </c>
      <c r="D85" s="128">
        <f>+SUM(D74:D75)</f>
        <v>0</v>
      </c>
      <c r="E85" s="128">
        <f>+SUM(E74:E75)</f>
        <v>0</v>
      </c>
      <c r="F85" s="128">
        <f>+SUM(F74:F75)</f>
        <v>0</v>
      </c>
      <c r="G85" s="128">
        <f>+SUM(G74:G75)</f>
        <v>0</v>
      </c>
    </row>
    <row r="86" spans="1:7" ht="14.45" customHeight="1" x14ac:dyDescent="0.25">
      <c r="B86" s="1" t="s">
        <v>88</v>
      </c>
      <c r="C86" s="128">
        <f>+SUM(C77,C80)</f>
        <v>0</v>
      </c>
      <c r="D86" s="128">
        <f>+SUM(D77,C80)</f>
        <v>0</v>
      </c>
      <c r="E86" s="128">
        <f>+SUM(E77,C80)</f>
        <v>0</v>
      </c>
      <c r="F86" s="128">
        <f>+SUM(F77,C80)</f>
        <v>0</v>
      </c>
      <c r="G86" s="128">
        <f>+SUM(G77,C80)</f>
        <v>0</v>
      </c>
    </row>
    <row r="87" spans="1:7" ht="14.45" customHeight="1" x14ac:dyDescent="0.25">
      <c r="B87" s="1" t="s">
        <v>89</v>
      </c>
      <c r="C87" s="268">
        <f>+$C$27</f>
        <v>5.1999999999999998E-2</v>
      </c>
      <c r="D87" s="269"/>
      <c r="E87" s="269"/>
      <c r="F87" s="269"/>
      <c r="G87" s="269"/>
    </row>
    <row r="88" spans="1:7" ht="14.45" customHeight="1" x14ac:dyDescent="0.25">
      <c r="B88" s="1" t="s">
        <v>90</v>
      </c>
      <c r="C88" s="140">
        <f>+C87*C86</f>
        <v>0</v>
      </c>
      <c r="D88" s="140">
        <f>+C87*D86</f>
        <v>0</v>
      </c>
      <c r="E88" s="140">
        <f>+C87*E86</f>
        <v>0</v>
      </c>
      <c r="F88" s="140">
        <f>+C87*F86</f>
        <v>0</v>
      </c>
      <c r="G88" s="140">
        <f>+C87*G86</f>
        <v>0</v>
      </c>
    </row>
    <row r="89" spans="1:7" ht="14.45" customHeight="1" x14ac:dyDescent="0.25">
      <c r="B89" s="1"/>
      <c r="C89" s="141"/>
      <c r="D89" s="141"/>
      <c r="E89" s="141"/>
      <c r="F89" s="141"/>
      <c r="G89" s="141"/>
    </row>
    <row r="90" spans="1:7" ht="14.45" customHeight="1" x14ac:dyDescent="0.25">
      <c r="B90" s="1" t="s">
        <v>91</v>
      </c>
      <c r="C90" s="128">
        <f>+C84+C85+C88-C82</f>
        <v>0</v>
      </c>
      <c r="D90" s="128">
        <f t="shared" ref="D90:G90" si="6">+D84+D85+D88-D82</f>
        <v>0</v>
      </c>
      <c r="E90" s="128">
        <f t="shared" si="6"/>
        <v>0</v>
      </c>
      <c r="F90" s="128">
        <f t="shared" si="6"/>
        <v>0</v>
      </c>
      <c r="G90" s="128">
        <f t="shared" si="6"/>
        <v>0</v>
      </c>
    </row>
    <row r="91" spans="1:7" ht="14.45" customHeight="1" x14ac:dyDescent="0.25">
      <c r="B91" s="1"/>
      <c r="C91" s="141"/>
      <c r="D91" s="141"/>
      <c r="E91" s="141"/>
      <c r="F91" s="141"/>
      <c r="G91" s="141"/>
    </row>
    <row r="92" spans="1:7" ht="14.45" customHeight="1" x14ac:dyDescent="0.25">
      <c r="B92" s="1" t="s">
        <v>92</v>
      </c>
      <c r="C92" s="142">
        <v>108.96</v>
      </c>
      <c r="D92" s="142">
        <v>109.76</v>
      </c>
      <c r="E92" s="142">
        <v>112.25</v>
      </c>
      <c r="F92" s="142">
        <v>123.05</v>
      </c>
      <c r="G92" s="142">
        <v>128.13999999999999</v>
      </c>
    </row>
    <row r="93" spans="1:7" ht="14.45" customHeight="1" x14ac:dyDescent="0.25">
      <c r="B93" s="1" t="s">
        <v>169</v>
      </c>
      <c r="C93" s="270">
        <f>+$C$33</f>
        <v>0</v>
      </c>
      <c r="D93" s="271"/>
      <c r="E93" s="271"/>
      <c r="F93" s="271"/>
      <c r="G93" s="271"/>
    </row>
    <row r="94" spans="1:7" ht="14.45" customHeight="1" x14ac:dyDescent="0.25">
      <c r="B94" s="1" t="s">
        <v>93</v>
      </c>
      <c r="C94" s="134">
        <f>+C93/C92</f>
        <v>0</v>
      </c>
      <c r="D94" s="134">
        <f>+C93/D92</f>
        <v>0</v>
      </c>
      <c r="E94" s="134">
        <f>+C93/E92</f>
        <v>0</v>
      </c>
      <c r="F94" s="134">
        <f>+C93/F92</f>
        <v>0</v>
      </c>
      <c r="G94" s="134">
        <f>+C93/G92</f>
        <v>0</v>
      </c>
    </row>
    <row r="95" spans="1:7" ht="14.45" customHeight="1" x14ac:dyDescent="0.25">
      <c r="B95" s="1"/>
      <c r="C95" s="134"/>
      <c r="D95" s="134"/>
      <c r="E95" s="134"/>
      <c r="F95" s="134"/>
      <c r="G95" s="134"/>
    </row>
    <row r="96" spans="1:7" ht="14.45" customHeight="1" x14ac:dyDescent="0.25">
      <c r="A96" s="11" t="s">
        <v>145</v>
      </c>
      <c r="B96" s="1" t="s">
        <v>94</v>
      </c>
      <c r="C96" s="128">
        <f>+C94*C90</f>
        <v>0</v>
      </c>
      <c r="D96" s="129">
        <f>+D94*D90</f>
        <v>0</v>
      </c>
      <c r="E96" s="129">
        <f>+E94*E90</f>
        <v>0</v>
      </c>
      <c r="F96" s="129">
        <f>+F94*F90</f>
        <v>0</v>
      </c>
      <c r="G96" s="149">
        <f>+G94*G90</f>
        <v>0</v>
      </c>
    </row>
    <row r="98" spans="1:7" ht="14.45" customHeight="1" x14ac:dyDescent="0.25">
      <c r="B98" s="2" t="str">
        <f>+TI_Elek!$B$15</f>
        <v>DNB 4</v>
      </c>
      <c r="C98" s="3"/>
      <c r="D98" s="3"/>
      <c r="E98" s="3"/>
      <c r="F98" s="3"/>
      <c r="G98" s="3"/>
    </row>
    <row r="99" spans="1:7" ht="14.45" customHeight="1" x14ac:dyDescent="0.25">
      <c r="B99"/>
      <c r="C99" s="143" t="s">
        <v>78</v>
      </c>
      <c r="D99" s="143" t="s">
        <v>164</v>
      </c>
      <c r="E99" s="143" t="s">
        <v>165</v>
      </c>
      <c r="F99" s="143" t="s">
        <v>166</v>
      </c>
      <c r="G99" s="143" t="s">
        <v>167</v>
      </c>
    </row>
    <row r="100" spans="1:7" ht="14.45" customHeight="1" x14ac:dyDescent="0.25">
      <c r="B100" s="5" t="s">
        <v>79</v>
      </c>
      <c r="C100" s="144">
        <v>2019</v>
      </c>
      <c r="D100" s="144">
        <v>2020</v>
      </c>
      <c r="E100" s="144">
        <v>2021</v>
      </c>
      <c r="F100" s="145">
        <v>2022</v>
      </c>
      <c r="G100" s="145">
        <v>2023</v>
      </c>
    </row>
    <row r="101" spans="1:7" ht="14.45" customHeight="1" x14ac:dyDescent="0.25">
      <c r="B101" s="6" t="s">
        <v>80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</row>
    <row r="102" spans="1:7" ht="14.45" customHeight="1" x14ac:dyDescent="0.25">
      <c r="B102" s="1" t="s">
        <v>168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</row>
    <row r="103" spans="1:7" ht="14.45" customHeight="1" x14ac:dyDescent="0.25">
      <c r="B103" s="104"/>
      <c r="C103" s="130"/>
      <c r="D103" s="130"/>
      <c r="E103" s="131"/>
      <c r="F103" s="131"/>
      <c r="G103" s="131"/>
    </row>
    <row r="104" spans="1:7" ht="14.45" customHeight="1" x14ac:dyDescent="0.25">
      <c r="B104" s="1" t="s">
        <v>81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</row>
    <row r="105" spans="1:7" ht="14.45" customHeight="1" x14ac:dyDescent="0.25">
      <c r="B105" s="1" t="s">
        <v>82</v>
      </c>
      <c r="C105" s="132">
        <v>0</v>
      </c>
      <c r="D105" s="132">
        <v>0</v>
      </c>
      <c r="E105" s="132">
        <v>0</v>
      </c>
      <c r="F105" s="132">
        <v>0</v>
      </c>
      <c r="G105" s="132">
        <v>0</v>
      </c>
    </row>
    <row r="106" spans="1:7" ht="14.45" customHeight="1" x14ac:dyDescent="0.25">
      <c r="B106" s="105"/>
      <c r="C106" s="133"/>
      <c r="D106" s="138"/>
      <c r="E106" s="133"/>
      <c r="F106" s="133"/>
      <c r="G106" s="133"/>
    </row>
    <row r="107" spans="1:7" ht="14.45" customHeight="1" x14ac:dyDescent="0.25">
      <c r="B107" s="1" t="s">
        <v>83</v>
      </c>
      <c r="C107" s="135">
        <v>0</v>
      </c>
      <c r="D107" s="135">
        <v>0</v>
      </c>
      <c r="E107" s="135">
        <v>0</v>
      </c>
      <c r="F107" s="135">
        <v>0</v>
      </c>
      <c r="G107" s="135">
        <v>0</v>
      </c>
    </row>
    <row r="108" spans="1:7" ht="14.45" customHeight="1" x14ac:dyDescent="0.25">
      <c r="B108" s="7"/>
      <c r="C108" s="136"/>
      <c r="D108" s="137"/>
      <c r="E108" s="137"/>
      <c r="F108" s="137"/>
      <c r="G108" s="137"/>
    </row>
    <row r="109" spans="1:7" ht="14.45" customHeight="1" x14ac:dyDescent="0.25">
      <c r="A109" s="162"/>
      <c r="B109" s="106" t="s">
        <v>84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</row>
    <row r="110" spans="1:7" ht="14.45" customHeight="1" x14ac:dyDescent="0.25">
      <c r="A110" s="162"/>
      <c r="B110" s="165" t="s">
        <v>304</v>
      </c>
      <c r="C110" s="263">
        <f>+AVERAGE(C109:G109)</f>
        <v>0</v>
      </c>
      <c r="D110" s="264"/>
      <c r="E110" s="264"/>
      <c r="F110" s="264"/>
      <c r="G110" s="265"/>
    </row>
    <row r="111" spans="1:7" ht="14.45" customHeight="1" x14ac:dyDescent="0.25">
      <c r="B111" s="107"/>
      <c r="C111" s="139"/>
      <c r="D111" s="139"/>
      <c r="E111" s="139"/>
      <c r="F111" s="139"/>
      <c r="G111" s="139"/>
    </row>
    <row r="112" spans="1:7" ht="14.45" customHeight="1" x14ac:dyDescent="0.25">
      <c r="B112" s="6" t="s">
        <v>85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</row>
    <row r="114" spans="1:7" ht="14.45" customHeight="1" x14ac:dyDescent="0.25">
      <c r="B114" s="1" t="s">
        <v>86</v>
      </c>
      <c r="C114" s="128">
        <f>+SUM(C101:C102)</f>
        <v>0</v>
      </c>
      <c r="D114" s="128">
        <f>+SUM(D101:D102)</f>
        <v>0</v>
      </c>
      <c r="E114" s="128">
        <f>+SUM(E101:E102)</f>
        <v>0</v>
      </c>
      <c r="F114" s="128">
        <f>+SUM(F101:F102)</f>
        <v>0</v>
      </c>
      <c r="G114" s="128">
        <f>+SUM(G101:G102)</f>
        <v>0</v>
      </c>
    </row>
    <row r="115" spans="1:7" ht="14.45" customHeight="1" x14ac:dyDescent="0.25">
      <c r="B115" s="1" t="s">
        <v>87</v>
      </c>
      <c r="C115" s="128">
        <f>+SUM(C104:C105)</f>
        <v>0</v>
      </c>
      <c r="D115" s="128">
        <f>+SUM(D104:D105)</f>
        <v>0</v>
      </c>
      <c r="E115" s="128">
        <f>+SUM(E104:E105)</f>
        <v>0</v>
      </c>
      <c r="F115" s="128">
        <f>+SUM(F104:F105)</f>
        <v>0</v>
      </c>
      <c r="G115" s="128">
        <f>+SUM(G104:G105)</f>
        <v>0</v>
      </c>
    </row>
    <row r="116" spans="1:7" ht="14.45" customHeight="1" x14ac:dyDescent="0.25">
      <c r="B116" s="1" t="s">
        <v>88</v>
      </c>
      <c r="C116" s="128">
        <f>+SUM(C107,C110)</f>
        <v>0</v>
      </c>
      <c r="D116" s="128">
        <f>+SUM(D107,C110)</f>
        <v>0</v>
      </c>
      <c r="E116" s="128">
        <f>+SUM(E107,C110)</f>
        <v>0</v>
      </c>
      <c r="F116" s="128">
        <f>+SUM(F107,C110)</f>
        <v>0</v>
      </c>
      <c r="G116" s="128">
        <f>+SUM(G107,C110)</f>
        <v>0</v>
      </c>
    </row>
    <row r="117" spans="1:7" ht="14.45" customHeight="1" x14ac:dyDescent="0.25">
      <c r="B117" s="1" t="s">
        <v>89</v>
      </c>
      <c r="C117" s="268">
        <f>+$C$27</f>
        <v>5.1999999999999998E-2</v>
      </c>
      <c r="D117" s="269"/>
      <c r="E117" s="269"/>
      <c r="F117" s="269"/>
      <c r="G117" s="269"/>
    </row>
    <row r="118" spans="1:7" ht="14.45" customHeight="1" x14ac:dyDescent="0.25">
      <c r="B118" s="1" t="s">
        <v>90</v>
      </c>
      <c r="C118" s="140">
        <f>+C117*C116</f>
        <v>0</v>
      </c>
      <c r="D118" s="140">
        <f>+C117*D116</f>
        <v>0</v>
      </c>
      <c r="E118" s="140">
        <f>+C117*E116</f>
        <v>0</v>
      </c>
      <c r="F118" s="140">
        <f>+C117*F116</f>
        <v>0</v>
      </c>
      <c r="G118" s="140">
        <f>+C117*G116</f>
        <v>0</v>
      </c>
    </row>
    <row r="119" spans="1:7" ht="14.45" customHeight="1" x14ac:dyDescent="0.25">
      <c r="B119" s="1"/>
      <c r="C119" s="141"/>
      <c r="D119" s="141"/>
      <c r="E119" s="141"/>
      <c r="F119" s="141"/>
      <c r="G119" s="141"/>
    </row>
    <row r="120" spans="1:7" ht="14.45" customHeight="1" x14ac:dyDescent="0.25">
      <c r="B120" s="1" t="s">
        <v>91</v>
      </c>
      <c r="C120" s="128">
        <f>+C114+C115+C118-C112</f>
        <v>0</v>
      </c>
      <c r="D120" s="128">
        <f t="shared" ref="D120:G120" si="7">+D114+D115+D118-D112</f>
        <v>0</v>
      </c>
      <c r="E120" s="128">
        <f t="shared" si="7"/>
        <v>0</v>
      </c>
      <c r="F120" s="128">
        <f t="shared" si="7"/>
        <v>0</v>
      </c>
      <c r="G120" s="128">
        <f t="shared" si="7"/>
        <v>0</v>
      </c>
    </row>
    <row r="121" spans="1:7" ht="14.45" customHeight="1" x14ac:dyDescent="0.25">
      <c r="B121" s="1"/>
      <c r="C121" s="141"/>
      <c r="D121" s="141"/>
      <c r="E121" s="141"/>
      <c r="F121" s="141"/>
      <c r="G121" s="141"/>
    </row>
    <row r="122" spans="1:7" ht="14.45" customHeight="1" x14ac:dyDescent="0.25">
      <c r="B122" s="1" t="s">
        <v>92</v>
      </c>
      <c r="C122" s="142">
        <v>108.96</v>
      </c>
      <c r="D122" s="142">
        <v>109.76</v>
      </c>
      <c r="E122" s="142">
        <v>112.25</v>
      </c>
      <c r="F122" s="142">
        <v>123.05</v>
      </c>
      <c r="G122" s="142">
        <v>128.13999999999999</v>
      </c>
    </row>
    <row r="123" spans="1:7" ht="14.45" customHeight="1" x14ac:dyDescent="0.25">
      <c r="B123" s="1" t="s">
        <v>169</v>
      </c>
      <c r="C123" s="270">
        <f>+$C$33</f>
        <v>0</v>
      </c>
      <c r="D123" s="271"/>
      <c r="E123" s="271"/>
      <c r="F123" s="271"/>
      <c r="G123" s="271"/>
    </row>
    <row r="124" spans="1:7" ht="14.45" customHeight="1" x14ac:dyDescent="0.25">
      <c r="B124" s="1" t="s">
        <v>93</v>
      </c>
      <c r="C124" s="134">
        <f>+C123/C122</f>
        <v>0</v>
      </c>
      <c r="D124" s="134">
        <f>+C123/D122</f>
        <v>0</v>
      </c>
      <c r="E124" s="134">
        <f>+C123/E122</f>
        <v>0</v>
      </c>
      <c r="F124" s="134">
        <f>+C123/F122</f>
        <v>0</v>
      </c>
      <c r="G124" s="134">
        <f>+C123/G122</f>
        <v>0</v>
      </c>
    </row>
    <row r="125" spans="1:7" ht="14.45" customHeight="1" x14ac:dyDescent="0.25">
      <c r="B125" s="1"/>
      <c r="C125" s="134"/>
      <c r="D125" s="134"/>
      <c r="E125" s="134"/>
      <c r="F125" s="134"/>
      <c r="G125" s="134"/>
    </row>
    <row r="126" spans="1:7" ht="14.45" customHeight="1" x14ac:dyDescent="0.25">
      <c r="A126" s="11" t="s">
        <v>146</v>
      </c>
      <c r="B126" s="1" t="s">
        <v>94</v>
      </c>
      <c r="C126" s="128">
        <f>+C124*C120</f>
        <v>0</v>
      </c>
      <c r="D126" s="129">
        <f>+D124*D120</f>
        <v>0</v>
      </c>
      <c r="E126" s="129">
        <f>+E124*E120</f>
        <v>0</v>
      </c>
      <c r="F126" s="129">
        <f>+F124*F120</f>
        <v>0</v>
      </c>
      <c r="G126" s="149">
        <f>+G124*G120</f>
        <v>0</v>
      </c>
    </row>
    <row r="128" spans="1:7" ht="14.45" customHeight="1" x14ac:dyDescent="0.25">
      <c r="B128" s="2" t="str">
        <f>+TI_Elek!$B$16</f>
        <v>DNB 5</v>
      </c>
      <c r="C128" s="3"/>
      <c r="D128" s="3"/>
      <c r="E128" s="3"/>
      <c r="F128" s="3"/>
      <c r="G128" s="3"/>
    </row>
    <row r="129" spans="1:7" ht="14.45" customHeight="1" x14ac:dyDescent="0.25">
      <c r="B129"/>
      <c r="C129" s="143" t="s">
        <v>78</v>
      </c>
      <c r="D129" s="143" t="s">
        <v>164</v>
      </c>
      <c r="E129" s="143" t="s">
        <v>165</v>
      </c>
      <c r="F129" s="143" t="s">
        <v>166</v>
      </c>
      <c r="G129" s="143" t="s">
        <v>167</v>
      </c>
    </row>
    <row r="130" spans="1:7" ht="14.45" customHeight="1" x14ac:dyDescent="0.25">
      <c r="B130" s="5" t="s">
        <v>79</v>
      </c>
      <c r="C130" s="144">
        <v>2019</v>
      </c>
      <c r="D130" s="144">
        <v>2020</v>
      </c>
      <c r="E130" s="144">
        <v>2021</v>
      </c>
      <c r="F130" s="145">
        <v>2022</v>
      </c>
      <c r="G130" s="145">
        <v>2023</v>
      </c>
    </row>
    <row r="131" spans="1:7" ht="14.45" customHeight="1" x14ac:dyDescent="0.25">
      <c r="B131" s="6" t="s">
        <v>80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</row>
    <row r="132" spans="1:7" ht="14.45" customHeight="1" x14ac:dyDescent="0.25">
      <c r="B132" s="1" t="s">
        <v>168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</row>
    <row r="133" spans="1:7" ht="14.45" customHeight="1" x14ac:dyDescent="0.25">
      <c r="B133" s="104"/>
      <c r="C133" s="130"/>
      <c r="D133" s="130"/>
      <c r="E133" s="131"/>
      <c r="F133" s="131"/>
      <c r="G133" s="131"/>
    </row>
    <row r="134" spans="1:7" ht="14.45" customHeight="1" x14ac:dyDescent="0.25">
      <c r="B134" s="1" t="s">
        <v>81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</row>
    <row r="135" spans="1:7" ht="14.45" customHeight="1" x14ac:dyDescent="0.25">
      <c r="B135" s="1" t="s">
        <v>82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</row>
    <row r="136" spans="1:7" ht="14.45" customHeight="1" x14ac:dyDescent="0.25">
      <c r="B136" s="105"/>
      <c r="C136" s="133"/>
      <c r="D136" s="138"/>
      <c r="E136" s="133"/>
      <c r="F136" s="133"/>
      <c r="G136" s="133"/>
    </row>
    <row r="137" spans="1:7" ht="14.45" customHeight="1" x14ac:dyDescent="0.25">
      <c r="B137" s="1" t="s">
        <v>83</v>
      </c>
      <c r="C137" s="135">
        <v>0</v>
      </c>
      <c r="D137" s="135">
        <v>0</v>
      </c>
      <c r="E137" s="135">
        <v>0</v>
      </c>
      <c r="F137" s="135">
        <v>0</v>
      </c>
      <c r="G137" s="135">
        <v>0</v>
      </c>
    </row>
    <row r="138" spans="1:7" ht="14.45" customHeight="1" x14ac:dyDescent="0.25">
      <c r="B138" s="7"/>
      <c r="C138" s="136"/>
      <c r="D138" s="137"/>
      <c r="E138" s="137"/>
      <c r="F138" s="137"/>
      <c r="G138" s="137"/>
    </row>
    <row r="139" spans="1:7" ht="14.45" customHeight="1" x14ac:dyDescent="0.25">
      <c r="A139" s="162"/>
      <c r="B139" s="106" t="s">
        <v>84</v>
      </c>
      <c r="C139" s="135">
        <v>0</v>
      </c>
      <c r="D139" s="135">
        <v>0</v>
      </c>
      <c r="E139" s="135">
        <v>0</v>
      </c>
      <c r="F139" s="135">
        <v>0</v>
      </c>
      <c r="G139" s="135">
        <v>0</v>
      </c>
    </row>
    <row r="140" spans="1:7" ht="14.45" customHeight="1" x14ac:dyDescent="0.25">
      <c r="A140" s="162"/>
      <c r="B140" s="165" t="s">
        <v>304</v>
      </c>
      <c r="C140" s="263">
        <f>+AVERAGE(C139:G139)</f>
        <v>0</v>
      </c>
      <c r="D140" s="264"/>
      <c r="E140" s="264"/>
      <c r="F140" s="264"/>
      <c r="G140" s="265"/>
    </row>
    <row r="141" spans="1:7" ht="14.45" customHeight="1" x14ac:dyDescent="0.25">
      <c r="B141" s="107"/>
      <c r="C141" s="139"/>
      <c r="D141" s="139"/>
      <c r="E141" s="139"/>
      <c r="F141" s="139"/>
      <c r="G141" s="139"/>
    </row>
    <row r="142" spans="1:7" ht="14.45" customHeight="1" x14ac:dyDescent="0.25">
      <c r="B142" s="6" t="s">
        <v>85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</row>
    <row r="144" spans="1:7" ht="14.45" customHeight="1" x14ac:dyDescent="0.25">
      <c r="B144" s="1" t="s">
        <v>86</v>
      </c>
      <c r="C144" s="128">
        <f>+SUM(C131:C132)</f>
        <v>0</v>
      </c>
      <c r="D144" s="128">
        <f>+SUM(D131:D132)</f>
        <v>0</v>
      </c>
      <c r="E144" s="128">
        <f>+SUM(E131:E132)</f>
        <v>0</v>
      </c>
      <c r="F144" s="128">
        <f>+SUM(F131:F132)</f>
        <v>0</v>
      </c>
      <c r="G144" s="128">
        <f>+SUM(G131:G132)</f>
        <v>0</v>
      </c>
    </row>
    <row r="145" spans="1:7" ht="14.45" customHeight="1" x14ac:dyDescent="0.25">
      <c r="B145" s="1" t="s">
        <v>87</v>
      </c>
      <c r="C145" s="128">
        <f>+SUM(C134:C135)</f>
        <v>0</v>
      </c>
      <c r="D145" s="128">
        <f>+SUM(D134:D135)</f>
        <v>0</v>
      </c>
      <c r="E145" s="128">
        <f>+SUM(E134:E135)</f>
        <v>0</v>
      </c>
      <c r="F145" s="128">
        <f>+SUM(F134:F135)</f>
        <v>0</v>
      </c>
      <c r="G145" s="128">
        <f>+SUM(G134:G135)</f>
        <v>0</v>
      </c>
    </row>
    <row r="146" spans="1:7" ht="14.45" customHeight="1" x14ac:dyDescent="0.25">
      <c r="B146" s="1" t="s">
        <v>88</v>
      </c>
      <c r="C146" s="128">
        <f>+SUM(C137,C140)</f>
        <v>0</v>
      </c>
      <c r="D146" s="128">
        <f>+SUM(D137,C140)</f>
        <v>0</v>
      </c>
      <c r="E146" s="128">
        <f>+SUM(E137,C140)</f>
        <v>0</v>
      </c>
      <c r="F146" s="128">
        <f>+SUM(F137,C140)</f>
        <v>0</v>
      </c>
      <c r="G146" s="128">
        <f>+SUM(G137,C140)</f>
        <v>0</v>
      </c>
    </row>
    <row r="147" spans="1:7" ht="14.45" customHeight="1" x14ac:dyDescent="0.25">
      <c r="B147" s="1" t="s">
        <v>89</v>
      </c>
      <c r="C147" s="268">
        <f>+$C$27</f>
        <v>5.1999999999999998E-2</v>
      </c>
      <c r="D147" s="269"/>
      <c r="E147" s="269"/>
      <c r="F147" s="269"/>
      <c r="G147" s="269"/>
    </row>
    <row r="148" spans="1:7" ht="14.45" customHeight="1" x14ac:dyDescent="0.25">
      <c r="B148" s="1" t="s">
        <v>90</v>
      </c>
      <c r="C148" s="140">
        <f>+C147*C146</f>
        <v>0</v>
      </c>
      <c r="D148" s="140">
        <f>+C147*D146</f>
        <v>0</v>
      </c>
      <c r="E148" s="140">
        <f>+C147*E146</f>
        <v>0</v>
      </c>
      <c r="F148" s="140">
        <f>+C147*F146</f>
        <v>0</v>
      </c>
      <c r="G148" s="140">
        <f>+C147*G146</f>
        <v>0</v>
      </c>
    </row>
    <row r="149" spans="1:7" ht="14.45" customHeight="1" x14ac:dyDescent="0.25">
      <c r="B149" s="1"/>
      <c r="C149" s="141"/>
      <c r="D149" s="141"/>
      <c r="E149" s="141"/>
      <c r="F149" s="141"/>
      <c r="G149" s="141"/>
    </row>
    <row r="150" spans="1:7" ht="14.45" customHeight="1" x14ac:dyDescent="0.25">
      <c r="B150" s="1" t="s">
        <v>91</v>
      </c>
      <c r="C150" s="128">
        <f>+C144+C145+C148-C142</f>
        <v>0</v>
      </c>
      <c r="D150" s="128">
        <f t="shared" ref="D150:G150" si="8">+D144+D145+D148-D142</f>
        <v>0</v>
      </c>
      <c r="E150" s="128">
        <f t="shared" si="8"/>
        <v>0</v>
      </c>
      <c r="F150" s="128">
        <f t="shared" si="8"/>
        <v>0</v>
      </c>
      <c r="G150" s="128">
        <f t="shared" si="8"/>
        <v>0</v>
      </c>
    </row>
    <row r="151" spans="1:7" ht="14.45" customHeight="1" x14ac:dyDescent="0.25">
      <c r="B151" s="1"/>
      <c r="C151" s="141"/>
      <c r="D151" s="141"/>
      <c r="E151" s="141"/>
      <c r="F151" s="141"/>
      <c r="G151" s="141"/>
    </row>
    <row r="152" spans="1:7" ht="14.45" customHeight="1" x14ac:dyDescent="0.25">
      <c r="B152" s="1" t="s">
        <v>92</v>
      </c>
      <c r="C152" s="142">
        <v>108.96</v>
      </c>
      <c r="D152" s="142">
        <v>109.76</v>
      </c>
      <c r="E152" s="142">
        <v>112.25</v>
      </c>
      <c r="F152" s="142">
        <v>123.05</v>
      </c>
      <c r="G152" s="142">
        <v>128.13999999999999</v>
      </c>
    </row>
    <row r="153" spans="1:7" ht="14.45" customHeight="1" x14ac:dyDescent="0.25">
      <c r="B153" s="1" t="s">
        <v>169</v>
      </c>
      <c r="C153" s="270">
        <f>+$C$33</f>
        <v>0</v>
      </c>
      <c r="D153" s="271"/>
      <c r="E153" s="271"/>
      <c r="F153" s="271"/>
      <c r="G153" s="271"/>
    </row>
    <row r="154" spans="1:7" ht="14.45" customHeight="1" x14ac:dyDescent="0.25">
      <c r="B154" s="1" t="s">
        <v>93</v>
      </c>
      <c r="C154" s="134">
        <f>+C153/C152</f>
        <v>0</v>
      </c>
      <c r="D154" s="134">
        <f>+C153/D152</f>
        <v>0</v>
      </c>
      <c r="E154" s="134">
        <f>+C153/E152</f>
        <v>0</v>
      </c>
      <c r="F154" s="134">
        <f>+C153/F152</f>
        <v>0</v>
      </c>
      <c r="G154" s="134">
        <f>+C153/G152</f>
        <v>0</v>
      </c>
    </row>
    <row r="155" spans="1:7" ht="14.45" customHeight="1" x14ac:dyDescent="0.25">
      <c r="B155" s="1"/>
      <c r="C155" s="134"/>
      <c r="D155" s="134"/>
      <c r="E155" s="134"/>
      <c r="F155" s="134"/>
      <c r="G155" s="134"/>
    </row>
    <row r="156" spans="1:7" ht="14.45" customHeight="1" x14ac:dyDescent="0.25">
      <c r="A156" s="11" t="s">
        <v>147</v>
      </c>
      <c r="B156" s="1" t="s">
        <v>94</v>
      </c>
      <c r="C156" s="128">
        <f>+C154*C150</f>
        <v>0</v>
      </c>
      <c r="D156" s="129">
        <f>+D154*D150</f>
        <v>0</v>
      </c>
      <c r="E156" s="129">
        <f>+E154*E150</f>
        <v>0</v>
      </c>
      <c r="F156" s="129">
        <f>+F154*F150</f>
        <v>0</v>
      </c>
      <c r="G156" s="149">
        <f>+G154*G150</f>
        <v>0</v>
      </c>
    </row>
    <row r="158" spans="1:7" ht="14.45" customHeight="1" x14ac:dyDescent="0.25">
      <c r="B158" s="2" t="str">
        <f>+TI_Elek!$B$17</f>
        <v>DNB 6</v>
      </c>
      <c r="C158" s="3"/>
      <c r="D158" s="3"/>
      <c r="E158" s="3"/>
      <c r="F158" s="3"/>
      <c r="G158" s="3"/>
    </row>
    <row r="159" spans="1:7" ht="14.45" customHeight="1" x14ac:dyDescent="0.25">
      <c r="B159"/>
      <c r="C159" s="143" t="s">
        <v>78</v>
      </c>
      <c r="D159" s="143" t="s">
        <v>164</v>
      </c>
      <c r="E159" s="143" t="s">
        <v>165</v>
      </c>
      <c r="F159" s="143" t="s">
        <v>166</v>
      </c>
      <c r="G159" s="143" t="s">
        <v>167</v>
      </c>
    </row>
    <row r="160" spans="1:7" ht="14.45" customHeight="1" x14ac:dyDescent="0.25">
      <c r="B160" s="5" t="s">
        <v>79</v>
      </c>
      <c r="C160" s="144">
        <v>2019</v>
      </c>
      <c r="D160" s="144">
        <v>2020</v>
      </c>
      <c r="E160" s="144">
        <v>2021</v>
      </c>
      <c r="F160" s="145">
        <v>2022</v>
      </c>
      <c r="G160" s="145">
        <v>2023</v>
      </c>
    </row>
    <row r="161" spans="1:7" ht="14.45" customHeight="1" x14ac:dyDescent="0.25">
      <c r="B161" s="6" t="s">
        <v>80</v>
      </c>
      <c r="C161" s="132">
        <v>0</v>
      </c>
      <c r="D161" s="132">
        <v>0</v>
      </c>
      <c r="E161" s="132">
        <v>0</v>
      </c>
      <c r="F161" s="132">
        <v>0</v>
      </c>
      <c r="G161" s="132">
        <v>0</v>
      </c>
    </row>
    <row r="162" spans="1:7" ht="14.45" customHeight="1" x14ac:dyDescent="0.25">
      <c r="B162" s="1" t="s">
        <v>168</v>
      </c>
      <c r="C162" s="132">
        <v>0</v>
      </c>
      <c r="D162" s="132">
        <v>0</v>
      </c>
      <c r="E162" s="132">
        <v>0</v>
      </c>
      <c r="F162" s="132">
        <v>0</v>
      </c>
      <c r="G162" s="132">
        <v>0</v>
      </c>
    </row>
    <row r="163" spans="1:7" ht="14.45" customHeight="1" x14ac:dyDescent="0.25">
      <c r="B163" s="104"/>
      <c r="C163" s="130"/>
      <c r="D163" s="130"/>
      <c r="E163" s="131"/>
      <c r="F163" s="131"/>
      <c r="G163" s="131"/>
    </row>
    <row r="164" spans="1:7" ht="14.45" customHeight="1" x14ac:dyDescent="0.25">
      <c r="B164" s="1" t="s">
        <v>81</v>
      </c>
      <c r="C164" s="132">
        <v>0</v>
      </c>
      <c r="D164" s="132">
        <v>0</v>
      </c>
      <c r="E164" s="132">
        <v>0</v>
      </c>
      <c r="F164" s="132">
        <v>0</v>
      </c>
      <c r="G164" s="132">
        <v>0</v>
      </c>
    </row>
    <row r="165" spans="1:7" ht="14.45" customHeight="1" x14ac:dyDescent="0.25">
      <c r="B165" s="1" t="s">
        <v>82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</row>
    <row r="166" spans="1:7" ht="14.45" customHeight="1" x14ac:dyDescent="0.25">
      <c r="B166" s="105"/>
      <c r="C166" s="133"/>
      <c r="D166" s="138"/>
      <c r="E166" s="133"/>
      <c r="F166" s="133"/>
      <c r="G166" s="133"/>
    </row>
    <row r="167" spans="1:7" ht="14.45" customHeight="1" x14ac:dyDescent="0.25">
      <c r="B167" s="1" t="s">
        <v>83</v>
      </c>
      <c r="C167" s="135">
        <v>0</v>
      </c>
      <c r="D167" s="135">
        <v>0</v>
      </c>
      <c r="E167" s="135">
        <v>0</v>
      </c>
      <c r="F167" s="135">
        <v>0</v>
      </c>
      <c r="G167" s="135">
        <v>0</v>
      </c>
    </row>
    <row r="168" spans="1:7" ht="14.45" customHeight="1" x14ac:dyDescent="0.25">
      <c r="B168" s="7"/>
      <c r="C168" s="136"/>
      <c r="D168" s="137"/>
      <c r="E168" s="137"/>
      <c r="F168" s="137"/>
      <c r="G168" s="137"/>
    </row>
    <row r="169" spans="1:7" ht="14.45" customHeight="1" x14ac:dyDescent="0.25">
      <c r="A169" s="162"/>
      <c r="B169" s="106" t="s">
        <v>84</v>
      </c>
      <c r="C169" s="135">
        <v>0</v>
      </c>
      <c r="D169" s="135">
        <v>0</v>
      </c>
      <c r="E169" s="135">
        <v>0</v>
      </c>
      <c r="F169" s="135">
        <v>0</v>
      </c>
      <c r="G169" s="135">
        <v>0</v>
      </c>
    </row>
    <row r="170" spans="1:7" ht="14.45" customHeight="1" x14ac:dyDescent="0.25">
      <c r="A170" s="162"/>
      <c r="B170" s="165" t="s">
        <v>304</v>
      </c>
      <c r="C170" s="263">
        <f>+AVERAGE(C169:G169)</f>
        <v>0</v>
      </c>
      <c r="D170" s="264"/>
      <c r="E170" s="264"/>
      <c r="F170" s="264"/>
      <c r="G170" s="265"/>
    </row>
    <row r="171" spans="1:7" ht="14.45" customHeight="1" x14ac:dyDescent="0.25">
      <c r="B171" s="107"/>
      <c r="C171" s="139"/>
      <c r="D171" s="139"/>
      <c r="E171" s="139"/>
      <c r="F171" s="139"/>
      <c r="G171" s="139"/>
    </row>
    <row r="172" spans="1:7" ht="14.45" customHeight="1" x14ac:dyDescent="0.25">
      <c r="B172" s="6" t="s">
        <v>85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</row>
    <row r="174" spans="1:7" ht="14.45" customHeight="1" x14ac:dyDescent="0.25">
      <c r="B174" s="1" t="s">
        <v>86</v>
      </c>
      <c r="C174" s="128">
        <f>+SUM(C161:C162)</f>
        <v>0</v>
      </c>
      <c r="D174" s="128">
        <f>+SUM(D161:D162)</f>
        <v>0</v>
      </c>
      <c r="E174" s="128">
        <f>+SUM(E161:E162)</f>
        <v>0</v>
      </c>
      <c r="F174" s="128">
        <f>+SUM(F161:F162)</f>
        <v>0</v>
      </c>
      <c r="G174" s="128">
        <f>+SUM(G161:G162)</f>
        <v>0</v>
      </c>
    </row>
    <row r="175" spans="1:7" ht="14.45" customHeight="1" x14ac:dyDescent="0.25">
      <c r="B175" s="1" t="s">
        <v>87</v>
      </c>
      <c r="C175" s="128">
        <f>+SUM(C164:C165)</f>
        <v>0</v>
      </c>
      <c r="D175" s="128">
        <f>+SUM(D164:D165)</f>
        <v>0</v>
      </c>
      <c r="E175" s="128">
        <f>+SUM(E164:E165)</f>
        <v>0</v>
      </c>
      <c r="F175" s="128">
        <f>+SUM(F164:F165)</f>
        <v>0</v>
      </c>
      <c r="G175" s="128">
        <f>+SUM(G164:G165)</f>
        <v>0</v>
      </c>
    </row>
    <row r="176" spans="1:7" ht="14.45" customHeight="1" x14ac:dyDescent="0.25">
      <c r="B176" s="1" t="s">
        <v>88</v>
      </c>
      <c r="C176" s="128">
        <f>+SUM(C167,C170)</f>
        <v>0</v>
      </c>
      <c r="D176" s="128">
        <f>+SUM(D167,C170)</f>
        <v>0</v>
      </c>
      <c r="E176" s="128">
        <f>+SUM(E167,C170)</f>
        <v>0</v>
      </c>
      <c r="F176" s="128">
        <f>+SUM(F167,C170)</f>
        <v>0</v>
      </c>
      <c r="G176" s="128">
        <f>+SUM(G167,C170)</f>
        <v>0</v>
      </c>
    </row>
    <row r="177" spans="1:7" ht="14.45" customHeight="1" x14ac:dyDescent="0.25">
      <c r="B177" s="1" t="s">
        <v>89</v>
      </c>
      <c r="C177" s="268">
        <f>+$C$27</f>
        <v>5.1999999999999998E-2</v>
      </c>
      <c r="D177" s="269"/>
      <c r="E177" s="269"/>
      <c r="F177" s="269"/>
      <c r="G177" s="269"/>
    </row>
    <row r="178" spans="1:7" ht="14.45" customHeight="1" x14ac:dyDescent="0.25">
      <c r="B178" s="1" t="s">
        <v>90</v>
      </c>
      <c r="C178" s="140">
        <f>+C177*C176</f>
        <v>0</v>
      </c>
      <c r="D178" s="140">
        <f>+C177*D176</f>
        <v>0</v>
      </c>
      <c r="E178" s="140">
        <f>+C177*E176</f>
        <v>0</v>
      </c>
      <c r="F178" s="140">
        <f>+C177*F176</f>
        <v>0</v>
      </c>
      <c r="G178" s="140">
        <f>+C177*G176</f>
        <v>0</v>
      </c>
    </row>
    <row r="179" spans="1:7" ht="14.45" customHeight="1" x14ac:dyDescent="0.25">
      <c r="B179" s="1"/>
      <c r="C179" s="141"/>
      <c r="D179" s="141"/>
      <c r="E179" s="141"/>
      <c r="F179" s="141"/>
      <c r="G179" s="141"/>
    </row>
    <row r="180" spans="1:7" ht="14.45" customHeight="1" x14ac:dyDescent="0.25">
      <c r="B180" s="1" t="s">
        <v>91</v>
      </c>
      <c r="C180" s="128">
        <f>+C174+C175+C178-C172</f>
        <v>0</v>
      </c>
      <c r="D180" s="128">
        <f t="shared" ref="D180:G180" si="9">+D174+D175+D178-D172</f>
        <v>0</v>
      </c>
      <c r="E180" s="128">
        <f t="shared" si="9"/>
        <v>0</v>
      </c>
      <c r="F180" s="128">
        <f t="shared" si="9"/>
        <v>0</v>
      </c>
      <c r="G180" s="128">
        <f t="shared" si="9"/>
        <v>0</v>
      </c>
    </row>
    <row r="181" spans="1:7" ht="14.45" customHeight="1" x14ac:dyDescent="0.25">
      <c r="B181" s="1"/>
      <c r="C181" s="141"/>
      <c r="D181" s="141"/>
      <c r="E181" s="141"/>
      <c r="F181" s="141"/>
      <c r="G181" s="141"/>
    </row>
    <row r="182" spans="1:7" ht="14.45" customHeight="1" x14ac:dyDescent="0.25">
      <c r="B182" s="1" t="s">
        <v>92</v>
      </c>
      <c r="C182" s="142">
        <v>108.96</v>
      </c>
      <c r="D182" s="142">
        <v>109.76</v>
      </c>
      <c r="E182" s="142">
        <v>112.25</v>
      </c>
      <c r="F182" s="142">
        <v>123.05</v>
      </c>
      <c r="G182" s="142">
        <v>128.13999999999999</v>
      </c>
    </row>
    <row r="183" spans="1:7" ht="14.45" customHeight="1" x14ac:dyDescent="0.25">
      <c r="B183" s="1" t="s">
        <v>169</v>
      </c>
      <c r="C183" s="270">
        <f>+$C$33</f>
        <v>0</v>
      </c>
      <c r="D183" s="271"/>
      <c r="E183" s="271"/>
      <c r="F183" s="271"/>
      <c r="G183" s="271"/>
    </row>
    <row r="184" spans="1:7" ht="14.45" customHeight="1" x14ac:dyDescent="0.25">
      <c r="B184" s="1" t="s">
        <v>93</v>
      </c>
      <c r="C184" s="134">
        <f>+C183/C182</f>
        <v>0</v>
      </c>
      <c r="D184" s="134">
        <f>+C183/D182</f>
        <v>0</v>
      </c>
      <c r="E184" s="134">
        <f>+C183/E182</f>
        <v>0</v>
      </c>
      <c r="F184" s="134">
        <f>+C183/F182</f>
        <v>0</v>
      </c>
      <c r="G184" s="134">
        <f>+C183/G182</f>
        <v>0</v>
      </c>
    </row>
    <row r="185" spans="1:7" ht="14.45" customHeight="1" x14ac:dyDescent="0.25">
      <c r="B185" s="1"/>
      <c r="C185" s="134"/>
      <c r="D185" s="134"/>
      <c r="E185" s="134"/>
      <c r="F185" s="134"/>
      <c r="G185" s="134"/>
    </row>
    <row r="186" spans="1:7" ht="14.45" customHeight="1" x14ac:dyDescent="0.25">
      <c r="A186" s="11" t="s">
        <v>148</v>
      </c>
      <c r="B186" s="1" t="s">
        <v>94</v>
      </c>
      <c r="C186" s="128">
        <f>+C184*C180</f>
        <v>0</v>
      </c>
      <c r="D186" s="129">
        <f>+D184*D180</f>
        <v>0</v>
      </c>
      <c r="E186" s="129">
        <f>+E184*E180</f>
        <v>0</v>
      </c>
      <c r="F186" s="129">
        <f>+F184*F180</f>
        <v>0</v>
      </c>
      <c r="G186" s="149">
        <f>+G184*G180</f>
        <v>0</v>
      </c>
    </row>
    <row r="188" spans="1:7" ht="14.45" customHeight="1" x14ac:dyDescent="0.25">
      <c r="B188" s="2" t="str">
        <f>+TI_Elek!$B$18</f>
        <v>DNB 7</v>
      </c>
      <c r="C188" s="3"/>
      <c r="D188" s="3"/>
      <c r="E188" s="3"/>
      <c r="F188" s="3"/>
      <c r="G188" s="3"/>
    </row>
    <row r="189" spans="1:7" ht="14.45" customHeight="1" x14ac:dyDescent="0.25">
      <c r="B189"/>
      <c r="C189" s="143" t="s">
        <v>78</v>
      </c>
      <c r="D189" s="143" t="s">
        <v>164</v>
      </c>
      <c r="E189" s="143" t="s">
        <v>165</v>
      </c>
      <c r="F189" s="143" t="s">
        <v>166</v>
      </c>
      <c r="G189" s="143" t="s">
        <v>167</v>
      </c>
    </row>
    <row r="190" spans="1:7" ht="14.45" customHeight="1" x14ac:dyDescent="0.25">
      <c r="B190" s="5" t="s">
        <v>79</v>
      </c>
      <c r="C190" s="144">
        <v>2019</v>
      </c>
      <c r="D190" s="144">
        <v>2020</v>
      </c>
      <c r="E190" s="144">
        <v>2021</v>
      </c>
      <c r="F190" s="145">
        <v>2022</v>
      </c>
      <c r="G190" s="145">
        <v>2023</v>
      </c>
    </row>
    <row r="191" spans="1:7" ht="14.45" customHeight="1" x14ac:dyDescent="0.25">
      <c r="B191" s="6" t="s">
        <v>80</v>
      </c>
      <c r="C191" s="132">
        <v>0</v>
      </c>
      <c r="D191" s="132">
        <v>0</v>
      </c>
      <c r="E191" s="132">
        <v>0</v>
      </c>
      <c r="F191" s="132">
        <v>0</v>
      </c>
      <c r="G191" s="132">
        <v>0</v>
      </c>
    </row>
    <row r="192" spans="1:7" ht="14.45" customHeight="1" x14ac:dyDescent="0.25">
      <c r="B192" s="1" t="s">
        <v>168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</row>
    <row r="193" spans="1:7" ht="14.45" customHeight="1" x14ac:dyDescent="0.25">
      <c r="B193" s="104"/>
      <c r="C193" s="130"/>
      <c r="D193" s="130"/>
      <c r="E193" s="131"/>
      <c r="F193" s="131"/>
      <c r="G193" s="131"/>
    </row>
    <row r="194" spans="1:7" ht="14.45" customHeight="1" x14ac:dyDescent="0.25">
      <c r="B194" s="1" t="s">
        <v>81</v>
      </c>
      <c r="C194" s="132">
        <v>0</v>
      </c>
      <c r="D194" s="132">
        <v>0</v>
      </c>
      <c r="E194" s="132">
        <v>0</v>
      </c>
      <c r="F194" s="132">
        <v>0</v>
      </c>
      <c r="G194" s="132">
        <v>0</v>
      </c>
    </row>
    <row r="195" spans="1:7" ht="14.45" customHeight="1" x14ac:dyDescent="0.25">
      <c r="B195" s="1" t="s">
        <v>82</v>
      </c>
      <c r="C195" s="132">
        <v>0</v>
      </c>
      <c r="D195" s="132">
        <v>0</v>
      </c>
      <c r="E195" s="132">
        <v>0</v>
      </c>
      <c r="F195" s="132">
        <v>0</v>
      </c>
      <c r="G195" s="132">
        <v>0</v>
      </c>
    </row>
    <row r="196" spans="1:7" ht="14.45" customHeight="1" x14ac:dyDescent="0.25">
      <c r="B196" s="105"/>
      <c r="C196" s="133"/>
      <c r="D196" s="138"/>
      <c r="E196" s="133"/>
      <c r="F196" s="133"/>
      <c r="G196" s="133"/>
    </row>
    <row r="197" spans="1:7" ht="14.45" customHeight="1" x14ac:dyDescent="0.25">
      <c r="B197" s="1" t="s">
        <v>83</v>
      </c>
      <c r="C197" s="135">
        <v>0</v>
      </c>
      <c r="D197" s="135">
        <v>0</v>
      </c>
      <c r="E197" s="135">
        <v>0</v>
      </c>
      <c r="F197" s="135">
        <v>0</v>
      </c>
      <c r="G197" s="135">
        <v>0</v>
      </c>
    </row>
    <row r="198" spans="1:7" ht="14.45" customHeight="1" x14ac:dyDescent="0.25">
      <c r="B198" s="7"/>
      <c r="C198" s="136"/>
      <c r="D198" s="137"/>
      <c r="E198" s="137"/>
      <c r="F198" s="137"/>
      <c r="G198" s="137"/>
    </row>
    <row r="199" spans="1:7" ht="14.45" customHeight="1" x14ac:dyDescent="0.25">
      <c r="A199" s="162"/>
      <c r="B199" s="106" t="s">
        <v>84</v>
      </c>
      <c r="C199" s="135">
        <v>0</v>
      </c>
      <c r="D199" s="135">
        <v>0</v>
      </c>
      <c r="E199" s="135">
        <v>0</v>
      </c>
      <c r="F199" s="135">
        <v>0</v>
      </c>
      <c r="G199" s="135">
        <v>0</v>
      </c>
    </row>
    <row r="200" spans="1:7" ht="14.45" customHeight="1" x14ac:dyDescent="0.25">
      <c r="A200" s="162"/>
      <c r="B200" s="165" t="s">
        <v>304</v>
      </c>
      <c r="C200" s="263">
        <f>+AVERAGE(C199:G199)</f>
        <v>0</v>
      </c>
      <c r="D200" s="264"/>
      <c r="E200" s="264"/>
      <c r="F200" s="264"/>
      <c r="G200" s="265"/>
    </row>
    <row r="201" spans="1:7" ht="14.45" customHeight="1" x14ac:dyDescent="0.25">
      <c r="B201" s="107"/>
      <c r="C201" s="139"/>
      <c r="D201" s="139"/>
      <c r="E201" s="139"/>
      <c r="F201" s="139"/>
      <c r="G201" s="139"/>
    </row>
    <row r="202" spans="1:7" ht="14.45" customHeight="1" x14ac:dyDescent="0.25">
      <c r="B202" s="6" t="s">
        <v>85</v>
      </c>
      <c r="C202" s="132">
        <v>0</v>
      </c>
      <c r="D202" s="132">
        <v>0</v>
      </c>
      <c r="E202" s="132">
        <v>0</v>
      </c>
      <c r="F202" s="132">
        <v>0</v>
      </c>
      <c r="G202" s="132">
        <v>0</v>
      </c>
    </row>
    <row r="204" spans="1:7" ht="14.45" customHeight="1" x14ac:dyDescent="0.25">
      <c r="B204" s="1" t="s">
        <v>86</v>
      </c>
      <c r="C204" s="128">
        <f>+SUM(C191:C192)</f>
        <v>0</v>
      </c>
      <c r="D204" s="128">
        <f>+SUM(D191:D192)</f>
        <v>0</v>
      </c>
      <c r="E204" s="128">
        <f>+SUM(E191:E192)</f>
        <v>0</v>
      </c>
      <c r="F204" s="128">
        <f>+SUM(F191:F192)</f>
        <v>0</v>
      </c>
      <c r="G204" s="128">
        <f>+SUM(G191:G192)</f>
        <v>0</v>
      </c>
    </row>
    <row r="205" spans="1:7" ht="14.45" customHeight="1" x14ac:dyDescent="0.25">
      <c r="B205" s="1" t="s">
        <v>87</v>
      </c>
      <c r="C205" s="128">
        <f>+SUM(C194:C195)</f>
        <v>0</v>
      </c>
      <c r="D205" s="128">
        <f>+SUM(D194:D195)</f>
        <v>0</v>
      </c>
      <c r="E205" s="128">
        <f>+SUM(E194:E195)</f>
        <v>0</v>
      </c>
      <c r="F205" s="128">
        <f>+SUM(F194:F195)</f>
        <v>0</v>
      </c>
      <c r="G205" s="128">
        <f>+SUM(G194:G195)</f>
        <v>0</v>
      </c>
    </row>
    <row r="206" spans="1:7" ht="14.45" customHeight="1" x14ac:dyDescent="0.25">
      <c r="B206" s="1" t="s">
        <v>88</v>
      </c>
      <c r="C206" s="128">
        <f>+SUM(C197,C200)</f>
        <v>0</v>
      </c>
      <c r="D206" s="128">
        <f>+SUM(D197,C200)</f>
        <v>0</v>
      </c>
      <c r="E206" s="128">
        <f>+SUM(E197,C200)</f>
        <v>0</v>
      </c>
      <c r="F206" s="128">
        <f>+SUM(F197,C200)</f>
        <v>0</v>
      </c>
      <c r="G206" s="128">
        <f>+SUM(G197,C200)</f>
        <v>0</v>
      </c>
    </row>
    <row r="207" spans="1:7" ht="14.45" customHeight="1" x14ac:dyDescent="0.25">
      <c r="B207" s="1" t="s">
        <v>89</v>
      </c>
      <c r="C207" s="268">
        <f>+$C$27</f>
        <v>5.1999999999999998E-2</v>
      </c>
      <c r="D207" s="269"/>
      <c r="E207" s="269"/>
      <c r="F207" s="269"/>
      <c r="G207" s="269"/>
    </row>
    <row r="208" spans="1:7" ht="14.45" customHeight="1" x14ac:dyDescent="0.25">
      <c r="B208" s="1" t="s">
        <v>90</v>
      </c>
      <c r="C208" s="140">
        <f>+C207*C206</f>
        <v>0</v>
      </c>
      <c r="D208" s="140">
        <f>+C207*D206</f>
        <v>0</v>
      </c>
      <c r="E208" s="140">
        <f>+C207*E206</f>
        <v>0</v>
      </c>
      <c r="F208" s="140">
        <f>+C207*F206</f>
        <v>0</v>
      </c>
      <c r="G208" s="140">
        <f>+C207*G206</f>
        <v>0</v>
      </c>
    </row>
    <row r="209" spans="1:7" ht="14.45" customHeight="1" x14ac:dyDescent="0.25">
      <c r="B209" s="1"/>
      <c r="C209" s="141"/>
      <c r="D209" s="141"/>
      <c r="E209" s="141"/>
      <c r="F209" s="141"/>
      <c r="G209" s="141"/>
    </row>
    <row r="210" spans="1:7" ht="14.45" customHeight="1" x14ac:dyDescent="0.25">
      <c r="B210" s="1" t="s">
        <v>91</v>
      </c>
      <c r="C210" s="128">
        <f>+C204+C205+C208-C202</f>
        <v>0</v>
      </c>
      <c r="D210" s="128">
        <f t="shared" ref="D210:G210" si="10">+D204+D205+D208-D202</f>
        <v>0</v>
      </c>
      <c r="E210" s="128">
        <f t="shared" si="10"/>
        <v>0</v>
      </c>
      <c r="F210" s="128">
        <f t="shared" si="10"/>
        <v>0</v>
      </c>
      <c r="G210" s="128">
        <f t="shared" si="10"/>
        <v>0</v>
      </c>
    </row>
    <row r="211" spans="1:7" ht="14.45" customHeight="1" x14ac:dyDescent="0.25">
      <c r="B211" s="1"/>
      <c r="C211" s="141"/>
      <c r="D211" s="141"/>
      <c r="E211" s="141"/>
      <c r="F211" s="141"/>
      <c r="G211" s="141"/>
    </row>
    <row r="212" spans="1:7" ht="14.45" customHeight="1" x14ac:dyDescent="0.25">
      <c r="B212" s="1" t="s">
        <v>92</v>
      </c>
      <c r="C212" s="142">
        <v>108.96</v>
      </c>
      <c r="D212" s="142">
        <v>109.76</v>
      </c>
      <c r="E212" s="142">
        <v>112.25</v>
      </c>
      <c r="F212" s="142">
        <v>123.05</v>
      </c>
      <c r="G212" s="142">
        <v>128.13999999999999</v>
      </c>
    </row>
    <row r="213" spans="1:7" ht="14.45" customHeight="1" x14ac:dyDescent="0.25">
      <c r="B213" s="1" t="s">
        <v>169</v>
      </c>
      <c r="C213" s="270">
        <f>+$C$33</f>
        <v>0</v>
      </c>
      <c r="D213" s="271"/>
      <c r="E213" s="271"/>
      <c r="F213" s="271"/>
      <c r="G213" s="271"/>
    </row>
    <row r="214" spans="1:7" ht="14.45" customHeight="1" x14ac:dyDescent="0.25">
      <c r="B214" s="1" t="s">
        <v>93</v>
      </c>
      <c r="C214" s="134">
        <f>+C213/C212</f>
        <v>0</v>
      </c>
      <c r="D214" s="134">
        <f>+C213/D212</f>
        <v>0</v>
      </c>
      <c r="E214" s="134">
        <f>+C213/E212</f>
        <v>0</v>
      </c>
      <c r="F214" s="134">
        <f>+C213/F212</f>
        <v>0</v>
      </c>
      <c r="G214" s="134">
        <f>+C213/G212</f>
        <v>0</v>
      </c>
    </row>
    <row r="215" spans="1:7" ht="14.45" customHeight="1" x14ac:dyDescent="0.25">
      <c r="B215" s="1"/>
      <c r="C215" s="134"/>
      <c r="D215" s="134"/>
      <c r="E215" s="134"/>
      <c r="F215" s="134"/>
      <c r="G215" s="134"/>
    </row>
    <row r="216" spans="1:7" ht="14.45" customHeight="1" x14ac:dyDescent="0.25">
      <c r="A216" s="11" t="s">
        <v>149</v>
      </c>
      <c r="B216" s="1" t="s">
        <v>94</v>
      </c>
      <c r="C216" s="128">
        <f>+C214*C210</f>
        <v>0</v>
      </c>
      <c r="D216" s="129">
        <f>+D214*D210</f>
        <v>0</v>
      </c>
      <c r="E216" s="129">
        <f>+E214*E210</f>
        <v>0</v>
      </c>
      <c r="F216" s="129">
        <f>+F214*F210</f>
        <v>0</v>
      </c>
      <c r="G216" s="149">
        <f>+G214*G210</f>
        <v>0</v>
      </c>
    </row>
    <row r="218" spans="1:7" ht="14.45" customHeight="1" x14ac:dyDescent="0.25">
      <c r="B218" s="2" t="str">
        <f>+TI_Elek!$B$19</f>
        <v>DNB 8</v>
      </c>
      <c r="C218" s="3"/>
      <c r="D218" s="3"/>
      <c r="E218" s="3"/>
      <c r="F218" s="3"/>
      <c r="G218" s="3"/>
    </row>
    <row r="219" spans="1:7" ht="14.45" customHeight="1" x14ac:dyDescent="0.25">
      <c r="B219"/>
      <c r="C219" s="143" t="s">
        <v>78</v>
      </c>
      <c r="D219" s="143" t="s">
        <v>164</v>
      </c>
      <c r="E219" s="143" t="s">
        <v>165</v>
      </c>
      <c r="F219" s="143" t="s">
        <v>166</v>
      </c>
      <c r="G219" s="143" t="s">
        <v>167</v>
      </c>
    </row>
    <row r="220" spans="1:7" ht="14.45" customHeight="1" x14ac:dyDescent="0.25">
      <c r="B220" s="5" t="s">
        <v>79</v>
      </c>
      <c r="C220" s="144">
        <v>2019</v>
      </c>
      <c r="D220" s="144">
        <v>2020</v>
      </c>
      <c r="E220" s="144">
        <v>2021</v>
      </c>
      <c r="F220" s="145">
        <v>2022</v>
      </c>
      <c r="G220" s="145">
        <v>2023</v>
      </c>
    </row>
    <row r="221" spans="1:7" ht="14.45" customHeight="1" x14ac:dyDescent="0.25">
      <c r="B221" s="6" t="s">
        <v>80</v>
      </c>
      <c r="C221" s="132">
        <v>0</v>
      </c>
      <c r="D221" s="132">
        <v>0</v>
      </c>
      <c r="E221" s="132">
        <v>0</v>
      </c>
      <c r="F221" s="132">
        <v>0</v>
      </c>
      <c r="G221" s="132">
        <v>0</v>
      </c>
    </row>
    <row r="222" spans="1:7" ht="14.45" customHeight="1" x14ac:dyDescent="0.25">
      <c r="B222" s="1" t="s">
        <v>168</v>
      </c>
      <c r="C222" s="132">
        <v>0</v>
      </c>
      <c r="D222" s="132">
        <v>0</v>
      </c>
      <c r="E222" s="132">
        <v>0</v>
      </c>
      <c r="F222" s="132">
        <v>0</v>
      </c>
      <c r="G222" s="132">
        <v>0</v>
      </c>
    </row>
    <row r="223" spans="1:7" ht="14.45" customHeight="1" x14ac:dyDescent="0.25">
      <c r="B223" s="104"/>
      <c r="C223" s="130"/>
      <c r="D223" s="130"/>
      <c r="E223" s="131"/>
      <c r="F223" s="131"/>
      <c r="G223" s="131"/>
    </row>
    <row r="224" spans="1:7" ht="14.45" customHeight="1" x14ac:dyDescent="0.25">
      <c r="B224" s="1" t="s">
        <v>81</v>
      </c>
      <c r="C224" s="132">
        <v>0</v>
      </c>
      <c r="D224" s="132">
        <v>0</v>
      </c>
      <c r="E224" s="132">
        <v>0</v>
      </c>
      <c r="F224" s="132">
        <v>0</v>
      </c>
      <c r="G224" s="132">
        <v>0</v>
      </c>
    </row>
    <row r="225" spans="1:7" ht="14.45" customHeight="1" x14ac:dyDescent="0.25">
      <c r="B225" s="1" t="s">
        <v>82</v>
      </c>
      <c r="C225" s="132">
        <v>0</v>
      </c>
      <c r="D225" s="132">
        <v>0</v>
      </c>
      <c r="E225" s="132">
        <v>0</v>
      </c>
      <c r="F225" s="132">
        <v>0</v>
      </c>
      <c r="G225" s="132">
        <v>0</v>
      </c>
    </row>
    <row r="226" spans="1:7" ht="14.45" customHeight="1" x14ac:dyDescent="0.25">
      <c r="B226" s="105"/>
      <c r="C226" s="133"/>
      <c r="D226" s="138"/>
      <c r="E226" s="133"/>
      <c r="F226" s="133"/>
      <c r="G226" s="133"/>
    </row>
    <row r="227" spans="1:7" ht="14.45" customHeight="1" x14ac:dyDescent="0.25">
      <c r="B227" s="1" t="s">
        <v>83</v>
      </c>
      <c r="C227" s="135">
        <v>0</v>
      </c>
      <c r="D227" s="135">
        <v>0</v>
      </c>
      <c r="E227" s="135">
        <v>0</v>
      </c>
      <c r="F227" s="135">
        <v>0</v>
      </c>
      <c r="G227" s="135">
        <v>0</v>
      </c>
    </row>
    <row r="228" spans="1:7" ht="14.45" customHeight="1" x14ac:dyDescent="0.25">
      <c r="B228" s="7"/>
      <c r="C228" s="136"/>
      <c r="D228" s="137"/>
      <c r="E228" s="137"/>
      <c r="F228" s="137"/>
      <c r="G228" s="137"/>
    </row>
    <row r="229" spans="1:7" ht="14.45" customHeight="1" x14ac:dyDescent="0.25">
      <c r="A229" s="162"/>
      <c r="B229" s="106" t="s">
        <v>84</v>
      </c>
      <c r="C229" s="135">
        <v>0</v>
      </c>
      <c r="D229" s="135">
        <v>0</v>
      </c>
      <c r="E229" s="135">
        <v>0</v>
      </c>
      <c r="F229" s="135">
        <v>0</v>
      </c>
      <c r="G229" s="135">
        <v>0</v>
      </c>
    </row>
    <row r="230" spans="1:7" ht="14.45" customHeight="1" x14ac:dyDescent="0.25">
      <c r="A230" s="162"/>
      <c r="B230" s="165" t="s">
        <v>304</v>
      </c>
      <c r="C230" s="263">
        <f>+AVERAGE(C229:G229)</f>
        <v>0</v>
      </c>
      <c r="D230" s="264"/>
      <c r="E230" s="264"/>
      <c r="F230" s="264"/>
      <c r="G230" s="265"/>
    </row>
    <row r="231" spans="1:7" ht="14.45" customHeight="1" x14ac:dyDescent="0.25">
      <c r="B231" s="107"/>
      <c r="C231" s="139"/>
      <c r="D231" s="139"/>
      <c r="E231" s="139"/>
      <c r="F231" s="139"/>
      <c r="G231" s="139"/>
    </row>
    <row r="232" spans="1:7" ht="14.45" customHeight="1" x14ac:dyDescent="0.25">
      <c r="B232" s="6" t="s">
        <v>85</v>
      </c>
      <c r="C232" s="132">
        <v>0</v>
      </c>
      <c r="D232" s="132">
        <v>0</v>
      </c>
      <c r="E232" s="132">
        <v>0</v>
      </c>
      <c r="F232" s="132">
        <v>0</v>
      </c>
      <c r="G232" s="132">
        <v>0</v>
      </c>
    </row>
    <row r="234" spans="1:7" ht="14.45" customHeight="1" x14ac:dyDescent="0.25">
      <c r="B234" s="1" t="s">
        <v>86</v>
      </c>
      <c r="C234" s="128">
        <f>+SUM(C221:C222)</f>
        <v>0</v>
      </c>
      <c r="D234" s="128">
        <f>+SUM(D221:D222)</f>
        <v>0</v>
      </c>
      <c r="E234" s="128">
        <f>+SUM(E221:E222)</f>
        <v>0</v>
      </c>
      <c r="F234" s="128">
        <f>+SUM(F221:F222)</f>
        <v>0</v>
      </c>
      <c r="G234" s="128">
        <f>+SUM(G221:G222)</f>
        <v>0</v>
      </c>
    </row>
    <row r="235" spans="1:7" ht="14.45" customHeight="1" x14ac:dyDescent="0.25">
      <c r="B235" s="1" t="s">
        <v>87</v>
      </c>
      <c r="C235" s="128">
        <f>+SUM(C224:C225)</f>
        <v>0</v>
      </c>
      <c r="D235" s="128">
        <f>+SUM(D224:D225)</f>
        <v>0</v>
      </c>
      <c r="E235" s="128">
        <f>+SUM(E224:E225)</f>
        <v>0</v>
      </c>
      <c r="F235" s="128">
        <f>+SUM(F224:F225)</f>
        <v>0</v>
      </c>
      <c r="G235" s="128">
        <f>+SUM(G224:G225)</f>
        <v>0</v>
      </c>
    </row>
    <row r="236" spans="1:7" ht="14.45" customHeight="1" x14ac:dyDescent="0.25">
      <c r="B236" s="1" t="s">
        <v>88</v>
      </c>
      <c r="C236" s="128">
        <f>+SUM(C227,C230)</f>
        <v>0</v>
      </c>
      <c r="D236" s="128">
        <f>+SUM(D227,C230)</f>
        <v>0</v>
      </c>
      <c r="E236" s="128">
        <f>+SUM(E227,C230)</f>
        <v>0</v>
      </c>
      <c r="F236" s="128">
        <f>+SUM(F227,C230)</f>
        <v>0</v>
      </c>
      <c r="G236" s="128">
        <f>+SUM(G227,C230)</f>
        <v>0</v>
      </c>
    </row>
    <row r="237" spans="1:7" ht="14.45" customHeight="1" x14ac:dyDescent="0.25">
      <c r="B237" s="1" t="s">
        <v>89</v>
      </c>
      <c r="C237" s="268">
        <f>+$C$27</f>
        <v>5.1999999999999998E-2</v>
      </c>
      <c r="D237" s="269"/>
      <c r="E237" s="269"/>
      <c r="F237" s="269"/>
      <c r="G237" s="269"/>
    </row>
    <row r="238" spans="1:7" ht="14.45" customHeight="1" x14ac:dyDescent="0.25">
      <c r="B238" s="1" t="s">
        <v>90</v>
      </c>
      <c r="C238" s="140">
        <f>+C237*C236</f>
        <v>0</v>
      </c>
      <c r="D238" s="140">
        <f>+C237*D236</f>
        <v>0</v>
      </c>
      <c r="E238" s="140">
        <f>+C237*E236</f>
        <v>0</v>
      </c>
      <c r="F238" s="140">
        <f>+C237*F236</f>
        <v>0</v>
      </c>
      <c r="G238" s="140">
        <f>+C237*G236</f>
        <v>0</v>
      </c>
    </row>
    <row r="239" spans="1:7" ht="14.45" customHeight="1" x14ac:dyDescent="0.25">
      <c r="B239" s="1"/>
      <c r="C239" s="141"/>
      <c r="D239" s="141"/>
      <c r="E239" s="141"/>
      <c r="F239" s="141"/>
      <c r="G239" s="141"/>
    </row>
    <row r="240" spans="1:7" ht="14.45" customHeight="1" x14ac:dyDescent="0.25">
      <c r="B240" s="1" t="s">
        <v>91</v>
      </c>
      <c r="C240" s="128">
        <f>+C234+C235+C238-C232</f>
        <v>0</v>
      </c>
      <c r="D240" s="128">
        <f t="shared" ref="D240:G240" si="11">+D234+D235+D238-D232</f>
        <v>0</v>
      </c>
      <c r="E240" s="128">
        <f t="shared" si="11"/>
        <v>0</v>
      </c>
      <c r="F240" s="128">
        <f t="shared" si="11"/>
        <v>0</v>
      </c>
      <c r="G240" s="128">
        <f t="shared" si="11"/>
        <v>0</v>
      </c>
    </row>
    <row r="241" spans="1:7" ht="14.45" customHeight="1" x14ac:dyDescent="0.25">
      <c r="B241" s="1"/>
      <c r="C241" s="141"/>
      <c r="D241" s="141"/>
      <c r="E241" s="141"/>
      <c r="F241" s="141"/>
      <c r="G241" s="141"/>
    </row>
    <row r="242" spans="1:7" ht="14.45" customHeight="1" x14ac:dyDescent="0.25">
      <c r="B242" s="1" t="s">
        <v>92</v>
      </c>
      <c r="C242" s="142">
        <v>108.96</v>
      </c>
      <c r="D242" s="142">
        <v>109.76</v>
      </c>
      <c r="E242" s="142">
        <v>112.25</v>
      </c>
      <c r="F242" s="142">
        <v>123.05</v>
      </c>
      <c r="G242" s="142">
        <v>128.13999999999999</v>
      </c>
    </row>
    <row r="243" spans="1:7" ht="14.45" customHeight="1" x14ac:dyDescent="0.25">
      <c r="B243" s="1" t="s">
        <v>169</v>
      </c>
      <c r="C243" s="270">
        <f>+$C$33</f>
        <v>0</v>
      </c>
      <c r="D243" s="271"/>
      <c r="E243" s="271"/>
      <c r="F243" s="271"/>
      <c r="G243" s="271"/>
    </row>
    <row r="244" spans="1:7" ht="14.45" customHeight="1" x14ac:dyDescent="0.25">
      <c r="B244" s="1" t="s">
        <v>93</v>
      </c>
      <c r="C244" s="134">
        <f>+C243/C242</f>
        <v>0</v>
      </c>
      <c r="D244" s="134">
        <f>+C243/D242</f>
        <v>0</v>
      </c>
      <c r="E244" s="134">
        <f>+C243/E242</f>
        <v>0</v>
      </c>
      <c r="F244" s="134">
        <f>+C243/F242</f>
        <v>0</v>
      </c>
      <c r="G244" s="134">
        <f>+C243/G242</f>
        <v>0</v>
      </c>
    </row>
    <row r="245" spans="1:7" ht="14.45" customHeight="1" x14ac:dyDescent="0.25">
      <c r="B245" s="1"/>
      <c r="C245" s="134"/>
      <c r="D245" s="134"/>
      <c r="E245" s="134"/>
      <c r="F245" s="134"/>
      <c r="G245" s="134"/>
    </row>
    <row r="246" spans="1:7" ht="14.45" customHeight="1" x14ac:dyDescent="0.25">
      <c r="A246" s="11" t="s">
        <v>150</v>
      </c>
      <c r="B246" s="1" t="s">
        <v>94</v>
      </c>
      <c r="C246" s="128">
        <f>+C244*C240</f>
        <v>0</v>
      </c>
      <c r="D246" s="129">
        <f>+D244*D240</f>
        <v>0</v>
      </c>
      <c r="E246" s="129">
        <f>+E244*E240</f>
        <v>0</v>
      </c>
      <c r="F246" s="129">
        <f>+F244*F240</f>
        <v>0</v>
      </c>
      <c r="G246" s="149">
        <f>+G244*G240</f>
        <v>0</v>
      </c>
    </row>
    <row r="248" spans="1:7" ht="14.45" customHeight="1" x14ac:dyDescent="0.25">
      <c r="B248" s="2" t="s">
        <v>163</v>
      </c>
      <c r="C248" s="3"/>
      <c r="D248" s="3"/>
      <c r="E248" s="3"/>
      <c r="F248" s="3"/>
      <c r="G248" s="3"/>
    </row>
    <row r="249" spans="1:7" ht="14.45" customHeight="1" x14ac:dyDescent="0.25">
      <c r="B249"/>
      <c r="C249" s="143" t="s">
        <v>78</v>
      </c>
      <c r="D249" s="143" t="s">
        <v>164</v>
      </c>
      <c r="E249" s="143" t="s">
        <v>165</v>
      </c>
      <c r="F249" s="143" t="s">
        <v>166</v>
      </c>
      <c r="G249" s="143" t="s">
        <v>167</v>
      </c>
    </row>
    <row r="250" spans="1:7" ht="14.45" customHeight="1" x14ac:dyDescent="0.25">
      <c r="B250" s="5" t="s">
        <v>79</v>
      </c>
      <c r="C250" s="144">
        <v>2019</v>
      </c>
      <c r="D250" s="144">
        <v>2020</v>
      </c>
      <c r="E250" s="144">
        <v>2021</v>
      </c>
      <c r="F250" s="145">
        <v>2022</v>
      </c>
      <c r="G250" s="145">
        <v>2023</v>
      </c>
    </row>
    <row r="251" spans="1:7" ht="14.45" customHeight="1" x14ac:dyDescent="0.25">
      <c r="B251" s="6" t="s">
        <v>80</v>
      </c>
      <c r="C251" s="140">
        <f>+SUM(C11,C41,C71,C101,C131,C161,C191,C221)</f>
        <v>0</v>
      </c>
      <c r="D251" s="140">
        <f t="shared" ref="D251:G251" si="12">+SUM(D11,D41,D71,D101,D131,D161,D191,D221)</f>
        <v>0</v>
      </c>
      <c r="E251" s="140">
        <f t="shared" si="12"/>
        <v>0</v>
      </c>
      <c r="F251" s="140">
        <f t="shared" si="12"/>
        <v>0</v>
      </c>
      <c r="G251" s="140">
        <f t="shared" si="12"/>
        <v>0</v>
      </c>
    </row>
    <row r="252" spans="1:7" ht="14.45" customHeight="1" x14ac:dyDescent="0.25">
      <c r="B252" s="1" t="s">
        <v>168</v>
      </c>
      <c r="C252" s="140">
        <f>+SUM(C12,C42,C72,C102,C132,C162,C192,C222)</f>
        <v>0</v>
      </c>
      <c r="D252" s="140">
        <f t="shared" ref="D252:G252" si="13">+SUM(D12,D42,D72,D102,D132,D162,D192,D222)</f>
        <v>0</v>
      </c>
      <c r="E252" s="140">
        <f t="shared" si="13"/>
        <v>0</v>
      </c>
      <c r="F252" s="140">
        <f t="shared" si="13"/>
        <v>0</v>
      </c>
      <c r="G252" s="140">
        <f t="shared" si="13"/>
        <v>0</v>
      </c>
    </row>
    <row r="253" spans="1:7" ht="14.45" customHeight="1" x14ac:dyDescent="0.25">
      <c r="B253" s="104"/>
      <c r="C253" s="130"/>
      <c r="D253" s="130"/>
      <c r="E253" s="131"/>
      <c r="F253" s="131"/>
      <c r="G253" s="131"/>
    </row>
    <row r="254" spans="1:7" ht="14.45" customHeight="1" x14ac:dyDescent="0.25">
      <c r="B254" s="1" t="s">
        <v>81</v>
      </c>
      <c r="C254" s="140">
        <f t="shared" ref="C254:G254" si="14">+SUM(C14,C44,C74,C104,C134,C164,C194,C224)</f>
        <v>0</v>
      </c>
      <c r="D254" s="140">
        <f t="shared" si="14"/>
        <v>0</v>
      </c>
      <c r="E254" s="140">
        <f t="shared" si="14"/>
        <v>0</v>
      </c>
      <c r="F254" s="140">
        <f t="shared" si="14"/>
        <v>0</v>
      </c>
      <c r="G254" s="140">
        <f t="shared" si="14"/>
        <v>0</v>
      </c>
    </row>
    <row r="255" spans="1:7" ht="14.45" customHeight="1" x14ac:dyDescent="0.25">
      <c r="B255" s="1" t="s">
        <v>82</v>
      </c>
      <c r="C255" s="140">
        <f t="shared" ref="C255:G255" si="15">+SUM(C15,C45,C75,C105,C135,C165,C195,C225)</f>
        <v>0</v>
      </c>
      <c r="D255" s="140">
        <f t="shared" si="15"/>
        <v>0</v>
      </c>
      <c r="E255" s="140">
        <f t="shared" si="15"/>
        <v>0</v>
      </c>
      <c r="F255" s="140">
        <f t="shared" si="15"/>
        <v>0</v>
      </c>
      <c r="G255" s="140">
        <f t="shared" si="15"/>
        <v>0</v>
      </c>
    </row>
    <row r="256" spans="1:7" ht="14.45" customHeight="1" x14ac:dyDescent="0.25">
      <c r="B256" s="105"/>
      <c r="C256" s="133"/>
      <c r="D256" s="138"/>
      <c r="E256" s="133"/>
      <c r="F256" s="133"/>
      <c r="G256" s="133"/>
    </row>
    <row r="257" spans="1:7" ht="14.45" customHeight="1" x14ac:dyDescent="0.25">
      <c r="B257" s="1" t="s">
        <v>83</v>
      </c>
      <c r="C257" s="128">
        <f t="shared" ref="C257:G257" si="16">+SUM(C17,C47,C77,C107,C137,C167,C197,C227)</f>
        <v>0</v>
      </c>
      <c r="D257" s="128">
        <f t="shared" si="16"/>
        <v>0</v>
      </c>
      <c r="E257" s="128">
        <f t="shared" si="16"/>
        <v>0</v>
      </c>
      <c r="F257" s="128">
        <f t="shared" si="16"/>
        <v>0</v>
      </c>
      <c r="G257" s="128">
        <f t="shared" si="16"/>
        <v>0</v>
      </c>
    </row>
    <row r="258" spans="1:7" ht="14.45" customHeight="1" x14ac:dyDescent="0.25">
      <c r="B258" s="7"/>
      <c r="C258" s="136"/>
      <c r="D258" s="137"/>
      <c r="E258" s="137"/>
      <c r="F258" s="137"/>
      <c r="G258" s="137"/>
    </row>
    <row r="259" spans="1:7" ht="14.45" customHeight="1" x14ac:dyDescent="0.25">
      <c r="A259" s="162"/>
      <c r="B259" s="106" t="s">
        <v>84</v>
      </c>
      <c r="C259" s="128">
        <f t="shared" ref="C259:G259" si="17">+SUM(C19,C49,C79,C109,C139,C169,C199,C229)</f>
        <v>0</v>
      </c>
      <c r="D259" s="128">
        <f t="shared" si="17"/>
        <v>0</v>
      </c>
      <c r="E259" s="128">
        <f t="shared" si="17"/>
        <v>0</v>
      </c>
      <c r="F259" s="128">
        <f t="shared" si="17"/>
        <v>0</v>
      </c>
      <c r="G259" s="128">
        <f t="shared" si="17"/>
        <v>0</v>
      </c>
    </row>
    <row r="260" spans="1:7" ht="14.45" customHeight="1" x14ac:dyDescent="0.25">
      <c r="A260" s="162"/>
      <c r="B260" s="165" t="s">
        <v>304</v>
      </c>
      <c r="C260" s="263">
        <f>+AVERAGE(C259:G259)</f>
        <v>0</v>
      </c>
      <c r="D260" s="264"/>
      <c r="E260" s="264"/>
      <c r="F260" s="264"/>
      <c r="G260" s="265"/>
    </row>
    <row r="261" spans="1:7" ht="14.45" customHeight="1" x14ac:dyDescent="0.25">
      <c r="B261" s="107"/>
      <c r="C261" s="139"/>
      <c r="D261" s="139"/>
      <c r="E261" s="139"/>
      <c r="F261" s="139"/>
      <c r="G261" s="139"/>
    </row>
    <row r="262" spans="1:7" ht="14.45" customHeight="1" x14ac:dyDescent="0.25">
      <c r="B262" s="6" t="s">
        <v>85</v>
      </c>
      <c r="C262" s="140">
        <f t="shared" ref="C262:G262" si="18">+SUM(C22,C52,C82,C112,C142,C172,C202,C232)</f>
        <v>0</v>
      </c>
      <c r="D262" s="140">
        <f t="shared" si="18"/>
        <v>0</v>
      </c>
      <c r="E262" s="140">
        <f t="shared" si="18"/>
        <v>0</v>
      </c>
      <c r="F262" s="140">
        <f t="shared" si="18"/>
        <v>0</v>
      </c>
      <c r="G262" s="140">
        <f t="shared" si="18"/>
        <v>0</v>
      </c>
    </row>
    <row r="264" spans="1:7" ht="14.45" customHeight="1" x14ac:dyDescent="0.25">
      <c r="B264" s="1" t="s">
        <v>86</v>
      </c>
      <c r="C264" s="128">
        <f>+SUM(C251:C252)</f>
        <v>0</v>
      </c>
      <c r="D264" s="128">
        <f>+SUM(D251:D252)</f>
        <v>0</v>
      </c>
      <c r="E264" s="128">
        <f>+SUM(E251:E252)</f>
        <v>0</v>
      </c>
      <c r="F264" s="128">
        <f>+SUM(F251:F252)</f>
        <v>0</v>
      </c>
      <c r="G264" s="128">
        <f>+SUM(G251:G252)</f>
        <v>0</v>
      </c>
    </row>
    <row r="265" spans="1:7" ht="14.45" customHeight="1" x14ac:dyDescent="0.25">
      <c r="B265" s="1" t="s">
        <v>87</v>
      </c>
      <c r="C265" s="128">
        <f>+SUM(C254:C255)</f>
        <v>0</v>
      </c>
      <c r="D265" s="128">
        <f>+SUM(D254:D255)</f>
        <v>0</v>
      </c>
      <c r="E265" s="128">
        <f>+SUM(E254:E255)</f>
        <v>0</v>
      </c>
      <c r="F265" s="128">
        <f>+SUM(F254:F255)</f>
        <v>0</v>
      </c>
      <c r="G265" s="128">
        <f>+SUM(G254:G255)</f>
        <v>0</v>
      </c>
    </row>
    <row r="266" spans="1:7" ht="14.45" customHeight="1" x14ac:dyDescent="0.25">
      <c r="B266" s="1" t="s">
        <v>88</v>
      </c>
      <c r="C266" s="128">
        <f>+SUM(C257,C260)</f>
        <v>0</v>
      </c>
      <c r="D266" s="128">
        <f>+SUM(D257,C260)</f>
        <v>0</v>
      </c>
      <c r="E266" s="128">
        <f>+SUM(E257,C260)</f>
        <v>0</v>
      </c>
      <c r="F266" s="128">
        <f>+SUM(F257,C260)</f>
        <v>0</v>
      </c>
      <c r="G266" s="128">
        <f>+SUM(G257,C260)</f>
        <v>0</v>
      </c>
    </row>
    <row r="267" spans="1:7" ht="14.45" customHeight="1" x14ac:dyDescent="0.25">
      <c r="B267" s="1" t="s">
        <v>89</v>
      </c>
      <c r="C267" s="268">
        <f>+$C$27</f>
        <v>5.1999999999999998E-2</v>
      </c>
      <c r="D267" s="269"/>
      <c r="E267" s="269"/>
      <c r="F267" s="269"/>
      <c r="G267" s="269"/>
    </row>
    <row r="268" spans="1:7" ht="14.45" customHeight="1" x14ac:dyDescent="0.25">
      <c r="B268" s="1" t="s">
        <v>90</v>
      </c>
      <c r="C268" s="140">
        <f>+C267*C266</f>
        <v>0</v>
      </c>
      <c r="D268" s="140">
        <f>+C267*D266</f>
        <v>0</v>
      </c>
      <c r="E268" s="140">
        <f>+C267*E266</f>
        <v>0</v>
      </c>
      <c r="F268" s="140">
        <f>+C267*F266</f>
        <v>0</v>
      </c>
      <c r="G268" s="140">
        <f>+C267*G266</f>
        <v>0</v>
      </c>
    </row>
    <row r="269" spans="1:7" ht="14.45" customHeight="1" x14ac:dyDescent="0.25">
      <c r="B269" s="1"/>
      <c r="C269" s="141"/>
      <c r="D269" s="141"/>
      <c r="E269" s="141"/>
      <c r="F269" s="141"/>
      <c r="G269" s="141"/>
    </row>
    <row r="270" spans="1:7" ht="14.45" customHeight="1" x14ac:dyDescent="0.25">
      <c r="B270" s="1" t="s">
        <v>91</v>
      </c>
      <c r="C270" s="128">
        <f>+C264+C265+C268-C262</f>
        <v>0</v>
      </c>
      <c r="D270" s="128">
        <f t="shared" ref="D270:G270" si="19">+D264+D265+D268-D262</f>
        <v>0</v>
      </c>
      <c r="E270" s="128">
        <f t="shared" si="19"/>
        <v>0</v>
      </c>
      <c r="F270" s="128">
        <f t="shared" si="19"/>
        <v>0</v>
      </c>
      <c r="G270" s="128">
        <f t="shared" si="19"/>
        <v>0</v>
      </c>
    </row>
    <row r="271" spans="1:7" ht="14.45" customHeight="1" x14ac:dyDescent="0.25">
      <c r="B271" s="1"/>
      <c r="C271" s="141"/>
      <c r="D271" s="141"/>
      <c r="E271" s="141"/>
      <c r="F271" s="141"/>
      <c r="G271" s="141"/>
    </row>
    <row r="272" spans="1:7" ht="14.45" customHeight="1" x14ac:dyDescent="0.25">
      <c r="B272" s="1" t="s">
        <v>92</v>
      </c>
      <c r="C272" s="142">
        <v>108.96</v>
      </c>
      <c r="D272" s="142">
        <v>109.76</v>
      </c>
      <c r="E272" s="142">
        <v>112.25</v>
      </c>
      <c r="F272" s="142">
        <v>123.05</v>
      </c>
      <c r="G272" s="142">
        <v>128.13999999999999</v>
      </c>
    </row>
    <row r="273" spans="1:7" ht="14.45" customHeight="1" x14ac:dyDescent="0.25">
      <c r="B273" s="1" t="s">
        <v>169</v>
      </c>
      <c r="C273" s="270">
        <f>+$C$33</f>
        <v>0</v>
      </c>
      <c r="D273" s="271"/>
      <c r="E273" s="271"/>
      <c r="F273" s="271"/>
      <c r="G273" s="271"/>
    </row>
    <row r="274" spans="1:7" ht="14.45" customHeight="1" x14ac:dyDescent="0.25">
      <c r="B274" s="1" t="s">
        <v>93</v>
      </c>
      <c r="C274" s="134">
        <f>+C273/C272</f>
        <v>0</v>
      </c>
      <c r="D274" s="134">
        <f>+C273/D272</f>
        <v>0</v>
      </c>
      <c r="E274" s="134">
        <f>+C273/E272</f>
        <v>0</v>
      </c>
      <c r="F274" s="134">
        <f>+C273/F272</f>
        <v>0</v>
      </c>
      <c r="G274" s="134">
        <f>+C273/G272</f>
        <v>0</v>
      </c>
    </row>
    <row r="275" spans="1:7" ht="14.45" customHeight="1" x14ac:dyDescent="0.25">
      <c r="B275" s="1"/>
      <c r="C275" s="134"/>
      <c r="D275" s="134"/>
      <c r="E275" s="134"/>
      <c r="F275" s="134"/>
      <c r="G275" s="134"/>
    </row>
    <row r="276" spans="1:7" ht="14.45" customHeight="1" x14ac:dyDescent="0.25">
      <c r="A276" s="11" t="s">
        <v>163</v>
      </c>
      <c r="B276" s="1" t="s">
        <v>94</v>
      </c>
      <c r="C276" s="128">
        <f>+C274*C270</f>
        <v>0</v>
      </c>
      <c r="D276" s="129">
        <f>+D274*D270</f>
        <v>0</v>
      </c>
      <c r="E276" s="129">
        <f>+E274*E270</f>
        <v>0</v>
      </c>
      <c r="F276" s="129">
        <f>+F274*F270</f>
        <v>0</v>
      </c>
      <c r="G276" s="149">
        <f>+G274*G270</f>
        <v>0</v>
      </c>
    </row>
  </sheetData>
  <mergeCells count="28">
    <mergeCell ref="C237:G237"/>
    <mergeCell ref="C57:G57"/>
    <mergeCell ref="C63:G63"/>
    <mergeCell ref="C87:G87"/>
    <mergeCell ref="C93:G93"/>
    <mergeCell ref="C117:G117"/>
    <mergeCell ref="C140:G140"/>
    <mergeCell ref="C243:G243"/>
    <mergeCell ref="C267:G267"/>
    <mergeCell ref="C273:G273"/>
    <mergeCell ref="C80:G80"/>
    <mergeCell ref="C110:G110"/>
    <mergeCell ref="C170:G170"/>
    <mergeCell ref="C200:G200"/>
    <mergeCell ref="C230:G230"/>
    <mergeCell ref="C260:G260"/>
    <mergeCell ref="C123:G123"/>
    <mergeCell ref="C147:G147"/>
    <mergeCell ref="C153:G153"/>
    <mergeCell ref="C177:G177"/>
    <mergeCell ref="C183:G183"/>
    <mergeCell ref="C207:G207"/>
    <mergeCell ref="C213:G213"/>
    <mergeCell ref="B2:G2"/>
    <mergeCell ref="C20:G20"/>
    <mergeCell ref="C33:G33"/>
    <mergeCell ref="C27:G27"/>
    <mergeCell ref="C50:G50"/>
  </mergeCells>
  <pageMargins left="0.7" right="0.7" top="0.75" bottom="0.75" header="0.3" footer="0.3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0BF402B1-179D-4FD9-BC4D-72CD80AF1A51}"/>
</file>

<file path=customXml/itemProps2.xml><?xml version="1.0" encoding="utf-8"?>
<ds:datastoreItem xmlns:ds="http://schemas.openxmlformats.org/officeDocument/2006/customXml" ds:itemID="{B73E50CE-98FC-4E37-BBB3-90BA4CF2F4EC}"/>
</file>

<file path=customXml/itemProps3.xml><?xml version="1.0" encoding="utf-8"?>
<ds:datastoreItem xmlns:ds="http://schemas.openxmlformats.org/officeDocument/2006/customXml" ds:itemID="{99FE638B-F550-41B9-B67F-570C82E77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30</vt:i4>
      </vt:variant>
      <vt:variant>
        <vt:lpstr>Benoemde bereiken</vt:lpstr>
      </vt:variant>
      <vt:variant>
        <vt:i4>4</vt:i4>
      </vt:variant>
    </vt:vector>
  </HeadingPairs>
  <TitlesOfParts>
    <vt:vector size="34" baseType="lpstr">
      <vt:lpstr>Overzichtstabel</vt:lpstr>
      <vt:lpstr>Elektriciteit</vt:lpstr>
      <vt:lpstr>TI_Elek</vt:lpstr>
      <vt:lpstr>TI_Ex_Elek</vt:lpstr>
      <vt:lpstr>TI_En_Elek_2025</vt:lpstr>
      <vt:lpstr>TI_En_Elek_2026</vt:lpstr>
      <vt:lpstr>TI_En_Elek_2027</vt:lpstr>
      <vt:lpstr>TI_En_Elek_2028</vt:lpstr>
      <vt:lpstr>Endo_Elek_2025</vt:lpstr>
      <vt:lpstr>Endo_Elek_2026</vt:lpstr>
      <vt:lpstr>Endo_Elek_2027</vt:lpstr>
      <vt:lpstr>Endo_Elek_2028</vt:lpstr>
      <vt:lpstr>Aardgas</vt:lpstr>
      <vt:lpstr>TI_Gas</vt:lpstr>
      <vt:lpstr>TI_Ex_Gas</vt:lpstr>
      <vt:lpstr>TI_En_Gas_2025</vt:lpstr>
      <vt:lpstr>TI_En_Gas_2026</vt:lpstr>
      <vt:lpstr>TI_En_Gas_2027</vt:lpstr>
      <vt:lpstr>TI_En_Gas_2028</vt:lpstr>
      <vt:lpstr>Endo_Gas_2025</vt:lpstr>
      <vt:lpstr>Endo_Gas_2026</vt:lpstr>
      <vt:lpstr>Endo_Gas_2027</vt:lpstr>
      <vt:lpstr>Endo_Gas_2028</vt:lpstr>
      <vt:lpstr>wacc</vt:lpstr>
      <vt:lpstr>OLO</vt:lpstr>
      <vt:lpstr>Bund</vt:lpstr>
      <vt:lpstr>ERP</vt:lpstr>
      <vt:lpstr>q-factor</vt:lpstr>
      <vt:lpstr>q-factor_Elek</vt:lpstr>
      <vt:lpstr>q-factor_Gas</vt:lpstr>
      <vt:lpstr>ERP!_ftnref1</vt:lpstr>
      <vt:lpstr>ERP!_ftnref2</vt:lpstr>
      <vt:lpstr>ERP!Afdrukbereik</vt:lpstr>
      <vt:lpstr>wacc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Jonas De Smit</cp:lastModifiedBy>
  <cp:revision/>
  <dcterms:created xsi:type="dcterms:W3CDTF">2016-03-16T09:17:16Z</dcterms:created>
  <dcterms:modified xsi:type="dcterms:W3CDTF">2024-05-06T10:00:31Z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